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drawings/drawing1.xml" ContentType="application/vnd.openxmlformats-officedocument.drawing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2435"/>
  </bookViews>
  <sheets>
    <sheet name="Report" sheetId="9" r:id="rId1"/>
    <sheet name="Format to upload" sheetId="24" r:id="rId2"/>
    <sheet name="Sheet2" sheetId="21" r:id="rId3"/>
    <sheet name="warehouses status" sheetId="22" state="hidden" r:id="rId4"/>
    <sheet name="Warehouse" sheetId="19" state="hidden" r:id="rId5"/>
    <sheet name="Capacity2" sheetId="17" state="hidden" r:id="rId6"/>
    <sheet name="new items" sheetId="18" state="hidden" r:id="rId7"/>
    <sheet name="LVM inv distribution" sheetId="20" state="hidden" r:id="rId8"/>
    <sheet name="capacity" sheetId="15" state="hidden" r:id="rId9"/>
    <sheet name="Sheet1" sheetId="10" state="hidden" r:id="rId10"/>
    <sheet name="sales forecast" sheetId="13" r:id="rId11"/>
    <sheet name="Incomingforecast" sheetId="14" r:id="rId12"/>
    <sheet name="incoming" sheetId="12" r:id="rId13"/>
    <sheet name="Sheet3" sheetId="23" r:id="rId14"/>
  </sheets>
  <externalReferences>
    <externalReference r:id="rId15"/>
  </externalReferences>
  <definedNames>
    <definedName name="_xlnm._FilterDatabase" localSheetId="2" hidden="1">Sheet2!$A$1:$V$37</definedName>
  </definedNames>
  <calcPr calcId="145621"/>
</workbook>
</file>

<file path=xl/calcChain.xml><?xml version="1.0" encoding="utf-8"?>
<calcChain xmlns="http://schemas.openxmlformats.org/spreadsheetml/2006/main">
  <c r="C19" i="24" l="1"/>
  <c r="C18" i="24"/>
  <c r="L3" i="24"/>
  <c r="M3" i="24"/>
  <c r="N3" i="24"/>
  <c r="O3" i="24"/>
  <c r="L4" i="24"/>
  <c r="M4" i="24"/>
  <c r="N4" i="24"/>
  <c r="O4" i="24"/>
  <c r="L5" i="24"/>
  <c r="M5" i="24"/>
  <c r="N5" i="24"/>
  <c r="O5" i="24"/>
  <c r="JF78" i="9"/>
  <c r="I21" i="21"/>
  <c r="J21" i="21"/>
  <c r="K21" i="21"/>
  <c r="L21" i="21"/>
  <c r="M21" i="21"/>
  <c r="N21" i="21"/>
  <c r="O21" i="21"/>
  <c r="P21" i="21"/>
  <c r="H21" i="21"/>
  <c r="C4" i="13"/>
  <c r="Z45" i="14"/>
  <c r="AA45" i="14" s="1"/>
  <c r="Z27" i="14"/>
  <c r="AA27" i="14" s="1"/>
  <c r="Z26" i="14"/>
  <c r="AA26" i="14" s="1"/>
  <c r="AA22" i="14"/>
  <c r="Z22" i="14"/>
  <c r="AA25" i="14"/>
  <c r="AA24" i="14"/>
  <c r="AA14" i="14"/>
  <c r="AA13" i="14"/>
  <c r="Z13" i="14"/>
  <c r="AA5" i="14"/>
  <c r="E19" i="24" l="1"/>
  <c r="E20" i="24"/>
  <c r="E18" i="24"/>
  <c r="E21" i="24" s="1"/>
  <c r="C16" i="13"/>
  <c r="KJ9" i="9" l="1"/>
  <c r="KK9" i="9"/>
  <c r="KL9" i="9"/>
  <c r="KM9" i="9"/>
  <c r="KJ15" i="9"/>
  <c r="KK15" i="9"/>
  <c r="KL15" i="9"/>
  <c r="KM15" i="9"/>
  <c r="KJ16" i="9"/>
  <c r="KK16" i="9"/>
  <c r="KL16" i="9"/>
  <c r="KM16" i="9"/>
  <c r="KJ28" i="9"/>
  <c r="KK28" i="9"/>
  <c r="KL28" i="9"/>
  <c r="KM28" i="9"/>
  <c r="KJ34" i="9"/>
  <c r="KK34" i="9"/>
  <c r="KL34" i="9"/>
  <c r="KM34" i="9"/>
  <c r="KJ35" i="9"/>
  <c r="KK35" i="9"/>
  <c r="KL35" i="9"/>
  <c r="KM35" i="9"/>
  <c r="KJ46" i="9"/>
  <c r="KK46" i="9"/>
  <c r="KL46" i="9"/>
  <c r="KM46" i="9"/>
  <c r="KJ49" i="9"/>
  <c r="KK49" i="9"/>
  <c r="KL49" i="9"/>
  <c r="KM49" i="9"/>
  <c r="KM50" i="9" s="1"/>
  <c r="KJ50" i="9"/>
  <c r="KK50" i="9"/>
  <c r="KL50" i="9"/>
  <c r="KJ52" i="9"/>
  <c r="KK52" i="9"/>
  <c r="KL52" i="9"/>
  <c r="KM52" i="9"/>
  <c r="KJ54" i="9"/>
  <c r="KK54" i="9"/>
  <c r="KL54" i="9"/>
  <c r="KM54" i="9"/>
  <c r="KJ56" i="9"/>
  <c r="KK56" i="9"/>
  <c r="KL56" i="9"/>
  <c r="KM56" i="9"/>
  <c r="KM57" i="9" s="1"/>
  <c r="KJ57" i="9"/>
  <c r="KK57" i="9"/>
  <c r="KL57" i="9"/>
  <c r="KJ59" i="9"/>
  <c r="KK59" i="9"/>
  <c r="KL59" i="9"/>
  <c r="KM59" i="9"/>
  <c r="KM60" i="9" s="1"/>
  <c r="KJ60" i="9"/>
  <c r="KK60" i="9"/>
  <c r="KL60" i="9"/>
  <c r="KJ64" i="9"/>
  <c r="KK64" i="9"/>
  <c r="KL64" i="9"/>
  <c r="KM64" i="9"/>
  <c r="KJ70" i="9"/>
  <c r="KK70" i="9"/>
  <c r="KL70" i="9"/>
  <c r="KM70" i="9"/>
  <c r="KJ71" i="9"/>
  <c r="KK71" i="9"/>
  <c r="KL71" i="9"/>
  <c r="KM71" i="9"/>
  <c r="KJ85" i="9"/>
  <c r="KK85" i="9"/>
  <c r="KL85" i="9"/>
  <c r="KM85" i="9"/>
  <c r="KM86" i="9" s="1"/>
  <c r="KJ86" i="9"/>
  <c r="KK86" i="9"/>
  <c r="KL86" i="9"/>
  <c r="KJ88" i="9"/>
  <c r="KK88" i="9"/>
  <c r="KL88" i="9"/>
  <c r="KM88" i="9"/>
  <c r="KJ90" i="9"/>
  <c r="KK90" i="9"/>
  <c r="KL90" i="9"/>
  <c r="KM90" i="9"/>
  <c r="KM92" i="9" s="1"/>
  <c r="KJ92" i="9"/>
  <c r="KK92" i="9"/>
  <c r="KL92" i="9"/>
  <c r="KJ104" i="9"/>
  <c r="KK104" i="9" s="1"/>
  <c r="KL104" i="9" s="1"/>
  <c r="KM104" i="9" s="1"/>
  <c r="KL107" i="9"/>
  <c r="KL108" i="9" s="1"/>
  <c r="KJ110" i="9"/>
  <c r="KK110" i="9"/>
  <c r="KL110" i="9"/>
  <c r="KM110" i="9"/>
  <c r="KJ111" i="9"/>
  <c r="KK111" i="9"/>
  <c r="KL111" i="9"/>
  <c r="KM111" i="9"/>
  <c r="KJ112" i="9"/>
  <c r="KK112" i="9"/>
  <c r="KL112" i="9"/>
  <c r="KM112" i="9"/>
  <c r="JG145" i="9"/>
  <c r="JH145" i="9"/>
  <c r="JI145" i="9"/>
  <c r="JJ145" i="9"/>
  <c r="JK145" i="9"/>
  <c r="JL145" i="9"/>
  <c r="JM145" i="9"/>
  <c r="JN145" i="9"/>
  <c r="JO145" i="9"/>
  <c r="JF145" i="9"/>
  <c r="X47" i="14"/>
  <c r="KJ107" i="9" s="1"/>
  <c r="KJ108" i="9" s="1"/>
  <c r="Y47" i="14"/>
  <c r="KK107" i="9" s="1"/>
  <c r="KK108" i="9" s="1"/>
  <c r="Z47" i="14"/>
  <c r="AA47" i="14"/>
  <c r="KM107" i="9" s="1"/>
  <c r="KM108" i="9" s="1"/>
  <c r="X41" i="14"/>
  <c r="Y41" i="14"/>
  <c r="Z41" i="14"/>
  <c r="AA41" i="14"/>
  <c r="X36" i="14"/>
  <c r="Y36" i="14"/>
  <c r="Z36" i="14"/>
  <c r="AA36" i="14"/>
  <c r="X28" i="14"/>
  <c r="KJ67" i="9" s="1"/>
  <c r="KJ68" i="9" s="1"/>
  <c r="Y28" i="14"/>
  <c r="KK67" i="9" s="1"/>
  <c r="KK68" i="9" s="1"/>
  <c r="Z28" i="14"/>
  <c r="KL67" i="9" s="1"/>
  <c r="KL68" i="9" s="1"/>
  <c r="AA28" i="14"/>
  <c r="KM67" i="9" s="1"/>
  <c r="KM68" i="9" s="1"/>
  <c r="X18" i="14"/>
  <c r="KJ31" i="9" s="1"/>
  <c r="KJ32" i="9" s="1"/>
  <c r="Y18" i="14"/>
  <c r="KK31" i="9" s="1"/>
  <c r="KK32" i="9" s="1"/>
  <c r="Z18" i="14"/>
  <c r="KL31" i="9" s="1"/>
  <c r="KL32" i="9" s="1"/>
  <c r="AA18" i="14"/>
  <c r="KM31" i="9" s="1"/>
  <c r="KM32" i="9" s="1"/>
  <c r="W9" i="14"/>
  <c r="X9" i="14"/>
  <c r="KJ12" i="9" s="1"/>
  <c r="KJ13" i="9" s="1"/>
  <c r="Y9" i="14"/>
  <c r="KK12" i="9" s="1"/>
  <c r="KK13" i="9" s="1"/>
  <c r="Z9" i="14"/>
  <c r="KL12" i="9" s="1"/>
  <c r="KL13" i="9" s="1"/>
  <c r="AA9" i="14"/>
  <c r="KM12" i="9" s="1"/>
  <c r="KM13" i="9" s="1"/>
  <c r="X2" i="14"/>
  <c r="Y2" i="14" s="1"/>
  <c r="Z2" i="14" s="1"/>
  <c r="AA2" i="14" s="1"/>
  <c r="X24" i="13"/>
  <c r="KJ72" i="9" s="1"/>
  <c r="Y24" i="13"/>
  <c r="KK72" i="9" s="1"/>
  <c r="Z24" i="13"/>
  <c r="KL72" i="9" s="1"/>
  <c r="AA24" i="13"/>
  <c r="KM72" i="9" s="1"/>
  <c r="X15" i="13"/>
  <c r="KJ36" i="9" s="1"/>
  <c r="Y15" i="13"/>
  <c r="KK36" i="9" s="1"/>
  <c r="Z15" i="13"/>
  <c r="KL36" i="9" s="1"/>
  <c r="AA15" i="13"/>
  <c r="KM36" i="9" s="1"/>
  <c r="X6" i="13"/>
  <c r="KJ17" i="9" s="1"/>
  <c r="Y6" i="13"/>
  <c r="KK17" i="9" s="1"/>
  <c r="Z6" i="13"/>
  <c r="KL17" i="9" s="1"/>
  <c r="AA6" i="13"/>
  <c r="KM17" i="9" s="1"/>
  <c r="E974" i="12"/>
  <c r="F974" i="12"/>
  <c r="G974" i="12"/>
  <c r="H974" i="12"/>
  <c r="I974" i="12"/>
  <c r="J974" i="12"/>
  <c r="K974" i="12"/>
  <c r="L974" i="12"/>
  <c r="M974" i="12"/>
  <c r="N974" i="12"/>
  <c r="O974" i="12"/>
  <c r="P974" i="12"/>
  <c r="Q974" i="12"/>
  <c r="R974" i="12"/>
  <c r="S974" i="12"/>
  <c r="T974" i="12"/>
  <c r="U974" i="12"/>
  <c r="V974" i="12"/>
  <c r="W974" i="12"/>
  <c r="X974" i="12"/>
  <c r="Y974" i="12"/>
  <c r="Z974" i="12"/>
  <c r="AA974" i="12"/>
  <c r="AB974" i="12"/>
  <c r="AC974" i="12"/>
  <c r="E975" i="12"/>
  <c r="F975" i="12"/>
  <c r="G975" i="12"/>
  <c r="H975" i="12"/>
  <c r="I975" i="12"/>
  <c r="J975" i="12"/>
  <c r="K975" i="12"/>
  <c r="L975" i="12"/>
  <c r="M975" i="12"/>
  <c r="N975" i="12"/>
  <c r="O975" i="12"/>
  <c r="P975" i="12"/>
  <c r="Q975" i="12"/>
  <c r="R975" i="12"/>
  <c r="S975" i="12"/>
  <c r="T975" i="12"/>
  <c r="U975" i="12"/>
  <c r="V975" i="12"/>
  <c r="W975" i="12"/>
  <c r="X975" i="12"/>
  <c r="Y975" i="12"/>
  <c r="Z975" i="12"/>
  <c r="AA975" i="12"/>
  <c r="AB975" i="12"/>
  <c r="AC975" i="12"/>
  <c r="D975" i="12"/>
  <c r="D974" i="12"/>
  <c r="KM114" i="9" l="1"/>
  <c r="KL74" i="9"/>
  <c r="KL114" i="9"/>
  <c r="KK114" i="9"/>
  <c r="KK74" i="9"/>
  <c r="KM38" i="9"/>
  <c r="KM74" i="9"/>
  <c r="KL38" i="9"/>
  <c r="KL19" i="9"/>
  <c r="KK19" i="9"/>
  <c r="KM19" i="9"/>
  <c r="KK38" i="9"/>
  <c r="D953" i="12"/>
  <c r="JF141" i="9" l="1"/>
  <c r="E953" i="12"/>
  <c r="F953" i="12"/>
  <c r="G953" i="12"/>
  <c r="H953" i="12"/>
  <c r="I953" i="12"/>
  <c r="J953" i="12"/>
  <c r="K953" i="12"/>
  <c r="L953" i="12"/>
  <c r="M953" i="12"/>
  <c r="N953" i="12"/>
  <c r="O953" i="12"/>
  <c r="P953" i="12"/>
  <c r="Q953" i="12"/>
  <c r="R953" i="12"/>
  <c r="S953" i="12"/>
  <c r="T953" i="12"/>
  <c r="U953" i="12"/>
  <c r="V953" i="12"/>
  <c r="W953" i="12"/>
  <c r="X953" i="12"/>
  <c r="Y953" i="12"/>
  <c r="Z953" i="12"/>
  <c r="AA953" i="12"/>
  <c r="AB953" i="12"/>
  <c r="AC953" i="12"/>
  <c r="D931" i="12"/>
  <c r="E952" i="12"/>
  <c r="F952" i="12"/>
  <c r="G952" i="12"/>
  <c r="H952" i="12"/>
  <c r="I952" i="12"/>
  <c r="J952" i="12"/>
  <c r="K952" i="12"/>
  <c r="L952" i="12"/>
  <c r="M952" i="12"/>
  <c r="N952" i="12"/>
  <c r="O952" i="12"/>
  <c r="P952" i="12"/>
  <c r="Q952" i="12"/>
  <c r="R952" i="12"/>
  <c r="S952" i="12"/>
  <c r="T952" i="12"/>
  <c r="U952" i="12"/>
  <c r="V952" i="12"/>
  <c r="W952" i="12"/>
  <c r="X952" i="12"/>
  <c r="Y952" i="12"/>
  <c r="Z952" i="12"/>
  <c r="AA952" i="12"/>
  <c r="AB952" i="12"/>
  <c r="AC952" i="12"/>
  <c r="AD952" i="12"/>
  <c r="D952" i="12"/>
  <c r="S47" i="14"/>
  <c r="T47" i="14"/>
  <c r="KF107" i="9" s="1"/>
  <c r="KF108" i="9" s="1"/>
  <c r="U47" i="14"/>
  <c r="V47" i="14"/>
  <c r="W47" i="14"/>
  <c r="KI107" i="9" s="1"/>
  <c r="KI108" i="9" s="1"/>
  <c r="KJ114" i="9" s="1"/>
  <c r="S41" i="14"/>
  <c r="T41" i="14"/>
  <c r="U41" i="14"/>
  <c r="V41" i="14"/>
  <c r="W41" i="14"/>
  <c r="KI49" i="9" s="1"/>
  <c r="KI50" i="9" s="1"/>
  <c r="S36" i="14"/>
  <c r="T36" i="14"/>
  <c r="U36" i="14"/>
  <c r="V36" i="14"/>
  <c r="KH85" i="9" s="1"/>
  <c r="KH86" i="9" s="1"/>
  <c r="W36" i="14"/>
  <c r="S28" i="14"/>
  <c r="T28" i="14"/>
  <c r="KF67" i="9" s="1"/>
  <c r="KF68" i="9" s="1"/>
  <c r="U28" i="14"/>
  <c r="KG67" i="9" s="1"/>
  <c r="KG68" i="9" s="1"/>
  <c r="V28" i="14"/>
  <c r="KH67" i="9" s="1"/>
  <c r="KH68" i="9" s="1"/>
  <c r="W28" i="14"/>
  <c r="S18" i="14"/>
  <c r="T18" i="14"/>
  <c r="KF31" i="9" s="1"/>
  <c r="KF32" i="9" s="1"/>
  <c r="U18" i="14"/>
  <c r="KG31" i="9" s="1"/>
  <c r="KG32" i="9" s="1"/>
  <c r="V18" i="14"/>
  <c r="KH31" i="9" s="1"/>
  <c r="KH32" i="9" s="1"/>
  <c r="W18" i="14"/>
  <c r="KI31" i="9" s="1"/>
  <c r="KI32" i="9" s="1"/>
  <c r="KJ38" i="9" s="1"/>
  <c r="R9" i="14"/>
  <c r="S9" i="14"/>
  <c r="T9" i="14"/>
  <c r="KF12" i="9" s="1"/>
  <c r="KF13" i="9" s="1"/>
  <c r="U9" i="14"/>
  <c r="KG12" i="9" s="1"/>
  <c r="V9" i="14"/>
  <c r="KH12" i="9" s="1"/>
  <c r="KH13" i="9" s="1"/>
  <c r="S24" i="13"/>
  <c r="T24" i="13"/>
  <c r="U24" i="13"/>
  <c r="KG72" i="9" s="1"/>
  <c r="V24" i="13"/>
  <c r="KH72" i="9" s="1"/>
  <c r="W24" i="13"/>
  <c r="KI72" i="9" s="1"/>
  <c r="S15" i="13"/>
  <c r="T15" i="13"/>
  <c r="KF36" i="9" s="1"/>
  <c r="U15" i="13"/>
  <c r="V15" i="13"/>
  <c r="KH36" i="9" s="1"/>
  <c r="W15" i="13"/>
  <c r="KI36" i="9" s="1"/>
  <c r="S6" i="13"/>
  <c r="T6" i="13"/>
  <c r="KF17" i="9" s="1"/>
  <c r="U6" i="13"/>
  <c r="V6" i="13"/>
  <c r="KH17" i="9" s="1"/>
  <c r="W6" i="13"/>
  <c r="KI17" i="9" s="1"/>
  <c r="KF34" i="9"/>
  <c r="KG34" i="9"/>
  <c r="KH34" i="9"/>
  <c r="KI34" i="9"/>
  <c r="KF35" i="9"/>
  <c r="KG35" i="9"/>
  <c r="KH35" i="9"/>
  <c r="KI35" i="9"/>
  <c r="KG36" i="9"/>
  <c r="KF49" i="9"/>
  <c r="KG49" i="9"/>
  <c r="KG50" i="9" s="1"/>
  <c r="KH49" i="9"/>
  <c r="KH50" i="9" s="1"/>
  <c r="KF50" i="9"/>
  <c r="KF52" i="9"/>
  <c r="KG52" i="9"/>
  <c r="KH52" i="9"/>
  <c r="KI52" i="9"/>
  <c r="KF54" i="9"/>
  <c r="KG54" i="9"/>
  <c r="KH54" i="9"/>
  <c r="KI54" i="9"/>
  <c r="KI67" i="9"/>
  <c r="KI68" i="9" s="1"/>
  <c r="KJ74" i="9" s="1"/>
  <c r="KF70" i="9"/>
  <c r="KG70" i="9"/>
  <c r="KH70" i="9"/>
  <c r="KI70" i="9"/>
  <c r="KF71" i="9"/>
  <c r="KG71" i="9"/>
  <c r="KH71" i="9"/>
  <c r="KI71" i="9"/>
  <c r="KF72" i="9"/>
  <c r="KF85" i="9"/>
  <c r="KG85" i="9"/>
  <c r="KG86" i="9" s="1"/>
  <c r="KI85" i="9"/>
  <c r="KI86" i="9" s="1"/>
  <c r="KF86" i="9"/>
  <c r="KF88" i="9"/>
  <c r="KG88" i="9"/>
  <c r="KH88" i="9"/>
  <c r="KI88" i="9"/>
  <c r="KF90" i="9"/>
  <c r="KG90" i="9"/>
  <c r="KH90" i="9"/>
  <c r="KI90" i="9"/>
  <c r="KG107" i="9"/>
  <c r="KG108" i="9" s="1"/>
  <c r="KH107" i="9"/>
  <c r="KH108" i="9" s="1"/>
  <c r="KF110" i="9"/>
  <c r="KG110" i="9"/>
  <c r="KH110" i="9"/>
  <c r="KI110" i="9"/>
  <c r="KF111" i="9"/>
  <c r="KG111" i="9"/>
  <c r="KH111" i="9"/>
  <c r="KI111" i="9"/>
  <c r="KF112" i="9"/>
  <c r="KG112" i="9"/>
  <c r="KH112" i="9"/>
  <c r="KI112" i="9"/>
  <c r="KI12" i="9"/>
  <c r="KF15" i="9"/>
  <c r="KG15" i="9"/>
  <c r="KH15" i="9"/>
  <c r="KI15" i="9"/>
  <c r="KF16" i="9"/>
  <c r="KG16" i="9"/>
  <c r="KH16" i="9"/>
  <c r="KI16" i="9"/>
  <c r="KG17" i="9"/>
  <c r="KI92" i="9" l="1"/>
  <c r="KH92" i="9"/>
  <c r="KI19" i="9"/>
  <c r="KH56" i="9"/>
  <c r="KI56" i="9"/>
  <c r="KG92" i="9"/>
  <c r="KG56" i="9"/>
  <c r="KG19" i="9"/>
  <c r="KG74" i="9"/>
  <c r="KI74" i="9"/>
  <c r="KH114" i="9"/>
  <c r="KG114" i="9"/>
  <c r="KI114" i="9"/>
  <c r="KG38" i="9"/>
  <c r="KH38" i="9"/>
  <c r="KG13" i="9"/>
  <c r="KH19" i="9" s="1"/>
  <c r="KI13" i="9"/>
  <c r="KJ19" i="9" s="1"/>
  <c r="KH74" i="9"/>
  <c r="KI38" i="9"/>
  <c r="D932" i="12"/>
  <c r="EN46" i="9"/>
  <c r="EO46" i="9" s="1"/>
  <c r="EP46" i="9" s="1"/>
  <c r="EQ46" i="9" s="1"/>
  <c r="ER46" i="9" s="1"/>
  <c r="ES46" i="9" s="1"/>
  <c r="ET46" i="9" s="1"/>
  <c r="EU46" i="9" s="1"/>
  <c r="EV46" i="9" s="1"/>
  <c r="EW46" i="9" s="1"/>
  <c r="EX46" i="9" s="1"/>
  <c r="EY46" i="9" s="1"/>
  <c r="EZ46" i="9" s="1"/>
  <c r="FA46" i="9" s="1"/>
  <c r="FB46" i="9" s="1"/>
  <c r="FC46" i="9" s="1"/>
  <c r="FD46" i="9" s="1"/>
  <c r="FE46" i="9" s="1"/>
  <c r="FF46" i="9" s="1"/>
  <c r="FG46" i="9" s="1"/>
  <c r="FH46" i="9" s="1"/>
  <c r="FI46" i="9" s="1"/>
  <c r="FJ46" i="9" s="1"/>
  <c r="FK46" i="9" s="1"/>
  <c r="FL46" i="9" s="1"/>
  <c r="FM46" i="9" s="1"/>
  <c r="FN46" i="9" s="1"/>
  <c r="FO46" i="9" s="1"/>
  <c r="FP46" i="9" s="1"/>
  <c r="FQ46" i="9" s="1"/>
  <c r="FR46" i="9" s="1"/>
  <c r="FS46" i="9" s="1"/>
  <c r="FT46" i="9" s="1"/>
  <c r="FU46" i="9" s="1"/>
  <c r="FV46" i="9" s="1"/>
  <c r="FW46" i="9" s="1"/>
  <c r="FX46" i="9" s="1"/>
  <c r="FY46" i="9" s="1"/>
  <c r="FZ46" i="9" s="1"/>
  <c r="GA46" i="9" s="1"/>
  <c r="GB46" i="9" s="1"/>
  <c r="GC46" i="9" s="1"/>
  <c r="GD46" i="9" s="1"/>
  <c r="GE46" i="9" s="1"/>
  <c r="GF46" i="9" s="1"/>
  <c r="GG46" i="9" s="1"/>
  <c r="GH46" i="9" s="1"/>
  <c r="GI46" i="9" s="1"/>
  <c r="GJ46" i="9" s="1"/>
  <c r="GK46" i="9" s="1"/>
  <c r="GL46" i="9" s="1"/>
  <c r="GM46" i="9" s="1"/>
  <c r="GN46" i="9" s="1"/>
  <c r="GO46" i="9" s="1"/>
  <c r="GP46" i="9" s="1"/>
  <c r="GQ46" i="9" s="1"/>
  <c r="GR46" i="9" s="1"/>
  <c r="GS46" i="9" s="1"/>
  <c r="GT46" i="9" s="1"/>
  <c r="GU46" i="9" s="1"/>
  <c r="GV46" i="9" s="1"/>
  <c r="GW46" i="9" s="1"/>
  <c r="GX46" i="9" s="1"/>
  <c r="GY46" i="9" s="1"/>
  <c r="GZ46" i="9" s="1"/>
  <c r="HA46" i="9" s="1"/>
  <c r="HB46" i="9" s="1"/>
  <c r="HC46" i="9" s="1"/>
  <c r="HD46" i="9" s="1"/>
  <c r="HE46" i="9" s="1"/>
  <c r="HF46" i="9" s="1"/>
  <c r="HG46" i="9" s="1"/>
  <c r="HH46" i="9" s="1"/>
  <c r="HI46" i="9" s="1"/>
  <c r="HJ46" i="9" s="1"/>
  <c r="HK46" i="9" s="1"/>
  <c r="HL46" i="9" s="1"/>
  <c r="HM46" i="9" s="1"/>
  <c r="HN46" i="9" s="1"/>
  <c r="HO46" i="9" s="1"/>
  <c r="HP46" i="9" s="1"/>
  <c r="HQ46" i="9" s="1"/>
  <c r="HR46" i="9" s="1"/>
  <c r="HS46" i="9" s="1"/>
  <c r="HT46" i="9" s="1"/>
  <c r="HU46" i="9" s="1"/>
  <c r="HV46" i="9" s="1"/>
  <c r="HW46" i="9" s="1"/>
  <c r="HX46" i="9" s="1"/>
  <c r="HY46" i="9" s="1"/>
  <c r="HZ46" i="9" s="1"/>
  <c r="IA46" i="9" s="1"/>
  <c r="IB46" i="9" s="1"/>
  <c r="IC46" i="9" s="1"/>
  <c r="ID46" i="9" s="1"/>
  <c r="IE46" i="9" s="1"/>
  <c r="IF46" i="9" s="1"/>
  <c r="IG46" i="9" s="1"/>
  <c r="IH46" i="9" s="1"/>
  <c r="II46" i="9" s="1"/>
  <c r="IJ46" i="9" s="1"/>
  <c r="IK46" i="9" s="1"/>
  <c r="IL46" i="9" s="1"/>
  <c r="IM46" i="9" s="1"/>
  <c r="IN46" i="9" s="1"/>
  <c r="IO46" i="9" s="1"/>
  <c r="IP46" i="9" s="1"/>
  <c r="IQ46" i="9" s="1"/>
  <c r="IR46" i="9" s="1"/>
  <c r="IS46" i="9" s="1"/>
  <c r="IT46" i="9" s="1"/>
  <c r="IU46" i="9" s="1"/>
  <c r="IV46" i="9" s="1"/>
  <c r="IW46" i="9" s="1"/>
  <c r="IX46" i="9" s="1"/>
  <c r="IY46" i="9" s="1"/>
  <c r="IZ46" i="9" s="1"/>
  <c r="JA46" i="9" s="1"/>
  <c r="JB46" i="9" s="1"/>
  <c r="JC46" i="9" s="1"/>
  <c r="JD46" i="9" s="1"/>
  <c r="JE46" i="9" s="1"/>
  <c r="JF46" i="9" s="1"/>
  <c r="JG46" i="9" s="1"/>
  <c r="JH46" i="9" s="1"/>
  <c r="JI46" i="9" s="1"/>
  <c r="JJ46" i="9" s="1"/>
  <c r="JK46" i="9" s="1"/>
  <c r="JL46" i="9" s="1"/>
  <c r="JM46" i="9" s="1"/>
  <c r="JN46" i="9" s="1"/>
  <c r="JO46" i="9" s="1"/>
  <c r="JP46" i="9" s="1"/>
  <c r="JQ46" i="9" s="1"/>
  <c r="JR46" i="9" s="1"/>
  <c r="JS46" i="9" s="1"/>
  <c r="JT46" i="9" s="1"/>
  <c r="JU46" i="9" s="1"/>
  <c r="JV46" i="9" s="1"/>
  <c r="JW46" i="9" s="1"/>
  <c r="JX46" i="9" s="1"/>
  <c r="JY46" i="9" s="1"/>
  <c r="JZ46" i="9" s="1"/>
  <c r="KA46" i="9" s="1"/>
  <c r="KB46" i="9" s="1"/>
  <c r="KC46" i="9" s="1"/>
  <c r="KD46" i="9" s="1"/>
  <c r="KE46" i="9" s="1"/>
  <c r="KF46" i="9" s="1"/>
  <c r="KG46" i="9" s="1"/>
  <c r="KH46" i="9" s="1"/>
  <c r="KI46" i="9" s="1"/>
  <c r="EX49" i="9"/>
  <c r="GW49" i="9"/>
  <c r="KE49" i="9"/>
  <c r="KE50" i="9" s="1"/>
  <c r="KF56" i="9" s="1"/>
  <c r="ER50" i="9"/>
  <c r="ES60" i="9" s="1"/>
  <c r="ES50" i="9"/>
  <c r="ET60" i="9" s="1"/>
  <c r="ET50" i="9"/>
  <c r="EU60" i="9" s="1"/>
  <c r="EU50" i="9"/>
  <c r="EV60" i="9" s="1"/>
  <c r="EV50" i="9"/>
  <c r="EW60" i="9" s="1"/>
  <c r="EW50" i="9"/>
  <c r="EX50" i="9"/>
  <c r="EY60" i="9" s="1"/>
  <c r="EY50" i="9"/>
  <c r="EZ60" i="9" s="1"/>
  <c r="EZ50" i="9"/>
  <c r="FA60" i="9" s="1"/>
  <c r="FA50" i="9"/>
  <c r="FB60" i="9" s="1"/>
  <c r="FB50" i="9"/>
  <c r="FC50" i="9"/>
  <c r="FD60" i="9" s="1"/>
  <c r="FD50" i="9"/>
  <c r="FE60" i="9" s="1"/>
  <c r="FE50" i="9"/>
  <c r="FF60" i="9" s="1"/>
  <c r="FF50" i="9"/>
  <c r="FG60" i="9" s="1"/>
  <c r="FG50" i="9"/>
  <c r="FH60" i="9" s="1"/>
  <c r="FH50" i="9"/>
  <c r="FI60" i="9" s="1"/>
  <c r="FI50" i="9"/>
  <c r="FJ60" i="9" s="1"/>
  <c r="FJ50" i="9"/>
  <c r="FK60" i="9" s="1"/>
  <c r="FK50" i="9"/>
  <c r="FL60" i="9" s="1"/>
  <c r="FL50" i="9"/>
  <c r="FM60" i="9" s="1"/>
  <c r="FM50" i="9"/>
  <c r="FN60" i="9" s="1"/>
  <c r="FN50" i="9"/>
  <c r="FO60" i="9" s="1"/>
  <c r="FO50" i="9"/>
  <c r="FP60" i="9" s="1"/>
  <c r="FP50" i="9"/>
  <c r="FQ60" i="9" s="1"/>
  <c r="FQ50" i="9"/>
  <c r="FR60" i="9" s="1"/>
  <c r="FR50" i="9"/>
  <c r="FS60" i="9" s="1"/>
  <c r="FS50" i="9"/>
  <c r="FT60" i="9" s="1"/>
  <c r="FT50" i="9"/>
  <c r="FU60" i="9" s="1"/>
  <c r="FU50" i="9"/>
  <c r="FV50" i="9"/>
  <c r="FW60" i="9" s="1"/>
  <c r="FW50" i="9"/>
  <c r="FX60" i="9" s="1"/>
  <c r="FX50" i="9"/>
  <c r="FY60" i="9" s="1"/>
  <c r="FY50" i="9"/>
  <c r="FZ60" i="9" s="1"/>
  <c r="FZ50" i="9"/>
  <c r="GA50" i="9"/>
  <c r="GB60" i="9" s="1"/>
  <c r="GB50" i="9"/>
  <c r="GC60" i="9" s="1"/>
  <c r="GC50" i="9"/>
  <c r="GD60" i="9" s="1"/>
  <c r="GD50" i="9"/>
  <c r="GE60" i="9" s="1"/>
  <c r="GE50" i="9"/>
  <c r="GF60" i="9" s="1"/>
  <c r="GF50" i="9"/>
  <c r="GG60" i="9" s="1"/>
  <c r="GG50" i="9"/>
  <c r="GH60" i="9" s="1"/>
  <c r="GH50" i="9"/>
  <c r="GI60" i="9" s="1"/>
  <c r="GI50" i="9"/>
  <c r="GJ60" i="9" s="1"/>
  <c r="GJ50" i="9"/>
  <c r="GK60" i="9" s="1"/>
  <c r="GK50" i="9"/>
  <c r="GL60" i="9" s="1"/>
  <c r="GL50" i="9"/>
  <c r="GM50" i="9"/>
  <c r="GN60" i="9" s="1"/>
  <c r="GN50" i="9"/>
  <c r="GO60" i="9" s="1"/>
  <c r="GO50" i="9"/>
  <c r="GP60" i="9" s="1"/>
  <c r="GP50" i="9"/>
  <c r="GQ60" i="9" s="1"/>
  <c r="GQ50" i="9"/>
  <c r="GR60" i="9" s="1"/>
  <c r="GR50" i="9"/>
  <c r="GS60" i="9" s="1"/>
  <c r="GS50" i="9"/>
  <c r="GT60" i="9" s="1"/>
  <c r="GT50" i="9"/>
  <c r="GU60" i="9" s="1"/>
  <c r="GU50" i="9"/>
  <c r="GV60" i="9" s="1"/>
  <c r="GV50" i="9"/>
  <c r="GW60" i="9" s="1"/>
  <c r="GW50" i="9"/>
  <c r="GX60" i="9" s="1"/>
  <c r="GX50" i="9"/>
  <c r="GY50" i="9"/>
  <c r="GZ60" i="9" s="1"/>
  <c r="GZ50" i="9"/>
  <c r="HA60" i="9" s="1"/>
  <c r="HA50" i="9"/>
  <c r="HB60" i="9" s="1"/>
  <c r="HB50" i="9"/>
  <c r="HC60" i="9" s="1"/>
  <c r="HC50" i="9"/>
  <c r="HD60" i="9" s="1"/>
  <c r="HD50" i="9"/>
  <c r="HE50" i="9"/>
  <c r="HF50" i="9"/>
  <c r="HG50" i="9"/>
  <c r="HH60" i="9" s="1"/>
  <c r="HH50" i="9"/>
  <c r="HI60" i="9" s="1"/>
  <c r="HI50" i="9"/>
  <c r="HJ60" i="9" s="1"/>
  <c r="HJ50" i="9"/>
  <c r="HK60" i="9" s="1"/>
  <c r="HK50" i="9"/>
  <c r="HL60" i="9" s="1"/>
  <c r="HL50" i="9"/>
  <c r="HM60" i="9" s="1"/>
  <c r="HM50" i="9"/>
  <c r="HN60" i="9" s="1"/>
  <c r="HN50" i="9"/>
  <c r="HO60" i="9" s="1"/>
  <c r="HO50" i="9"/>
  <c r="HP60" i="9" s="1"/>
  <c r="HP50" i="9"/>
  <c r="HQ50" i="9"/>
  <c r="HR50" i="9"/>
  <c r="HS60" i="9" s="1"/>
  <c r="HS50" i="9"/>
  <c r="HT60" i="9" s="1"/>
  <c r="HT50" i="9"/>
  <c r="HU50" i="9"/>
  <c r="HV50" i="9"/>
  <c r="HW50" i="9"/>
  <c r="HX50" i="9"/>
  <c r="HY50" i="9"/>
  <c r="HZ50" i="9"/>
  <c r="IA50" i="9"/>
  <c r="IB50" i="9"/>
  <c r="IC50" i="9"/>
  <c r="ID50" i="9"/>
  <c r="IE50" i="9"/>
  <c r="IF50" i="9"/>
  <c r="IG50" i="9"/>
  <c r="IH50" i="9"/>
  <c r="II50" i="9"/>
  <c r="IJ50" i="9"/>
  <c r="IK50" i="9"/>
  <c r="IL50" i="9"/>
  <c r="IM50" i="9"/>
  <c r="IN50" i="9"/>
  <c r="IO50" i="9"/>
  <c r="IP50" i="9"/>
  <c r="IQ50" i="9"/>
  <c r="IR50" i="9"/>
  <c r="IS50" i="9"/>
  <c r="IT50" i="9"/>
  <c r="IU50" i="9"/>
  <c r="IV50" i="9"/>
  <c r="JJ52" i="9"/>
  <c r="JK52" i="9"/>
  <c r="JL52" i="9"/>
  <c r="JM52" i="9"/>
  <c r="JN52" i="9"/>
  <c r="JO52" i="9"/>
  <c r="JP52" i="9"/>
  <c r="JQ52" i="9"/>
  <c r="JR52" i="9"/>
  <c r="JS52" i="9"/>
  <c r="JT52" i="9"/>
  <c r="JU52" i="9"/>
  <c r="JV52" i="9"/>
  <c r="JW52" i="9"/>
  <c r="JX52" i="9"/>
  <c r="JY52" i="9"/>
  <c r="JZ52" i="9"/>
  <c r="KA52" i="9"/>
  <c r="KB52" i="9"/>
  <c r="KC52" i="9"/>
  <c r="KD52" i="9"/>
  <c r="KE52" i="9"/>
  <c r="JJ54" i="9"/>
  <c r="JK54" i="9"/>
  <c r="JL54" i="9"/>
  <c r="JM54" i="9"/>
  <c r="JN54" i="9"/>
  <c r="JO54" i="9"/>
  <c r="JP54" i="9"/>
  <c r="JQ54" i="9"/>
  <c r="JR54" i="9"/>
  <c r="JS54" i="9"/>
  <c r="JT54" i="9"/>
  <c r="JU54" i="9"/>
  <c r="JV54" i="9"/>
  <c r="JW54" i="9"/>
  <c r="JX54" i="9"/>
  <c r="JY54" i="9"/>
  <c r="JZ54" i="9"/>
  <c r="KA54" i="9"/>
  <c r="KB54" i="9"/>
  <c r="KC54" i="9"/>
  <c r="KD54" i="9"/>
  <c r="KE54" i="9"/>
  <c r="A59" i="9"/>
  <c r="EX60" i="9"/>
  <c r="FC60" i="9"/>
  <c r="FV60" i="9"/>
  <c r="GA60" i="9"/>
  <c r="GM60" i="9"/>
  <c r="GY60" i="9"/>
  <c r="HE60" i="9"/>
  <c r="HF60" i="9"/>
  <c r="HG60" i="9"/>
  <c r="HQ60" i="9"/>
  <c r="HR60" i="9"/>
  <c r="HX60" i="9"/>
  <c r="IB60" i="9"/>
  <c r="IF60" i="9"/>
  <c r="IJ60" i="9"/>
  <c r="IN60" i="9"/>
  <c r="IR60" i="9"/>
  <c r="IV60" i="9"/>
  <c r="IZ60" i="9"/>
  <c r="JD60" i="9"/>
  <c r="P82" i="9"/>
  <c r="O82" i="9" s="1"/>
  <c r="N82" i="9" s="1"/>
  <c r="M82" i="9" s="1"/>
  <c r="L82" i="9" s="1"/>
  <c r="K82" i="9" s="1"/>
  <c r="J82" i="9" s="1"/>
  <c r="I82" i="9" s="1"/>
  <c r="H82" i="9" s="1"/>
  <c r="G82" i="9" s="1"/>
  <c r="F82" i="9" s="1"/>
  <c r="E82" i="9" s="1"/>
  <c r="D82" i="9" s="1"/>
  <c r="C82" i="9" s="1"/>
  <c r="AI82" i="9"/>
  <c r="AJ82" i="9" s="1"/>
  <c r="AK82" i="9" s="1"/>
  <c r="AL82" i="9" s="1"/>
  <c r="AM82" i="9" s="1"/>
  <c r="AN82" i="9" s="1"/>
  <c r="AO82" i="9" s="1"/>
  <c r="AP82" i="9" s="1"/>
  <c r="AQ82" i="9" s="1"/>
  <c r="AR82" i="9" s="1"/>
  <c r="AS82" i="9" s="1"/>
  <c r="AT82" i="9" s="1"/>
  <c r="AU82" i="9" s="1"/>
  <c r="AV82" i="9" s="1"/>
  <c r="AW82" i="9" s="1"/>
  <c r="AX82" i="9" s="1"/>
  <c r="AY82" i="9" s="1"/>
  <c r="AZ82" i="9" s="1"/>
  <c r="BA82" i="9" s="1"/>
  <c r="BB82" i="9" s="1"/>
  <c r="BC82" i="9" s="1"/>
  <c r="BD82" i="9" s="1"/>
  <c r="BE82" i="9" s="1"/>
  <c r="BF82" i="9" s="1"/>
  <c r="BG82" i="9" s="1"/>
  <c r="BH82" i="9" s="1"/>
  <c r="BI82" i="9" s="1"/>
  <c r="BJ82" i="9" s="1"/>
  <c r="BK82" i="9" s="1"/>
  <c r="BL82" i="9" s="1"/>
  <c r="BM82" i="9" s="1"/>
  <c r="BN82" i="9" s="1"/>
  <c r="BO82" i="9" s="1"/>
  <c r="BP82" i="9" s="1"/>
  <c r="BQ82" i="9" s="1"/>
  <c r="BR82" i="9" s="1"/>
  <c r="BS82" i="9" s="1"/>
  <c r="BT82" i="9" s="1"/>
  <c r="BU82" i="9" s="1"/>
  <c r="BV82" i="9" s="1"/>
  <c r="BW82" i="9" s="1"/>
  <c r="BX82" i="9" s="1"/>
  <c r="BY82" i="9" s="1"/>
  <c r="BZ82" i="9" s="1"/>
  <c r="CA82" i="9" s="1"/>
  <c r="CB82" i="9" s="1"/>
  <c r="CC82" i="9" s="1"/>
  <c r="CD82" i="9" s="1"/>
  <c r="CE82" i="9" s="1"/>
  <c r="CF82" i="9" s="1"/>
  <c r="CG82" i="9" s="1"/>
  <c r="CH82" i="9" s="1"/>
  <c r="CI82" i="9" s="1"/>
  <c r="CJ82" i="9" s="1"/>
  <c r="CK82" i="9" s="1"/>
  <c r="CL82" i="9" s="1"/>
  <c r="CM82" i="9" s="1"/>
  <c r="CN82" i="9" s="1"/>
  <c r="CO82" i="9" s="1"/>
  <c r="CP82" i="9" s="1"/>
  <c r="CQ82" i="9" s="1"/>
  <c r="CR82" i="9" s="1"/>
  <c r="CS82" i="9" s="1"/>
  <c r="CT82" i="9" s="1"/>
  <c r="CU82" i="9" s="1"/>
  <c r="CV82" i="9" s="1"/>
  <c r="CW82" i="9" s="1"/>
  <c r="CX82" i="9" s="1"/>
  <c r="CY82" i="9" s="1"/>
  <c r="CZ82" i="9" s="1"/>
  <c r="DA82" i="9" s="1"/>
  <c r="DB82" i="9" s="1"/>
  <c r="DC82" i="9" s="1"/>
  <c r="DD82" i="9" s="1"/>
  <c r="DE82" i="9" s="1"/>
  <c r="DF82" i="9" s="1"/>
  <c r="DG82" i="9" s="1"/>
  <c r="DH82" i="9" s="1"/>
  <c r="DI82" i="9" s="1"/>
  <c r="DJ82" i="9" s="1"/>
  <c r="DK82" i="9" s="1"/>
  <c r="DL82" i="9" s="1"/>
  <c r="DM82" i="9" s="1"/>
  <c r="DN82" i="9" s="1"/>
  <c r="DO82" i="9" s="1"/>
  <c r="DP82" i="9" s="1"/>
  <c r="DQ82" i="9" s="1"/>
  <c r="DR82" i="9" s="1"/>
  <c r="DS82" i="9" s="1"/>
  <c r="DT82" i="9" s="1"/>
  <c r="DU82" i="9" s="1"/>
  <c r="DV82" i="9" s="1"/>
  <c r="DW82" i="9" s="1"/>
  <c r="DX82" i="9" s="1"/>
  <c r="DY82" i="9" s="1"/>
  <c r="DZ82" i="9" s="1"/>
  <c r="EA82" i="9" s="1"/>
  <c r="EB82" i="9" s="1"/>
  <c r="EC82" i="9" s="1"/>
  <c r="ED82" i="9" s="1"/>
  <c r="EE82" i="9" s="1"/>
  <c r="EF82" i="9" s="1"/>
  <c r="EG82" i="9" s="1"/>
  <c r="EH82" i="9" s="1"/>
  <c r="EI82" i="9" s="1"/>
  <c r="EJ82" i="9" s="1"/>
  <c r="EK82" i="9" s="1"/>
  <c r="EL82" i="9" s="1"/>
  <c r="EM82" i="9" s="1"/>
  <c r="EN82" i="9" s="1"/>
  <c r="EO82" i="9" s="1"/>
  <c r="EP82" i="9" s="1"/>
  <c r="EQ82" i="9" s="1"/>
  <c r="ER82" i="9" s="1"/>
  <c r="ES82" i="9" s="1"/>
  <c r="ET82" i="9" s="1"/>
  <c r="EU82" i="9" s="1"/>
  <c r="EV82" i="9" s="1"/>
  <c r="EW82" i="9" s="1"/>
  <c r="EX82" i="9" s="1"/>
  <c r="EY82" i="9" s="1"/>
  <c r="EZ82" i="9" s="1"/>
  <c r="FA82" i="9" s="1"/>
  <c r="FB82" i="9" s="1"/>
  <c r="FC82" i="9" s="1"/>
  <c r="FD82" i="9" s="1"/>
  <c r="FE82" i="9" s="1"/>
  <c r="FF82" i="9" s="1"/>
  <c r="FG82" i="9" s="1"/>
  <c r="FH82" i="9" s="1"/>
  <c r="FI82" i="9" s="1"/>
  <c r="FJ82" i="9" s="1"/>
  <c r="FK82" i="9" s="1"/>
  <c r="FL82" i="9" s="1"/>
  <c r="FM82" i="9" s="1"/>
  <c r="FN82" i="9" s="1"/>
  <c r="FO82" i="9" s="1"/>
  <c r="FP82" i="9" s="1"/>
  <c r="FQ82" i="9" s="1"/>
  <c r="FR82" i="9" s="1"/>
  <c r="FS82" i="9" s="1"/>
  <c r="FT82" i="9" s="1"/>
  <c r="FU82" i="9" s="1"/>
  <c r="FV82" i="9" s="1"/>
  <c r="FW82" i="9" s="1"/>
  <c r="FX82" i="9" s="1"/>
  <c r="FY82" i="9" s="1"/>
  <c r="FZ82" i="9" s="1"/>
  <c r="GA82" i="9" s="1"/>
  <c r="GB82" i="9" s="1"/>
  <c r="GC82" i="9" s="1"/>
  <c r="GD82" i="9" s="1"/>
  <c r="GE82" i="9" s="1"/>
  <c r="GF82" i="9" s="1"/>
  <c r="GG82" i="9" s="1"/>
  <c r="GH82" i="9" s="1"/>
  <c r="GI82" i="9" s="1"/>
  <c r="GJ82" i="9" s="1"/>
  <c r="GK82" i="9" s="1"/>
  <c r="GL82" i="9" s="1"/>
  <c r="GM82" i="9" s="1"/>
  <c r="GN82" i="9" s="1"/>
  <c r="GO82" i="9" s="1"/>
  <c r="GP82" i="9" s="1"/>
  <c r="GQ82" i="9" s="1"/>
  <c r="GR82" i="9" s="1"/>
  <c r="GS82" i="9" s="1"/>
  <c r="GT82" i="9" s="1"/>
  <c r="GU82" i="9" s="1"/>
  <c r="GV82" i="9" s="1"/>
  <c r="GW82" i="9" s="1"/>
  <c r="GX82" i="9" s="1"/>
  <c r="GY82" i="9" s="1"/>
  <c r="GZ82" i="9" s="1"/>
  <c r="HA82" i="9" s="1"/>
  <c r="HB82" i="9" s="1"/>
  <c r="HC82" i="9" s="1"/>
  <c r="HD82" i="9" s="1"/>
  <c r="HE82" i="9" s="1"/>
  <c r="HF82" i="9" s="1"/>
  <c r="HG82" i="9" s="1"/>
  <c r="HH82" i="9" s="1"/>
  <c r="HI82" i="9" s="1"/>
  <c r="HJ82" i="9" s="1"/>
  <c r="HK82" i="9" s="1"/>
  <c r="HL82" i="9" s="1"/>
  <c r="HM82" i="9" s="1"/>
  <c r="HN82" i="9" s="1"/>
  <c r="HO82" i="9" s="1"/>
  <c r="HP82" i="9" s="1"/>
  <c r="HQ82" i="9" s="1"/>
  <c r="HR82" i="9" s="1"/>
  <c r="HS82" i="9" s="1"/>
  <c r="HT82" i="9" s="1"/>
  <c r="HU82" i="9" s="1"/>
  <c r="HV82" i="9" s="1"/>
  <c r="HW82" i="9" s="1"/>
  <c r="HX82" i="9" s="1"/>
  <c r="HY82" i="9" s="1"/>
  <c r="HZ82" i="9" s="1"/>
  <c r="IA82" i="9" s="1"/>
  <c r="IB82" i="9" s="1"/>
  <c r="IC82" i="9" s="1"/>
  <c r="ID82" i="9" s="1"/>
  <c r="IE82" i="9" s="1"/>
  <c r="IF82" i="9" s="1"/>
  <c r="IG82" i="9" s="1"/>
  <c r="IH82" i="9" s="1"/>
  <c r="II82" i="9" s="1"/>
  <c r="IJ82" i="9" s="1"/>
  <c r="IK82" i="9" s="1"/>
  <c r="IL82" i="9" s="1"/>
  <c r="IM82" i="9" s="1"/>
  <c r="IN82" i="9" s="1"/>
  <c r="IO82" i="9" s="1"/>
  <c r="IP82" i="9" s="1"/>
  <c r="IQ82" i="9" s="1"/>
  <c r="IR82" i="9" s="1"/>
  <c r="IS82" i="9" s="1"/>
  <c r="IT82" i="9" s="1"/>
  <c r="IU82" i="9" s="1"/>
  <c r="IV82" i="9" s="1"/>
  <c r="IW82" i="9" s="1"/>
  <c r="IX82" i="9" s="1"/>
  <c r="IY82" i="9" s="1"/>
  <c r="IZ82" i="9" s="1"/>
  <c r="JA82" i="9" s="1"/>
  <c r="JB82" i="9" s="1"/>
  <c r="JC82" i="9" s="1"/>
  <c r="JD82" i="9" s="1"/>
  <c r="JE82" i="9" s="1"/>
  <c r="JF82" i="9" s="1"/>
  <c r="JG82" i="9" s="1"/>
  <c r="JH82" i="9" s="1"/>
  <c r="JN82" i="9" s="1"/>
  <c r="JO82" i="9" s="1"/>
  <c r="JP82" i="9" s="1"/>
  <c r="JQ82" i="9" s="1"/>
  <c r="JR82" i="9" s="1"/>
  <c r="JS82" i="9" s="1"/>
  <c r="JT82" i="9" s="1"/>
  <c r="JU82" i="9" s="1"/>
  <c r="JV82" i="9" s="1"/>
  <c r="JW82" i="9" s="1"/>
  <c r="JX82" i="9" s="1"/>
  <c r="JY82" i="9" s="1"/>
  <c r="JZ82" i="9" s="1"/>
  <c r="KA82" i="9" s="1"/>
  <c r="KB82" i="9" s="1"/>
  <c r="KC82" i="9" s="1"/>
  <c r="KD82" i="9" s="1"/>
  <c r="KE82" i="9" s="1"/>
  <c r="KF82" i="9" s="1"/>
  <c r="KG82" i="9" s="1"/>
  <c r="KH82" i="9" s="1"/>
  <c r="KI82" i="9" s="1"/>
  <c r="KJ82" i="9" s="1"/>
  <c r="KK82" i="9" s="1"/>
  <c r="KL82" i="9" s="1"/>
  <c r="KM82" i="9" s="1"/>
  <c r="KE85" i="9"/>
  <c r="KE86" i="9" s="1"/>
  <c r="KF92" i="9" s="1"/>
  <c r="CG86" i="9"/>
  <c r="CH96" i="9" s="1"/>
  <c r="CH86" i="9"/>
  <c r="CI96" i="9" s="1"/>
  <c r="CI86" i="9"/>
  <c r="CJ96" i="9" s="1"/>
  <c r="CJ86" i="9"/>
  <c r="CK96" i="9" s="1"/>
  <c r="CK86" i="9"/>
  <c r="CL96" i="9" s="1"/>
  <c r="CL86" i="9"/>
  <c r="CM96" i="9" s="1"/>
  <c r="CM86" i="9"/>
  <c r="CN96" i="9" s="1"/>
  <c r="CN86" i="9"/>
  <c r="CO96" i="9" s="1"/>
  <c r="CO86" i="9"/>
  <c r="CP96" i="9" s="1"/>
  <c r="CP86" i="9"/>
  <c r="CQ86" i="9"/>
  <c r="CR86" i="9"/>
  <c r="CS96" i="9" s="1"/>
  <c r="CS86" i="9"/>
  <c r="CT86" i="9"/>
  <c r="CU96" i="9" s="1"/>
  <c r="CU86" i="9"/>
  <c r="CV96" i="9" s="1"/>
  <c r="CV86" i="9"/>
  <c r="CW96" i="9" s="1"/>
  <c r="CW86" i="9"/>
  <c r="CX96" i="9" s="1"/>
  <c r="CX86" i="9"/>
  <c r="CY96" i="9" s="1"/>
  <c r="CY86" i="9"/>
  <c r="CZ86" i="9"/>
  <c r="DA96" i="9" s="1"/>
  <c r="DA86" i="9"/>
  <c r="DB96" i="9" s="1"/>
  <c r="DB86" i="9"/>
  <c r="DC96" i="9" s="1"/>
  <c r="DC86" i="9"/>
  <c r="DD96" i="9" s="1"/>
  <c r="DD86" i="9"/>
  <c r="DE96" i="9" s="1"/>
  <c r="DE86" i="9"/>
  <c r="DF96" i="9" s="1"/>
  <c r="DF86" i="9"/>
  <c r="DG96" i="9" s="1"/>
  <c r="DG86" i="9"/>
  <c r="DH96" i="9" s="1"/>
  <c r="DH86" i="9"/>
  <c r="DI96" i="9" s="1"/>
  <c r="DI86" i="9"/>
  <c r="DJ86" i="9"/>
  <c r="DK96" i="9" s="1"/>
  <c r="DK86" i="9"/>
  <c r="DL86" i="9"/>
  <c r="DM96" i="9" s="1"/>
  <c r="DM86" i="9"/>
  <c r="DN96" i="9" s="1"/>
  <c r="DN86" i="9"/>
  <c r="DO96" i="9" s="1"/>
  <c r="DO86" i="9"/>
  <c r="DP96" i="9" s="1"/>
  <c r="DP86" i="9"/>
  <c r="DQ96" i="9" s="1"/>
  <c r="DQ86" i="9"/>
  <c r="DR96" i="9" s="1"/>
  <c r="DR86" i="9"/>
  <c r="DS96" i="9" s="1"/>
  <c r="DS86" i="9"/>
  <c r="DT96" i="9" s="1"/>
  <c r="DT86" i="9"/>
  <c r="DU96" i="9" s="1"/>
  <c r="DU86" i="9"/>
  <c r="DV96" i="9" s="1"/>
  <c r="DV86" i="9"/>
  <c r="DW86" i="9"/>
  <c r="DX86" i="9"/>
  <c r="DY96" i="9" s="1"/>
  <c r="DY86" i="9"/>
  <c r="DZ86" i="9"/>
  <c r="EA96" i="9" s="1"/>
  <c r="EA86" i="9"/>
  <c r="EB96" i="9" s="1"/>
  <c r="EB86" i="9"/>
  <c r="EC96" i="9" s="1"/>
  <c r="EC86" i="9"/>
  <c r="ED96" i="9" s="1"/>
  <c r="ED86" i="9"/>
  <c r="EE96" i="9" s="1"/>
  <c r="EE86" i="9"/>
  <c r="EF96" i="9" s="1"/>
  <c r="EF86" i="9"/>
  <c r="EG96" i="9" s="1"/>
  <c r="EG86" i="9"/>
  <c r="EH96" i="9" s="1"/>
  <c r="EH86" i="9"/>
  <c r="EI96" i="9" s="1"/>
  <c r="EI86" i="9"/>
  <c r="EJ86" i="9"/>
  <c r="EK96" i="9" s="1"/>
  <c r="EK86" i="9"/>
  <c r="EL96" i="9" s="1"/>
  <c r="EL86" i="9"/>
  <c r="EM96" i="9" s="1"/>
  <c r="EM86" i="9"/>
  <c r="EN86" i="9"/>
  <c r="EO96" i="9" s="1"/>
  <c r="EO86" i="9"/>
  <c r="EP96" i="9" s="1"/>
  <c r="EP86" i="9"/>
  <c r="EQ96" i="9" s="1"/>
  <c r="EQ86" i="9"/>
  <c r="ER96" i="9" s="1"/>
  <c r="ER86" i="9"/>
  <c r="ES96" i="9" s="1"/>
  <c r="ES86" i="9"/>
  <c r="ET96" i="9" s="1"/>
  <c r="ET86" i="9"/>
  <c r="EU96" i="9" s="1"/>
  <c r="EU86" i="9"/>
  <c r="EV96" i="9" s="1"/>
  <c r="EV86" i="9"/>
  <c r="EW96" i="9" s="1"/>
  <c r="EW86" i="9"/>
  <c r="EX96" i="9" s="1"/>
  <c r="EX86" i="9"/>
  <c r="EY96" i="9" s="1"/>
  <c r="EY86" i="9"/>
  <c r="EZ96" i="9" s="1"/>
  <c r="EZ86" i="9"/>
  <c r="FA96" i="9" s="1"/>
  <c r="FA86" i="9"/>
  <c r="FB96" i="9" s="1"/>
  <c r="FB86" i="9"/>
  <c r="FC96" i="9" s="1"/>
  <c r="FC86" i="9"/>
  <c r="FD96" i="9" s="1"/>
  <c r="FD86" i="9"/>
  <c r="FE96" i="9" s="1"/>
  <c r="FE86" i="9"/>
  <c r="FF96" i="9" s="1"/>
  <c r="FF86" i="9"/>
  <c r="FG96" i="9" s="1"/>
  <c r="FG86" i="9"/>
  <c r="FH96" i="9" s="1"/>
  <c r="FH86" i="9"/>
  <c r="FI96" i="9" s="1"/>
  <c r="FI86" i="9"/>
  <c r="FJ96" i="9" s="1"/>
  <c r="FJ86" i="9"/>
  <c r="FK86" i="9"/>
  <c r="FL86" i="9"/>
  <c r="FM96" i="9" s="1"/>
  <c r="FM86" i="9"/>
  <c r="FN96" i="9" s="1"/>
  <c r="FN86" i="9"/>
  <c r="FO96" i="9" s="1"/>
  <c r="FO86" i="9"/>
  <c r="FP96" i="9" s="1"/>
  <c r="FP86" i="9"/>
  <c r="FQ96" i="9" s="1"/>
  <c r="FQ86" i="9"/>
  <c r="FR96" i="9" s="1"/>
  <c r="FR86" i="9"/>
  <c r="FS96" i="9" s="1"/>
  <c r="FS86" i="9"/>
  <c r="FT96" i="9" s="1"/>
  <c r="FT86" i="9"/>
  <c r="FU96" i="9" s="1"/>
  <c r="FU86" i="9"/>
  <c r="FV96" i="9" s="1"/>
  <c r="FV86" i="9"/>
  <c r="FW96" i="9" s="1"/>
  <c r="FW86" i="9"/>
  <c r="FX96" i="9" s="1"/>
  <c r="FX86" i="9"/>
  <c r="FY96" i="9" s="1"/>
  <c r="FY86" i="9"/>
  <c r="FZ96" i="9" s="1"/>
  <c r="FZ86" i="9"/>
  <c r="GA96" i="9" s="1"/>
  <c r="GA86" i="9"/>
  <c r="GB96" i="9" s="1"/>
  <c r="GB86" i="9"/>
  <c r="GC96" i="9" s="1"/>
  <c r="GC86" i="9"/>
  <c r="GD96" i="9" s="1"/>
  <c r="GD86" i="9"/>
  <c r="GE96" i="9" s="1"/>
  <c r="GE86" i="9"/>
  <c r="GF96" i="9" s="1"/>
  <c r="GF86" i="9"/>
  <c r="GG96" i="9" s="1"/>
  <c r="GG86" i="9"/>
  <c r="GH96" i="9" s="1"/>
  <c r="GH86" i="9"/>
  <c r="GI96" i="9" s="1"/>
  <c r="GI86" i="9"/>
  <c r="GJ96" i="9" s="1"/>
  <c r="GJ86" i="9"/>
  <c r="GK96" i="9" s="1"/>
  <c r="GK86" i="9"/>
  <c r="GL86" i="9"/>
  <c r="GM96" i="9" s="1"/>
  <c r="GM86" i="9"/>
  <c r="GN96" i="9" s="1"/>
  <c r="GN86" i="9"/>
  <c r="GO96" i="9" s="1"/>
  <c r="GO86" i="9"/>
  <c r="GP96" i="9" s="1"/>
  <c r="GP86" i="9"/>
  <c r="GQ96" i="9" s="1"/>
  <c r="GQ86" i="9"/>
  <c r="GR86" i="9"/>
  <c r="GS96" i="9" s="1"/>
  <c r="GS86" i="9"/>
  <c r="GT96" i="9" s="1"/>
  <c r="GT86" i="9"/>
  <c r="GU96" i="9" s="1"/>
  <c r="GU86" i="9"/>
  <c r="GV86" i="9"/>
  <c r="GW96" i="9" s="1"/>
  <c r="GW86" i="9"/>
  <c r="GX96" i="9" s="1"/>
  <c r="GX86" i="9"/>
  <c r="GY96" i="9" s="1"/>
  <c r="GY86" i="9"/>
  <c r="GZ96" i="9" s="1"/>
  <c r="GZ86" i="9"/>
  <c r="HA96" i="9" s="1"/>
  <c r="HA86" i="9"/>
  <c r="HB96" i="9" s="1"/>
  <c r="HB86" i="9"/>
  <c r="HC96" i="9" s="1"/>
  <c r="HC86" i="9"/>
  <c r="HD86" i="9"/>
  <c r="HE96" i="9" s="1"/>
  <c r="HE86" i="9"/>
  <c r="HF96" i="9" s="1"/>
  <c r="HF86" i="9"/>
  <c r="HG96" i="9" s="1"/>
  <c r="HG86" i="9"/>
  <c r="HH96" i="9" s="1"/>
  <c r="HH86" i="9"/>
  <c r="HI96" i="9" s="1"/>
  <c r="HI86" i="9"/>
  <c r="HJ96" i="9" s="1"/>
  <c r="HJ86" i="9"/>
  <c r="HK96" i="9" s="1"/>
  <c r="HK86" i="9"/>
  <c r="HL96" i="9" s="1"/>
  <c r="HL86" i="9"/>
  <c r="HM96" i="9" s="1"/>
  <c r="HM86" i="9"/>
  <c r="HN96" i="9" s="1"/>
  <c r="HN86" i="9"/>
  <c r="HO96" i="9" s="1"/>
  <c r="HO86" i="9"/>
  <c r="HP86" i="9"/>
  <c r="HQ96" i="9" s="1"/>
  <c r="HQ86" i="9"/>
  <c r="HR96" i="9" s="1"/>
  <c r="HR86" i="9"/>
  <c r="HS96" i="9" s="1"/>
  <c r="HS86" i="9"/>
  <c r="HT96" i="9" s="1"/>
  <c r="HT86" i="9"/>
  <c r="HU86" i="9"/>
  <c r="HV86" i="9"/>
  <c r="HW86" i="9"/>
  <c r="HX86" i="9"/>
  <c r="HY86" i="9"/>
  <c r="HZ86" i="9"/>
  <c r="IA86" i="9"/>
  <c r="IB86" i="9"/>
  <c r="IC86" i="9"/>
  <c r="ID86" i="9"/>
  <c r="IE86" i="9"/>
  <c r="IF86" i="9"/>
  <c r="IG86" i="9"/>
  <c r="IH86" i="9"/>
  <c r="II86" i="9"/>
  <c r="IJ86" i="9"/>
  <c r="IK86" i="9"/>
  <c r="IL86" i="9"/>
  <c r="IM86" i="9"/>
  <c r="IN86" i="9"/>
  <c r="IO86" i="9"/>
  <c r="IP86" i="9"/>
  <c r="IQ86" i="9"/>
  <c r="IR86" i="9"/>
  <c r="IS86" i="9"/>
  <c r="IT86" i="9"/>
  <c r="IU86" i="9"/>
  <c r="IV86" i="9"/>
  <c r="JA86" i="9"/>
  <c r="JE86" i="9"/>
  <c r="JF86" i="9"/>
  <c r="JG86" i="9"/>
  <c r="JH86" i="9"/>
  <c r="JN88" i="9"/>
  <c r="JO88" i="9"/>
  <c r="JP88" i="9"/>
  <c r="JQ88" i="9"/>
  <c r="JR88" i="9"/>
  <c r="JS88" i="9"/>
  <c r="JT88" i="9"/>
  <c r="JU88" i="9"/>
  <c r="JV88" i="9"/>
  <c r="JW88" i="9"/>
  <c r="JX88" i="9"/>
  <c r="JY88" i="9"/>
  <c r="JZ88" i="9"/>
  <c r="KA88" i="9"/>
  <c r="KB88" i="9"/>
  <c r="KC88" i="9"/>
  <c r="KD88" i="9"/>
  <c r="KE88" i="9"/>
  <c r="JN90" i="9"/>
  <c r="JO90" i="9"/>
  <c r="JP90" i="9"/>
  <c r="JQ90" i="9"/>
  <c r="JR90" i="9"/>
  <c r="JS90" i="9"/>
  <c r="JT90" i="9"/>
  <c r="JU90" i="9"/>
  <c r="JV90" i="9"/>
  <c r="JW90" i="9"/>
  <c r="JX90" i="9"/>
  <c r="JY90" i="9"/>
  <c r="JZ90" i="9"/>
  <c r="KA90" i="9"/>
  <c r="KB90" i="9"/>
  <c r="KC90" i="9"/>
  <c r="KD90" i="9"/>
  <c r="KE90" i="9"/>
  <c r="CQ96" i="9"/>
  <c r="CR96" i="9"/>
  <c r="CT96" i="9"/>
  <c r="CZ96" i="9"/>
  <c r="DJ96" i="9"/>
  <c r="DL96" i="9"/>
  <c r="DW96" i="9"/>
  <c r="DX96" i="9"/>
  <c r="DZ96" i="9"/>
  <c r="EJ96" i="9"/>
  <c r="EN96" i="9"/>
  <c r="FK96" i="9"/>
  <c r="FL96" i="9"/>
  <c r="GL96" i="9"/>
  <c r="GR96" i="9"/>
  <c r="GV96" i="9"/>
  <c r="HD96" i="9"/>
  <c r="HP96" i="9"/>
  <c r="HU96" i="9"/>
  <c r="HV96" i="9"/>
  <c r="HW96" i="9"/>
  <c r="HX96" i="9"/>
  <c r="HY96" i="9"/>
  <c r="HZ96" i="9"/>
  <c r="IA96" i="9"/>
  <c r="IB96" i="9"/>
  <c r="IC96" i="9"/>
  <c r="ID96" i="9"/>
  <c r="IE96" i="9"/>
  <c r="IF96" i="9"/>
  <c r="IG96" i="9"/>
  <c r="IH96" i="9"/>
  <c r="II96" i="9"/>
  <c r="IJ96" i="9"/>
  <c r="IK96" i="9"/>
  <c r="IL96" i="9"/>
  <c r="IM96" i="9"/>
  <c r="IN96" i="9"/>
  <c r="IO96" i="9"/>
  <c r="IP96" i="9"/>
  <c r="IQ96" i="9"/>
  <c r="IR96" i="9"/>
  <c r="IS96" i="9"/>
  <c r="IT96" i="9"/>
  <c r="IU96" i="9"/>
  <c r="IV96" i="9"/>
  <c r="IW96" i="9"/>
  <c r="IX96" i="9"/>
  <c r="IY96" i="9"/>
  <c r="IZ96" i="9"/>
  <c r="JA96" i="9"/>
  <c r="JB96" i="9"/>
  <c r="JC96" i="9"/>
  <c r="JD96" i="9"/>
  <c r="JE96" i="9"/>
  <c r="JF96" i="9"/>
  <c r="JG96" i="9"/>
  <c r="E931" i="12"/>
  <c r="F931" i="12"/>
  <c r="G931" i="12"/>
  <c r="H931" i="12"/>
  <c r="I931" i="12"/>
  <c r="J931" i="12"/>
  <c r="K931" i="12"/>
  <c r="L931" i="12"/>
  <c r="M931" i="12"/>
  <c r="N931" i="12"/>
  <c r="O931" i="12"/>
  <c r="P931" i="12"/>
  <c r="Q931" i="12"/>
  <c r="R931" i="12"/>
  <c r="S931" i="12"/>
  <c r="T931" i="12"/>
  <c r="U931" i="12"/>
  <c r="V931" i="12"/>
  <c r="W931" i="12"/>
  <c r="X931" i="12"/>
  <c r="Y931" i="12"/>
  <c r="Z931" i="12"/>
  <c r="E932" i="12"/>
  <c r="F932" i="12"/>
  <c r="G932" i="12"/>
  <c r="H932" i="12"/>
  <c r="I932" i="12"/>
  <c r="J932" i="12"/>
  <c r="K932" i="12"/>
  <c r="L932" i="12"/>
  <c r="M932" i="12"/>
  <c r="N932" i="12"/>
  <c r="O932" i="12"/>
  <c r="P932" i="12"/>
  <c r="Q932" i="12"/>
  <c r="R932" i="12"/>
  <c r="S932" i="12"/>
  <c r="T932" i="12"/>
  <c r="U932" i="12"/>
  <c r="V932" i="12"/>
  <c r="W932" i="12"/>
  <c r="X932" i="12"/>
  <c r="Y932" i="12"/>
  <c r="Z932" i="12"/>
  <c r="JJ56" i="9" l="1"/>
  <c r="JH59" i="9"/>
  <c r="HU60" i="9"/>
  <c r="HY60" i="9"/>
  <c r="IC60" i="9"/>
  <c r="IG60" i="9"/>
  <c r="IK60" i="9"/>
  <c r="IO60" i="9"/>
  <c r="IS60" i="9"/>
  <c r="IW60" i="9"/>
  <c r="JA60" i="9"/>
  <c r="JE60" i="9"/>
  <c r="HV60" i="9"/>
  <c r="HZ60" i="9"/>
  <c r="ID60" i="9"/>
  <c r="IH60" i="9"/>
  <c r="IL60" i="9"/>
  <c r="IP60" i="9"/>
  <c r="IT60" i="9"/>
  <c r="IX60" i="9"/>
  <c r="JB60" i="9"/>
  <c r="JF60" i="9"/>
  <c r="HW60" i="9"/>
  <c r="IA60" i="9"/>
  <c r="IE60" i="9"/>
  <c r="II60" i="9"/>
  <c r="IM60" i="9"/>
  <c r="IQ60" i="9"/>
  <c r="IU60" i="9"/>
  <c r="IY60" i="9"/>
  <c r="JC60" i="9"/>
  <c r="JG60" i="9"/>
  <c r="JJ57" i="9" l="1"/>
  <c r="JI59" i="9"/>
  <c r="JH60" i="9"/>
  <c r="G18" i="14"/>
  <c r="D910" i="12"/>
  <c r="E910" i="12"/>
  <c r="F910" i="12"/>
  <c r="G910" i="12"/>
  <c r="H910" i="12"/>
  <c r="I910" i="12"/>
  <c r="J910" i="12"/>
  <c r="K910" i="12"/>
  <c r="L910" i="12"/>
  <c r="M910" i="12"/>
  <c r="N910" i="12"/>
  <c r="O910" i="12"/>
  <c r="P910" i="12"/>
  <c r="Q910" i="12"/>
  <c r="R910" i="12"/>
  <c r="S910" i="12"/>
  <c r="T910" i="12"/>
  <c r="U910" i="12"/>
  <c r="V910" i="12"/>
  <c r="W910" i="12"/>
  <c r="X910" i="12"/>
  <c r="Y910" i="12"/>
  <c r="Z910" i="12"/>
  <c r="AA910" i="12"/>
  <c r="AB910" i="12"/>
  <c r="AC910" i="12"/>
  <c r="E911" i="12"/>
  <c r="F911" i="12"/>
  <c r="G911" i="12"/>
  <c r="H911" i="12"/>
  <c r="I911" i="12"/>
  <c r="J911" i="12"/>
  <c r="K911" i="12"/>
  <c r="L911" i="12"/>
  <c r="M911" i="12"/>
  <c r="N911" i="12"/>
  <c r="O911" i="12"/>
  <c r="P911" i="12"/>
  <c r="Q911" i="12"/>
  <c r="R911" i="12"/>
  <c r="S911" i="12"/>
  <c r="T911" i="12"/>
  <c r="U911" i="12"/>
  <c r="V911" i="12"/>
  <c r="W911" i="12"/>
  <c r="X911" i="12"/>
  <c r="Y911" i="12"/>
  <c r="Z911" i="12"/>
  <c r="AA911" i="12"/>
  <c r="AB911" i="12"/>
  <c r="AC911" i="12"/>
  <c r="D911" i="12"/>
  <c r="JI60" i="9" l="1"/>
  <c r="JJ59" i="9"/>
  <c r="C24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JJ60" i="9" l="1"/>
  <c r="JK59" i="9"/>
  <c r="P28" i="14"/>
  <c r="KB67" i="9" s="1"/>
  <c r="KB68" i="9" s="1"/>
  <c r="O47" i="14"/>
  <c r="KA108" i="9" s="1"/>
  <c r="P47" i="14"/>
  <c r="KB108" i="9" s="1"/>
  <c r="Q47" i="14"/>
  <c r="KC108" i="9" s="1"/>
  <c r="R47" i="14"/>
  <c r="KD107" i="9" s="1"/>
  <c r="KD108" i="9" s="1"/>
  <c r="O41" i="14"/>
  <c r="KA49" i="9" s="1"/>
  <c r="KA50" i="9" s="1"/>
  <c r="KB56" i="9" s="1"/>
  <c r="P41" i="14"/>
  <c r="KB49" i="9" s="1"/>
  <c r="KB50" i="9" s="1"/>
  <c r="KC56" i="9" s="1"/>
  <c r="Q41" i="14"/>
  <c r="KC49" i="9" s="1"/>
  <c r="KC50" i="9" s="1"/>
  <c r="KD56" i="9" s="1"/>
  <c r="R41" i="14"/>
  <c r="KD49" i="9" s="1"/>
  <c r="KD50" i="9" s="1"/>
  <c r="KE56" i="9" s="1"/>
  <c r="O36" i="14"/>
  <c r="KA85" i="9" s="1"/>
  <c r="KA86" i="9" s="1"/>
  <c r="KB92" i="9" s="1"/>
  <c r="P36" i="14"/>
  <c r="KB85" i="9" s="1"/>
  <c r="KB86" i="9" s="1"/>
  <c r="KC92" i="9" s="1"/>
  <c r="Q36" i="14"/>
  <c r="KC85" i="9" s="1"/>
  <c r="KC86" i="9" s="1"/>
  <c r="KD92" i="9" s="1"/>
  <c r="R36" i="14"/>
  <c r="KD85" i="9" s="1"/>
  <c r="KD86" i="9" s="1"/>
  <c r="KE92" i="9" s="1"/>
  <c r="O28" i="14"/>
  <c r="KA68" i="9" s="1"/>
  <c r="Q28" i="14"/>
  <c r="KC67" i="9" s="1"/>
  <c r="KC68" i="9" s="1"/>
  <c r="R28" i="14"/>
  <c r="KD67" i="9" s="1"/>
  <c r="KD68" i="9" s="1"/>
  <c r="P18" i="14"/>
  <c r="KB32" i="9" s="1"/>
  <c r="Q18" i="14"/>
  <c r="KC32" i="9" s="1"/>
  <c r="R18" i="14"/>
  <c r="KD32" i="9" s="1"/>
  <c r="O9" i="14"/>
  <c r="KA13" i="9" s="1"/>
  <c r="P9" i="14"/>
  <c r="KB13" i="9" s="1"/>
  <c r="Q9" i="14"/>
  <c r="KC13" i="9" s="1"/>
  <c r="KD13" i="9"/>
  <c r="O33" i="13"/>
  <c r="P33" i="13"/>
  <c r="Q33" i="13"/>
  <c r="KA72" i="9"/>
  <c r="KB72" i="9"/>
  <c r="KC72" i="9"/>
  <c r="KD72" i="9"/>
  <c r="O15" i="13"/>
  <c r="KA36" i="9" s="1"/>
  <c r="P15" i="13"/>
  <c r="KB36" i="9" s="1"/>
  <c r="Q15" i="13"/>
  <c r="KC36" i="9" s="1"/>
  <c r="R15" i="13"/>
  <c r="KD36" i="9" s="1"/>
  <c r="O6" i="13"/>
  <c r="KA17" i="9" s="1"/>
  <c r="P6" i="13"/>
  <c r="Q6" i="13"/>
  <c r="KC17" i="9" s="1"/>
  <c r="R6" i="13"/>
  <c r="KD17" i="9" s="1"/>
  <c r="KE13" i="9"/>
  <c r="KF19" i="9" s="1"/>
  <c r="KA15" i="9"/>
  <c r="KB15" i="9"/>
  <c r="KC15" i="9"/>
  <c r="KD15" i="9"/>
  <c r="KE15" i="9"/>
  <c r="KA16" i="9"/>
  <c r="KB16" i="9"/>
  <c r="KC16" i="9"/>
  <c r="KD16" i="9"/>
  <c r="KE16" i="9"/>
  <c r="KB17" i="9"/>
  <c r="KE17" i="9"/>
  <c r="KE31" i="9"/>
  <c r="KE32" i="9" s="1"/>
  <c r="KF38" i="9" s="1"/>
  <c r="KA34" i="9"/>
  <c r="KB34" i="9"/>
  <c r="KC34" i="9"/>
  <c r="KD34" i="9"/>
  <c r="KE34" i="9"/>
  <c r="KA35" i="9"/>
  <c r="KB35" i="9"/>
  <c r="KC35" i="9"/>
  <c r="KD35" i="9"/>
  <c r="KE35" i="9"/>
  <c r="KE36" i="9"/>
  <c r="KE67" i="9"/>
  <c r="KE68" i="9" s="1"/>
  <c r="KF74" i="9" s="1"/>
  <c r="KA70" i="9"/>
  <c r="KB70" i="9"/>
  <c r="KC70" i="9"/>
  <c r="KD70" i="9"/>
  <c r="KE70" i="9"/>
  <c r="KA71" i="9"/>
  <c r="KB71" i="9"/>
  <c r="KC71" i="9"/>
  <c r="KD71" i="9"/>
  <c r="KE71" i="9"/>
  <c r="KE72" i="9"/>
  <c r="KE107" i="9"/>
  <c r="KE108" i="9" s="1"/>
  <c r="KF114" i="9" s="1"/>
  <c r="KA110" i="9"/>
  <c r="KB110" i="9"/>
  <c r="KC110" i="9"/>
  <c r="KD110" i="9"/>
  <c r="KE110" i="9"/>
  <c r="KA111" i="9"/>
  <c r="KB111" i="9"/>
  <c r="KC111" i="9"/>
  <c r="KD111" i="9"/>
  <c r="KE111" i="9"/>
  <c r="KA112" i="9"/>
  <c r="KB112" i="9"/>
  <c r="KC112" i="9"/>
  <c r="KD112" i="9"/>
  <c r="KE112" i="9"/>
  <c r="JE68" i="9"/>
  <c r="JE108" i="9"/>
  <c r="JE13" i="9"/>
  <c r="KC74" i="9" l="1"/>
  <c r="JK60" i="9"/>
  <c r="KC114" i="9"/>
  <c r="KE74" i="9"/>
  <c r="KD38" i="9"/>
  <c r="KB19" i="9"/>
  <c r="KB114" i="9"/>
  <c r="KE38" i="9"/>
  <c r="KC19" i="9"/>
  <c r="KD19" i="9"/>
  <c r="KD114" i="9"/>
  <c r="KE114" i="9"/>
  <c r="KB74" i="9"/>
  <c r="KC38" i="9"/>
  <c r="KE19" i="9"/>
  <c r="KD74" i="9"/>
  <c r="E889" i="12"/>
  <c r="F889" i="12"/>
  <c r="G889" i="12"/>
  <c r="H889" i="12"/>
  <c r="I889" i="12"/>
  <c r="J889" i="12"/>
  <c r="K889" i="12"/>
  <c r="L889" i="12"/>
  <c r="M889" i="12"/>
  <c r="N889" i="12"/>
  <c r="O889" i="12"/>
  <c r="P889" i="12"/>
  <c r="Q889" i="12"/>
  <c r="R889" i="12"/>
  <c r="D889" i="12"/>
  <c r="K47" i="14" l="1"/>
  <c r="L47" i="14"/>
  <c r="M47" i="14"/>
  <c r="N47" i="14"/>
  <c r="JZ108" i="9" s="1"/>
  <c r="KA114" i="9" s="1"/>
  <c r="K41" i="14"/>
  <c r="JW49" i="9" s="1"/>
  <c r="JW50" i="9" s="1"/>
  <c r="JX56" i="9" s="1"/>
  <c r="L41" i="14"/>
  <c r="JX49" i="9" s="1"/>
  <c r="JX50" i="9" s="1"/>
  <c r="JY56" i="9" s="1"/>
  <c r="M41" i="14"/>
  <c r="JY49" i="9" s="1"/>
  <c r="JY50" i="9" s="1"/>
  <c r="JZ56" i="9" s="1"/>
  <c r="N41" i="14"/>
  <c r="JZ49" i="9" s="1"/>
  <c r="JZ50" i="9" s="1"/>
  <c r="KA56" i="9" s="1"/>
  <c r="K36" i="14"/>
  <c r="JW85" i="9" s="1"/>
  <c r="JW86" i="9" s="1"/>
  <c r="JX92" i="9" s="1"/>
  <c r="L36" i="14"/>
  <c r="JX85" i="9" s="1"/>
  <c r="JX86" i="9" s="1"/>
  <c r="JY92" i="9" s="1"/>
  <c r="M36" i="14"/>
  <c r="JY85" i="9" s="1"/>
  <c r="JY86" i="9" s="1"/>
  <c r="JZ92" i="9" s="1"/>
  <c r="N36" i="14"/>
  <c r="JZ85" i="9" s="1"/>
  <c r="JZ86" i="9" s="1"/>
  <c r="KA92" i="9" s="1"/>
  <c r="K28" i="14"/>
  <c r="JW68" i="9" s="1"/>
  <c r="L28" i="14"/>
  <c r="JX68" i="9" s="1"/>
  <c r="M28" i="14"/>
  <c r="JY68" i="9" s="1"/>
  <c r="N28" i="14"/>
  <c r="JZ68" i="9" s="1"/>
  <c r="KA74" i="9" s="1"/>
  <c r="K18" i="14"/>
  <c r="JW32" i="9" s="1"/>
  <c r="L18" i="14"/>
  <c r="JX32" i="9" s="1"/>
  <c r="M18" i="14"/>
  <c r="N18" i="14"/>
  <c r="JZ32" i="9" s="1"/>
  <c r="KA38" i="9" s="1"/>
  <c r="O18" i="14"/>
  <c r="K9" i="14"/>
  <c r="JW13" i="9" s="1"/>
  <c r="L9" i="14"/>
  <c r="JX13" i="9" s="1"/>
  <c r="M9" i="14"/>
  <c r="JY13" i="9" s="1"/>
  <c r="N9" i="14"/>
  <c r="K33" i="13"/>
  <c r="L33" i="13"/>
  <c r="M33" i="13"/>
  <c r="N33" i="13"/>
  <c r="JW72" i="9"/>
  <c r="JX72" i="9"/>
  <c r="JY72" i="9"/>
  <c r="JZ72" i="9"/>
  <c r="K15" i="13"/>
  <c r="JW36" i="9" s="1"/>
  <c r="L15" i="13"/>
  <c r="JX36" i="9" s="1"/>
  <c r="M15" i="13"/>
  <c r="JY36" i="9" s="1"/>
  <c r="N15" i="13"/>
  <c r="JZ36" i="9" s="1"/>
  <c r="K6" i="13"/>
  <c r="L6" i="13"/>
  <c r="JX17" i="9" s="1"/>
  <c r="M6" i="13"/>
  <c r="JY17" i="9" s="1"/>
  <c r="N6" i="13"/>
  <c r="JZ17" i="9" s="1"/>
  <c r="JW15" i="9"/>
  <c r="JX15" i="9"/>
  <c r="JY15" i="9"/>
  <c r="JZ15" i="9"/>
  <c r="JW16" i="9"/>
  <c r="JX16" i="9"/>
  <c r="JY16" i="9"/>
  <c r="JZ16" i="9"/>
  <c r="JW17" i="9"/>
  <c r="JY32" i="9"/>
  <c r="JW34" i="9"/>
  <c r="JX34" i="9"/>
  <c r="JY34" i="9"/>
  <c r="JZ34" i="9"/>
  <c r="JW35" i="9"/>
  <c r="JX35" i="9"/>
  <c r="JY35" i="9"/>
  <c r="JZ35" i="9"/>
  <c r="JW70" i="9"/>
  <c r="JX70" i="9"/>
  <c r="JY70" i="9"/>
  <c r="JZ70" i="9"/>
  <c r="JW71" i="9"/>
  <c r="JX71" i="9"/>
  <c r="JY71" i="9"/>
  <c r="JZ71" i="9"/>
  <c r="JW108" i="9"/>
  <c r="JX108" i="9"/>
  <c r="JY108" i="9"/>
  <c r="JW110" i="9"/>
  <c r="JX110" i="9"/>
  <c r="JY110" i="9"/>
  <c r="JZ110" i="9"/>
  <c r="JW111" i="9"/>
  <c r="JX111" i="9"/>
  <c r="JY111" i="9"/>
  <c r="JZ111" i="9"/>
  <c r="JW112" i="9"/>
  <c r="JX112" i="9"/>
  <c r="JY112" i="9"/>
  <c r="JZ112" i="9"/>
  <c r="KA32" i="9" l="1"/>
  <c r="KB38" i="9" s="1"/>
  <c r="JX19" i="9"/>
  <c r="JZ114" i="9"/>
  <c r="JX114" i="9"/>
  <c r="JX74" i="9"/>
  <c r="JZ74" i="9"/>
  <c r="JZ13" i="9"/>
  <c r="KA19" i="9" s="1"/>
  <c r="JZ19" i="9"/>
  <c r="JX38" i="9"/>
  <c r="JY74" i="9"/>
  <c r="JZ38" i="9"/>
  <c r="JY38" i="9"/>
  <c r="JY19" i="9"/>
  <c r="JY114" i="9"/>
  <c r="IV32" i="9"/>
  <c r="IV13" i="9"/>
  <c r="E849" i="12" l="1"/>
  <c r="F849" i="12"/>
  <c r="G849" i="12"/>
  <c r="H849" i="12"/>
  <c r="I849" i="12"/>
  <c r="J849" i="12"/>
  <c r="K849" i="12"/>
  <c r="L849" i="12"/>
  <c r="M849" i="12"/>
  <c r="N849" i="12"/>
  <c r="O849" i="12"/>
  <c r="P849" i="12"/>
  <c r="Q849" i="12"/>
  <c r="R849" i="12"/>
  <c r="S849" i="12"/>
  <c r="T849" i="12"/>
  <c r="U849" i="12"/>
  <c r="V849" i="12"/>
  <c r="W849" i="12"/>
  <c r="X849" i="12"/>
  <c r="Y849" i="12"/>
  <c r="Z849" i="12"/>
  <c r="AA849" i="12"/>
  <c r="AB849" i="12"/>
  <c r="AC849" i="12"/>
  <c r="AD849" i="12"/>
  <c r="D849" i="12"/>
  <c r="D827" i="12"/>
  <c r="G47" i="14" l="1"/>
  <c r="JS108" i="9" s="1"/>
  <c r="H47" i="14"/>
  <c r="JT108" i="9" s="1"/>
  <c r="I47" i="14"/>
  <c r="JU108" i="9" s="1"/>
  <c r="J47" i="14"/>
  <c r="JV108" i="9" s="1"/>
  <c r="JW114" i="9" s="1"/>
  <c r="G41" i="14"/>
  <c r="JS49" i="9" s="1"/>
  <c r="JS50" i="9" s="1"/>
  <c r="JT56" i="9" s="1"/>
  <c r="H41" i="14"/>
  <c r="JT49" i="9" s="1"/>
  <c r="JT50" i="9" s="1"/>
  <c r="JU56" i="9" s="1"/>
  <c r="I41" i="14"/>
  <c r="JU49" i="9" s="1"/>
  <c r="JU50" i="9" s="1"/>
  <c r="JV56" i="9" s="1"/>
  <c r="J41" i="14"/>
  <c r="JV49" i="9" s="1"/>
  <c r="JV50" i="9" s="1"/>
  <c r="JW56" i="9" s="1"/>
  <c r="G36" i="14"/>
  <c r="JS85" i="9" s="1"/>
  <c r="JS86" i="9" s="1"/>
  <c r="JT92" i="9" s="1"/>
  <c r="H36" i="14"/>
  <c r="JT85" i="9" s="1"/>
  <c r="JT86" i="9" s="1"/>
  <c r="JU92" i="9" s="1"/>
  <c r="I36" i="14"/>
  <c r="JU85" i="9" s="1"/>
  <c r="JU86" i="9" s="1"/>
  <c r="JV92" i="9" s="1"/>
  <c r="J36" i="14"/>
  <c r="JV85" i="9" s="1"/>
  <c r="JV86" i="9" s="1"/>
  <c r="JW92" i="9" s="1"/>
  <c r="G28" i="14"/>
  <c r="JS68" i="9" s="1"/>
  <c r="H28" i="14"/>
  <c r="JT68" i="9" s="1"/>
  <c r="I28" i="14"/>
  <c r="JU68" i="9" s="1"/>
  <c r="J28" i="14"/>
  <c r="JV68" i="9" s="1"/>
  <c r="JW74" i="9" s="1"/>
  <c r="H18" i="14"/>
  <c r="JT32" i="9" s="1"/>
  <c r="I18" i="14"/>
  <c r="JU32" i="9" s="1"/>
  <c r="J18" i="14"/>
  <c r="JV32" i="9" s="1"/>
  <c r="JW38" i="9" s="1"/>
  <c r="G9" i="14"/>
  <c r="JS13" i="9" s="1"/>
  <c r="H9" i="14"/>
  <c r="JT13" i="9" s="1"/>
  <c r="I9" i="14"/>
  <c r="JU13" i="9" s="1"/>
  <c r="J9" i="14"/>
  <c r="JV13" i="9" s="1"/>
  <c r="JW19" i="9" s="1"/>
  <c r="G33" i="13"/>
  <c r="H33" i="13"/>
  <c r="I33" i="13"/>
  <c r="J33" i="13"/>
  <c r="JS72" i="9"/>
  <c r="JT72" i="9"/>
  <c r="JU72" i="9"/>
  <c r="JV72" i="9"/>
  <c r="G15" i="13"/>
  <c r="JS36" i="9" s="1"/>
  <c r="H15" i="13"/>
  <c r="JT36" i="9" s="1"/>
  <c r="I15" i="13"/>
  <c r="JU36" i="9" s="1"/>
  <c r="J15" i="13"/>
  <c r="JV36" i="9" s="1"/>
  <c r="G6" i="13"/>
  <c r="JS17" i="9" s="1"/>
  <c r="H6" i="13"/>
  <c r="JT17" i="9" s="1"/>
  <c r="I6" i="13"/>
  <c r="JU17" i="9" s="1"/>
  <c r="J6" i="13"/>
  <c r="JV17" i="9" s="1"/>
  <c r="JS110" i="9"/>
  <c r="JT110" i="9"/>
  <c r="JU110" i="9"/>
  <c r="JV110" i="9"/>
  <c r="JS111" i="9"/>
  <c r="JT111" i="9"/>
  <c r="JU111" i="9"/>
  <c r="JV111" i="9"/>
  <c r="JS112" i="9"/>
  <c r="JT112" i="9"/>
  <c r="JU112" i="9"/>
  <c r="JV112" i="9"/>
  <c r="JS70" i="9"/>
  <c r="JT70" i="9"/>
  <c r="JU70" i="9"/>
  <c r="JV70" i="9"/>
  <c r="JS71" i="9"/>
  <c r="JT71" i="9"/>
  <c r="JU71" i="9"/>
  <c r="JV71" i="9"/>
  <c r="JS34" i="9"/>
  <c r="JT34" i="9"/>
  <c r="JU34" i="9"/>
  <c r="JV34" i="9"/>
  <c r="JS35" i="9"/>
  <c r="JT35" i="9"/>
  <c r="JU35" i="9"/>
  <c r="JV35" i="9"/>
  <c r="JS15" i="9"/>
  <c r="JT15" i="9"/>
  <c r="JU15" i="9"/>
  <c r="JV15" i="9"/>
  <c r="JS16" i="9"/>
  <c r="JT16" i="9"/>
  <c r="JU16" i="9"/>
  <c r="JV16" i="9"/>
  <c r="JV114" i="9" l="1"/>
  <c r="JU114" i="9"/>
  <c r="JT114" i="9"/>
  <c r="JT74" i="9"/>
  <c r="JS32" i="9"/>
  <c r="JT38" i="9" s="1"/>
  <c r="JV38" i="9"/>
  <c r="JV74" i="9"/>
  <c r="JU74" i="9"/>
  <c r="JU19" i="9"/>
  <c r="JU38" i="9"/>
  <c r="JT19" i="9"/>
  <c r="JV19" i="9"/>
  <c r="E827" i="12" l="1"/>
  <c r="F827" i="12"/>
  <c r="G827" i="12"/>
  <c r="H827" i="12"/>
  <c r="I827" i="12"/>
  <c r="J827" i="12"/>
  <c r="K827" i="12"/>
  <c r="L827" i="12"/>
  <c r="M827" i="12"/>
  <c r="N827" i="12"/>
  <c r="O827" i="12"/>
  <c r="P827" i="12"/>
  <c r="Q827" i="12"/>
  <c r="C47" i="14" l="1"/>
  <c r="JO108" i="9" s="1"/>
  <c r="D47" i="14"/>
  <c r="JP108" i="9" s="1"/>
  <c r="E47" i="14"/>
  <c r="JQ108" i="9" s="1"/>
  <c r="F47" i="14"/>
  <c r="JR108" i="9" s="1"/>
  <c r="JS114" i="9" s="1"/>
  <c r="C41" i="14"/>
  <c r="JO49" i="9" s="1"/>
  <c r="JO50" i="9" s="1"/>
  <c r="JP56" i="9" s="1"/>
  <c r="D41" i="14"/>
  <c r="JP49" i="9" s="1"/>
  <c r="JP50" i="9" s="1"/>
  <c r="JQ56" i="9" s="1"/>
  <c r="E41" i="14"/>
  <c r="JQ49" i="9" s="1"/>
  <c r="JQ50" i="9" s="1"/>
  <c r="JR56" i="9" s="1"/>
  <c r="F41" i="14"/>
  <c r="JR49" i="9" s="1"/>
  <c r="JR50" i="9" s="1"/>
  <c r="JS56" i="9" s="1"/>
  <c r="C36" i="14"/>
  <c r="JO85" i="9" s="1"/>
  <c r="JO86" i="9" s="1"/>
  <c r="JP92" i="9" s="1"/>
  <c r="D36" i="14"/>
  <c r="JP85" i="9" s="1"/>
  <c r="JP86" i="9" s="1"/>
  <c r="JQ92" i="9" s="1"/>
  <c r="E36" i="14"/>
  <c r="JQ85" i="9" s="1"/>
  <c r="JQ86" i="9" s="1"/>
  <c r="JR92" i="9" s="1"/>
  <c r="F36" i="14"/>
  <c r="JR85" i="9" s="1"/>
  <c r="JR86" i="9" s="1"/>
  <c r="JS92" i="9" s="1"/>
  <c r="C28" i="14"/>
  <c r="JO68" i="9" s="1"/>
  <c r="D28" i="14"/>
  <c r="JP68" i="9" s="1"/>
  <c r="E28" i="14"/>
  <c r="JQ68" i="9" s="1"/>
  <c r="F28" i="14"/>
  <c r="JR68" i="9" s="1"/>
  <c r="JS74" i="9" s="1"/>
  <c r="C18" i="14"/>
  <c r="JO32" i="9" s="1"/>
  <c r="D18" i="14"/>
  <c r="JP32" i="9" s="1"/>
  <c r="E18" i="14"/>
  <c r="JQ32" i="9" s="1"/>
  <c r="F18" i="14"/>
  <c r="JR32" i="9" s="1"/>
  <c r="JS38" i="9" s="1"/>
  <c r="C9" i="14"/>
  <c r="D9" i="14"/>
  <c r="JP13" i="9" s="1"/>
  <c r="E9" i="14"/>
  <c r="F9" i="14"/>
  <c r="JR13" i="9" s="1"/>
  <c r="JS19" i="9" s="1"/>
  <c r="C33" i="13"/>
  <c r="D33" i="13"/>
  <c r="E33" i="13"/>
  <c r="F33" i="13"/>
  <c r="JO72" i="9"/>
  <c r="JP72" i="9"/>
  <c r="JQ72" i="9"/>
  <c r="JR72" i="9"/>
  <c r="C15" i="13"/>
  <c r="JO36" i="9" s="1"/>
  <c r="D15" i="13"/>
  <c r="JP36" i="9" s="1"/>
  <c r="E15" i="13"/>
  <c r="JQ36" i="9" s="1"/>
  <c r="F15" i="13"/>
  <c r="JR36" i="9" s="1"/>
  <c r="C6" i="13"/>
  <c r="JO17" i="9" s="1"/>
  <c r="D6" i="13"/>
  <c r="JP17" i="9" s="1"/>
  <c r="E6" i="13"/>
  <c r="JQ17" i="9" s="1"/>
  <c r="F6" i="13"/>
  <c r="JR17" i="9" s="1"/>
  <c r="JO110" i="9"/>
  <c r="JP110" i="9"/>
  <c r="JQ110" i="9"/>
  <c r="JR110" i="9"/>
  <c r="JO111" i="9"/>
  <c r="JP111" i="9"/>
  <c r="JQ111" i="9"/>
  <c r="JR111" i="9"/>
  <c r="JO112" i="9"/>
  <c r="JP112" i="9"/>
  <c r="JQ112" i="9"/>
  <c r="JR112" i="9"/>
  <c r="JO70" i="9"/>
  <c r="JP70" i="9"/>
  <c r="JQ70" i="9"/>
  <c r="JR70" i="9"/>
  <c r="JO71" i="9"/>
  <c r="JP71" i="9"/>
  <c r="JQ71" i="9"/>
  <c r="JR71" i="9"/>
  <c r="JO34" i="9"/>
  <c r="JP34" i="9"/>
  <c r="JQ34" i="9"/>
  <c r="JR34" i="9"/>
  <c r="JO35" i="9"/>
  <c r="JP35" i="9"/>
  <c r="JQ35" i="9"/>
  <c r="JR35" i="9"/>
  <c r="JO15" i="9"/>
  <c r="JP15" i="9"/>
  <c r="JQ15" i="9"/>
  <c r="JR15" i="9"/>
  <c r="JO16" i="9"/>
  <c r="JP16" i="9"/>
  <c r="JQ16" i="9"/>
  <c r="JR16" i="9"/>
  <c r="JR38" i="9" l="1"/>
  <c r="JR114" i="9"/>
  <c r="JQ114" i="9"/>
  <c r="JO13" i="9"/>
  <c r="JP19" i="9" s="1"/>
  <c r="JP114" i="9"/>
  <c r="JQ38" i="9"/>
  <c r="JR74" i="9"/>
  <c r="JQ13" i="9"/>
  <c r="JR19" i="9" s="1"/>
  <c r="JQ19" i="9"/>
  <c r="JQ74" i="9"/>
  <c r="JP38" i="9"/>
  <c r="JP74" i="9"/>
  <c r="B3" i="24"/>
  <c r="B5" i="24" l="1"/>
  <c r="B4" i="24"/>
  <c r="B19" i="24" l="1"/>
  <c r="B20" i="24"/>
  <c r="B18" i="24"/>
  <c r="B21" i="24" l="1"/>
  <c r="E807" i="12"/>
  <c r="F807" i="12"/>
  <c r="G807" i="12"/>
  <c r="H807" i="12"/>
  <c r="I807" i="12"/>
  <c r="J807" i="12"/>
  <c r="K807" i="12"/>
  <c r="L807" i="12"/>
  <c r="M807" i="12"/>
  <c r="N807" i="12"/>
  <c r="O807" i="12"/>
  <c r="P807" i="12"/>
  <c r="D807" i="12"/>
  <c r="JJ108" i="9" l="1"/>
  <c r="JK108" i="9"/>
  <c r="JL108" i="9"/>
  <c r="JM108" i="9"/>
  <c r="JN108" i="9"/>
  <c r="JO114" i="9" s="1"/>
  <c r="JJ49" i="9"/>
  <c r="JK49" i="9"/>
  <c r="JK50" i="9" s="1"/>
  <c r="JL56" i="9" s="1"/>
  <c r="JL49" i="9"/>
  <c r="JL50" i="9" s="1"/>
  <c r="JM56" i="9" s="1"/>
  <c r="JM49" i="9"/>
  <c r="JM50" i="9" s="1"/>
  <c r="JN56" i="9" s="1"/>
  <c r="JN49" i="9"/>
  <c r="JN50" i="9" s="1"/>
  <c r="JO56" i="9" s="1"/>
  <c r="JN92" i="9"/>
  <c r="JN85" i="9"/>
  <c r="JN86" i="9" s="1"/>
  <c r="JO92" i="9" s="1"/>
  <c r="JJ68" i="9"/>
  <c r="JK68" i="9"/>
  <c r="JL68" i="9"/>
  <c r="JM68" i="9"/>
  <c r="JN68" i="9"/>
  <c r="JO74" i="9" s="1"/>
  <c r="JJ32" i="9"/>
  <c r="JK32" i="9"/>
  <c r="JL32" i="9"/>
  <c r="JM32" i="9"/>
  <c r="JN32" i="9"/>
  <c r="JO38" i="9" s="1"/>
  <c r="JL13" i="9"/>
  <c r="JM13" i="9"/>
  <c r="JK13" i="9"/>
  <c r="JJ50" i="9" l="1"/>
  <c r="JK56" i="9" s="1"/>
  <c r="JN13" i="9"/>
  <c r="JO19" i="9" s="1"/>
  <c r="JP22" i="9" s="1"/>
  <c r="JJ13" i="9"/>
  <c r="IL42" i="9"/>
  <c r="IM42" i="9"/>
  <c r="IN42" i="9"/>
  <c r="IO42" i="9"/>
  <c r="IL23" i="9"/>
  <c r="IM23" i="9"/>
  <c r="IN23" i="9"/>
  <c r="IO23" i="9"/>
  <c r="JK57" i="9" l="1"/>
  <c r="JL57" i="9" s="1"/>
  <c r="JM57" i="9" s="1"/>
  <c r="JN57" i="9" s="1"/>
  <c r="JO57" i="9" s="1"/>
  <c r="JP57" i="9" s="1"/>
  <c r="JQ57" i="9" s="1"/>
  <c r="JR57" i="9" s="1"/>
  <c r="JS57" i="9" s="1"/>
  <c r="JT57" i="9" s="1"/>
  <c r="JU57" i="9" s="1"/>
  <c r="JV57" i="9" s="1"/>
  <c r="JW57" i="9" s="1"/>
  <c r="JX57" i="9" s="1"/>
  <c r="JY57" i="9" s="1"/>
  <c r="JZ57" i="9" s="1"/>
  <c r="KA57" i="9" s="1"/>
  <c r="KB57" i="9" s="1"/>
  <c r="KC57" i="9" s="1"/>
  <c r="KD57" i="9" s="1"/>
  <c r="KE57" i="9" s="1"/>
  <c r="KF57" i="9" s="1"/>
  <c r="KG57" i="9" s="1"/>
  <c r="KH57" i="9" s="1"/>
  <c r="KI57" i="9" s="1"/>
  <c r="JL59" i="9"/>
  <c r="JG108" i="9"/>
  <c r="JH108" i="9"/>
  <c r="JI108" i="9"/>
  <c r="JF68" i="9"/>
  <c r="JG68" i="9"/>
  <c r="JH68" i="9"/>
  <c r="JI68" i="9"/>
  <c r="JF32" i="9"/>
  <c r="JG32" i="9"/>
  <c r="JI32" i="9"/>
  <c r="JF13" i="9"/>
  <c r="JG13" i="9"/>
  <c r="JH13" i="9"/>
  <c r="JH32" i="9"/>
  <c r="JF108" i="9"/>
  <c r="JM59" i="9" l="1"/>
  <c r="JL60" i="9"/>
  <c r="JI13" i="9"/>
  <c r="JG141" i="9"/>
  <c r="JN59" i="9" l="1"/>
  <c r="JM60" i="9"/>
  <c r="ID141" i="9"/>
  <c r="JA108" i="9"/>
  <c r="JA68" i="9"/>
  <c r="JA32" i="9"/>
  <c r="JB32" i="9"/>
  <c r="JC32" i="9"/>
  <c r="JD32" i="9"/>
  <c r="JE32" i="9"/>
  <c r="E766" i="12"/>
  <c r="F766" i="12"/>
  <c r="G766" i="12"/>
  <c r="H766" i="12"/>
  <c r="I766" i="12"/>
  <c r="J766" i="12"/>
  <c r="K766" i="12"/>
  <c r="L766" i="12"/>
  <c r="M766" i="12"/>
  <c r="N766" i="12"/>
  <c r="O766" i="12"/>
  <c r="P766" i="12"/>
  <c r="Q766" i="12"/>
  <c r="R766" i="12"/>
  <c r="S766" i="12"/>
  <c r="T766" i="12"/>
  <c r="U766" i="12"/>
  <c r="V766" i="12"/>
  <c r="W766" i="12"/>
  <c r="X766" i="12"/>
  <c r="Y766" i="12"/>
  <c r="Z766" i="12"/>
  <c r="AA766" i="12"/>
  <c r="AB766" i="12"/>
  <c r="AC766" i="12"/>
  <c r="AD766" i="12"/>
  <c r="D766" i="12"/>
  <c r="D743" i="12"/>
  <c r="JN60" i="9" l="1"/>
  <c r="JO59" i="9"/>
  <c r="JA13" i="9"/>
  <c r="JA141" i="9"/>
  <c r="JD141" i="9"/>
  <c r="JB141" i="9"/>
  <c r="JE141" i="9"/>
  <c r="JC141" i="9"/>
  <c r="JO60" i="9" l="1"/>
  <c r="JP59" i="9"/>
  <c r="E743" i="12"/>
  <c r="F743" i="12"/>
  <c r="G743" i="12"/>
  <c r="H743" i="12"/>
  <c r="I743" i="12"/>
  <c r="J743" i="12"/>
  <c r="K743" i="12"/>
  <c r="L743" i="12"/>
  <c r="M743" i="12"/>
  <c r="N743" i="12"/>
  <c r="O743" i="12"/>
  <c r="P743" i="12"/>
  <c r="Q743" i="12"/>
  <c r="R743" i="12"/>
  <c r="S743" i="12"/>
  <c r="T743" i="12"/>
  <c r="U743" i="12"/>
  <c r="V743" i="12"/>
  <c r="W743" i="12"/>
  <c r="X743" i="12"/>
  <c r="Y743" i="12"/>
  <c r="Z743" i="12"/>
  <c r="AA743" i="12"/>
  <c r="AB743" i="12"/>
  <c r="AC743" i="12"/>
  <c r="AD743" i="12"/>
  <c r="JQ59" i="9" l="1"/>
  <c r="JP60" i="9"/>
  <c r="IX108" i="9"/>
  <c r="JQ60" i="9" l="1"/>
  <c r="JR59" i="9"/>
  <c r="IW141" i="9"/>
  <c r="IW108" i="9"/>
  <c r="IZ141" i="9"/>
  <c r="IY141" i="9"/>
  <c r="IX141" i="9"/>
  <c r="JR60" i="9" l="1"/>
  <c r="JS59" i="9"/>
  <c r="D721" i="12"/>
  <c r="JT59" i="9" l="1"/>
  <c r="JS60" i="9"/>
  <c r="E721" i="12"/>
  <c r="F721" i="12"/>
  <c r="G721" i="12"/>
  <c r="H721" i="12"/>
  <c r="I721" i="12"/>
  <c r="J721" i="12"/>
  <c r="K721" i="12"/>
  <c r="L721" i="12"/>
  <c r="M721" i="12"/>
  <c r="N721" i="12"/>
  <c r="O721" i="12"/>
  <c r="P721" i="12"/>
  <c r="Q721" i="12"/>
  <c r="R721" i="12"/>
  <c r="S721" i="12"/>
  <c r="T721" i="12"/>
  <c r="U721" i="12"/>
  <c r="V721" i="12"/>
  <c r="JU59" i="9" l="1"/>
  <c r="JT60" i="9"/>
  <c r="IS108" i="9"/>
  <c r="IT108" i="9"/>
  <c r="IS68" i="9"/>
  <c r="IT68" i="9"/>
  <c r="IU68" i="9"/>
  <c r="IV68" i="9"/>
  <c r="JU60" i="9" l="1"/>
  <c r="JV59" i="9"/>
  <c r="IU108" i="9"/>
  <c r="IV108" i="9"/>
  <c r="IT141" i="9"/>
  <c r="IS141" i="9"/>
  <c r="IV141" i="9"/>
  <c r="IX42" i="9"/>
  <c r="IU141" i="9"/>
  <c r="JV60" i="9" l="1"/>
  <c r="JW59" i="9"/>
  <c r="HT13" i="9"/>
  <c r="JX59" i="9" l="1"/>
  <c r="JW60" i="9"/>
  <c r="E699" i="12"/>
  <c r="F699" i="12"/>
  <c r="G699" i="12"/>
  <c r="H699" i="12"/>
  <c r="I699" i="12"/>
  <c r="J699" i="12"/>
  <c r="K699" i="12"/>
  <c r="L699" i="12"/>
  <c r="M699" i="12"/>
  <c r="N699" i="12"/>
  <c r="O699" i="12"/>
  <c r="P699" i="12"/>
  <c r="Q699" i="12"/>
  <c r="R699" i="12"/>
  <c r="S699" i="12"/>
  <c r="D699" i="12"/>
  <c r="JY59" i="9" l="1"/>
  <c r="JX60" i="9"/>
  <c r="IO108" i="9"/>
  <c r="IP108" i="9"/>
  <c r="IQ108" i="9"/>
  <c r="IN68" i="9"/>
  <c r="IO68" i="9"/>
  <c r="IP68" i="9"/>
  <c r="IQ68" i="9"/>
  <c r="IN32" i="9"/>
  <c r="IO32" i="9"/>
  <c r="IP32" i="9"/>
  <c r="IQ32" i="9"/>
  <c r="IN13" i="9"/>
  <c r="IP13" i="9"/>
  <c r="IQ13" i="9"/>
  <c r="IN108" i="9"/>
  <c r="IR108" i="9"/>
  <c r="IR68" i="9"/>
  <c r="JZ59" i="9" l="1"/>
  <c r="JY60" i="9"/>
  <c r="IN141" i="9"/>
  <c r="IO141" i="9"/>
  <c r="IR141" i="9"/>
  <c r="IQ141" i="9"/>
  <c r="IO13" i="9"/>
  <c r="E679" i="12"/>
  <c r="F679" i="12"/>
  <c r="G679" i="12"/>
  <c r="H679" i="12"/>
  <c r="I679" i="12"/>
  <c r="J679" i="12"/>
  <c r="K679" i="12"/>
  <c r="L679" i="12"/>
  <c r="M679" i="12"/>
  <c r="N679" i="12"/>
  <c r="O679" i="12"/>
  <c r="P679" i="12"/>
  <c r="Q679" i="12"/>
  <c r="R679" i="12"/>
  <c r="S679" i="12"/>
  <c r="T679" i="12"/>
  <c r="U679" i="12"/>
  <c r="V679" i="12"/>
  <c r="W679" i="12"/>
  <c r="X679" i="12"/>
  <c r="Y679" i="12"/>
  <c r="Z679" i="12"/>
  <c r="AA679" i="12"/>
  <c r="AB679" i="12"/>
  <c r="AC679" i="12"/>
  <c r="E680" i="12"/>
  <c r="F680" i="12"/>
  <c r="G680" i="12"/>
  <c r="H680" i="12"/>
  <c r="I680" i="12"/>
  <c r="J680" i="12"/>
  <c r="K680" i="12"/>
  <c r="L680" i="12"/>
  <c r="M680" i="12"/>
  <c r="N680" i="12"/>
  <c r="O680" i="12"/>
  <c r="P680" i="12"/>
  <c r="Q680" i="12"/>
  <c r="R680" i="12"/>
  <c r="S680" i="12"/>
  <c r="T680" i="12"/>
  <c r="U680" i="12"/>
  <c r="V680" i="12"/>
  <c r="W680" i="12"/>
  <c r="X680" i="12"/>
  <c r="Y680" i="12"/>
  <c r="Z680" i="12"/>
  <c r="AA680" i="12"/>
  <c r="AB680" i="12"/>
  <c r="AC680" i="12"/>
  <c r="D680" i="12"/>
  <c r="D679" i="12"/>
  <c r="JZ60" i="9" l="1"/>
  <c r="KA59" i="9"/>
  <c r="IP141" i="9"/>
  <c r="IJ68" i="9"/>
  <c r="IK68" i="9"/>
  <c r="IL68" i="9"/>
  <c r="IM68" i="9"/>
  <c r="IL32" i="9"/>
  <c r="IM32" i="9"/>
  <c r="IJ13" i="9"/>
  <c r="IM13" i="9"/>
  <c r="KB59" i="9" l="1"/>
  <c r="KA60" i="9"/>
  <c r="IJ108" i="9"/>
  <c r="IK108" i="9"/>
  <c r="IM108" i="9"/>
  <c r="IL108" i="9"/>
  <c r="IL13" i="9"/>
  <c r="IK13" i="9"/>
  <c r="F660" i="12"/>
  <c r="G660" i="12"/>
  <c r="H660" i="12"/>
  <c r="I660" i="12"/>
  <c r="J660" i="12"/>
  <c r="K660" i="12"/>
  <c r="L660" i="12"/>
  <c r="M660" i="12"/>
  <c r="N660" i="12"/>
  <c r="O660" i="12"/>
  <c r="P660" i="12"/>
  <c r="Q660" i="12"/>
  <c r="R660" i="12"/>
  <c r="S660" i="12"/>
  <c r="T660" i="12"/>
  <c r="U660" i="12"/>
  <c r="V660" i="12"/>
  <c r="E660" i="12"/>
  <c r="KB60" i="9" l="1"/>
  <c r="KC59" i="9"/>
  <c r="IL141" i="9"/>
  <c r="IK141" i="9"/>
  <c r="IJ141" i="9"/>
  <c r="IM141" i="9"/>
  <c r="IJ32" i="9"/>
  <c r="IK32" i="9"/>
  <c r="KC60" i="9" l="1"/>
  <c r="KD59" i="9"/>
  <c r="D639" i="12"/>
  <c r="AA639" i="12"/>
  <c r="AC640" i="12"/>
  <c r="E639" i="12"/>
  <c r="F639" i="12"/>
  <c r="G639" i="12"/>
  <c r="H639" i="12"/>
  <c r="I639" i="12"/>
  <c r="J639" i="12"/>
  <c r="K639" i="12"/>
  <c r="L639" i="12"/>
  <c r="M639" i="12"/>
  <c r="N639" i="12"/>
  <c r="O639" i="12"/>
  <c r="P639" i="12"/>
  <c r="Q639" i="12"/>
  <c r="R639" i="12"/>
  <c r="S639" i="12"/>
  <c r="T639" i="12"/>
  <c r="U639" i="12"/>
  <c r="V639" i="12"/>
  <c r="W639" i="12"/>
  <c r="X639" i="12"/>
  <c r="Y639" i="12"/>
  <c r="Z639" i="12"/>
  <c r="AB639" i="12"/>
  <c r="AC639" i="12"/>
  <c r="E640" i="12"/>
  <c r="F640" i="12"/>
  <c r="G640" i="12"/>
  <c r="H640" i="12"/>
  <c r="I640" i="12"/>
  <c r="J640" i="12"/>
  <c r="K640" i="12"/>
  <c r="L640" i="12"/>
  <c r="M640" i="12"/>
  <c r="N640" i="12"/>
  <c r="O640" i="12"/>
  <c r="P640" i="12"/>
  <c r="Q640" i="12"/>
  <c r="R640" i="12"/>
  <c r="S640" i="12"/>
  <c r="T640" i="12"/>
  <c r="U640" i="12"/>
  <c r="V640" i="12"/>
  <c r="W640" i="12"/>
  <c r="X640" i="12"/>
  <c r="Y640" i="12"/>
  <c r="Z640" i="12"/>
  <c r="AA640" i="12"/>
  <c r="AB640" i="12"/>
  <c r="D640" i="12"/>
  <c r="KE59" i="9" l="1"/>
  <c r="KD60" i="9"/>
  <c r="IF68" i="9"/>
  <c r="IH68" i="9"/>
  <c r="II68" i="9"/>
  <c r="IF32" i="9"/>
  <c r="IF13" i="9"/>
  <c r="IG13" i="9"/>
  <c r="IH13" i="9"/>
  <c r="II13" i="9"/>
  <c r="KE60" i="9" l="1"/>
  <c r="KF59" i="9"/>
  <c r="II108" i="9"/>
  <c r="IH108" i="9"/>
  <c r="IG108" i="9"/>
  <c r="IF108" i="9"/>
  <c r="II32" i="9"/>
  <c r="IH32" i="9"/>
  <c r="IG141" i="9"/>
  <c r="IG68" i="9"/>
  <c r="II141" i="9"/>
  <c r="KG59" i="9" l="1"/>
  <c r="KF60" i="9"/>
  <c r="IF141" i="9"/>
  <c r="IH141" i="9"/>
  <c r="IG32" i="9"/>
  <c r="KG60" i="9" l="1"/>
  <c r="KH59" i="9"/>
  <c r="E620" i="12"/>
  <c r="F620" i="12"/>
  <c r="G620" i="12"/>
  <c r="H620" i="12"/>
  <c r="I620" i="12"/>
  <c r="J620" i="12"/>
  <c r="K620" i="12"/>
  <c r="L620" i="12"/>
  <c r="M620" i="12"/>
  <c r="N620" i="12"/>
  <c r="O620" i="12"/>
  <c r="P620" i="12"/>
  <c r="Q620" i="12"/>
  <c r="R620" i="12"/>
  <c r="S620" i="12"/>
  <c r="T620" i="12"/>
  <c r="U620" i="12"/>
  <c r="V620" i="12"/>
  <c r="W620" i="12"/>
  <c r="X620" i="12"/>
  <c r="Y620" i="12"/>
  <c r="Z620" i="12"/>
  <c r="AA620" i="12"/>
  <c r="AB620" i="12"/>
  <c r="AC620" i="12"/>
  <c r="AD620" i="12"/>
  <c r="D620" i="12"/>
  <c r="KH60" i="9" l="1"/>
  <c r="KI59" i="9"/>
  <c r="KI60" i="9" s="1"/>
  <c r="E601" i="12"/>
  <c r="F601" i="12"/>
  <c r="G601" i="12"/>
  <c r="H601" i="12"/>
  <c r="I601" i="12"/>
  <c r="J601" i="12"/>
  <c r="K601" i="12"/>
  <c r="L601" i="12"/>
  <c r="M601" i="12"/>
  <c r="N601" i="12"/>
  <c r="O601" i="12"/>
  <c r="P601" i="12"/>
  <c r="Q601" i="12"/>
  <c r="R601" i="12"/>
  <c r="S601" i="12"/>
  <c r="T601" i="12"/>
  <c r="U601" i="12"/>
  <c r="V601" i="12"/>
  <c r="W601" i="12"/>
  <c r="X601" i="12"/>
  <c r="Y601" i="12"/>
  <c r="Z601" i="12"/>
  <c r="AA601" i="12"/>
  <c r="AB601" i="12"/>
  <c r="AC601" i="12"/>
  <c r="AD601" i="12"/>
  <c r="D601" i="12"/>
  <c r="E600" i="12"/>
  <c r="F600" i="12"/>
  <c r="G600" i="12"/>
  <c r="H600" i="12"/>
  <c r="I600" i="12"/>
  <c r="J600" i="12"/>
  <c r="K600" i="12"/>
  <c r="L600" i="12"/>
  <c r="M600" i="12"/>
  <c r="N600" i="12"/>
  <c r="O600" i="12"/>
  <c r="P600" i="12"/>
  <c r="Q600" i="12"/>
  <c r="R600" i="12"/>
  <c r="S600" i="12"/>
  <c r="T600" i="12"/>
  <c r="U600" i="12"/>
  <c r="V600" i="12"/>
  <c r="W600" i="12"/>
  <c r="X600" i="12"/>
  <c r="Y600" i="12"/>
  <c r="Z600" i="12"/>
  <c r="AA600" i="12"/>
  <c r="AB600" i="12"/>
  <c r="AC600" i="12"/>
  <c r="AD600" i="12"/>
  <c r="D600" i="12"/>
  <c r="E581" i="12" l="1"/>
  <c r="F581" i="12"/>
  <c r="G581" i="12"/>
  <c r="H581" i="12"/>
  <c r="I581" i="12"/>
  <c r="J581" i="12"/>
  <c r="K581" i="12"/>
  <c r="L581" i="12"/>
  <c r="M581" i="12"/>
  <c r="N581" i="12"/>
  <c r="O581" i="12"/>
  <c r="P581" i="12"/>
  <c r="Q581" i="12"/>
  <c r="R581" i="12"/>
  <c r="S581" i="12"/>
  <c r="T581" i="12"/>
  <c r="U581" i="12"/>
  <c r="V581" i="12"/>
  <c r="W581" i="12"/>
  <c r="X581" i="12"/>
  <c r="Y581" i="12"/>
  <c r="Z581" i="12"/>
  <c r="AA581" i="12"/>
  <c r="AB581" i="12"/>
  <c r="AC581" i="12"/>
  <c r="AD581" i="12"/>
  <c r="D581" i="12"/>
  <c r="HN141" i="9" l="1"/>
  <c r="HO141" i="9"/>
  <c r="IB108" i="9"/>
  <c r="IC108" i="9"/>
  <c r="ID108" i="9"/>
  <c r="IE108" i="9"/>
  <c r="IB68" i="9"/>
  <c r="IC68" i="9"/>
  <c r="ID68" i="9"/>
  <c r="IE68" i="9"/>
  <c r="IB32" i="9"/>
  <c r="IC32" i="9"/>
  <c r="ID32" i="9"/>
  <c r="IE32" i="9"/>
  <c r="IB13" i="9"/>
  <c r="IC13" i="9"/>
  <c r="ID13" i="9"/>
  <c r="IE13" i="9"/>
  <c r="IE141" i="9" l="1"/>
  <c r="IC141" i="9"/>
  <c r="IB141" i="9"/>
  <c r="E561" i="12" l="1"/>
  <c r="F561" i="12"/>
  <c r="G561" i="12"/>
  <c r="H561" i="12"/>
  <c r="I561" i="12"/>
  <c r="J561" i="12"/>
  <c r="K561" i="12"/>
  <c r="L561" i="12"/>
  <c r="M561" i="12"/>
  <c r="N561" i="12"/>
  <c r="O561" i="12"/>
  <c r="P561" i="12"/>
  <c r="Q561" i="12"/>
  <c r="R561" i="12"/>
  <c r="S561" i="12"/>
  <c r="T561" i="12"/>
  <c r="U561" i="12"/>
  <c r="V561" i="12"/>
  <c r="W561" i="12"/>
  <c r="X561" i="12"/>
  <c r="Y561" i="12"/>
  <c r="Z561" i="12"/>
  <c r="D561" i="12"/>
  <c r="GW31" i="9" l="1"/>
  <c r="D504" i="12" l="1"/>
  <c r="E504" i="12" l="1"/>
  <c r="F504" i="12"/>
  <c r="G504" i="12"/>
  <c r="H504" i="12"/>
  <c r="I504" i="12"/>
  <c r="J504" i="12"/>
  <c r="K504" i="12"/>
  <c r="L504" i="12"/>
  <c r="M504" i="12"/>
  <c r="N504" i="12"/>
  <c r="O504" i="12"/>
  <c r="P504" i="12"/>
  <c r="Q504" i="12"/>
  <c r="R504" i="12"/>
  <c r="S504" i="12"/>
  <c r="T504" i="12"/>
  <c r="U504" i="12"/>
  <c r="V504" i="12"/>
  <c r="W504" i="12"/>
  <c r="X504" i="12"/>
  <c r="Y504" i="12"/>
  <c r="Z504" i="12"/>
  <c r="AA504" i="12"/>
  <c r="AB504" i="12"/>
  <c r="AC504" i="12"/>
  <c r="AD504" i="12"/>
  <c r="D484" i="12"/>
  <c r="GX32" i="9" l="1"/>
  <c r="GY42" i="9" s="1"/>
  <c r="T484" i="12" l="1"/>
  <c r="E484" i="12"/>
  <c r="F484" i="12"/>
  <c r="G484" i="12"/>
  <c r="H484" i="12"/>
  <c r="I484" i="12"/>
  <c r="J484" i="12"/>
  <c r="K484" i="12"/>
  <c r="L484" i="12"/>
  <c r="M484" i="12"/>
  <c r="N484" i="12"/>
  <c r="O484" i="12"/>
  <c r="P484" i="12"/>
  <c r="Q484" i="12"/>
  <c r="R484" i="12"/>
  <c r="S484" i="12"/>
  <c r="E464" i="12" l="1"/>
  <c r="F464" i="12"/>
  <c r="G464" i="12"/>
  <c r="H464" i="12"/>
  <c r="I464" i="12"/>
  <c r="J464" i="12"/>
  <c r="K464" i="12"/>
  <c r="L464" i="12"/>
  <c r="M464" i="12"/>
  <c r="N464" i="12"/>
  <c r="O464" i="12"/>
  <c r="P464" i="12"/>
  <c r="Q464" i="12"/>
  <c r="R464" i="12"/>
  <c r="S464" i="12"/>
  <c r="T464" i="12"/>
  <c r="U464" i="12"/>
  <c r="V464" i="12"/>
  <c r="W464" i="12"/>
  <c r="X464" i="12"/>
  <c r="Y464" i="12"/>
  <c r="Z464" i="12"/>
  <c r="AA464" i="12"/>
  <c r="AB464" i="12"/>
  <c r="AC464" i="12"/>
  <c r="AD464" i="12"/>
  <c r="E465" i="12"/>
  <c r="F465" i="12"/>
  <c r="G465" i="12"/>
  <c r="H465" i="12"/>
  <c r="I465" i="12"/>
  <c r="J465" i="12"/>
  <c r="K465" i="12"/>
  <c r="L465" i="12"/>
  <c r="M465" i="12"/>
  <c r="N465" i="12"/>
  <c r="O465" i="12"/>
  <c r="P465" i="12"/>
  <c r="Q465" i="12"/>
  <c r="R465" i="12"/>
  <c r="S465" i="12"/>
  <c r="T465" i="12"/>
  <c r="U465" i="12"/>
  <c r="V465" i="12"/>
  <c r="W465" i="12"/>
  <c r="X465" i="12"/>
  <c r="Y465" i="12"/>
  <c r="Z465" i="12"/>
  <c r="AA465" i="12"/>
  <c r="AB465" i="12"/>
  <c r="AC465" i="12"/>
  <c r="AD465" i="12"/>
  <c r="D465" i="12"/>
  <c r="D464" i="12"/>
  <c r="HN108" i="9" l="1"/>
  <c r="HO118" i="9" s="1"/>
  <c r="HO108" i="9"/>
  <c r="HP118" i="9" s="1"/>
  <c r="HP108" i="9"/>
  <c r="HQ118" i="9" s="1"/>
  <c r="HQ108" i="9"/>
  <c r="HR118" i="9" s="1"/>
  <c r="HR108" i="9"/>
  <c r="HS118" i="9" s="1"/>
  <c r="HS108" i="9"/>
  <c r="HT118" i="9" s="1"/>
  <c r="HT108" i="9"/>
  <c r="HU108" i="9"/>
  <c r="HV108" i="9"/>
  <c r="HW108" i="9"/>
  <c r="HX108" i="9"/>
  <c r="HY108" i="9"/>
  <c r="HZ108" i="9"/>
  <c r="IA108" i="9"/>
  <c r="HN68" i="9"/>
  <c r="HO78" i="9" s="1"/>
  <c r="HO68" i="9"/>
  <c r="HP78" i="9" s="1"/>
  <c r="HQ68" i="9"/>
  <c r="HR78" i="9" s="1"/>
  <c r="HR68" i="9"/>
  <c r="HS78" i="9" s="1"/>
  <c r="HS68" i="9"/>
  <c r="HT78" i="9" s="1"/>
  <c r="HT68" i="9"/>
  <c r="HU68" i="9"/>
  <c r="HV68" i="9"/>
  <c r="HW68" i="9"/>
  <c r="HX68" i="9"/>
  <c r="HY68" i="9"/>
  <c r="HZ68" i="9"/>
  <c r="IA68" i="9"/>
  <c r="HN32" i="9"/>
  <c r="HO42" i="9" s="1"/>
  <c r="HO32" i="9"/>
  <c r="HP42" i="9" s="1"/>
  <c r="HP32" i="9"/>
  <c r="HQ42" i="9" s="1"/>
  <c r="HQ32" i="9"/>
  <c r="HR42" i="9" s="1"/>
  <c r="HR32" i="9"/>
  <c r="HS42" i="9" s="1"/>
  <c r="HS32" i="9"/>
  <c r="HT42" i="9" s="1"/>
  <c r="HT32" i="9"/>
  <c r="HU32" i="9"/>
  <c r="HV32" i="9"/>
  <c r="HW32" i="9"/>
  <c r="HX32" i="9"/>
  <c r="HY32" i="9"/>
  <c r="HZ32" i="9"/>
  <c r="IA32" i="9"/>
  <c r="HN13" i="9"/>
  <c r="HO23" i="9" s="1"/>
  <c r="HO13" i="9"/>
  <c r="HP23" i="9" s="1"/>
  <c r="HP13" i="9"/>
  <c r="HQ23" i="9" s="1"/>
  <c r="HP68" i="9" l="1"/>
  <c r="HQ78" i="9" s="1"/>
  <c r="HP141" i="9"/>
  <c r="IA13" i="9"/>
  <c r="IA141" i="9"/>
  <c r="HS13" i="9"/>
  <c r="HT23" i="9" s="1"/>
  <c r="HS141" i="9"/>
  <c r="HV13" i="9"/>
  <c r="HX13" i="9"/>
  <c r="HT141" i="9"/>
  <c r="HW13" i="9"/>
  <c r="HZ13" i="9"/>
  <c r="HR13" i="9"/>
  <c r="HS23" i="9" s="1"/>
  <c r="HR141" i="9"/>
  <c r="HY13" i="9"/>
  <c r="HU13" i="9"/>
  <c r="HQ13" i="9"/>
  <c r="HR23" i="9" s="1"/>
  <c r="HQ141" i="9"/>
  <c r="E426" i="12"/>
  <c r="F426" i="12"/>
  <c r="G426" i="12"/>
  <c r="H426" i="12"/>
  <c r="I426" i="12"/>
  <c r="J426" i="12"/>
  <c r="K426" i="12"/>
  <c r="L426" i="12"/>
  <c r="M426" i="12"/>
  <c r="N426" i="12"/>
  <c r="O426" i="12"/>
  <c r="P426" i="12"/>
  <c r="Q426" i="12"/>
  <c r="R426" i="12"/>
  <c r="S426" i="12"/>
  <c r="T426" i="12"/>
  <c r="U426" i="12"/>
  <c r="V426" i="12"/>
  <c r="W426" i="12"/>
  <c r="X426" i="12"/>
  <c r="Y426" i="12"/>
  <c r="Z426" i="12"/>
  <c r="AA426" i="12"/>
  <c r="AB426" i="12"/>
  <c r="AC426" i="12"/>
  <c r="D426" i="12"/>
  <c r="HZ141" i="9" l="1"/>
  <c r="HX141" i="9"/>
  <c r="HU141" i="9"/>
  <c r="HY141" i="9"/>
  <c r="HV141" i="9"/>
  <c r="HW141" i="9"/>
  <c r="D396" i="12"/>
  <c r="D397" i="12"/>
  <c r="D398" i="12"/>
  <c r="D399" i="12"/>
  <c r="D400" i="12"/>
  <c r="D401" i="12"/>
  <c r="D402" i="12"/>
  <c r="D403" i="12"/>
  <c r="D404" i="12"/>
  <c r="D405" i="12"/>
  <c r="D406" i="12"/>
  <c r="D407" i="12"/>
  <c r="D395" i="12"/>
  <c r="H395" i="12" s="1"/>
  <c r="E404" i="12"/>
  <c r="F404" i="12"/>
  <c r="E405" i="12"/>
  <c r="F405" i="12"/>
  <c r="E406" i="12"/>
  <c r="F406" i="12"/>
  <c r="E407" i="12"/>
  <c r="F407" i="12"/>
  <c r="E396" i="12"/>
  <c r="F396" i="12"/>
  <c r="E397" i="12"/>
  <c r="F397" i="12"/>
  <c r="E398" i="12"/>
  <c r="F398" i="12"/>
  <c r="E399" i="12"/>
  <c r="F399" i="12"/>
  <c r="E400" i="12"/>
  <c r="F400" i="12"/>
  <c r="E401" i="12"/>
  <c r="F401" i="12"/>
  <c r="E402" i="12"/>
  <c r="F402" i="12"/>
  <c r="E403" i="12"/>
  <c r="F403" i="12"/>
  <c r="F395" i="12"/>
  <c r="E395" i="12"/>
  <c r="H397" i="12" l="1"/>
  <c r="I395" i="12"/>
  <c r="J395" i="12"/>
  <c r="J397" i="12"/>
  <c r="I397" i="12"/>
  <c r="HF108" i="9"/>
  <c r="HG118" i="9" s="1"/>
  <c r="HG108" i="9"/>
  <c r="HH118" i="9" s="1"/>
  <c r="HH108" i="9"/>
  <c r="HI118" i="9" s="1"/>
  <c r="HI108" i="9"/>
  <c r="HJ118" i="9" s="1"/>
  <c r="HJ108" i="9"/>
  <c r="HK118" i="9" s="1"/>
  <c r="HK108" i="9"/>
  <c r="HL118" i="9" s="1"/>
  <c r="HL108" i="9"/>
  <c r="HM118" i="9" s="1"/>
  <c r="HM108" i="9"/>
  <c r="HN118" i="9" s="1"/>
  <c r="HF68" i="9"/>
  <c r="HG78" i="9" s="1"/>
  <c r="HG68" i="9"/>
  <c r="HH78" i="9" s="1"/>
  <c r="HH68" i="9"/>
  <c r="HI78" i="9" s="1"/>
  <c r="HI68" i="9"/>
  <c r="HJ78" i="9" s="1"/>
  <c r="HK68" i="9"/>
  <c r="HL78" i="9" s="1"/>
  <c r="HL68" i="9"/>
  <c r="HM78" i="9" s="1"/>
  <c r="HM68" i="9"/>
  <c r="HN78" i="9" s="1"/>
  <c r="HM32" i="9"/>
  <c r="HN42" i="9" s="1"/>
  <c r="HF13" i="9"/>
  <c r="HG23" i="9" s="1"/>
  <c r="HG13" i="9"/>
  <c r="HH23" i="9" s="1"/>
  <c r="HH13" i="9"/>
  <c r="HI23" i="9" s="1"/>
  <c r="HJ13" i="9"/>
  <c r="HK23" i="9" s="1"/>
  <c r="HK13" i="9"/>
  <c r="HL23" i="9" s="1"/>
  <c r="HL13" i="9"/>
  <c r="HM23" i="9" s="1"/>
  <c r="HJ68" i="9" l="1"/>
  <c r="HK78" i="9" s="1"/>
  <c r="HJ32" i="9"/>
  <c r="HL32" i="9"/>
  <c r="HI32" i="9"/>
  <c r="HJ42" i="9" s="1"/>
  <c r="HH32" i="9"/>
  <c r="HI42" i="9" s="1"/>
  <c r="HG32" i="9"/>
  <c r="HH42" i="9" s="1"/>
  <c r="HF32" i="9"/>
  <c r="HG42" i="9" s="1"/>
  <c r="HK32" i="9"/>
  <c r="HG141" i="9"/>
  <c r="HF141" i="9"/>
  <c r="HH141" i="9"/>
  <c r="HL141" i="9"/>
  <c r="HK141" i="9"/>
  <c r="HJ141" i="9"/>
  <c r="HM141" i="9"/>
  <c r="HM13" i="9"/>
  <c r="HN23" i="9" s="1"/>
  <c r="HI141" i="9"/>
  <c r="HI13" i="9"/>
  <c r="HJ23" i="9" s="1"/>
  <c r="E393" i="12"/>
  <c r="F393" i="12"/>
  <c r="G393" i="12"/>
  <c r="H393" i="12"/>
  <c r="I393" i="12"/>
  <c r="J393" i="12"/>
  <c r="K393" i="12"/>
  <c r="L393" i="12"/>
  <c r="M393" i="12"/>
  <c r="N393" i="12"/>
  <c r="O393" i="12"/>
  <c r="P393" i="12"/>
  <c r="Q393" i="12"/>
  <c r="R393" i="12"/>
  <c r="S393" i="12"/>
  <c r="T393" i="12"/>
  <c r="U393" i="12"/>
  <c r="V393" i="12"/>
  <c r="W393" i="12"/>
  <c r="X393" i="12"/>
  <c r="Y393" i="12"/>
  <c r="Z393" i="12"/>
  <c r="AA393" i="12"/>
  <c r="AB393" i="12"/>
  <c r="AC393" i="12"/>
  <c r="AD393" i="12"/>
  <c r="D393" i="12"/>
  <c r="HM42" i="9" l="1"/>
  <c r="HK42" i="9"/>
  <c r="HL42" i="9"/>
  <c r="GG141" i="9"/>
  <c r="E302" i="12" l="1"/>
  <c r="F302" i="12"/>
  <c r="G302" i="12"/>
  <c r="H302" i="12"/>
  <c r="I302" i="12"/>
  <c r="J302" i="12"/>
  <c r="K302" i="12"/>
  <c r="L302" i="12"/>
  <c r="M302" i="12"/>
  <c r="N302" i="12"/>
  <c r="O302" i="12"/>
  <c r="P302" i="12"/>
  <c r="Q302" i="12"/>
  <c r="R302" i="12"/>
  <c r="S302" i="12"/>
  <c r="T302" i="12"/>
  <c r="U302" i="12"/>
  <c r="V302" i="12"/>
  <c r="W302" i="12"/>
  <c r="D302" i="12"/>
  <c r="GW108" i="9" l="1"/>
  <c r="GX118" i="9" s="1"/>
  <c r="GX108" i="9"/>
  <c r="GY118" i="9" s="1"/>
  <c r="GY108" i="9"/>
  <c r="GZ118" i="9" s="1"/>
  <c r="GZ108" i="9"/>
  <c r="HA118" i="9" s="1"/>
  <c r="HA108" i="9"/>
  <c r="HB118" i="9" s="1"/>
  <c r="HB108" i="9"/>
  <c r="HC118" i="9" s="1"/>
  <c r="HC108" i="9"/>
  <c r="HD118" i="9" s="1"/>
  <c r="HD108" i="9"/>
  <c r="HE118" i="9" s="1"/>
  <c r="HE108" i="9"/>
  <c r="HF118" i="9" s="1"/>
  <c r="GW68" i="9"/>
  <c r="GX78" i="9" s="1"/>
  <c r="GX68" i="9"/>
  <c r="GY78" i="9" s="1"/>
  <c r="GY68" i="9"/>
  <c r="GZ78" i="9" s="1"/>
  <c r="GZ68" i="9"/>
  <c r="HA78" i="9" s="1"/>
  <c r="HA68" i="9"/>
  <c r="HB78" i="9" s="1"/>
  <c r="HB68" i="9"/>
  <c r="HC78" i="9" s="1"/>
  <c r="HC68" i="9"/>
  <c r="HD78" i="9" s="1"/>
  <c r="HD68" i="9"/>
  <c r="HE78" i="9" s="1"/>
  <c r="HE68" i="9"/>
  <c r="HF78" i="9" s="1"/>
  <c r="GW32" i="9"/>
  <c r="GX42" i="9" s="1"/>
  <c r="GW13" i="9"/>
  <c r="GX23" i="9" s="1"/>
  <c r="GY13" i="9"/>
  <c r="GZ23" i="9" s="1"/>
  <c r="GZ13" i="9"/>
  <c r="HA23" i="9" s="1"/>
  <c r="HA13" i="9"/>
  <c r="HB23" i="9" s="1"/>
  <c r="HB13" i="9"/>
  <c r="HC23" i="9" s="1"/>
  <c r="HC13" i="9"/>
  <c r="HD23" i="9" s="1"/>
  <c r="HE13" i="9"/>
  <c r="HF23" i="9" s="1"/>
  <c r="GX13" i="9"/>
  <c r="GY23" i="9" s="1"/>
  <c r="HD32" i="9" l="1"/>
  <c r="HE42" i="9" s="1"/>
  <c r="HB32" i="9"/>
  <c r="HC42" i="9" s="1"/>
  <c r="GZ32" i="9"/>
  <c r="HA42" i="9" s="1"/>
  <c r="HE32" i="9"/>
  <c r="HF42" i="9" s="1"/>
  <c r="HA32" i="9"/>
  <c r="HB42" i="9" s="1"/>
  <c r="GY32" i="9"/>
  <c r="GZ42" i="9" s="1"/>
  <c r="HE141" i="9"/>
  <c r="HC32" i="9"/>
  <c r="HD42" i="9" s="1"/>
  <c r="HC141" i="9"/>
  <c r="HD141" i="9"/>
  <c r="GZ141" i="9"/>
  <c r="GY141" i="9"/>
  <c r="GX141" i="9"/>
  <c r="HD13" i="9"/>
  <c r="HE23" i="9" s="1"/>
  <c r="HB141" i="9"/>
  <c r="HA141" i="9"/>
  <c r="GW141" i="9"/>
  <c r="S244" i="12" l="1"/>
  <c r="T244" i="12"/>
  <c r="U244" i="12"/>
  <c r="V244" i="12"/>
  <c r="W244" i="12"/>
  <c r="R244" i="12"/>
  <c r="Q244" i="12"/>
  <c r="E244" i="12"/>
  <c r="F244" i="12"/>
  <c r="G244" i="12"/>
  <c r="H244" i="12"/>
  <c r="I244" i="12"/>
  <c r="J244" i="12"/>
  <c r="K244" i="12"/>
  <c r="L244" i="12"/>
  <c r="M244" i="12"/>
  <c r="N244" i="12"/>
  <c r="O244" i="12"/>
  <c r="P244" i="12"/>
  <c r="D244" i="12"/>
  <c r="GU108" i="9" l="1"/>
  <c r="GV118" i="9" s="1"/>
  <c r="GV108" i="9"/>
  <c r="GW118" i="9" s="1"/>
  <c r="GR68" i="9"/>
  <c r="GS78" i="9" s="1"/>
  <c r="GS68" i="9"/>
  <c r="GT78" i="9" s="1"/>
  <c r="GT68" i="9"/>
  <c r="GU78" i="9" s="1"/>
  <c r="GU32" i="9"/>
  <c r="GV42" i="9" s="1"/>
  <c r="GR13" i="9"/>
  <c r="GS23" i="9" s="1"/>
  <c r="GS13" i="9"/>
  <c r="GT23" i="9" s="1"/>
  <c r="GT13" i="9"/>
  <c r="GU23" i="9" s="1"/>
  <c r="GU13" i="9"/>
  <c r="GV23" i="9" s="1"/>
  <c r="GV13" i="9"/>
  <c r="GW23" i="9" s="1"/>
  <c r="GV32" i="9" l="1"/>
  <c r="GW42" i="9" s="1"/>
  <c r="GU68" i="9"/>
  <c r="GV78" i="9" s="1"/>
  <c r="GV68" i="9"/>
  <c r="GW78" i="9" s="1"/>
  <c r="GT32" i="9"/>
  <c r="GU42" i="9" s="1"/>
  <c r="GS141" i="9"/>
  <c r="GS32" i="9"/>
  <c r="GT42" i="9" s="1"/>
  <c r="GR141" i="9"/>
  <c r="GR32" i="9"/>
  <c r="GS42" i="9" s="1"/>
  <c r="E224" i="12"/>
  <c r="F224" i="12"/>
  <c r="G224" i="12"/>
  <c r="H224" i="12"/>
  <c r="I224" i="12"/>
  <c r="J224" i="12"/>
  <c r="K224" i="12"/>
  <c r="L224" i="12"/>
  <c r="M224" i="12"/>
  <c r="N224" i="12"/>
  <c r="O224" i="12"/>
  <c r="D224" i="12"/>
  <c r="GU141" i="9" l="1"/>
  <c r="GV141" i="9"/>
  <c r="GT141" i="9"/>
  <c r="E206" i="12" l="1"/>
  <c r="F206" i="12"/>
  <c r="G206" i="12"/>
  <c r="H206" i="12"/>
  <c r="I206" i="12"/>
  <c r="J206" i="12"/>
  <c r="K206" i="12"/>
  <c r="L206" i="12"/>
  <c r="M206" i="12"/>
  <c r="N206" i="12"/>
  <c r="O206" i="12"/>
  <c r="P206" i="12"/>
  <c r="Q206" i="12"/>
  <c r="R206" i="12"/>
  <c r="S206" i="12"/>
  <c r="T206" i="12"/>
  <c r="U206" i="12"/>
  <c r="D206" i="12"/>
  <c r="E150" i="12" l="1"/>
  <c r="F150" i="12"/>
  <c r="G150" i="12"/>
  <c r="H150" i="12"/>
  <c r="I150" i="12"/>
  <c r="J150" i="12"/>
  <c r="K150" i="12"/>
  <c r="L150" i="12"/>
  <c r="M150" i="12"/>
  <c r="N150" i="12"/>
  <c r="O150" i="12"/>
  <c r="P150" i="12"/>
  <c r="Q150" i="12"/>
  <c r="R150" i="12"/>
  <c r="S150" i="12"/>
  <c r="T150" i="12"/>
  <c r="U150" i="12"/>
  <c r="V150" i="12"/>
  <c r="W150" i="12"/>
  <c r="X150" i="12"/>
  <c r="Y150" i="12"/>
  <c r="Z150" i="12"/>
  <c r="AA150" i="12"/>
  <c r="AB150" i="12"/>
  <c r="AC150" i="12"/>
  <c r="D150" i="12"/>
  <c r="GR108" i="9" l="1"/>
  <c r="GS118" i="9" s="1"/>
  <c r="GO108" i="9"/>
  <c r="GP118" i="9" s="1"/>
  <c r="GP108" i="9"/>
  <c r="GQ118" i="9" s="1"/>
  <c r="GN68" i="9"/>
  <c r="GO78" i="9" s="1"/>
  <c r="GO68" i="9"/>
  <c r="GP78" i="9" s="1"/>
  <c r="GP68" i="9"/>
  <c r="GQ78" i="9" s="1"/>
  <c r="GQ68" i="9"/>
  <c r="GR78" i="9" s="1"/>
  <c r="GN32" i="9"/>
  <c r="GO42" i="9" s="1"/>
  <c r="GO32" i="9"/>
  <c r="GP42" i="9" s="1"/>
  <c r="GP32" i="9"/>
  <c r="GQ42" i="9" s="1"/>
  <c r="GN13" i="9"/>
  <c r="GO23" i="9" s="1"/>
  <c r="GO13" i="9"/>
  <c r="GP23" i="9" s="1"/>
  <c r="GP13" i="9"/>
  <c r="GQ23" i="9" s="1"/>
  <c r="GQ13" i="9"/>
  <c r="GR23" i="9" s="1"/>
  <c r="GN108" i="9"/>
  <c r="GO118" i="9" s="1"/>
  <c r="GQ108" i="9"/>
  <c r="GR118" i="9" s="1"/>
  <c r="GT108" i="9" l="1"/>
  <c r="GU118" i="9" s="1"/>
  <c r="GS108" i="9"/>
  <c r="GT118" i="9" s="1"/>
  <c r="GQ32" i="9"/>
  <c r="GR42" i="9" s="1"/>
  <c r="GQ141" i="9"/>
  <c r="GP141" i="9"/>
  <c r="GO141" i="9"/>
  <c r="GN141" i="9"/>
  <c r="P131" i="12" l="1"/>
  <c r="Q131" i="12"/>
  <c r="E131" i="12"/>
  <c r="F131" i="12"/>
  <c r="G131" i="12"/>
  <c r="H131" i="12"/>
  <c r="I131" i="12"/>
  <c r="J131" i="12"/>
  <c r="K131" i="12"/>
  <c r="L131" i="12"/>
  <c r="M131" i="12"/>
  <c r="N131" i="12"/>
  <c r="O131" i="12"/>
  <c r="D131" i="12"/>
  <c r="E113" i="12" l="1"/>
  <c r="F113" i="12"/>
  <c r="G113" i="12"/>
  <c r="H113" i="12"/>
  <c r="I113" i="12"/>
  <c r="J113" i="12"/>
  <c r="K113" i="12"/>
  <c r="L113" i="12"/>
  <c r="M113" i="12"/>
  <c r="N113" i="12"/>
  <c r="O113" i="12"/>
  <c r="P113" i="12"/>
  <c r="Q113" i="12"/>
  <c r="R113" i="12"/>
  <c r="S113" i="12"/>
  <c r="T113" i="12"/>
  <c r="U113" i="12"/>
  <c r="V113" i="12"/>
  <c r="W113" i="12"/>
  <c r="X113" i="12"/>
  <c r="Y113" i="12"/>
  <c r="Z113" i="12"/>
  <c r="AA113" i="12"/>
  <c r="AB113" i="12"/>
  <c r="AC113" i="12"/>
  <c r="AD113" i="12"/>
  <c r="D113" i="12"/>
  <c r="E93" i="12" l="1"/>
  <c r="F93" i="12"/>
  <c r="G93" i="12"/>
  <c r="H93" i="12"/>
  <c r="I93" i="12"/>
  <c r="J93" i="12"/>
  <c r="K93" i="12"/>
  <c r="L93" i="12"/>
  <c r="M93" i="12"/>
  <c r="N93" i="12"/>
  <c r="O93" i="12"/>
  <c r="P93" i="12"/>
  <c r="Q93" i="12"/>
  <c r="R93" i="12"/>
  <c r="S93" i="12"/>
  <c r="T93" i="12"/>
  <c r="U93" i="12"/>
  <c r="V93" i="12"/>
  <c r="W93" i="12"/>
  <c r="X93" i="12"/>
  <c r="Y93" i="12"/>
  <c r="Z93" i="12"/>
  <c r="AA93" i="12"/>
  <c r="AB93" i="12"/>
  <c r="AC93" i="12"/>
  <c r="AD93" i="12"/>
  <c r="D93" i="12"/>
  <c r="GJ13" i="9" l="1"/>
  <c r="GK23" i="9" s="1"/>
  <c r="GK13" i="9"/>
  <c r="GL23" i="9" s="1"/>
  <c r="GL13" i="9"/>
  <c r="GM23" i="9" s="1"/>
  <c r="GM13" i="9"/>
  <c r="GN23" i="9" s="1"/>
  <c r="GJ32" i="9"/>
  <c r="GK42" i="9" s="1"/>
  <c r="GK32" i="9"/>
  <c r="GL42" i="9" s="1"/>
  <c r="GL32" i="9"/>
  <c r="GM42" i="9" s="1"/>
  <c r="GM32" i="9"/>
  <c r="GN42" i="9" s="1"/>
  <c r="GJ68" i="9"/>
  <c r="GK78" i="9" s="1"/>
  <c r="GK68" i="9"/>
  <c r="GL78" i="9" s="1"/>
  <c r="GL68" i="9"/>
  <c r="GM78" i="9" s="1"/>
  <c r="GM68" i="9"/>
  <c r="GN78" i="9" s="1"/>
  <c r="GI108" i="9"/>
  <c r="GJ118" i="9" s="1"/>
  <c r="GJ108" i="9"/>
  <c r="GK118" i="9" s="1"/>
  <c r="GK108" i="9"/>
  <c r="GL118" i="9" s="1"/>
  <c r="GL108" i="9"/>
  <c r="GM118" i="9" s="1"/>
  <c r="GM108" i="9"/>
  <c r="GN118" i="9" s="1"/>
  <c r="GK141" i="9" l="1"/>
  <c r="GM141" i="9"/>
  <c r="GL141" i="9"/>
  <c r="GJ141" i="9"/>
  <c r="A120" i="9"/>
  <c r="GI68" i="9" l="1"/>
  <c r="GJ78" i="9" s="1"/>
  <c r="GI32" i="9"/>
  <c r="GJ42" i="9" s="1"/>
  <c r="GI13" i="9" l="1"/>
  <c r="GJ23" i="9" s="1"/>
  <c r="GI141" i="9"/>
  <c r="GF108" i="9"/>
  <c r="GG118" i="9" s="1"/>
  <c r="GG108" i="9"/>
  <c r="GH118" i="9" s="1"/>
  <c r="GH108" i="9"/>
  <c r="GI118" i="9" s="1"/>
  <c r="GF68" i="9"/>
  <c r="GG78" i="9" s="1"/>
  <c r="GG68" i="9"/>
  <c r="GH78" i="9" s="1"/>
  <c r="GH68" i="9"/>
  <c r="GI78" i="9" s="1"/>
  <c r="GF32" i="9"/>
  <c r="GG42" i="9" s="1"/>
  <c r="GH32" i="9"/>
  <c r="GI42" i="9" s="1"/>
  <c r="GF13" i="9"/>
  <c r="GG23" i="9" s="1"/>
  <c r="GG13" i="9"/>
  <c r="GH23" i="9" s="1"/>
  <c r="GH13" i="9"/>
  <c r="GI23" i="9" s="1"/>
  <c r="GG32" i="9" l="1"/>
  <c r="GH42" i="9" s="1"/>
  <c r="GF141" i="9"/>
  <c r="GH141" i="9"/>
  <c r="GE108" i="9" l="1"/>
  <c r="GF118" i="9" s="1"/>
  <c r="GE68" i="9"/>
  <c r="GF78" i="9" s="1"/>
  <c r="GE32" i="9"/>
  <c r="GF42" i="9" s="1"/>
  <c r="GE141" i="9" l="1"/>
  <c r="GE13" i="9"/>
  <c r="GF23" i="9" s="1"/>
  <c r="GC108" i="9"/>
  <c r="GD118" i="9" s="1"/>
  <c r="GD108" i="9"/>
  <c r="GE118" i="9" s="1"/>
  <c r="GA108" i="9"/>
  <c r="GB118" i="9" s="1"/>
  <c r="GB108" i="9"/>
  <c r="GC118" i="9" s="1"/>
  <c r="GA68" i="9"/>
  <c r="GB78" i="9" s="1"/>
  <c r="GB68" i="9"/>
  <c r="GC78" i="9" s="1"/>
  <c r="GC68" i="9"/>
  <c r="GD78" i="9" s="1"/>
  <c r="GD68" i="9"/>
  <c r="GE78" i="9" s="1"/>
  <c r="GA32" i="9"/>
  <c r="GB42" i="9" s="1"/>
  <c r="GB32" i="9"/>
  <c r="GC42" i="9" s="1"/>
  <c r="GC32" i="9"/>
  <c r="GD42" i="9" s="1"/>
  <c r="GD32" i="9"/>
  <c r="GE42" i="9" s="1"/>
  <c r="GA141" i="9" l="1"/>
  <c r="GC141" i="9"/>
  <c r="GB141" i="9"/>
  <c r="GD141" i="9"/>
  <c r="GD13" i="9"/>
  <c r="GE23" i="9" s="1"/>
  <c r="GC13" i="9"/>
  <c r="GD23" i="9" s="1"/>
  <c r="GB13" i="9"/>
  <c r="GC23" i="9" s="1"/>
  <c r="GA13" i="9"/>
  <c r="GB23" i="9" s="1"/>
  <c r="FR108" i="9" l="1"/>
  <c r="FS118" i="9" s="1"/>
  <c r="FS108" i="9"/>
  <c r="FT118" i="9" s="1"/>
  <c r="FT108" i="9"/>
  <c r="FU118" i="9" s="1"/>
  <c r="FV108" i="9"/>
  <c r="FW118" i="9" s="1"/>
  <c r="FW108" i="9"/>
  <c r="FX118" i="9" s="1"/>
  <c r="FX108" i="9"/>
  <c r="FY118" i="9" s="1"/>
  <c r="FY108" i="9"/>
  <c r="FZ118" i="9" s="1"/>
  <c r="FZ108" i="9"/>
  <c r="GA118" i="9" s="1"/>
  <c r="FC104" i="9"/>
  <c r="FD104" i="9" s="1"/>
  <c r="FE104" i="9" s="1"/>
  <c r="FF104" i="9" s="1"/>
  <c r="FG104" i="9" s="1"/>
  <c r="FH104" i="9" s="1"/>
  <c r="FI104" i="9" s="1"/>
  <c r="FJ104" i="9" s="1"/>
  <c r="FK104" i="9" s="1"/>
  <c r="FL104" i="9" s="1"/>
  <c r="FM104" i="9" s="1"/>
  <c r="FN104" i="9" s="1"/>
  <c r="FO104" i="9" s="1"/>
  <c r="FP104" i="9" s="1"/>
  <c r="FQ104" i="9" s="1"/>
  <c r="FR104" i="9" s="1"/>
  <c r="FS104" i="9" s="1"/>
  <c r="FT104" i="9" s="1"/>
  <c r="FU104" i="9" s="1"/>
  <c r="FV104" i="9" s="1"/>
  <c r="FW104" i="9" s="1"/>
  <c r="FX104" i="9" s="1"/>
  <c r="FY104" i="9" s="1"/>
  <c r="FZ104" i="9" s="1"/>
  <c r="GA104" i="9" s="1"/>
  <c r="GB104" i="9" s="1"/>
  <c r="GC104" i="9" s="1"/>
  <c r="GD104" i="9" s="1"/>
  <c r="GE104" i="9" s="1"/>
  <c r="GF104" i="9" s="1"/>
  <c r="GG104" i="9" s="1"/>
  <c r="GH104" i="9" s="1"/>
  <c r="GI104" i="9" s="1"/>
  <c r="GJ104" i="9" s="1"/>
  <c r="GK104" i="9" s="1"/>
  <c r="GL104" i="9" s="1"/>
  <c r="GM104" i="9" s="1"/>
  <c r="GN104" i="9" s="1"/>
  <c r="GO104" i="9" s="1"/>
  <c r="GP104" i="9" s="1"/>
  <c r="GQ104" i="9" s="1"/>
  <c r="GR104" i="9" s="1"/>
  <c r="GS104" i="9" s="1"/>
  <c r="GT104" i="9" s="1"/>
  <c r="GU104" i="9" s="1"/>
  <c r="GV104" i="9" s="1"/>
  <c r="GW104" i="9" s="1"/>
  <c r="GX104" i="9" s="1"/>
  <c r="GY104" i="9" s="1"/>
  <c r="GZ104" i="9" s="1"/>
  <c r="HA104" i="9" s="1"/>
  <c r="HB104" i="9" s="1"/>
  <c r="HC104" i="9" s="1"/>
  <c r="HD104" i="9" s="1"/>
  <c r="HE104" i="9" s="1"/>
  <c r="HF104" i="9" s="1"/>
  <c r="HG104" i="9" s="1"/>
  <c r="HH104" i="9" s="1"/>
  <c r="HI104" i="9" s="1"/>
  <c r="HJ104" i="9" s="1"/>
  <c r="HK104" i="9" s="1"/>
  <c r="HL104" i="9" s="1"/>
  <c r="HM104" i="9" s="1"/>
  <c r="HN104" i="9" s="1"/>
  <c r="HO104" i="9" s="1"/>
  <c r="HP104" i="9" s="1"/>
  <c r="HQ104" i="9" s="1"/>
  <c r="HR104" i="9" s="1"/>
  <c r="HS104" i="9" s="1"/>
  <c r="HT104" i="9" s="1"/>
  <c r="HU104" i="9" s="1"/>
  <c r="HV104" i="9" s="1"/>
  <c r="HW104" i="9" s="1"/>
  <c r="HX104" i="9" s="1"/>
  <c r="HY104" i="9" s="1"/>
  <c r="HZ104" i="9" s="1"/>
  <c r="IA104" i="9" s="1"/>
  <c r="IB104" i="9" s="1"/>
  <c r="IC104" i="9" s="1"/>
  <c r="ID104" i="9" s="1"/>
  <c r="IE104" i="9" s="1"/>
  <c r="IF104" i="9" s="1"/>
  <c r="IG104" i="9" s="1"/>
  <c r="IH104" i="9" s="1"/>
  <c r="II104" i="9" s="1"/>
  <c r="IJ104" i="9" s="1"/>
  <c r="IK104" i="9" s="1"/>
  <c r="IL104" i="9" s="1"/>
  <c r="IM104" i="9" s="1"/>
  <c r="IN104" i="9" s="1"/>
  <c r="IO104" i="9" s="1"/>
  <c r="IP104" i="9" s="1"/>
  <c r="IQ104" i="9" s="1"/>
  <c r="IR104" i="9" s="1"/>
  <c r="IS104" i="9" s="1"/>
  <c r="IT104" i="9" s="1"/>
  <c r="IU104" i="9" s="1"/>
  <c r="IV104" i="9" s="1"/>
  <c r="IW104" i="9" s="1"/>
  <c r="IX104" i="9" s="1"/>
  <c r="IY104" i="9" s="1"/>
  <c r="IZ104" i="9" s="1"/>
  <c r="JA104" i="9" s="1"/>
  <c r="JB104" i="9" s="1"/>
  <c r="JC104" i="9" s="1"/>
  <c r="JD104" i="9" s="1"/>
  <c r="JE104" i="9" s="1"/>
  <c r="JF104" i="9" s="1"/>
  <c r="JG104" i="9" s="1"/>
  <c r="JH104" i="9" s="1"/>
  <c r="JI104" i="9" s="1"/>
  <c r="JJ104" i="9" s="1"/>
  <c r="JK104" i="9" s="1"/>
  <c r="JL104" i="9" s="1"/>
  <c r="JM104" i="9" s="1"/>
  <c r="JN104" i="9" s="1"/>
  <c r="JO104" i="9" s="1"/>
  <c r="JP104" i="9" s="1"/>
  <c r="JQ104" i="9" s="1"/>
  <c r="JR104" i="9" s="1"/>
  <c r="JS104" i="9" s="1"/>
  <c r="JT104" i="9" s="1"/>
  <c r="JU104" i="9" s="1"/>
  <c r="JV104" i="9" s="1"/>
  <c r="JW104" i="9" s="1"/>
  <c r="JX104" i="9" s="1"/>
  <c r="JY104" i="9" s="1"/>
  <c r="JZ104" i="9" s="1"/>
  <c r="KA104" i="9" s="1"/>
  <c r="KB104" i="9" s="1"/>
  <c r="KC104" i="9" s="1"/>
  <c r="KD104" i="9" s="1"/>
  <c r="KE104" i="9" s="1"/>
  <c r="KF104" i="9" s="1"/>
  <c r="KG104" i="9" s="1"/>
  <c r="KH104" i="9" s="1"/>
  <c r="KI104" i="9" s="1"/>
  <c r="FM108" i="9"/>
  <c r="FN118" i="9" s="1"/>
  <c r="FQ108" i="9"/>
  <c r="FR118" i="9" s="1"/>
  <c r="FU108" i="9"/>
  <c r="FV118" i="9" s="1"/>
  <c r="FB108" i="9"/>
  <c r="FC118" i="9" s="1"/>
  <c r="FC108" i="9"/>
  <c r="FD118" i="9" s="1"/>
  <c r="FD108" i="9"/>
  <c r="FE118" i="9" s="1"/>
  <c r="FE108" i="9"/>
  <c r="FF118" i="9" s="1"/>
  <c r="FF108" i="9"/>
  <c r="FG108" i="9"/>
  <c r="FH118" i="9" s="1"/>
  <c r="FH108" i="9"/>
  <c r="FI118" i="9" s="1"/>
  <c r="FI108" i="9"/>
  <c r="FJ118" i="9" s="1"/>
  <c r="FJ108" i="9"/>
  <c r="FK118" i="9" s="1"/>
  <c r="FK108" i="9"/>
  <c r="FL118" i="9" s="1"/>
  <c r="FL108" i="9"/>
  <c r="FM118" i="9" s="1"/>
  <c r="FN108" i="9"/>
  <c r="FO118" i="9" s="1"/>
  <c r="FO108" i="9"/>
  <c r="FP118" i="9" s="1"/>
  <c r="FP108" i="9"/>
  <c r="FQ118" i="9" s="1"/>
  <c r="FG118" i="9" l="1"/>
  <c r="JO115" i="9" l="1"/>
  <c r="JP115" i="9" s="1"/>
  <c r="JQ115" i="9" s="1"/>
  <c r="JR115" i="9" s="1"/>
  <c r="JS115" i="9" s="1"/>
  <c r="JT115" i="9" s="1"/>
  <c r="JU115" i="9" s="1"/>
  <c r="JV115" i="9" s="1"/>
  <c r="JW115" i="9" s="1"/>
  <c r="JX115" i="9" s="1"/>
  <c r="JY115" i="9" s="1"/>
  <c r="JZ115" i="9" s="1"/>
  <c r="KA115" i="9" s="1"/>
  <c r="KB115" i="9" s="1"/>
  <c r="KC115" i="9" s="1"/>
  <c r="KD115" i="9" s="1"/>
  <c r="KE115" i="9" s="1"/>
  <c r="KF115" i="9" s="1"/>
  <c r="KG115" i="9" s="1"/>
  <c r="KH115" i="9" s="1"/>
  <c r="KI115" i="9" s="1"/>
  <c r="KJ115" i="9" s="1"/>
  <c r="KK115" i="9" s="1"/>
  <c r="KL115" i="9" s="1"/>
  <c r="KM115" i="9" s="1"/>
  <c r="FW68" i="9" l="1"/>
  <c r="FX78" i="9" s="1"/>
  <c r="FX68" i="9"/>
  <c r="FY78" i="9" s="1"/>
  <c r="FY68" i="9"/>
  <c r="FZ78" i="9" s="1"/>
  <c r="FZ68" i="9"/>
  <c r="GA78" i="9" s="1"/>
  <c r="FW32" i="9"/>
  <c r="FX42" i="9" s="1"/>
  <c r="FX32" i="9"/>
  <c r="FY42" i="9" s="1"/>
  <c r="FY32" i="9"/>
  <c r="FZ42" i="9" s="1"/>
  <c r="FZ32" i="9"/>
  <c r="GA42" i="9" s="1"/>
  <c r="FW13" i="9" l="1"/>
  <c r="FX23" i="9" s="1"/>
  <c r="FW141" i="9"/>
  <c r="FZ13" i="9"/>
  <c r="GA23" i="9" s="1"/>
  <c r="FZ141" i="9"/>
  <c r="FY13" i="9"/>
  <c r="FZ23" i="9" s="1"/>
  <c r="FY141" i="9"/>
  <c r="FX13" i="9"/>
  <c r="FY23" i="9" s="1"/>
  <c r="FX141" i="9"/>
  <c r="FS68" i="9" l="1"/>
  <c r="FT78" i="9" s="1"/>
  <c r="FT68" i="9"/>
  <c r="FU78" i="9" s="1"/>
  <c r="FU68" i="9"/>
  <c r="FV78" i="9" s="1"/>
  <c r="FV68" i="9"/>
  <c r="FW78" i="9" s="1"/>
  <c r="FS32" i="9"/>
  <c r="FT42" i="9" s="1"/>
  <c r="FT32" i="9"/>
  <c r="FU42" i="9" s="1"/>
  <c r="FU32" i="9"/>
  <c r="FV42" i="9" s="1"/>
  <c r="FV32" i="9"/>
  <c r="FW42" i="9" s="1"/>
  <c r="FS13" i="9"/>
  <c r="FT23" i="9" s="1"/>
  <c r="FT13" i="9"/>
  <c r="FU23" i="9" s="1"/>
  <c r="FU13" i="9"/>
  <c r="FV23" i="9" s="1"/>
  <c r="FV13" i="9" l="1"/>
  <c r="FW23" i="9" s="1"/>
  <c r="FV141" i="9"/>
  <c r="FT141" i="9"/>
  <c r="FS141" i="9"/>
  <c r="FU141" i="9"/>
  <c r="ES141" i="9"/>
  <c r="FQ13" i="9" l="1"/>
  <c r="FR23" i="9" s="1"/>
  <c r="FN32" i="9"/>
  <c r="FO42" i="9" s="1"/>
  <c r="FO32" i="9"/>
  <c r="FP42" i="9" s="1"/>
  <c r="FP32" i="9"/>
  <c r="FQ42" i="9" s="1"/>
  <c r="FQ32" i="9"/>
  <c r="FR42" i="9" s="1"/>
  <c r="FR32" i="9"/>
  <c r="FS42" i="9" s="1"/>
  <c r="FN68" i="9"/>
  <c r="FO78" i="9" s="1"/>
  <c r="FO68" i="9"/>
  <c r="FP78" i="9" s="1"/>
  <c r="FP68" i="9"/>
  <c r="FQ78" i="9" s="1"/>
  <c r="FQ68" i="9"/>
  <c r="FR78" i="9" s="1"/>
  <c r="FR68" i="9"/>
  <c r="FS78" i="9" s="1"/>
  <c r="FR141" i="9" l="1"/>
  <c r="FR13" i="9"/>
  <c r="FS23" i="9" s="1"/>
  <c r="FQ141" i="9"/>
  <c r="FP141" i="9"/>
  <c r="FP13" i="9"/>
  <c r="FQ23" i="9" s="1"/>
  <c r="FO13" i="9"/>
  <c r="FP23" i="9" s="1"/>
  <c r="FN141" i="9"/>
  <c r="FN13" i="9"/>
  <c r="FO23" i="9" s="1"/>
  <c r="FO141" i="9" l="1"/>
  <c r="CQ148" i="9"/>
  <c r="CO148" i="9"/>
  <c r="EG148" i="9"/>
  <c r="CH148" i="9"/>
  <c r="EV141" i="9" l="1"/>
  <c r="EM141" i="9" l="1"/>
  <c r="EN141" i="9" l="1"/>
  <c r="EO141" i="9"/>
  <c r="EP141" i="9"/>
  <c r="EQ141" i="9"/>
  <c r="ER141" i="9"/>
  <c r="ET141" i="9"/>
  <c r="EU141" i="9"/>
  <c r="DN141" i="9"/>
  <c r="FD68" i="9" l="1"/>
  <c r="FE78" i="9" s="1"/>
  <c r="FE68" i="9"/>
  <c r="FF78" i="9" s="1"/>
  <c r="FF68" i="9"/>
  <c r="FG78" i="9" s="1"/>
  <c r="FG68" i="9"/>
  <c r="FH78" i="9" s="1"/>
  <c r="FH68" i="9"/>
  <c r="FI78" i="9" s="1"/>
  <c r="FI68" i="9"/>
  <c r="FJ78" i="9" s="1"/>
  <c r="FJ68" i="9"/>
  <c r="FK78" i="9" s="1"/>
  <c r="FK68" i="9"/>
  <c r="FL78" i="9" s="1"/>
  <c r="FM68" i="9"/>
  <c r="FN78" i="9" s="1"/>
  <c r="FL32" i="9"/>
  <c r="FM42" i="9" s="1"/>
  <c r="FI13" i="9"/>
  <c r="FJ23" i="9" s="1"/>
  <c r="FK13" i="9"/>
  <c r="FL23" i="9" s="1"/>
  <c r="FL13" i="9"/>
  <c r="FM23" i="9" s="1"/>
  <c r="FM13" i="9" l="1"/>
  <c r="FN23" i="9" s="1"/>
  <c r="FM141" i="9"/>
  <c r="FK141" i="9"/>
  <c r="FL68" i="9"/>
  <c r="FM78" i="9" s="1"/>
  <c r="FL141" i="9"/>
  <c r="FI32" i="9"/>
  <c r="FJ42" i="9" s="1"/>
  <c r="FI141" i="9"/>
  <c r="FE32" i="9"/>
  <c r="FH32" i="9"/>
  <c r="FI42" i="9" s="1"/>
  <c r="FD32" i="9"/>
  <c r="FE42" i="9" s="1"/>
  <c r="FG32" i="9"/>
  <c r="FH42" i="9" s="1"/>
  <c r="FK32" i="9"/>
  <c r="FL42" i="9" s="1"/>
  <c r="FJ32" i="9"/>
  <c r="FK42" i="9" s="1"/>
  <c r="FJ141" i="9"/>
  <c r="FF32" i="9"/>
  <c r="FJ13" i="9"/>
  <c r="FK23" i="9" s="1"/>
  <c r="FM32" i="9"/>
  <c r="FN42" i="9" s="1"/>
  <c r="FD141" i="9"/>
  <c r="FF141" i="9"/>
  <c r="FG141" i="9"/>
  <c r="FH141" i="9"/>
  <c r="FE141" i="9"/>
  <c r="FC68" i="9"/>
  <c r="FD78" i="9" s="1"/>
  <c r="FB68" i="9"/>
  <c r="FC78" i="9" s="1"/>
  <c r="FA68" i="9"/>
  <c r="FB78" i="9" s="1"/>
  <c r="EZ68" i="9"/>
  <c r="FA78" i="9" s="1"/>
  <c r="EY68" i="9"/>
  <c r="EZ78" i="9" s="1"/>
  <c r="EX68" i="9"/>
  <c r="EY78" i="9" s="1"/>
  <c r="EW68" i="9"/>
  <c r="EX78" i="9" s="1"/>
  <c r="D2" i="14"/>
  <c r="E2" i="14" s="1"/>
  <c r="F2" i="14" s="1"/>
  <c r="G2" i="14" s="1"/>
  <c r="H2" i="14" s="1"/>
  <c r="I2" i="14" s="1"/>
  <c r="J2" i="14" s="1"/>
  <c r="K2" i="14" s="1"/>
  <c r="L2" i="14" s="1"/>
  <c r="M2" i="14" s="1"/>
  <c r="N2" i="14" s="1"/>
  <c r="O2" i="14" s="1"/>
  <c r="P2" i="14" s="1"/>
  <c r="Q2" i="14" s="1"/>
  <c r="R2" i="14" s="1"/>
  <c r="S2" i="14" s="1"/>
  <c r="T2" i="14" s="1"/>
  <c r="U2" i="14" s="1"/>
  <c r="V2" i="14" s="1"/>
  <c r="W2" i="14" s="1"/>
  <c r="D1" i="13"/>
  <c r="E1" i="13" s="1"/>
  <c r="F1" i="13" s="1"/>
  <c r="G1" i="13" s="1"/>
  <c r="H1" i="13" s="1"/>
  <c r="I1" i="13" s="1"/>
  <c r="J1" i="13" s="1"/>
  <c r="K1" i="13" s="1"/>
  <c r="L1" i="13" s="1"/>
  <c r="M1" i="13" s="1"/>
  <c r="N1" i="13" s="1"/>
  <c r="O1" i="13" s="1"/>
  <c r="P1" i="13" s="1"/>
  <c r="Q1" i="13" s="1"/>
  <c r="R1" i="13" s="1"/>
  <c r="S1" i="13" s="1"/>
  <c r="T1" i="13" s="1"/>
  <c r="U1" i="13" s="1"/>
  <c r="V1" i="13" s="1"/>
  <c r="W1" i="13" s="1"/>
  <c r="X1" i="13" s="1"/>
  <c r="Y1" i="13" s="1"/>
  <c r="Z1" i="13" s="1"/>
  <c r="AA1" i="13" s="1"/>
  <c r="C48" i="15"/>
  <c r="B47" i="15"/>
  <c r="B46" i="15"/>
  <c r="B45" i="15"/>
  <c r="D40" i="15"/>
  <c r="I39" i="15"/>
  <c r="H39" i="15"/>
  <c r="F39" i="15"/>
  <c r="C39" i="15"/>
  <c r="B39" i="15"/>
  <c r="H38" i="15"/>
  <c r="F38" i="15"/>
  <c r="B38" i="15"/>
  <c r="F37" i="15"/>
  <c r="B37" i="15"/>
  <c r="E32" i="15"/>
  <c r="E31" i="15"/>
  <c r="E30" i="15"/>
  <c r="F30" i="15" s="1"/>
  <c r="H18" i="15"/>
  <c r="H17" i="15"/>
  <c r="H13" i="15"/>
  <c r="H12" i="15"/>
  <c r="H11" i="15"/>
  <c r="H7" i="15"/>
  <c r="H6" i="15"/>
  <c r="H5" i="15"/>
  <c r="I25" i="18"/>
  <c r="I5" i="18" s="1"/>
  <c r="I17" i="18" s="1"/>
  <c r="K17" i="18" s="1"/>
  <c r="K16" i="18"/>
  <c r="E16" i="18"/>
  <c r="F16" i="18" s="1"/>
  <c r="K15" i="18"/>
  <c r="E15" i="18"/>
  <c r="F15" i="18" s="1"/>
  <c r="K14" i="18"/>
  <c r="E14" i="18"/>
  <c r="F14" i="18" s="1"/>
  <c r="K13" i="18"/>
  <c r="E13" i="18"/>
  <c r="F13" i="18" s="1"/>
  <c r="K12" i="18"/>
  <c r="E12" i="18"/>
  <c r="F12" i="18" s="1"/>
  <c r="K11" i="18"/>
  <c r="E11" i="18"/>
  <c r="F11" i="18" s="1"/>
  <c r="K10" i="18"/>
  <c r="E10" i="18"/>
  <c r="F10" i="18" s="1"/>
  <c r="K9" i="18"/>
  <c r="E9" i="18"/>
  <c r="F9" i="18" s="1"/>
  <c r="K8" i="18"/>
  <c r="E8" i="18"/>
  <c r="F8" i="18" s="1"/>
  <c r="K7" i="18"/>
  <c r="E7" i="18"/>
  <c r="F7" i="18" s="1"/>
  <c r="K6" i="18"/>
  <c r="E6" i="18"/>
  <c r="F6" i="18" s="1"/>
  <c r="K4" i="18"/>
  <c r="F4" i="18"/>
  <c r="C27" i="18" s="1"/>
  <c r="C27" i="17"/>
  <c r="E26" i="17"/>
  <c r="B26" i="17"/>
  <c r="E25" i="17"/>
  <c r="B25" i="17"/>
  <c r="D24" i="17"/>
  <c r="F24" i="17" s="1"/>
  <c r="B24" i="17"/>
  <c r="B16" i="17"/>
  <c r="B19" i="17" s="1"/>
  <c r="B12" i="17"/>
  <c r="G6" i="17"/>
  <c r="F6" i="17"/>
  <c r="C6" i="17"/>
  <c r="H5" i="17"/>
  <c r="D5" i="17"/>
  <c r="B5" i="17"/>
  <c r="H4" i="17"/>
  <c r="E4" i="17"/>
  <c r="D4" i="17"/>
  <c r="B4" i="17"/>
  <c r="H3" i="17"/>
  <c r="D3" i="17"/>
  <c r="B3" i="17"/>
  <c r="J42" i="19"/>
  <c r="J41" i="19"/>
  <c r="I41" i="19"/>
  <c r="I43" i="19" s="1"/>
  <c r="N32" i="19"/>
  <c r="E32" i="19"/>
  <c r="C31" i="19"/>
  <c r="E31" i="19" s="1"/>
  <c r="C30" i="19"/>
  <c r="E30" i="19" s="1"/>
  <c r="E29" i="19"/>
  <c r="N28" i="19"/>
  <c r="M28" i="19"/>
  <c r="C28" i="19"/>
  <c r="E28" i="19" s="1"/>
  <c r="O27" i="19"/>
  <c r="F27" i="19"/>
  <c r="F33" i="19" s="1"/>
  <c r="D27" i="19"/>
  <c r="C27" i="19"/>
  <c r="O26" i="19"/>
  <c r="C26" i="19"/>
  <c r="O16" i="19"/>
  <c r="N15" i="19"/>
  <c r="N16" i="19" s="1"/>
  <c r="M15" i="19"/>
  <c r="M16" i="19" s="1"/>
  <c r="L15" i="19"/>
  <c r="L16" i="19" s="1"/>
  <c r="K15" i="19"/>
  <c r="K16" i="19" s="1"/>
  <c r="J15" i="19"/>
  <c r="J16" i="19" s="1"/>
  <c r="I15" i="19"/>
  <c r="I16" i="19" s="1"/>
  <c r="H15" i="19"/>
  <c r="H16" i="19" s="1"/>
  <c r="G15" i="19"/>
  <c r="G16" i="19" s="1"/>
  <c r="F15" i="19"/>
  <c r="F16" i="19" s="1"/>
  <c r="E15" i="19"/>
  <c r="E16" i="19" s="1"/>
  <c r="D15" i="19"/>
  <c r="D16" i="19" s="1"/>
  <c r="N13" i="19"/>
  <c r="M13" i="19"/>
  <c r="L13" i="19"/>
  <c r="K13" i="19"/>
  <c r="J13" i="19"/>
  <c r="I13" i="19"/>
  <c r="H13" i="19"/>
  <c r="G13" i="19"/>
  <c r="F13" i="19"/>
  <c r="E13" i="19"/>
  <c r="D13" i="19"/>
  <c r="C13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N9" i="19"/>
  <c r="M9" i="19"/>
  <c r="L9" i="19"/>
  <c r="K9" i="19"/>
  <c r="J9" i="19"/>
  <c r="I9" i="19"/>
  <c r="H9" i="19"/>
  <c r="G9" i="19"/>
  <c r="F9" i="19"/>
  <c r="E9" i="19"/>
  <c r="D9" i="19"/>
  <c r="C9" i="19"/>
  <c r="C7" i="19"/>
  <c r="N5" i="19"/>
  <c r="M5" i="19"/>
  <c r="L5" i="19"/>
  <c r="K5" i="19"/>
  <c r="J5" i="19"/>
  <c r="I5" i="19"/>
  <c r="H5" i="19"/>
  <c r="G5" i="19"/>
  <c r="F5" i="19"/>
  <c r="E5" i="19"/>
  <c r="D5" i="19"/>
  <c r="C5" i="19"/>
  <c r="CN150" i="9"/>
  <c r="EA148" i="9"/>
  <c r="DQ150" i="9" s="1"/>
  <c r="DV148" i="9"/>
  <c r="DP150" i="9" s="1"/>
  <c r="DR148" i="9"/>
  <c r="DO150" i="9" s="1"/>
  <c r="DN148" i="9"/>
  <c r="DN150" i="9" s="1"/>
  <c r="F142" i="9"/>
  <c r="E142" i="9"/>
  <c r="D142" i="9"/>
  <c r="C142" i="9"/>
  <c r="EL141" i="9"/>
  <c r="EK141" i="9"/>
  <c r="EJ141" i="9"/>
  <c r="EI141" i="9"/>
  <c r="EH141" i="9"/>
  <c r="EG141" i="9"/>
  <c r="EF141" i="9"/>
  <c r="EE141" i="9"/>
  <c r="ED141" i="9"/>
  <c r="EC141" i="9"/>
  <c r="EB141" i="9"/>
  <c r="EA141" i="9"/>
  <c r="DZ141" i="9"/>
  <c r="DY141" i="9"/>
  <c r="DX141" i="9"/>
  <c r="DW141" i="9"/>
  <c r="DV141" i="9"/>
  <c r="DU141" i="9"/>
  <c r="DT141" i="9"/>
  <c r="DS141" i="9"/>
  <c r="DR141" i="9"/>
  <c r="DQ141" i="9"/>
  <c r="DP141" i="9"/>
  <c r="DO141" i="9"/>
  <c r="CK141" i="9"/>
  <c r="A138" i="9"/>
  <c r="Z142" i="9" s="1"/>
  <c r="CI129" i="9"/>
  <c r="CJ141" i="9" s="1"/>
  <c r="CH129" i="9"/>
  <c r="CI141" i="9" s="1"/>
  <c r="CG129" i="9"/>
  <c r="CH141" i="9" s="1"/>
  <c r="CF129" i="9"/>
  <c r="CG141" i="9" s="1"/>
  <c r="CE129" i="9"/>
  <c r="CF141" i="9" s="1"/>
  <c r="CD129" i="9"/>
  <c r="CE141" i="9" s="1"/>
  <c r="CC129" i="9"/>
  <c r="CD141" i="9" s="1"/>
  <c r="CB129" i="9"/>
  <c r="CC141" i="9" s="1"/>
  <c r="CA129" i="9"/>
  <c r="CB141" i="9" s="1"/>
  <c r="BZ129" i="9"/>
  <c r="CA141" i="9" s="1"/>
  <c r="BY129" i="9"/>
  <c r="BZ141" i="9" s="1"/>
  <c r="BX129" i="9"/>
  <c r="BY141" i="9" s="1"/>
  <c r="BY143" i="9" s="1"/>
  <c r="BW129" i="9"/>
  <c r="BX141" i="9" s="1"/>
  <c r="BV129" i="9"/>
  <c r="BW141" i="9" s="1"/>
  <c r="BU129" i="9"/>
  <c r="BV141" i="9" s="1"/>
  <c r="BT129" i="9"/>
  <c r="BU141" i="9" s="1"/>
  <c r="BS129" i="9"/>
  <c r="BT141" i="9" s="1"/>
  <c r="BR129" i="9"/>
  <c r="BS141" i="9" s="1"/>
  <c r="BQ129" i="9"/>
  <c r="BR141" i="9" s="1"/>
  <c r="BP129" i="9"/>
  <c r="BQ141" i="9" s="1"/>
  <c r="BO129" i="9"/>
  <c r="BN129" i="9"/>
  <c r="BO141" i="9" s="1"/>
  <c r="BM129" i="9"/>
  <c r="BN141" i="9" s="1"/>
  <c r="BL129" i="9"/>
  <c r="BM141" i="9" s="1"/>
  <c r="BM143" i="9" s="1"/>
  <c r="BK129" i="9"/>
  <c r="BL141" i="9" s="1"/>
  <c r="BJ129" i="9"/>
  <c r="BK141" i="9" s="1"/>
  <c r="BI129" i="9"/>
  <c r="BJ141" i="9" s="1"/>
  <c r="BH129" i="9"/>
  <c r="BI141" i="9" s="1"/>
  <c r="BG129" i="9"/>
  <c r="BH141" i="9" s="1"/>
  <c r="BF129" i="9"/>
  <c r="BG141" i="9" s="1"/>
  <c r="BE129" i="9"/>
  <c r="BF141" i="9" s="1"/>
  <c r="BC129" i="9"/>
  <c r="BD141" i="9" s="1"/>
  <c r="BB129" i="9"/>
  <c r="BC141" i="9" s="1"/>
  <c r="BA129" i="9"/>
  <c r="BB141" i="9" s="1"/>
  <c r="AZ129" i="9"/>
  <c r="BA141" i="9" s="1"/>
  <c r="AX129" i="9"/>
  <c r="AY141" i="9" s="1"/>
  <c r="AY143" i="9" s="1"/>
  <c r="AW129" i="9"/>
  <c r="AX141" i="9" s="1"/>
  <c r="AV129" i="9"/>
  <c r="AW141" i="9" s="1"/>
  <c r="AU129" i="9"/>
  <c r="AV141" i="9" s="1"/>
  <c r="AT129" i="9"/>
  <c r="AU141" i="9" s="1"/>
  <c r="AS129" i="9"/>
  <c r="AT141" i="9" s="1"/>
  <c r="AR129" i="9"/>
  <c r="AS141" i="9" s="1"/>
  <c r="AQ129" i="9"/>
  <c r="AR141" i="9" s="1"/>
  <c r="AP129" i="9"/>
  <c r="AQ141" i="9" s="1"/>
  <c r="AO129" i="9"/>
  <c r="AP141" i="9" s="1"/>
  <c r="AN129" i="9"/>
  <c r="AO141" i="9" s="1"/>
  <c r="AM129" i="9"/>
  <c r="AN141" i="9" s="1"/>
  <c r="AL129" i="9"/>
  <c r="AM141" i="9" s="1"/>
  <c r="AM143" i="9" s="1"/>
  <c r="AK129" i="9"/>
  <c r="AL141" i="9" s="1"/>
  <c r="AJ129" i="9"/>
  <c r="AK141" i="9" s="1"/>
  <c r="AI129" i="9"/>
  <c r="AJ141" i="9" s="1"/>
  <c r="AH129" i="9"/>
  <c r="AH141" i="9" s="1"/>
  <c r="AG129" i="9"/>
  <c r="AG141" i="9" s="1"/>
  <c r="AF129" i="9"/>
  <c r="AF141" i="9" s="1"/>
  <c r="AE129" i="9"/>
  <c r="AE141" i="9" s="1"/>
  <c r="AD129" i="9"/>
  <c r="AD141" i="9" s="1"/>
  <c r="AC129" i="9"/>
  <c r="AC141" i="9" s="1"/>
  <c r="AB129" i="9"/>
  <c r="AB141" i="9" s="1"/>
  <c r="AA129" i="9"/>
  <c r="AA141" i="9" s="1"/>
  <c r="Z129" i="9"/>
  <c r="Z141" i="9" s="1"/>
  <c r="Y129" i="9"/>
  <c r="Y141" i="9" s="1"/>
  <c r="X129" i="9"/>
  <c r="X141" i="9" s="1"/>
  <c r="W129" i="9"/>
  <c r="W141" i="9" s="1"/>
  <c r="V129" i="9"/>
  <c r="V141" i="9" s="1"/>
  <c r="U129" i="9"/>
  <c r="U141" i="9" s="1"/>
  <c r="T129" i="9"/>
  <c r="T141" i="9" s="1"/>
  <c r="S129" i="9"/>
  <c r="R129" i="9"/>
  <c r="R141" i="9" s="1"/>
  <c r="Q129" i="9"/>
  <c r="Q141" i="9" s="1"/>
  <c r="P129" i="9"/>
  <c r="P141" i="9" s="1"/>
  <c r="O129" i="9"/>
  <c r="O141" i="9" s="1"/>
  <c r="N129" i="9"/>
  <c r="N141" i="9" s="1"/>
  <c r="M129" i="9"/>
  <c r="M141" i="9" s="1"/>
  <c r="L129" i="9"/>
  <c r="L141" i="9" s="1"/>
  <c r="K129" i="9"/>
  <c r="K141" i="9" s="1"/>
  <c r="J129" i="9"/>
  <c r="J141" i="9" s="1"/>
  <c r="I129" i="9"/>
  <c r="I141" i="9" s="1"/>
  <c r="H129" i="9"/>
  <c r="H141" i="9" s="1"/>
  <c r="G129" i="9"/>
  <c r="G141" i="9" s="1"/>
  <c r="F129" i="9"/>
  <c r="F141" i="9" s="1"/>
  <c r="E129" i="9"/>
  <c r="E141" i="9" s="1"/>
  <c r="D129" i="9"/>
  <c r="D141" i="9" s="1"/>
  <c r="C129" i="9"/>
  <c r="C141" i="9" s="1"/>
  <c r="BD128" i="9"/>
  <c r="BD129" i="9" s="1"/>
  <c r="BE141" i="9" s="1"/>
  <c r="BE143" i="9" s="1"/>
  <c r="AI125" i="9"/>
  <c r="AJ125" i="9" s="1"/>
  <c r="AK125" i="9" s="1"/>
  <c r="AL125" i="9" s="1"/>
  <c r="AM125" i="9" s="1"/>
  <c r="AN125" i="9" s="1"/>
  <c r="AO125" i="9" s="1"/>
  <c r="AP125" i="9" s="1"/>
  <c r="AQ125" i="9" s="1"/>
  <c r="AR125" i="9" s="1"/>
  <c r="AS125" i="9" s="1"/>
  <c r="AT125" i="9" s="1"/>
  <c r="AU125" i="9" s="1"/>
  <c r="AV125" i="9" s="1"/>
  <c r="AW125" i="9" s="1"/>
  <c r="AX125" i="9" s="1"/>
  <c r="AY125" i="9" s="1"/>
  <c r="AZ125" i="9" s="1"/>
  <c r="BA125" i="9" s="1"/>
  <c r="BB125" i="9" s="1"/>
  <c r="BC125" i="9" s="1"/>
  <c r="BD125" i="9" s="1"/>
  <c r="BE125" i="9" s="1"/>
  <c r="BF125" i="9" s="1"/>
  <c r="BG125" i="9" s="1"/>
  <c r="BH125" i="9" s="1"/>
  <c r="BI125" i="9" s="1"/>
  <c r="BJ125" i="9" s="1"/>
  <c r="BK125" i="9" s="1"/>
  <c r="BL125" i="9" s="1"/>
  <c r="BM125" i="9" s="1"/>
  <c r="BN125" i="9" s="1"/>
  <c r="BO125" i="9" s="1"/>
  <c r="BP125" i="9" s="1"/>
  <c r="BQ125" i="9" s="1"/>
  <c r="BR125" i="9" s="1"/>
  <c r="BS125" i="9" s="1"/>
  <c r="BT125" i="9" s="1"/>
  <c r="BU125" i="9" s="1"/>
  <c r="BV125" i="9" s="1"/>
  <c r="BW125" i="9" s="1"/>
  <c r="BX125" i="9" s="1"/>
  <c r="BY125" i="9" s="1"/>
  <c r="BZ125" i="9" s="1"/>
  <c r="CA125" i="9" s="1"/>
  <c r="CB125" i="9" s="1"/>
  <c r="CC125" i="9" s="1"/>
  <c r="CD125" i="9" s="1"/>
  <c r="CE125" i="9" s="1"/>
  <c r="CF125" i="9" s="1"/>
  <c r="CG125" i="9" s="1"/>
  <c r="CH125" i="9" s="1"/>
  <c r="CI125" i="9" s="1"/>
  <c r="CJ125" i="9" s="1"/>
  <c r="CK125" i="9" s="1"/>
  <c r="CL125" i="9" s="1"/>
  <c r="CM125" i="9" s="1"/>
  <c r="CN125" i="9" s="1"/>
  <c r="CO125" i="9" s="1"/>
  <c r="CP125" i="9" s="1"/>
  <c r="CQ125" i="9" s="1"/>
  <c r="P125" i="9"/>
  <c r="O125" i="9" s="1"/>
  <c r="N125" i="9" s="1"/>
  <c r="M125" i="9" s="1"/>
  <c r="L125" i="9" s="1"/>
  <c r="K125" i="9" s="1"/>
  <c r="J125" i="9" s="1"/>
  <c r="I125" i="9" s="1"/>
  <c r="H125" i="9" s="1"/>
  <c r="G125" i="9" s="1"/>
  <c r="F125" i="9" s="1"/>
  <c r="E125" i="9" s="1"/>
  <c r="D125" i="9" s="1"/>
  <c r="C125" i="9" s="1"/>
  <c r="A77" i="9"/>
  <c r="EU68" i="9"/>
  <c r="EV78" i="9" s="1"/>
  <c r="ET68" i="9"/>
  <c r="EU78" i="9" s="1"/>
  <c r="ES68" i="9"/>
  <c r="ET78" i="9" s="1"/>
  <c r="ER68" i="9"/>
  <c r="ES78" i="9" s="1"/>
  <c r="EQ68" i="9"/>
  <c r="ER78" i="9" s="1"/>
  <c r="EP68" i="9"/>
  <c r="EQ78" i="9" s="1"/>
  <c r="EO68" i="9"/>
  <c r="EP78" i="9" s="1"/>
  <c r="EN68" i="9"/>
  <c r="EO78" i="9" s="1"/>
  <c r="EM68" i="9"/>
  <c r="EN78" i="9" s="1"/>
  <c r="EL68" i="9"/>
  <c r="EM78" i="9" s="1"/>
  <c r="EK68" i="9"/>
  <c r="EL78" i="9" s="1"/>
  <c r="EJ68" i="9"/>
  <c r="EK78" i="9" s="1"/>
  <c r="EI68" i="9"/>
  <c r="EJ78" i="9" s="1"/>
  <c r="EH68" i="9"/>
  <c r="EI78" i="9" s="1"/>
  <c r="EG68" i="9"/>
  <c r="EH78" i="9" s="1"/>
  <c r="EF68" i="9"/>
  <c r="EG78" i="9" s="1"/>
  <c r="EE68" i="9"/>
  <c r="EF78" i="9" s="1"/>
  <c r="ED68" i="9"/>
  <c r="EE78" i="9" s="1"/>
  <c r="EC68" i="9"/>
  <c r="ED78" i="9" s="1"/>
  <c r="EB68" i="9"/>
  <c r="EC78" i="9" s="1"/>
  <c r="EA68" i="9"/>
  <c r="EB78" i="9" s="1"/>
  <c r="DZ68" i="9"/>
  <c r="EA78" i="9" s="1"/>
  <c r="DY68" i="9"/>
  <c r="DZ78" i="9" s="1"/>
  <c r="DX68" i="9"/>
  <c r="DY78" i="9" s="1"/>
  <c r="DW68" i="9"/>
  <c r="DX78" i="9" s="1"/>
  <c r="DV68" i="9"/>
  <c r="DW78" i="9" s="1"/>
  <c r="DU68" i="9"/>
  <c r="DV78" i="9" s="1"/>
  <c r="DT68" i="9"/>
  <c r="DU78" i="9" s="1"/>
  <c r="DS68" i="9"/>
  <c r="DT78" i="9" s="1"/>
  <c r="DR68" i="9"/>
  <c r="DS78" i="9" s="1"/>
  <c r="DQ68" i="9"/>
  <c r="DR78" i="9" s="1"/>
  <c r="DP68" i="9"/>
  <c r="DQ78" i="9" s="1"/>
  <c r="DO68" i="9"/>
  <c r="DP78" i="9" s="1"/>
  <c r="DN68" i="9"/>
  <c r="DO78" i="9" s="1"/>
  <c r="DM68" i="9"/>
  <c r="DN78" i="9" s="1"/>
  <c r="DL68" i="9"/>
  <c r="DM78" i="9" s="1"/>
  <c r="DK68" i="9"/>
  <c r="DL78" i="9" s="1"/>
  <c r="DJ68" i="9"/>
  <c r="DK78" i="9" s="1"/>
  <c r="DI68" i="9"/>
  <c r="DJ78" i="9" s="1"/>
  <c r="DH68" i="9"/>
  <c r="DI78" i="9" s="1"/>
  <c r="DG68" i="9"/>
  <c r="DH78" i="9" s="1"/>
  <c r="DF68" i="9"/>
  <c r="DG78" i="9" s="1"/>
  <c r="DE68" i="9"/>
  <c r="DF78" i="9" s="1"/>
  <c r="DD68" i="9"/>
  <c r="DE78" i="9" s="1"/>
  <c r="DC68" i="9"/>
  <c r="DD78" i="9" s="1"/>
  <c r="DB68" i="9"/>
  <c r="DC78" i="9" s="1"/>
  <c r="DA68" i="9"/>
  <c r="DB78" i="9" s="1"/>
  <c r="CZ68" i="9"/>
  <c r="DA78" i="9" s="1"/>
  <c r="CY68" i="9"/>
  <c r="CZ78" i="9" s="1"/>
  <c r="CX68" i="9"/>
  <c r="CY78" i="9" s="1"/>
  <c r="CW68" i="9"/>
  <c r="CX78" i="9" s="1"/>
  <c r="CV68" i="9"/>
  <c r="CW78" i="9" s="1"/>
  <c r="CU68" i="9"/>
  <c r="CV78" i="9" s="1"/>
  <c r="CT68" i="9"/>
  <c r="CU78" i="9" s="1"/>
  <c r="CS68" i="9"/>
  <c r="CT78" i="9" s="1"/>
  <c r="CR68" i="9"/>
  <c r="CS78" i="9" s="1"/>
  <c r="CQ68" i="9"/>
  <c r="CR78" i="9" s="1"/>
  <c r="CP68" i="9"/>
  <c r="CQ78" i="9" s="1"/>
  <c r="CO68" i="9"/>
  <c r="CP78" i="9" s="1"/>
  <c r="CN68" i="9"/>
  <c r="CO78" i="9" s="1"/>
  <c r="CM68" i="9"/>
  <c r="CN78" i="9" s="1"/>
  <c r="CL68" i="9"/>
  <c r="CM78" i="9" s="1"/>
  <c r="CK68" i="9"/>
  <c r="CL78" i="9" s="1"/>
  <c r="CJ68" i="9"/>
  <c r="CK78" i="9" s="1"/>
  <c r="CI68" i="9"/>
  <c r="CJ78" i="9" s="1"/>
  <c r="CH68" i="9"/>
  <c r="CI78" i="9" s="1"/>
  <c r="CG68" i="9"/>
  <c r="CH78" i="9" s="1"/>
  <c r="CF68" i="9"/>
  <c r="CG78" i="9" s="1"/>
  <c r="CE68" i="9"/>
  <c r="CF78" i="9" s="1"/>
  <c r="CD68" i="9"/>
  <c r="CE78" i="9" s="1"/>
  <c r="CC68" i="9"/>
  <c r="CD78" i="9" s="1"/>
  <c r="CB68" i="9"/>
  <c r="CC78" i="9" s="1"/>
  <c r="CA68" i="9"/>
  <c r="CB78" i="9" s="1"/>
  <c r="BZ68" i="9"/>
  <c r="CA78" i="9" s="1"/>
  <c r="BY68" i="9"/>
  <c r="BZ78" i="9" s="1"/>
  <c r="BX68" i="9"/>
  <c r="BY78" i="9" s="1"/>
  <c r="BW68" i="9"/>
  <c r="BX78" i="9" s="1"/>
  <c r="BV68" i="9"/>
  <c r="BW78" i="9" s="1"/>
  <c r="BU68" i="9"/>
  <c r="BV78" i="9" s="1"/>
  <c r="BT68" i="9"/>
  <c r="BU78" i="9" s="1"/>
  <c r="BS68" i="9"/>
  <c r="BT78" i="9" s="1"/>
  <c r="BR68" i="9"/>
  <c r="BS78" i="9" s="1"/>
  <c r="BQ68" i="9"/>
  <c r="BR78" i="9" s="1"/>
  <c r="BP68" i="9"/>
  <c r="BQ78" i="9" s="1"/>
  <c r="BO68" i="9"/>
  <c r="BN68" i="9"/>
  <c r="BO78" i="9" s="1"/>
  <c r="BM68" i="9"/>
  <c r="BN78" i="9" s="1"/>
  <c r="BL68" i="9"/>
  <c r="BM78" i="9" s="1"/>
  <c r="BK68" i="9"/>
  <c r="BL78" i="9" s="1"/>
  <c r="BJ68" i="9"/>
  <c r="BK78" i="9" s="1"/>
  <c r="BI68" i="9"/>
  <c r="BJ78" i="9" s="1"/>
  <c r="BH68" i="9"/>
  <c r="BI78" i="9" s="1"/>
  <c r="BG68" i="9"/>
  <c r="BH78" i="9" s="1"/>
  <c r="BF68" i="9"/>
  <c r="BG78" i="9" s="1"/>
  <c r="BE68" i="9"/>
  <c r="BF78" i="9" s="1"/>
  <c r="BC68" i="9"/>
  <c r="BD78" i="9" s="1"/>
  <c r="BB68" i="9"/>
  <c r="BC78" i="9" s="1"/>
  <c r="BA68" i="9"/>
  <c r="BB78" i="9" s="1"/>
  <c r="AZ68" i="9"/>
  <c r="BA78" i="9" s="1"/>
  <c r="AX68" i="9"/>
  <c r="AY78" i="9" s="1"/>
  <c r="AW68" i="9"/>
  <c r="AX78" i="9" s="1"/>
  <c r="AV68" i="9"/>
  <c r="AW78" i="9" s="1"/>
  <c r="AU68" i="9"/>
  <c r="AV78" i="9" s="1"/>
  <c r="AT68" i="9"/>
  <c r="AU78" i="9" s="1"/>
  <c r="AS68" i="9"/>
  <c r="AT78" i="9" s="1"/>
  <c r="AR68" i="9"/>
  <c r="AS78" i="9" s="1"/>
  <c r="AQ68" i="9"/>
  <c r="AR78" i="9" s="1"/>
  <c r="AP68" i="9"/>
  <c r="AQ78" i="9" s="1"/>
  <c r="AO68" i="9"/>
  <c r="AP78" i="9" s="1"/>
  <c r="AN68" i="9"/>
  <c r="AO78" i="9" s="1"/>
  <c r="AM68" i="9"/>
  <c r="AN78" i="9" s="1"/>
  <c r="AL68" i="9"/>
  <c r="AM78" i="9" s="1"/>
  <c r="AK68" i="9"/>
  <c r="AL78" i="9" s="1"/>
  <c r="AJ68" i="9"/>
  <c r="AK78" i="9" s="1"/>
  <c r="AI68" i="9"/>
  <c r="AJ78" i="9" s="1"/>
  <c r="AH68" i="9"/>
  <c r="AH78" i="9" s="1"/>
  <c r="AG68" i="9"/>
  <c r="AG78" i="9" s="1"/>
  <c r="AF68" i="9"/>
  <c r="AF78" i="9" s="1"/>
  <c r="AE68" i="9"/>
  <c r="AE78" i="9" s="1"/>
  <c r="AD68" i="9"/>
  <c r="AD78" i="9" s="1"/>
  <c r="AC68" i="9"/>
  <c r="AC78" i="9" s="1"/>
  <c r="AB68" i="9"/>
  <c r="AB78" i="9" s="1"/>
  <c r="AA68" i="9"/>
  <c r="AA78" i="9" s="1"/>
  <c r="Z68" i="9"/>
  <c r="Z78" i="9" s="1"/>
  <c r="D31" i="15" s="1"/>
  <c r="Y68" i="9"/>
  <c r="Y78" i="9" s="1"/>
  <c r="X68" i="9"/>
  <c r="X78" i="9" s="1"/>
  <c r="W68" i="9"/>
  <c r="W78" i="9" s="1"/>
  <c r="V68" i="9"/>
  <c r="V78" i="9" s="1"/>
  <c r="U68" i="9"/>
  <c r="U78" i="9" s="1"/>
  <c r="T68" i="9"/>
  <c r="T78" i="9" s="1"/>
  <c r="S68" i="9"/>
  <c r="R68" i="9"/>
  <c r="R78" i="9" s="1"/>
  <c r="Q68" i="9"/>
  <c r="Q78" i="9" s="1"/>
  <c r="P68" i="9"/>
  <c r="P78" i="9" s="1"/>
  <c r="O68" i="9"/>
  <c r="O78" i="9" s="1"/>
  <c r="N68" i="9"/>
  <c r="N78" i="9" s="1"/>
  <c r="M68" i="9"/>
  <c r="M78" i="9" s="1"/>
  <c r="L68" i="9"/>
  <c r="L78" i="9" s="1"/>
  <c r="K68" i="9"/>
  <c r="K78" i="9" s="1"/>
  <c r="J68" i="9"/>
  <c r="J78" i="9" s="1"/>
  <c r="I68" i="9"/>
  <c r="I78" i="9" s="1"/>
  <c r="H68" i="9"/>
  <c r="H78" i="9" s="1"/>
  <c r="G68" i="9"/>
  <c r="G78" i="9" s="1"/>
  <c r="F68" i="9"/>
  <c r="F78" i="9" s="1"/>
  <c r="E68" i="9"/>
  <c r="E78" i="9" s="1"/>
  <c r="D68" i="9"/>
  <c r="D78" i="9" s="1"/>
  <c r="C68" i="9"/>
  <c r="C78" i="9" s="1"/>
  <c r="BD67" i="9"/>
  <c r="BD68" i="9" s="1"/>
  <c r="BE78" i="9" s="1"/>
  <c r="AI64" i="9"/>
  <c r="AJ64" i="9" s="1"/>
  <c r="AK64" i="9" s="1"/>
  <c r="AL64" i="9" s="1"/>
  <c r="AM64" i="9" s="1"/>
  <c r="AN64" i="9" s="1"/>
  <c r="AO64" i="9" s="1"/>
  <c r="AP64" i="9" s="1"/>
  <c r="AQ64" i="9" s="1"/>
  <c r="AR64" i="9" s="1"/>
  <c r="AS64" i="9" s="1"/>
  <c r="AT64" i="9" s="1"/>
  <c r="AU64" i="9" s="1"/>
  <c r="AV64" i="9" s="1"/>
  <c r="AW64" i="9" s="1"/>
  <c r="AX64" i="9" s="1"/>
  <c r="AY64" i="9" s="1"/>
  <c r="AZ64" i="9" s="1"/>
  <c r="BA64" i="9" s="1"/>
  <c r="BB64" i="9" s="1"/>
  <c r="BC64" i="9" s="1"/>
  <c r="BD64" i="9" s="1"/>
  <c r="BE64" i="9" s="1"/>
  <c r="BF64" i="9" s="1"/>
  <c r="BG64" i="9" s="1"/>
  <c r="BH64" i="9" s="1"/>
  <c r="BI64" i="9" s="1"/>
  <c r="BJ64" i="9" s="1"/>
  <c r="BK64" i="9" s="1"/>
  <c r="BL64" i="9" s="1"/>
  <c r="BM64" i="9" s="1"/>
  <c r="BN64" i="9" s="1"/>
  <c r="BO64" i="9" s="1"/>
  <c r="BP64" i="9" s="1"/>
  <c r="BQ64" i="9" s="1"/>
  <c r="BR64" i="9" s="1"/>
  <c r="BS64" i="9" s="1"/>
  <c r="BT64" i="9" s="1"/>
  <c r="BU64" i="9" s="1"/>
  <c r="BV64" i="9" s="1"/>
  <c r="BW64" i="9" s="1"/>
  <c r="BX64" i="9" s="1"/>
  <c r="BY64" i="9" s="1"/>
  <c r="BZ64" i="9" s="1"/>
  <c r="CA64" i="9" s="1"/>
  <c r="CB64" i="9" s="1"/>
  <c r="CC64" i="9" s="1"/>
  <c r="CD64" i="9" s="1"/>
  <c r="CE64" i="9" s="1"/>
  <c r="CF64" i="9" s="1"/>
  <c r="CG64" i="9" s="1"/>
  <c r="CH64" i="9" s="1"/>
  <c r="CI64" i="9" s="1"/>
  <c r="CJ64" i="9" s="1"/>
  <c r="CK64" i="9" s="1"/>
  <c r="CL64" i="9" s="1"/>
  <c r="CM64" i="9" s="1"/>
  <c r="CN64" i="9" s="1"/>
  <c r="CO64" i="9" s="1"/>
  <c r="CP64" i="9" s="1"/>
  <c r="CQ64" i="9" s="1"/>
  <c r="CR64" i="9" s="1"/>
  <c r="CS64" i="9" s="1"/>
  <c r="CT64" i="9" s="1"/>
  <c r="CU64" i="9" s="1"/>
  <c r="CV64" i="9" s="1"/>
  <c r="CW64" i="9" s="1"/>
  <c r="CX64" i="9" s="1"/>
  <c r="CY64" i="9" s="1"/>
  <c r="CZ64" i="9" s="1"/>
  <c r="DA64" i="9" s="1"/>
  <c r="DB64" i="9" s="1"/>
  <c r="DC64" i="9" s="1"/>
  <c r="DD64" i="9" s="1"/>
  <c r="DE64" i="9" s="1"/>
  <c r="DF64" i="9" s="1"/>
  <c r="DG64" i="9" s="1"/>
  <c r="DH64" i="9" s="1"/>
  <c r="DI64" i="9" s="1"/>
  <c r="DJ64" i="9" s="1"/>
  <c r="DK64" i="9" s="1"/>
  <c r="DL64" i="9" s="1"/>
  <c r="DM64" i="9" s="1"/>
  <c r="DN64" i="9" s="1"/>
  <c r="DO64" i="9" s="1"/>
  <c r="DP64" i="9" s="1"/>
  <c r="DQ64" i="9" s="1"/>
  <c r="DR64" i="9" s="1"/>
  <c r="DS64" i="9" s="1"/>
  <c r="DT64" i="9" s="1"/>
  <c r="DU64" i="9" s="1"/>
  <c r="DV64" i="9" s="1"/>
  <c r="DW64" i="9" s="1"/>
  <c r="DX64" i="9" s="1"/>
  <c r="DY64" i="9" s="1"/>
  <c r="DZ64" i="9" s="1"/>
  <c r="EA64" i="9" s="1"/>
  <c r="EB64" i="9" s="1"/>
  <c r="EC64" i="9" s="1"/>
  <c r="ED64" i="9" s="1"/>
  <c r="EE64" i="9" s="1"/>
  <c r="EF64" i="9" s="1"/>
  <c r="EG64" i="9" s="1"/>
  <c r="EH64" i="9" s="1"/>
  <c r="EI64" i="9" s="1"/>
  <c r="EJ64" i="9" s="1"/>
  <c r="EK64" i="9" s="1"/>
  <c r="EL64" i="9" s="1"/>
  <c r="EM64" i="9" s="1"/>
  <c r="EN64" i="9" s="1"/>
  <c r="EO64" i="9" s="1"/>
  <c r="EP64" i="9" s="1"/>
  <c r="EQ64" i="9" s="1"/>
  <c r="ER64" i="9" s="1"/>
  <c r="ES64" i="9" s="1"/>
  <c r="ET64" i="9" s="1"/>
  <c r="EU64" i="9" s="1"/>
  <c r="EV64" i="9" s="1"/>
  <c r="EW64" i="9" s="1"/>
  <c r="EX64" i="9" s="1"/>
  <c r="EY64" i="9" s="1"/>
  <c r="EZ64" i="9" s="1"/>
  <c r="FA64" i="9" s="1"/>
  <c r="FB64" i="9" s="1"/>
  <c r="FC64" i="9" s="1"/>
  <c r="FD64" i="9" s="1"/>
  <c r="FE64" i="9" s="1"/>
  <c r="FF64" i="9" s="1"/>
  <c r="FG64" i="9" s="1"/>
  <c r="FH64" i="9" s="1"/>
  <c r="FI64" i="9" s="1"/>
  <c r="FJ64" i="9" s="1"/>
  <c r="FK64" i="9" s="1"/>
  <c r="FL64" i="9" s="1"/>
  <c r="FM64" i="9" s="1"/>
  <c r="FN64" i="9" s="1"/>
  <c r="FO64" i="9" s="1"/>
  <c r="FP64" i="9" s="1"/>
  <c r="FQ64" i="9" s="1"/>
  <c r="FR64" i="9" s="1"/>
  <c r="FS64" i="9" s="1"/>
  <c r="FT64" i="9" s="1"/>
  <c r="FU64" i="9" s="1"/>
  <c r="FV64" i="9" s="1"/>
  <c r="FW64" i="9" s="1"/>
  <c r="FX64" i="9" s="1"/>
  <c r="FY64" i="9" s="1"/>
  <c r="FZ64" i="9" s="1"/>
  <c r="GA64" i="9" s="1"/>
  <c r="GB64" i="9" s="1"/>
  <c r="GC64" i="9" s="1"/>
  <c r="GD64" i="9" s="1"/>
  <c r="GE64" i="9" s="1"/>
  <c r="GF64" i="9" s="1"/>
  <c r="GG64" i="9" s="1"/>
  <c r="GH64" i="9" s="1"/>
  <c r="GI64" i="9" s="1"/>
  <c r="GJ64" i="9" s="1"/>
  <c r="GK64" i="9" s="1"/>
  <c r="GL64" i="9" s="1"/>
  <c r="GM64" i="9" s="1"/>
  <c r="GN64" i="9" s="1"/>
  <c r="GO64" i="9" s="1"/>
  <c r="GP64" i="9" s="1"/>
  <c r="GQ64" i="9" s="1"/>
  <c r="GR64" i="9" s="1"/>
  <c r="GS64" i="9" s="1"/>
  <c r="GT64" i="9" s="1"/>
  <c r="GU64" i="9" s="1"/>
  <c r="GV64" i="9" s="1"/>
  <c r="GW64" i="9" s="1"/>
  <c r="GX64" i="9" s="1"/>
  <c r="GY64" i="9" s="1"/>
  <c r="GZ64" i="9" s="1"/>
  <c r="HA64" i="9" s="1"/>
  <c r="HB64" i="9" s="1"/>
  <c r="HC64" i="9" s="1"/>
  <c r="HD64" i="9" s="1"/>
  <c r="HE64" i="9" s="1"/>
  <c r="HF64" i="9" s="1"/>
  <c r="HG64" i="9" s="1"/>
  <c r="HH64" i="9" s="1"/>
  <c r="HI64" i="9" s="1"/>
  <c r="HJ64" i="9" s="1"/>
  <c r="HK64" i="9" s="1"/>
  <c r="HL64" i="9" s="1"/>
  <c r="HM64" i="9" s="1"/>
  <c r="HN64" i="9" s="1"/>
  <c r="HO64" i="9" s="1"/>
  <c r="HP64" i="9" s="1"/>
  <c r="HQ64" i="9" s="1"/>
  <c r="HR64" i="9" s="1"/>
  <c r="HS64" i="9" s="1"/>
  <c r="HT64" i="9" s="1"/>
  <c r="HU64" i="9" s="1"/>
  <c r="HV64" i="9" s="1"/>
  <c r="HW64" i="9" s="1"/>
  <c r="HX64" i="9" s="1"/>
  <c r="HY64" i="9" s="1"/>
  <c r="HZ64" i="9" s="1"/>
  <c r="IA64" i="9" s="1"/>
  <c r="IB64" i="9" s="1"/>
  <c r="IC64" i="9" s="1"/>
  <c r="ID64" i="9" s="1"/>
  <c r="IE64" i="9" s="1"/>
  <c r="IF64" i="9" s="1"/>
  <c r="IG64" i="9" s="1"/>
  <c r="IH64" i="9" s="1"/>
  <c r="II64" i="9" s="1"/>
  <c r="IJ64" i="9" s="1"/>
  <c r="IK64" i="9" s="1"/>
  <c r="IL64" i="9" s="1"/>
  <c r="IM64" i="9" s="1"/>
  <c r="IN64" i="9" s="1"/>
  <c r="IO64" i="9" s="1"/>
  <c r="IP64" i="9" s="1"/>
  <c r="IQ64" i="9" s="1"/>
  <c r="IR64" i="9" s="1"/>
  <c r="IS64" i="9" s="1"/>
  <c r="IT64" i="9" s="1"/>
  <c r="IU64" i="9" s="1"/>
  <c r="IV64" i="9" s="1"/>
  <c r="IW64" i="9" s="1"/>
  <c r="IX64" i="9" s="1"/>
  <c r="IY64" i="9" s="1"/>
  <c r="IZ64" i="9" s="1"/>
  <c r="JA64" i="9" s="1"/>
  <c r="JB64" i="9" s="1"/>
  <c r="JC64" i="9" s="1"/>
  <c r="JD64" i="9" s="1"/>
  <c r="JE64" i="9" s="1"/>
  <c r="JF64" i="9" s="1"/>
  <c r="JG64" i="9" s="1"/>
  <c r="JH64" i="9" s="1"/>
  <c r="JI64" i="9" s="1"/>
  <c r="JJ64" i="9" s="1"/>
  <c r="JK64" i="9" s="1"/>
  <c r="JL64" i="9" s="1"/>
  <c r="JM64" i="9" s="1"/>
  <c r="JN64" i="9" s="1"/>
  <c r="JO64" i="9" s="1"/>
  <c r="JP64" i="9" s="1"/>
  <c r="JQ64" i="9" s="1"/>
  <c r="JR64" i="9" s="1"/>
  <c r="JS64" i="9" s="1"/>
  <c r="JT64" i="9" s="1"/>
  <c r="JU64" i="9" s="1"/>
  <c r="JV64" i="9" s="1"/>
  <c r="JW64" i="9" s="1"/>
  <c r="JX64" i="9" s="1"/>
  <c r="JY64" i="9" s="1"/>
  <c r="JZ64" i="9" s="1"/>
  <c r="KA64" i="9" s="1"/>
  <c r="KB64" i="9" s="1"/>
  <c r="KC64" i="9" s="1"/>
  <c r="KD64" i="9" s="1"/>
  <c r="KE64" i="9" s="1"/>
  <c r="KF64" i="9" s="1"/>
  <c r="KG64" i="9" s="1"/>
  <c r="KH64" i="9" s="1"/>
  <c r="KI64" i="9" s="1"/>
  <c r="P64" i="9"/>
  <c r="O64" i="9" s="1"/>
  <c r="N64" i="9" s="1"/>
  <c r="M64" i="9" s="1"/>
  <c r="L64" i="9" s="1"/>
  <c r="K64" i="9" s="1"/>
  <c r="J64" i="9" s="1"/>
  <c r="I64" i="9" s="1"/>
  <c r="H64" i="9" s="1"/>
  <c r="G64" i="9" s="1"/>
  <c r="F64" i="9" s="1"/>
  <c r="E64" i="9" s="1"/>
  <c r="D64" i="9" s="1"/>
  <c r="C64" i="9" s="1"/>
  <c r="CG42" i="9"/>
  <c r="A42" i="9"/>
  <c r="EU32" i="9"/>
  <c r="EV42" i="9" s="1"/>
  <c r="ET32" i="9"/>
  <c r="EU42" i="9" s="1"/>
  <c r="ES32" i="9"/>
  <c r="ET42" i="9" s="1"/>
  <c r="ER32" i="9"/>
  <c r="ES42" i="9" s="1"/>
  <c r="EQ32" i="9"/>
  <c r="ER42" i="9" s="1"/>
  <c r="EP32" i="9"/>
  <c r="EQ42" i="9" s="1"/>
  <c r="EO32" i="9"/>
  <c r="EP42" i="9" s="1"/>
  <c r="EN32" i="9"/>
  <c r="EO42" i="9" s="1"/>
  <c r="EM32" i="9"/>
  <c r="EN42" i="9" s="1"/>
  <c r="EL32" i="9"/>
  <c r="EM42" i="9" s="1"/>
  <c r="EK32" i="9"/>
  <c r="EL42" i="9" s="1"/>
  <c r="EJ32" i="9"/>
  <c r="EK42" i="9" s="1"/>
  <c r="EI32" i="9"/>
  <c r="EJ42" i="9" s="1"/>
  <c r="EH32" i="9"/>
  <c r="EI42" i="9" s="1"/>
  <c r="EG32" i="9"/>
  <c r="EH42" i="9" s="1"/>
  <c r="EF32" i="9"/>
  <c r="EG42" i="9" s="1"/>
  <c r="EE32" i="9"/>
  <c r="EF42" i="9" s="1"/>
  <c r="ED32" i="9"/>
  <c r="EE42" i="9" s="1"/>
  <c r="EC32" i="9"/>
  <c r="ED42" i="9" s="1"/>
  <c r="EB32" i="9"/>
  <c r="EC42" i="9" s="1"/>
  <c r="EA32" i="9"/>
  <c r="EB42" i="9" s="1"/>
  <c r="DZ32" i="9"/>
  <c r="EA42" i="9" s="1"/>
  <c r="DY32" i="9"/>
  <c r="DZ42" i="9" s="1"/>
  <c r="DX32" i="9"/>
  <c r="DY42" i="9" s="1"/>
  <c r="DW32" i="9"/>
  <c r="DX42" i="9" s="1"/>
  <c r="DV32" i="9"/>
  <c r="DW42" i="9" s="1"/>
  <c r="DU32" i="9"/>
  <c r="DV42" i="9" s="1"/>
  <c r="DT32" i="9"/>
  <c r="DU42" i="9" s="1"/>
  <c r="DS32" i="9"/>
  <c r="DT42" i="9" s="1"/>
  <c r="DR32" i="9"/>
  <c r="DS42" i="9" s="1"/>
  <c r="DQ32" i="9"/>
  <c r="DR42" i="9" s="1"/>
  <c r="DP32" i="9"/>
  <c r="DQ42" i="9" s="1"/>
  <c r="DO32" i="9"/>
  <c r="DP42" i="9" s="1"/>
  <c r="DN32" i="9"/>
  <c r="DO42" i="9" s="1"/>
  <c r="DM32" i="9"/>
  <c r="DN42" i="9" s="1"/>
  <c r="DL32" i="9"/>
  <c r="DM42" i="9" s="1"/>
  <c r="DK32" i="9"/>
  <c r="DL42" i="9" s="1"/>
  <c r="DJ32" i="9"/>
  <c r="DK42" i="9" s="1"/>
  <c r="DI32" i="9"/>
  <c r="DJ42" i="9" s="1"/>
  <c r="DH32" i="9"/>
  <c r="DI42" i="9" s="1"/>
  <c r="DG32" i="9"/>
  <c r="DH42" i="9" s="1"/>
  <c r="DF32" i="9"/>
  <c r="DG42" i="9" s="1"/>
  <c r="DE32" i="9"/>
  <c r="DF42" i="9" s="1"/>
  <c r="DD32" i="9"/>
  <c r="DE42" i="9" s="1"/>
  <c r="DC32" i="9"/>
  <c r="DD42" i="9" s="1"/>
  <c r="DB32" i="9"/>
  <c r="DC42" i="9" s="1"/>
  <c r="DA32" i="9"/>
  <c r="DB42" i="9" s="1"/>
  <c r="CZ32" i="9"/>
  <c r="DA42" i="9" s="1"/>
  <c r="CY32" i="9"/>
  <c r="CZ42" i="9" s="1"/>
  <c r="CX32" i="9"/>
  <c r="CY42" i="9" s="1"/>
  <c r="CW32" i="9"/>
  <c r="CX42" i="9" s="1"/>
  <c r="CV32" i="9"/>
  <c r="CW42" i="9" s="1"/>
  <c r="CU32" i="9"/>
  <c r="CV42" i="9" s="1"/>
  <c r="CT32" i="9"/>
  <c r="CU42" i="9" s="1"/>
  <c r="CS32" i="9"/>
  <c r="CT42" i="9" s="1"/>
  <c r="CR32" i="9"/>
  <c r="CS42" i="9" s="1"/>
  <c r="CQ32" i="9"/>
  <c r="CR42" i="9" s="1"/>
  <c r="CP32" i="9"/>
  <c r="CQ42" i="9" s="1"/>
  <c r="CO32" i="9"/>
  <c r="CP42" i="9" s="1"/>
  <c r="CN32" i="9"/>
  <c r="CO42" i="9" s="1"/>
  <c r="CM32" i="9"/>
  <c r="CN42" i="9" s="1"/>
  <c r="CL32" i="9"/>
  <c r="CM42" i="9" s="1"/>
  <c r="CK32" i="9"/>
  <c r="CL42" i="9" s="1"/>
  <c r="CJ32" i="9"/>
  <c r="CK42" i="9" s="1"/>
  <c r="CI32" i="9"/>
  <c r="CJ42" i="9" s="1"/>
  <c r="CH32" i="9"/>
  <c r="CI42" i="9" s="1"/>
  <c r="CG32" i="9"/>
  <c r="CH42" i="9" s="1"/>
  <c r="CM26" i="9"/>
  <c r="CL26" i="9"/>
  <c r="CK26" i="9"/>
  <c r="AN26" i="9"/>
  <c r="A26" i="9"/>
  <c r="EK13" i="9"/>
  <c r="EL23" i="9" s="1"/>
  <c r="ER13" i="9"/>
  <c r="ES23" i="9" s="1"/>
  <c r="EQ13" i="9"/>
  <c r="ER23" i="9" s="1"/>
  <c r="EP13" i="9"/>
  <c r="EQ23" i="9" s="1"/>
  <c r="EO13" i="9"/>
  <c r="EP23" i="9" s="1"/>
  <c r="EN13" i="9"/>
  <c r="EO23" i="9" s="1"/>
  <c r="EM13" i="9"/>
  <c r="EN23" i="9" s="1"/>
  <c r="EL13" i="9"/>
  <c r="EM23" i="9" s="1"/>
  <c r="EJ13" i="9"/>
  <c r="EK23" i="9" s="1"/>
  <c r="EI13" i="9"/>
  <c r="EJ23" i="9" s="1"/>
  <c r="EH13" i="9"/>
  <c r="EI23" i="9" s="1"/>
  <c r="EG13" i="9"/>
  <c r="EH23" i="9" s="1"/>
  <c r="EF13" i="9"/>
  <c r="EG23" i="9" s="1"/>
  <c r="EE13" i="9"/>
  <c r="EF23" i="9" s="1"/>
  <c r="ED13" i="9"/>
  <c r="EE23" i="9" s="1"/>
  <c r="EC13" i="9"/>
  <c r="ED23" i="9" s="1"/>
  <c r="EB13" i="9"/>
  <c r="EC23" i="9" s="1"/>
  <c r="EA13" i="9"/>
  <c r="EB23" i="9" s="1"/>
  <c r="DZ13" i="9"/>
  <c r="EA23" i="9" s="1"/>
  <c r="DY13" i="9"/>
  <c r="DZ23" i="9" s="1"/>
  <c r="DX13" i="9"/>
  <c r="DY23" i="9" s="1"/>
  <c r="DW13" i="9"/>
  <c r="DX23" i="9" s="1"/>
  <c r="DV13" i="9"/>
  <c r="DW23" i="9" s="1"/>
  <c r="DU13" i="9"/>
  <c r="DV23" i="9" s="1"/>
  <c r="DT13" i="9"/>
  <c r="DU23" i="9" s="1"/>
  <c r="DS13" i="9"/>
  <c r="DT23" i="9" s="1"/>
  <c r="DR13" i="9"/>
  <c r="DS23" i="9" s="1"/>
  <c r="DQ13" i="9"/>
  <c r="DR23" i="9" s="1"/>
  <c r="DP13" i="9"/>
  <c r="DQ23" i="9" s="1"/>
  <c r="DO13" i="9"/>
  <c r="DP23" i="9" s="1"/>
  <c r="DN13" i="9"/>
  <c r="DO23" i="9" s="1"/>
  <c r="DM13" i="9"/>
  <c r="DN23" i="9" s="1"/>
  <c r="DL13" i="9"/>
  <c r="DM23" i="9" s="1"/>
  <c r="DK13" i="9"/>
  <c r="DL23" i="9" s="1"/>
  <c r="DJ13" i="9"/>
  <c r="DK23" i="9" s="1"/>
  <c r="DI13" i="9"/>
  <c r="DJ23" i="9" s="1"/>
  <c r="DH13" i="9"/>
  <c r="DI23" i="9" s="1"/>
  <c r="DG13" i="9"/>
  <c r="DH23" i="9" s="1"/>
  <c r="DF13" i="9"/>
  <c r="DG23" i="9" s="1"/>
  <c r="DE13" i="9"/>
  <c r="DF23" i="9" s="1"/>
  <c r="DD13" i="9"/>
  <c r="DE23" i="9" s="1"/>
  <c r="DC13" i="9"/>
  <c r="DD23" i="9" s="1"/>
  <c r="DB13" i="9"/>
  <c r="DC23" i="9" s="1"/>
  <c r="DA13" i="9"/>
  <c r="DB23" i="9" s="1"/>
  <c r="CZ13" i="9"/>
  <c r="DA23" i="9" s="1"/>
  <c r="CY13" i="9"/>
  <c r="CZ23" i="9" s="1"/>
  <c r="CX13" i="9"/>
  <c r="CY23" i="9" s="1"/>
  <c r="CW13" i="9"/>
  <c r="CX23" i="9" s="1"/>
  <c r="CV13" i="9"/>
  <c r="CW23" i="9" s="1"/>
  <c r="CU13" i="9"/>
  <c r="CV23" i="9" s="1"/>
  <c r="CT13" i="9"/>
  <c r="CU23" i="9" s="1"/>
  <c r="CS13" i="9"/>
  <c r="CT23" i="9" s="1"/>
  <c r="CR13" i="9"/>
  <c r="CS23" i="9" s="1"/>
  <c r="CQ13" i="9"/>
  <c r="CR23" i="9" s="1"/>
  <c r="CP13" i="9"/>
  <c r="CQ23" i="9" s="1"/>
  <c r="CO13" i="9"/>
  <c r="CP23" i="9" s="1"/>
  <c r="CN13" i="9"/>
  <c r="CO23" i="9" s="1"/>
  <c r="CM13" i="9"/>
  <c r="CN23" i="9" s="1"/>
  <c r="CL13" i="9"/>
  <c r="CM23" i="9" s="1"/>
  <c r="CK13" i="9"/>
  <c r="CL23" i="9" s="1"/>
  <c r="CJ13" i="9"/>
  <c r="CK23" i="9" s="1"/>
  <c r="CI13" i="9"/>
  <c r="CJ23" i="9" s="1"/>
  <c r="CH13" i="9"/>
  <c r="CI23" i="9" s="1"/>
  <c r="CF13" i="9"/>
  <c r="CG23" i="9" s="1"/>
  <c r="CE13" i="9"/>
  <c r="CF23" i="9" s="1"/>
  <c r="CD13" i="9"/>
  <c r="CE23" i="9" s="1"/>
  <c r="CC13" i="9"/>
  <c r="CD23" i="9" s="1"/>
  <c r="CB13" i="9"/>
  <c r="CC23" i="9" s="1"/>
  <c r="CA13" i="9"/>
  <c r="CB23" i="9" s="1"/>
  <c r="BZ13" i="9"/>
  <c r="CA23" i="9" s="1"/>
  <c r="BY13" i="9"/>
  <c r="BZ23" i="9" s="1"/>
  <c r="BX13" i="9"/>
  <c r="BY23" i="9" s="1"/>
  <c r="BW13" i="9"/>
  <c r="BX23" i="9" s="1"/>
  <c r="BV13" i="9"/>
  <c r="BW23" i="9" s="1"/>
  <c r="BU13" i="9"/>
  <c r="BV23" i="9" s="1"/>
  <c r="BT13" i="9"/>
  <c r="BU23" i="9" s="1"/>
  <c r="BS13" i="9"/>
  <c r="BT23" i="9" s="1"/>
  <c r="BR13" i="9"/>
  <c r="BS23" i="9" s="1"/>
  <c r="BQ13" i="9"/>
  <c r="BR23" i="9" s="1"/>
  <c r="BP13" i="9"/>
  <c r="BQ23" i="9" s="1"/>
  <c r="BO13" i="9"/>
  <c r="BN13" i="9"/>
  <c r="BO23" i="9" s="1"/>
  <c r="BM13" i="9"/>
  <c r="BN23" i="9" s="1"/>
  <c r="BL13" i="9"/>
  <c r="BM23" i="9" s="1"/>
  <c r="BK13" i="9"/>
  <c r="BL23" i="9" s="1"/>
  <c r="BJ13" i="9"/>
  <c r="BK23" i="9" s="1"/>
  <c r="BI13" i="9"/>
  <c r="BJ23" i="9" s="1"/>
  <c r="BH13" i="9"/>
  <c r="BI23" i="9" s="1"/>
  <c r="BG13" i="9"/>
  <c r="BH23" i="9" s="1"/>
  <c r="BF13" i="9"/>
  <c r="BG23" i="9" s="1"/>
  <c r="BE13" i="9"/>
  <c r="BF23" i="9" s="1"/>
  <c r="BC13" i="9"/>
  <c r="BD23" i="9" s="1"/>
  <c r="BB13" i="9"/>
  <c r="BC23" i="9" s="1"/>
  <c r="BA13" i="9"/>
  <c r="BB23" i="9" s="1"/>
  <c r="AZ13" i="9"/>
  <c r="BA23" i="9" s="1"/>
  <c r="AX13" i="9"/>
  <c r="AY23" i="9" s="1"/>
  <c r="AW13" i="9"/>
  <c r="AX23" i="9" s="1"/>
  <c r="AV13" i="9"/>
  <c r="AW23" i="9" s="1"/>
  <c r="AU13" i="9"/>
  <c r="AV23" i="9" s="1"/>
  <c r="AT13" i="9"/>
  <c r="AU23" i="9" s="1"/>
  <c r="AS13" i="9"/>
  <c r="AT23" i="9" s="1"/>
  <c r="AR13" i="9"/>
  <c r="AS23" i="9" s="1"/>
  <c r="AQ13" i="9"/>
  <c r="AR23" i="9" s="1"/>
  <c r="AP13" i="9"/>
  <c r="AQ23" i="9" s="1"/>
  <c r="AO13" i="9"/>
  <c r="AP23" i="9" s="1"/>
  <c r="AN13" i="9"/>
  <c r="AO23" i="9" s="1"/>
  <c r="AM13" i="9"/>
  <c r="AN23" i="9" s="1"/>
  <c r="AL13" i="9"/>
  <c r="AM23" i="9" s="1"/>
  <c r="AK13" i="9"/>
  <c r="AL23" i="9" s="1"/>
  <c r="AJ13" i="9"/>
  <c r="AK23" i="9" s="1"/>
  <c r="AI13" i="9"/>
  <c r="AJ23" i="9" s="1"/>
  <c r="AH13" i="9"/>
  <c r="AH23" i="9" s="1"/>
  <c r="AG13" i="9"/>
  <c r="AG23" i="9" s="1"/>
  <c r="AF13" i="9"/>
  <c r="AF23" i="9" s="1"/>
  <c r="AE13" i="9"/>
  <c r="AE23" i="9" s="1"/>
  <c r="AD13" i="9"/>
  <c r="AD23" i="9" s="1"/>
  <c r="AC13" i="9"/>
  <c r="AC23" i="9" s="1"/>
  <c r="AB13" i="9"/>
  <c r="AB23" i="9" s="1"/>
  <c r="AA13" i="9"/>
  <c r="AA23" i="9" s="1"/>
  <c r="Z13" i="9"/>
  <c r="Z23" i="9" s="1"/>
  <c r="D30" i="15" s="1"/>
  <c r="Y13" i="9"/>
  <c r="Y23" i="9" s="1"/>
  <c r="X13" i="9"/>
  <c r="X23" i="9" s="1"/>
  <c r="W13" i="9"/>
  <c r="W23" i="9" s="1"/>
  <c r="V13" i="9"/>
  <c r="V23" i="9" s="1"/>
  <c r="U13" i="9"/>
  <c r="U23" i="9" s="1"/>
  <c r="T13" i="9"/>
  <c r="T23" i="9" s="1"/>
  <c r="S13" i="9"/>
  <c r="R13" i="9"/>
  <c r="R23" i="9" s="1"/>
  <c r="Q13" i="9"/>
  <c r="Q23" i="9" s="1"/>
  <c r="P13" i="9"/>
  <c r="P23" i="9" s="1"/>
  <c r="O13" i="9"/>
  <c r="O23" i="9" s="1"/>
  <c r="N13" i="9"/>
  <c r="N23" i="9" s="1"/>
  <c r="M13" i="9"/>
  <c r="M23" i="9" s="1"/>
  <c r="L13" i="9"/>
  <c r="L23" i="9" s="1"/>
  <c r="K13" i="9"/>
  <c r="K23" i="9" s="1"/>
  <c r="J13" i="9"/>
  <c r="J23" i="9" s="1"/>
  <c r="I13" i="9"/>
  <c r="I23" i="9" s="1"/>
  <c r="H13" i="9"/>
  <c r="H23" i="9" s="1"/>
  <c r="G13" i="9"/>
  <c r="G23" i="9" s="1"/>
  <c r="F13" i="9"/>
  <c r="F23" i="9" s="1"/>
  <c r="E13" i="9"/>
  <c r="E23" i="9" s="1"/>
  <c r="D13" i="9"/>
  <c r="D23" i="9" s="1"/>
  <c r="C13" i="9"/>
  <c r="C23" i="9" s="1"/>
  <c r="EY13" i="9"/>
  <c r="EZ23" i="9" s="1"/>
  <c r="EW13" i="9"/>
  <c r="EX23" i="9" s="1"/>
  <c r="EV13" i="9"/>
  <c r="EW23" i="9" s="1"/>
  <c r="EU13" i="9"/>
  <c r="EV23" i="9" s="1"/>
  <c r="ES13" i="9"/>
  <c r="ET23" i="9" s="1"/>
  <c r="CG12" i="9"/>
  <c r="CG13" i="9" s="1"/>
  <c r="CH23" i="9" s="1"/>
  <c r="BD12" i="9"/>
  <c r="BD13" i="9" s="1"/>
  <c r="BE23" i="9" s="1"/>
  <c r="AI9" i="9"/>
  <c r="AJ9" i="9" s="1"/>
  <c r="AK9" i="9" s="1"/>
  <c r="AL9" i="9" s="1"/>
  <c r="AM9" i="9" s="1"/>
  <c r="AN9" i="9" s="1"/>
  <c r="AO9" i="9" s="1"/>
  <c r="AP9" i="9" s="1"/>
  <c r="AQ9" i="9" s="1"/>
  <c r="AR9" i="9" s="1"/>
  <c r="AS9" i="9" s="1"/>
  <c r="AT9" i="9" s="1"/>
  <c r="AU9" i="9" s="1"/>
  <c r="AV9" i="9" s="1"/>
  <c r="AW9" i="9" s="1"/>
  <c r="AX9" i="9" s="1"/>
  <c r="AY9" i="9" s="1"/>
  <c r="AZ9" i="9" s="1"/>
  <c r="BA9" i="9" s="1"/>
  <c r="BB9" i="9" s="1"/>
  <c r="BC9" i="9" s="1"/>
  <c r="BD9" i="9" s="1"/>
  <c r="BE9" i="9" s="1"/>
  <c r="BF9" i="9" s="1"/>
  <c r="BG9" i="9" s="1"/>
  <c r="BH9" i="9" s="1"/>
  <c r="BI9" i="9" s="1"/>
  <c r="BJ9" i="9" s="1"/>
  <c r="BK9" i="9" s="1"/>
  <c r="BL9" i="9" s="1"/>
  <c r="BM9" i="9" s="1"/>
  <c r="BN9" i="9" s="1"/>
  <c r="BO9" i="9" s="1"/>
  <c r="BP9" i="9" s="1"/>
  <c r="BQ9" i="9" s="1"/>
  <c r="BR9" i="9" s="1"/>
  <c r="BS9" i="9" s="1"/>
  <c r="BT9" i="9" s="1"/>
  <c r="BU9" i="9" s="1"/>
  <c r="BV9" i="9" s="1"/>
  <c r="BW9" i="9" s="1"/>
  <c r="BX9" i="9" s="1"/>
  <c r="BY9" i="9" s="1"/>
  <c r="BZ9" i="9" s="1"/>
  <c r="CA9" i="9" s="1"/>
  <c r="CB9" i="9" s="1"/>
  <c r="CC9" i="9" s="1"/>
  <c r="CD9" i="9" s="1"/>
  <c r="CE9" i="9" s="1"/>
  <c r="CF9" i="9" s="1"/>
  <c r="CG9" i="9" s="1"/>
  <c r="CH9" i="9" s="1"/>
  <c r="P9" i="9"/>
  <c r="O9" i="9" s="1"/>
  <c r="N9" i="9" s="1"/>
  <c r="M9" i="9" s="1"/>
  <c r="L9" i="9" s="1"/>
  <c r="K9" i="9" s="1"/>
  <c r="J9" i="9" s="1"/>
  <c r="I9" i="9" s="1"/>
  <c r="H9" i="9" s="1"/>
  <c r="G9" i="9" s="1"/>
  <c r="F9" i="9" s="1"/>
  <c r="E9" i="9" s="1"/>
  <c r="D9" i="9" s="1"/>
  <c r="C9" i="9" s="1"/>
  <c r="EV68" i="9"/>
  <c r="EW78" i="9" s="1"/>
  <c r="ET13" i="9"/>
  <c r="EU23" i="9" s="1"/>
  <c r="IO78" i="9" l="1"/>
  <c r="IL78" i="9"/>
  <c r="IM78" i="9"/>
  <c r="IN78" i="9"/>
  <c r="AH143" i="9"/>
  <c r="R143" i="9"/>
  <c r="AD143" i="9"/>
  <c r="AQ143" i="9"/>
  <c r="BD143" i="9"/>
  <c r="BQ143" i="9"/>
  <c r="CC143" i="9"/>
  <c r="V143" i="9"/>
  <c r="AU143" i="9"/>
  <c r="BI143" i="9"/>
  <c r="BU143" i="9"/>
  <c r="CG143" i="9"/>
  <c r="J43" i="19"/>
  <c r="H15" i="15"/>
  <c r="FG42" i="9"/>
  <c r="FF42" i="9"/>
  <c r="B6" i="17"/>
  <c r="H9" i="15"/>
  <c r="F40" i="15"/>
  <c r="C18" i="19"/>
  <c r="F10" i="19"/>
  <c r="J10" i="19"/>
  <c r="N10" i="19"/>
  <c r="F12" i="19"/>
  <c r="J12" i="19"/>
  <c r="P11" i="19"/>
  <c r="F14" i="19"/>
  <c r="J14" i="19"/>
  <c r="N14" i="19"/>
  <c r="E27" i="19"/>
  <c r="P5" i="19"/>
  <c r="E10" i="19"/>
  <c r="I10" i="19"/>
  <c r="M10" i="19"/>
  <c r="E12" i="19"/>
  <c r="I12" i="19"/>
  <c r="M12" i="19"/>
  <c r="E14" i="19"/>
  <c r="I14" i="19"/>
  <c r="M14" i="19"/>
  <c r="O28" i="19"/>
  <c r="D33" i="19"/>
  <c r="E27" i="17"/>
  <c r="H20" i="15"/>
  <c r="B48" i="15"/>
  <c r="C33" i="19"/>
  <c r="D6" i="17"/>
  <c r="E26" i="19"/>
  <c r="H6" i="17"/>
  <c r="I4" i="17"/>
  <c r="J4" i="17" s="1"/>
  <c r="B27" i="17"/>
  <c r="B40" i="15"/>
  <c r="C30" i="18"/>
  <c r="E30" i="18" s="1"/>
  <c r="C29" i="18"/>
  <c r="E5" i="17"/>
  <c r="K5" i="18"/>
  <c r="CH147" i="9"/>
  <c r="CG147" i="9"/>
  <c r="G10" i="19"/>
  <c r="K10" i="19"/>
  <c r="G12" i="19"/>
  <c r="K12" i="19"/>
  <c r="G14" i="19"/>
  <c r="K14" i="19"/>
  <c r="E5" i="18"/>
  <c r="F5" i="18" s="1"/>
  <c r="D27" i="18" s="1"/>
  <c r="D29" i="18" s="1"/>
  <c r="D10" i="19"/>
  <c r="H10" i="19"/>
  <c r="L10" i="19"/>
  <c r="D12" i="19"/>
  <c r="H12" i="19"/>
  <c r="L12" i="19"/>
  <c r="D14" i="19"/>
  <c r="H14" i="19"/>
  <c r="L14" i="19"/>
  <c r="I3" i="17"/>
  <c r="EW141" i="9"/>
  <c r="EZ32" i="9"/>
  <c r="FA42" i="9" s="1"/>
  <c r="EZ141" i="9"/>
  <c r="EV32" i="9"/>
  <c r="EW42" i="9" s="1"/>
  <c r="EX32" i="9"/>
  <c r="EY42" i="9" s="1"/>
  <c r="EX141" i="9"/>
  <c r="FB32" i="9"/>
  <c r="FC42" i="9" s="1"/>
  <c r="FB141" i="9"/>
  <c r="FA32" i="9"/>
  <c r="FB42" i="9" s="1"/>
  <c r="FA141" i="9"/>
  <c r="EY32" i="9"/>
  <c r="EZ42" i="9" s="1"/>
  <c r="EY141" i="9"/>
  <c r="FC32" i="9"/>
  <c r="FC141" i="9"/>
  <c r="U143" i="9"/>
  <c r="AC143" i="9"/>
  <c r="AL143" i="9"/>
  <c r="BC143" i="9"/>
  <c r="BL143" i="9"/>
  <c r="BT143" i="9"/>
  <c r="CB143" i="9"/>
  <c r="CJ143" i="9"/>
  <c r="AX142" i="9"/>
  <c r="AB143" i="9"/>
  <c r="BG142" i="9"/>
  <c r="W143" i="9"/>
  <c r="AA143" i="9"/>
  <c r="AE143" i="9"/>
  <c r="AJ143" i="9"/>
  <c r="AN143" i="9"/>
  <c r="AR143" i="9"/>
  <c r="AV143" i="9"/>
  <c r="BA143" i="9"/>
  <c r="BF143" i="9"/>
  <c r="BJ143" i="9"/>
  <c r="BN143" i="9"/>
  <c r="BR143" i="9"/>
  <c r="BV143" i="9"/>
  <c r="BZ143" i="9"/>
  <c r="Q142" i="9"/>
  <c r="CF142" i="9"/>
  <c r="T143" i="9"/>
  <c r="AW143" i="9"/>
  <c r="CE143" i="9"/>
  <c r="C37" i="15"/>
  <c r="D45" i="15" s="1"/>
  <c r="F32" i="15"/>
  <c r="CH142" i="9"/>
  <c r="CK142" i="9"/>
  <c r="CC142" i="9"/>
  <c r="BU142" i="9"/>
  <c r="BL142" i="9"/>
  <c r="BD142" i="9"/>
  <c r="AU142" i="9"/>
  <c r="AM142" i="9"/>
  <c r="AE142" i="9"/>
  <c r="W142" i="9"/>
  <c r="CQ141" i="9"/>
  <c r="AO143" i="9"/>
  <c r="BY142" i="9"/>
  <c r="BH142" i="9"/>
  <c r="AQ142" i="9"/>
  <c r="AA142" i="9"/>
  <c r="CJ142" i="9"/>
  <c r="CB142" i="9"/>
  <c r="BT142" i="9"/>
  <c r="BK142" i="9"/>
  <c r="BC142" i="9"/>
  <c r="AT142" i="9"/>
  <c r="AL142" i="9"/>
  <c r="AD142" i="9"/>
  <c r="V142" i="9"/>
  <c r="CO141" i="9"/>
  <c r="BW143" i="9"/>
  <c r="CG142" i="9"/>
  <c r="BQ142" i="9"/>
  <c r="AY142" i="9"/>
  <c r="AI142" i="9"/>
  <c r="R142" i="9"/>
  <c r="CN141" i="9"/>
  <c r="X143" i="9"/>
  <c r="BH143" i="9"/>
  <c r="AH142" i="9"/>
  <c r="BO142" i="9"/>
  <c r="CD143" i="9"/>
  <c r="CH143" i="9"/>
  <c r="CM141" i="9"/>
  <c r="AP142" i="9"/>
  <c r="BX142" i="9"/>
  <c r="Y143" i="9"/>
  <c r="BK143" i="9"/>
  <c r="AF143" i="9"/>
  <c r="AK143" i="9"/>
  <c r="AS143" i="9"/>
  <c r="BB143" i="9"/>
  <c r="BG143" i="9"/>
  <c r="BO143" i="9"/>
  <c r="BS143" i="9"/>
  <c r="CA143" i="9"/>
  <c r="CI143" i="9"/>
  <c r="Q143" i="9"/>
  <c r="AT143" i="9"/>
  <c r="AG143" i="9"/>
  <c r="AP143" i="9"/>
  <c r="AX143" i="9"/>
  <c r="BX143" i="9"/>
  <c r="CF143" i="9"/>
  <c r="CK143" i="9"/>
  <c r="EE148" i="9"/>
  <c r="DR150" i="9" s="1"/>
  <c r="CH28" i="9"/>
  <c r="CI28" i="9" s="1"/>
  <c r="CJ28" i="9" s="1"/>
  <c r="CK28" i="9" s="1"/>
  <c r="CL28" i="9" s="1"/>
  <c r="CM28" i="9" s="1"/>
  <c r="CN28" i="9" s="1"/>
  <c r="CO28" i="9" s="1"/>
  <c r="CP28" i="9" s="1"/>
  <c r="CQ28" i="9" s="1"/>
  <c r="CR28" i="9" s="1"/>
  <c r="CS28" i="9" s="1"/>
  <c r="CT28" i="9" s="1"/>
  <c r="CU28" i="9" s="1"/>
  <c r="CV28" i="9" s="1"/>
  <c r="CW28" i="9" s="1"/>
  <c r="CX28" i="9" s="1"/>
  <c r="CY28" i="9" s="1"/>
  <c r="CZ28" i="9" s="1"/>
  <c r="DA28" i="9" s="1"/>
  <c r="DB28" i="9" s="1"/>
  <c r="DC28" i="9" s="1"/>
  <c r="DD28" i="9" s="1"/>
  <c r="DE28" i="9" s="1"/>
  <c r="DF28" i="9" s="1"/>
  <c r="DG28" i="9" s="1"/>
  <c r="DH28" i="9" s="1"/>
  <c r="DI28" i="9" s="1"/>
  <c r="DJ28" i="9" s="1"/>
  <c r="DK28" i="9" s="1"/>
  <c r="DL28" i="9" s="1"/>
  <c r="DM28" i="9" s="1"/>
  <c r="DN28" i="9" s="1"/>
  <c r="DO28" i="9" s="1"/>
  <c r="DP28" i="9" s="1"/>
  <c r="DQ28" i="9" s="1"/>
  <c r="DR28" i="9" s="1"/>
  <c r="DS28" i="9" s="1"/>
  <c r="DT28" i="9" s="1"/>
  <c r="DU28" i="9" s="1"/>
  <c r="DV28" i="9" s="1"/>
  <c r="DW28" i="9" s="1"/>
  <c r="DX28" i="9" s="1"/>
  <c r="DY28" i="9" s="1"/>
  <c r="DZ28" i="9" s="1"/>
  <c r="EA28" i="9" s="1"/>
  <c r="EB28" i="9" s="1"/>
  <c r="EC28" i="9" s="1"/>
  <c r="ED28" i="9" s="1"/>
  <c r="EE28" i="9" s="1"/>
  <c r="EF28" i="9" s="1"/>
  <c r="EG28" i="9" s="1"/>
  <c r="EH28" i="9" s="1"/>
  <c r="EI28" i="9" s="1"/>
  <c r="EJ28" i="9" s="1"/>
  <c r="EK28" i="9" s="1"/>
  <c r="EL28" i="9" s="1"/>
  <c r="EM28" i="9" s="1"/>
  <c r="EN28" i="9" s="1"/>
  <c r="EO28" i="9" s="1"/>
  <c r="EP28" i="9" s="1"/>
  <c r="EQ28" i="9" s="1"/>
  <c r="ER28" i="9" s="1"/>
  <c r="ES28" i="9" s="1"/>
  <c r="ET28" i="9" s="1"/>
  <c r="EU28" i="9" s="1"/>
  <c r="EV28" i="9" s="1"/>
  <c r="EW28" i="9" s="1"/>
  <c r="EX28" i="9" s="1"/>
  <c r="EY28" i="9" s="1"/>
  <c r="EZ28" i="9" s="1"/>
  <c r="FA28" i="9" s="1"/>
  <c r="FB28" i="9" s="1"/>
  <c r="FC28" i="9" s="1"/>
  <c r="FD28" i="9" s="1"/>
  <c r="FE28" i="9" s="1"/>
  <c r="FF28" i="9" s="1"/>
  <c r="FG28" i="9" s="1"/>
  <c r="FH28" i="9" s="1"/>
  <c r="FI28" i="9" s="1"/>
  <c r="FJ28" i="9" s="1"/>
  <c r="FK28" i="9" s="1"/>
  <c r="FL28" i="9" s="1"/>
  <c r="FM28" i="9" s="1"/>
  <c r="FN28" i="9" s="1"/>
  <c r="FO28" i="9" s="1"/>
  <c r="FP28" i="9" s="1"/>
  <c r="FQ28" i="9" s="1"/>
  <c r="FR28" i="9" s="1"/>
  <c r="FS28" i="9" s="1"/>
  <c r="FT28" i="9" s="1"/>
  <c r="FU28" i="9" s="1"/>
  <c r="FV28" i="9" s="1"/>
  <c r="FW28" i="9" s="1"/>
  <c r="FX28" i="9" s="1"/>
  <c r="FY28" i="9" s="1"/>
  <c r="FZ28" i="9" s="1"/>
  <c r="GA28" i="9" s="1"/>
  <c r="GB28" i="9" s="1"/>
  <c r="GC28" i="9" s="1"/>
  <c r="GD28" i="9" s="1"/>
  <c r="GE28" i="9" s="1"/>
  <c r="GF28" i="9" s="1"/>
  <c r="GG28" i="9" s="1"/>
  <c r="GH28" i="9" s="1"/>
  <c r="GI28" i="9" s="1"/>
  <c r="GJ28" i="9" s="1"/>
  <c r="GK28" i="9" s="1"/>
  <c r="GL28" i="9" s="1"/>
  <c r="GM28" i="9" s="1"/>
  <c r="GN28" i="9" s="1"/>
  <c r="GO28" i="9" s="1"/>
  <c r="GP28" i="9" s="1"/>
  <c r="GQ28" i="9" s="1"/>
  <c r="GR28" i="9" s="1"/>
  <c r="GS28" i="9" s="1"/>
  <c r="GT28" i="9" s="1"/>
  <c r="GU28" i="9" s="1"/>
  <c r="GV28" i="9" s="1"/>
  <c r="GW28" i="9" s="1"/>
  <c r="GX28" i="9" s="1"/>
  <c r="GY28" i="9" s="1"/>
  <c r="GZ28" i="9" s="1"/>
  <c r="HA28" i="9" s="1"/>
  <c r="HB28" i="9" s="1"/>
  <c r="HC28" i="9" s="1"/>
  <c r="HD28" i="9" s="1"/>
  <c r="HE28" i="9" s="1"/>
  <c r="HF28" i="9" s="1"/>
  <c r="HG28" i="9" s="1"/>
  <c r="HH28" i="9" s="1"/>
  <c r="HI28" i="9" s="1"/>
  <c r="HJ28" i="9" s="1"/>
  <c r="HK28" i="9" s="1"/>
  <c r="HL28" i="9" s="1"/>
  <c r="HM28" i="9" s="1"/>
  <c r="HN28" i="9" s="1"/>
  <c r="HO28" i="9" s="1"/>
  <c r="HP28" i="9" s="1"/>
  <c r="HQ28" i="9" s="1"/>
  <c r="HR28" i="9" s="1"/>
  <c r="HS28" i="9" s="1"/>
  <c r="HT28" i="9" s="1"/>
  <c r="HU28" i="9" s="1"/>
  <c r="HV28" i="9" s="1"/>
  <c r="HW28" i="9" s="1"/>
  <c r="HX28" i="9" s="1"/>
  <c r="HY28" i="9" s="1"/>
  <c r="HZ28" i="9" s="1"/>
  <c r="IA28" i="9" s="1"/>
  <c r="IB28" i="9" s="1"/>
  <c r="IC28" i="9" s="1"/>
  <c r="ID28" i="9" s="1"/>
  <c r="IE28" i="9" s="1"/>
  <c r="IF28" i="9" s="1"/>
  <c r="IG28" i="9" s="1"/>
  <c r="IH28" i="9" s="1"/>
  <c r="II28" i="9" s="1"/>
  <c r="IJ28" i="9" s="1"/>
  <c r="IK28" i="9" s="1"/>
  <c r="IL28" i="9" s="1"/>
  <c r="IM28" i="9" s="1"/>
  <c r="IN28" i="9" s="1"/>
  <c r="IO28" i="9" s="1"/>
  <c r="IP28" i="9" s="1"/>
  <c r="IQ28" i="9" s="1"/>
  <c r="IR28" i="9" s="1"/>
  <c r="IS28" i="9" s="1"/>
  <c r="IT28" i="9" s="1"/>
  <c r="IU28" i="9" s="1"/>
  <c r="IV28" i="9" s="1"/>
  <c r="IW28" i="9" s="1"/>
  <c r="IX28" i="9" s="1"/>
  <c r="IY28" i="9" s="1"/>
  <c r="IZ28" i="9" s="1"/>
  <c r="JA28" i="9" s="1"/>
  <c r="JB28" i="9" s="1"/>
  <c r="JC28" i="9" s="1"/>
  <c r="JD28" i="9" s="1"/>
  <c r="JE28" i="9" s="1"/>
  <c r="JF28" i="9" s="1"/>
  <c r="JG28" i="9" s="1"/>
  <c r="JH28" i="9" s="1"/>
  <c r="JI28" i="9" s="1"/>
  <c r="JJ28" i="9" s="1"/>
  <c r="JK28" i="9" s="1"/>
  <c r="JL28" i="9" s="1"/>
  <c r="JM28" i="9" s="1"/>
  <c r="JN28" i="9" s="1"/>
  <c r="JO28" i="9" s="1"/>
  <c r="JP28" i="9" s="1"/>
  <c r="JQ28" i="9" s="1"/>
  <c r="JR28" i="9" s="1"/>
  <c r="JS28" i="9" s="1"/>
  <c r="JT28" i="9" s="1"/>
  <c r="JU28" i="9" s="1"/>
  <c r="JV28" i="9" s="1"/>
  <c r="JW28" i="9" s="1"/>
  <c r="JX28" i="9" s="1"/>
  <c r="JY28" i="9" s="1"/>
  <c r="JZ28" i="9" s="1"/>
  <c r="KA28" i="9" s="1"/>
  <c r="KB28" i="9" s="1"/>
  <c r="KC28" i="9" s="1"/>
  <c r="KD28" i="9" s="1"/>
  <c r="KE28" i="9" s="1"/>
  <c r="KF28" i="9" s="1"/>
  <c r="KG28" i="9" s="1"/>
  <c r="KH28" i="9" s="1"/>
  <c r="KI28" i="9" s="1"/>
  <c r="CI9" i="9"/>
  <c r="CJ9" i="9" s="1"/>
  <c r="CK9" i="9" s="1"/>
  <c r="CL9" i="9" s="1"/>
  <c r="CM9" i="9" s="1"/>
  <c r="CN9" i="9" s="1"/>
  <c r="CO9" i="9" s="1"/>
  <c r="CP9" i="9" s="1"/>
  <c r="CQ9" i="9" s="1"/>
  <c r="CR9" i="9" s="1"/>
  <c r="CS9" i="9" s="1"/>
  <c r="CT9" i="9" s="1"/>
  <c r="CU9" i="9" s="1"/>
  <c r="CV9" i="9" s="1"/>
  <c r="CW9" i="9" s="1"/>
  <c r="CX9" i="9" s="1"/>
  <c r="CY9" i="9" s="1"/>
  <c r="CZ9" i="9" s="1"/>
  <c r="DA9" i="9" s="1"/>
  <c r="DB9" i="9" s="1"/>
  <c r="DC9" i="9" s="1"/>
  <c r="DD9" i="9" s="1"/>
  <c r="DE9" i="9" s="1"/>
  <c r="DF9" i="9" s="1"/>
  <c r="DG9" i="9" s="1"/>
  <c r="DH9" i="9" s="1"/>
  <c r="DI9" i="9" s="1"/>
  <c r="DJ9" i="9" s="1"/>
  <c r="DK9" i="9" s="1"/>
  <c r="DL9" i="9" s="1"/>
  <c r="DM9" i="9" s="1"/>
  <c r="DN9" i="9" s="1"/>
  <c r="DO9" i="9" s="1"/>
  <c r="DP9" i="9" s="1"/>
  <c r="DQ9" i="9" s="1"/>
  <c r="DR9" i="9" s="1"/>
  <c r="DS9" i="9" s="1"/>
  <c r="DT9" i="9" s="1"/>
  <c r="DU9" i="9" s="1"/>
  <c r="DV9" i="9" s="1"/>
  <c r="DW9" i="9" s="1"/>
  <c r="DX9" i="9" s="1"/>
  <c r="DY9" i="9" s="1"/>
  <c r="DZ9" i="9" s="1"/>
  <c r="EA9" i="9" s="1"/>
  <c r="EB9" i="9" s="1"/>
  <c r="EC9" i="9" s="1"/>
  <c r="ED9" i="9" s="1"/>
  <c r="EE9" i="9" s="1"/>
  <c r="EF9" i="9" s="1"/>
  <c r="EG9" i="9" s="1"/>
  <c r="EH9" i="9" s="1"/>
  <c r="EI9" i="9" s="1"/>
  <c r="EJ9" i="9" s="1"/>
  <c r="EK9" i="9" s="1"/>
  <c r="EL9" i="9" s="1"/>
  <c r="EM9" i="9" s="1"/>
  <c r="EN9" i="9" s="1"/>
  <c r="EO9" i="9" s="1"/>
  <c r="EP9" i="9" s="1"/>
  <c r="EQ9" i="9" s="1"/>
  <c r="ER9" i="9" s="1"/>
  <c r="ES9" i="9" s="1"/>
  <c r="ET9" i="9" s="1"/>
  <c r="EU9" i="9" s="1"/>
  <c r="EV9" i="9" s="1"/>
  <c r="EW9" i="9" s="1"/>
  <c r="EX9" i="9" s="1"/>
  <c r="EY9" i="9" s="1"/>
  <c r="EZ9" i="9" s="1"/>
  <c r="FA9" i="9" s="1"/>
  <c r="FB9" i="9" s="1"/>
  <c r="FC9" i="9" s="1"/>
  <c r="FD9" i="9" s="1"/>
  <c r="FE9" i="9" s="1"/>
  <c r="FF9" i="9" s="1"/>
  <c r="FG9" i="9" s="1"/>
  <c r="FH9" i="9" s="1"/>
  <c r="FI9" i="9" s="1"/>
  <c r="FJ9" i="9" s="1"/>
  <c r="FK9" i="9" s="1"/>
  <c r="FL9" i="9" s="1"/>
  <c r="FM9" i="9" s="1"/>
  <c r="FN9" i="9" s="1"/>
  <c r="FO9" i="9" s="1"/>
  <c r="FP9" i="9" s="1"/>
  <c r="FQ9" i="9" s="1"/>
  <c r="FR9" i="9" s="1"/>
  <c r="FS9" i="9" s="1"/>
  <c r="FT9" i="9" s="1"/>
  <c r="FU9" i="9" s="1"/>
  <c r="FV9" i="9" s="1"/>
  <c r="FW9" i="9" s="1"/>
  <c r="FX9" i="9" s="1"/>
  <c r="FY9" i="9" s="1"/>
  <c r="FZ9" i="9" s="1"/>
  <c r="GA9" i="9" s="1"/>
  <c r="GB9" i="9" s="1"/>
  <c r="GC9" i="9" s="1"/>
  <c r="GD9" i="9" s="1"/>
  <c r="GE9" i="9" s="1"/>
  <c r="GF9" i="9" s="1"/>
  <c r="GG9" i="9" s="1"/>
  <c r="GH9" i="9" s="1"/>
  <c r="GI9" i="9" s="1"/>
  <c r="GJ9" i="9" s="1"/>
  <c r="GK9" i="9" s="1"/>
  <c r="GL9" i="9" s="1"/>
  <c r="GM9" i="9" s="1"/>
  <c r="GN9" i="9" s="1"/>
  <c r="GO9" i="9" s="1"/>
  <c r="GP9" i="9" s="1"/>
  <c r="GQ9" i="9" s="1"/>
  <c r="GR9" i="9" s="1"/>
  <c r="GS9" i="9" s="1"/>
  <c r="GT9" i="9" s="1"/>
  <c r="GU9" i="9" s="1"/>
  <c r="GV9" i="9" s="1"/>
  <c r="GW9" i="9" s="1"/>
  <c r="GX9" i="9" s="1"/>
  <c r="GY9" i="9" s="1"/>
  <c r="GZ9" i="9" s="1"/>
  <c r="HA9" i="9" s="1"/>
  <c r="HB9" i="9" s="1"/>
  <c r="HC9" i="9" s="1"/>
  <c r="HD9" i="9" s="1"/>
  <c r="HE9" i="9" s="1"/>
  <c r="HF9" i="9" s="1"/>
  <c r="HG9" i="9" s="1"/>
  <c r="HH9" i="9" s="1"/>
  <c r="HI9" i="9" s="1"/>
  <c r="HJ9" i="9" s="1"/>
  <c r="HK9" i="9" s="1"/>
  <c r="HL9" i="9" s="1"/>
  <c r="HM9" i="9" s="1"/>
  <c r="HN9" i="9" s="1"/>
  <c r="HO9" i="9" s="1"/>
  <c r="HP9" i="9" s="1"/>
  <c r="HQ9" i="9" s="1"/>
  <c r="HR9" i="9" s="1"/>
  <c r="HS9" i="9" s="1"/>
  <c r="HT9" i="9" s="1"/>
  <c r="HU9" i="9" s="1"/>
  <c r="HV9" i="9" s="1"/>
  <c r="HW9" i="9" s="1"/>
  <c r="HX9" i="9" s="1"/>
  <c r="HY9" i="9" s="1"/>
  <c r="HZ9" i="9" s="1"/>
  <c r="IA9" i="9" s="1"/>
  <c r="IB9" i="9" s="1"/>
  <c r="IC9" i="9" s="1"/>
  <c r="ID9" i="9" s="1"/>
  <c r="IE9" i="9" s="1"/>
  <c r="IF9" i="9" s="1"/>
  <c r="IG9" i="9" s="1"/>
  <c r="IH9" i="9" s="1"/>
  <c r="II9" i="9" s="1"/>
  <c r="IJ9" i="9" s="1"/>
  <c r="IK9" i="9" s="1"/>
  <c r="IL9" i="9" s="1"/>
  <c r="IM9" i="9" s="1"/>
  <c r="IN9" i="9" s="1"/>
  <c r="IO9" i="9" s="1"/>
  <c r="IP9" i="9" s="1"/>
  <c r="IQ9" i="9" s="1"/>
  <c r="IR9" i="9" s="1"/>
  <c r="IS9" i="9" s="1"/>
  <c r="IT9" i="9" s="1"/>
  <c r="IU9" i="9" s="1"/>
  <c r="IV9" i="9" s="1"/>
  <c r="IW9" i="9" s="1"/>
  <c r="IX9" i="9" s="1"/>
  <c r="IY9" i="9" s="1"/>
  <c r="IZ9" i="9" s="1"/>
  <c r="JA9" i="9" s="1"/>
  <c r="JB9" i="9" s="1"/>
  <c r="JC9" i="9" s="1"/>
  <c r="JD9" i="9" s="1"/>
  <c r="JE9" i="9" s="1"/>
  <c r="JF9" i="9" s="1"/>
  <c r="JG9" i="9" s="1"/>
  <c r="JH9" i="9" s="1"/>
  <c r="JI9" i="9" s="1"/>
  <c r="JJ9" i="9" s="1"/>
  <c r="JK9" i="9" s="1"/>
  <c r="JL9" i="9" s="1"/>
  <c r="JM9" i="9" s="1"/>
  <c r="JN9" i="9" s="1"/>
  <c r="JO9" i="9" s="1"/>
  <c r="JP9" i="9" s="1"/>
  <c r="JQ9" i="9" s="1"/>
  <c r="JR9" i="9" s="1"/>
  <c r="JS9" i="9" s="1"/>
  <c r="JT9" i="9" s="1"/>
  <c r="JU9" i="9" s="1"/>
  <c r="JV9" i="9" s="1"/>
  <c r="JW9" i="9" s="1"/>
  <c r="JX9" i="9" s="1"/>
  <c r="JY9" i="9" s="1"/>
  <c r="JZ9" i="9" s="1"/>
  <c r="KA9" i="9" s="1"/>
  <c r="KB9" i="9" s="1"/>
  <c r="KC9" i="9" s="1"/>
  <c r="KD9" i="9" s="1"/>
  <c r="KE9" i="9" s="1"/>
  <c r="KF9" i="9" s="1"/>
  <c r="KG9" i="9" s="1"/>
  <c r="KH9" i="9" s="1"/>
  <c r="KI9" i="9" s="1"/>
  <c r="C143" i="9"/>
  <c r="F143" i="9"/>
  <c r="D32" i="15"/>
  <c r="D33" i="15" s="1"/>
  <c r="Z143" i="9"/>
  <c r="D143" i="9"/>
  <c r="E143" i="9"/>
  <c r="U142" i="9"/>
  <c r="Y142" i="9"/>
  <c r="AC142" i="9"/>
  <c r="AG142" i="9"/>
  <c r="AK142" i="9"/>
  <c r="AO142" i="9"/>
  <c r="AS142" i="9"/>
  <c r="AW142" i="9"/>
  <c r="BB142" i="9"/>
  <c r="BF142" i="9"/>
  <c r="BJ142" i="9"/>
  <c r="BN142" i="9"/>
  <c r="BS142" i="9"/>
  <c r="BW142" i="9"/>
  <c r="CA142" i="9"/>
  <c r="CE142" i="9"/>
  <c r="CI142" i="9"/>
  <c r="AI143" i="9"/>
  <c r="CL141" i="9"/>
  <c r="CP141" i="9"/>
  <c r="T142" i="9"/>
  <c r="X142" i="9"/>
  <c r="AB142" i="9"/>
  <c r="AF142" i="9"/>
  <c r="AJ142" i="9"/>
  <c r="AN142" i="9"/>
  <c r="AR142" i="9"/>
  <c r="AV142" i="9"/>
  <c r="BA142" i="9"/>
  <c r="BE142" i="9"/>
  <c r="BI142" i="9"/>
  <c r="BM142" i="9"/>
  <c r="BR142" i="9"/>
  <c r="BV142" i="9"/>
  <c r="BZ142" i="9"/>
  <c r="CD142" i="9"/>
  <c r="G18" i="19"/>
  <c r="K18" i="19"/>
  <c r="N18" i="19"/>
  <c r="K6" i="19"/>
  <c r="F18" i="19"/>
  <c r="F7" i="19"/>
  <c r="F8" i="19" s="1"/>
  <c r="J7" i="19"/>
  <c r="J8" i="19" s="1"/>
  <c r="N7" i="19"/>
  <c r="N8" i="19" s="1"/>
  <c r="J18" i="19"/>
  <c r="D18" i="19"/>
  <c r="D7" i="19"/>
  <c r="D8" i="19" s="1"/>
  <c r="H18" i="19"/>
  <c r="H7" i="19"/>
  <c r="H8" i="19" s="1"/>
  <c r="H6" i="19"/>
  <c r="L18" i="19"/>
  <c r="L7" i="19"/>
  <c r="L8" i="19" s="1"/>
  <c r="L6" i="19"/>
  <c r="D6" i="19"/>
  <c r="G7" i="19"/>
  <c r="G8" i="19" s="1"/>
  <c r="C38" i="15"/>
  <c r="F31" i="15"/>
  <c r="D47" i="15"/>
  <c r="E39" i="15"/>
  <c r="E18" i="19"/>
  <c r="I18" i="19"/>
  <c r="M18" i="19"/>
  <c r="G6" i="19"/>
  <c r="K7" i="19"/>
  <c r="K8" i="19" s="1"/>
  <c r="N12" i="19"/>
  <c r="E6" i="19"/>
  <c r="I6" i="19"/>
  <c r="M6" i="19"/>
  <c r="E7" i="19"/>
  <c r="E8" i="19" s="1"/>
  <c r="I7" i="19"/>
  <c r="I8" i="19" s="1"/>
  <c r="M7" i="19"/>
  <c r="M8" i="19" s="1"/>
  <c r="F6" i="19"/>
  <c r="J6" i="19"/>
  <c r="N6" i="19"/>
  <c r="EX13" i="9"/>
  <c r="EY23" i="9" s="1"/>
  <c r="FB13" i="9"/>
  <c r="FC23" i="9" s="1"/>
  <c r="FF13" i="9"/>
  <c r="EZ13" i="9"/>
  <c r="FA23" i="9" s="1"/>
  <c r="FH13" i="9"/>
  <c r="FI23" i="9" s="1"/>
  <c r="FE13" i="9"/>
  <c r="FA13" i="9"/>
  <c r="FB23" i="9" s="1"/>
  <c r="FC13" i="9"/>
  <c r="EW32" i="9"/>
  <c r="EX42" i="9" s="1"/>
  <c r="FG13" i="9"/>
  <c r="FH23" i="9" s="1"/>
  <c r="FD13" i="9"/>
  <c r="P16" i="19" l="1"/>
  <c r="FE23" i="9"/>
  <c r="FD23" i="9"/>
  <c r="FG23" i="9"/>
  <c r="JO39" i="9"/>
  <c r="JP39" i="9" s="1"/>
  <c r="JQ39" i="9" s="1"/>
  <c r="JR39" i="9" s="1"/>
  <c r="JS39" i="9" s="1"/>
  <c r="JT39" i="9" s="1"/>
  <c r="JU39" i="9" s="1"/>
  <c r="JV39" i="9" s="1"/>
  <c r="JW39" i="9" s="1"/>
  <c r="JX39" i="9" s="1"/>
  <c r="JY39" i="9" s="1"/>
  <c r="JZ39" i="9" s="1"/>
  <c r="KA39" i="9" s="1"/>
  <c r="KB39" i="9" s="1"/>
  <c r="KC39" i="9" s="1"/>
  <c r="KD39" i="9" s="1"/>
  <c r="KE39" i="9" s="1"/>
  <c r="KF39" i="9" s="1"/>
  <c r="KG39" i="9" s="1"/>
  <c r="KH39" i="9" s="1"/>
  <c r="KI39" i="9" s="1"/>
  <c r="KJ39" i="9" s="1"/>
  <c r="KK39" i="9" s="1"/>
  <c r="KL39" i="9" s="1"/>
  <c r="KM39" i="9" s="1"/>
  <c r="FD42" i="9"/>
  <c r="FF23" i="9"/>
  <c r="C40" i="15"/>
  <c r="E33" i="19"/>
  <c r="E29" i="18"/>
  <c r="J3" i="17"/>
  <c r="I5" i="17"/>
  <c r="J5" i="17" s="1"/>
  <c r="E6" i="17"/>
  <c r="CI147" i="9"/>
  <c r="E37" i="15"/>
  <c r="E45" i="15" s="1"/>
  <c r="D46" i="15"/>
  <c r="D48" i="15" s="1"/>
  <c r="E38" i="15"/>
  <c r="G39" i="15"/>
  <c r="J39" i="15" s="1"/>
  <c r="E47" i="15"/>
  <c r="JO75" i="9"/>
  <c r="JP75" i="9" s="1"/>
  <c r="JQ75" i="9" s="1"/>
  <c r="JR75" i="9" s="1"/>
  <c r="JS75" i="9" s="1"/>
  <c r="JT75" i="9" s="1"/>
  <c r="JU75" i="9" s="1"/>
  <c r="JV75" i="9" s="1"/>
  <c r="JW75" i="9" s="1"/>
  <c r="JX75" i="9" s="1"/>
  <c r="JY75" i="9" s="1"/>
  <c r="JZ75" i="9" s="1"/>
  <c r="KA75" i="9" s="1"/>
  <c r="KB75" i="9" s="1"/>
  <c r="KC75" i="9" s="1"/>
  <c r="KD75" i="9" s="1"/>
  <c r="KE75" i="9" s="1"/>
  <c r="KF75" i="9" s="1"/>
  <c r="KG75" i="9" s="1"/>
  <c r="KH75" i="9" s="1"/>
  <c r="KI75" i="9" s="1"/>
  <c r="KJ75" i="9" s="1"/>
  <c r="KK75" i="9" s="1"/>
  <c r="KL75" i="9" s="1"/>
  <c r="KM75" i="9" s="1"/>
  <c r="JO20" i="9" l="1"/>
  <c r="JP20" i="9" s="1"/>
  <c r="JQ20" i="9" s="1"/>
  <c r="JR20" i="9" s="1"/>
  <c r="JS20" i="9" s="1"/>
  <c r="JT20" i="9" s="1"/>
  <c r="JU20" i="9" s="1"/>
  <c r="JV20" i="9" s="1"/>
  <c r="JW20" i="9" s="1"/>
  <c r="JX20" i="9" s="1"/>
  <c r="JY20" i="9" s="1"/>
  <c r="JZ20" i="9" s="1"/>
  <c r="KA20" i="9" s="1"/>
  <c r="KB20" i="9" s="1"/>
  <c r="KC20" i="9" s="1"/>
  <c r="KD20" i="9" s="1"/>
  <c r="KE20" i="9" s="1"/>
  <c r="KF20" i="9" s="1"/>
  <c r="KG20" i="9" s="1"/>
  <c r="KH20" i="9" s="1"/>
  <c r="KI20" i="9" s="1"/>
  <c r="KJ20" i="9" s="1"/>
  <c r="KK20" i="9" s="1"/>
  <c r="KL20" i="9" s="1"/>
  <c r="KM20" i="9" s="1"/>
  <c r="G37" i="15"/>
  <c r="J37" i="15" s="1"/>
  <c r="J6" i="17"/>
  <c r="I6" i="17"/>
  <c r="I8" i="17" s="1"/>
  <c r="E40" i="15"/>
  <c r="F47" i="15"/>
  <c r="D26" i="17"/>
  <c r="F26" i="17" s="1"/>
  <c r="F45" i="15"/>
  <c r="G38" i="15"/>
  <c r="J38" i="15" s="1"/>
  <c r="E46" i="15"/>
  <c r="E48" i="15" s="1"/>
  <c r="G40" i="15" l="1"/>
  <c r="J40" i="15"/>
  <c r="F46" i="15"/>
  <c r="F48" i="15" s="1"/>
  <c r="D25" i="17"/>
  <c r="F25" i="17" l="1"/>
  <c r="F27" i="17" s="1"/>
  <c r="D27" i="17"/>
  <c r="HU118" i="9" l="1"/>
  <c r="HV118" i="9" l="1"/>
  <c r="HW118" i="9" l="1"/>
  <c r="HX118" i="9" l="1"/>
  <c r="HY118" i="9" l="1"/>
  <c r="HZ118" i="9" l="1"/>
  <c r="IA118" i="9" l="1"/>
  <c r="IB118" i="9" l="1"/>
  <c r="IC118" i="9" l="1"/>
  <c r="ID118" i="9" l="1"/>
  <c r="IE118" i="9" l="1"/>
  <c r="IF118" i="9" l="1"/>
  <c r="IG118" i="9" l="1"/>
  <c r="IH118" i="9" l="1"/>
  <c r="IJ118" i="9" l="1"/>
  <c r="II118" i="9"/>
  <c r="IK118" i="9" l="1"/>
  <c r="IL118" i="9" l="1"/>
  <c r="IM118" i="9" l="1"/>
  <c r="IN118" i="9" l="1"/>
  <c r="IO118" i="9" l="1"/>
  <c r="IP118" i="9" l="1"/>
  <c r="IQ118" i="9" l="1"/>
  <c r="IR118" i="9" l="1"/>
  <c r="IS118" i="9" l="1"/>
  <c r="IT118" i="9" l="1"/>
  <c r="IU118" i="9" l="1"/>
  <c r="IV118" i="9" l="1"/>
  <c r="IW118" i="9" l="1"/>
  <c r="IX118" i="9" l="1"/>
  <c r="IY118" i="9" l="1"/>
  <c r="IZ118" i="9" l="1"/>
  <c r="JA118" i="9" l="1"/>
  <c r="JB118" i="9" l="1"/>
  <c r="JC118" i="9" l="1"/>
  <c r="JD118" i="9" l="1"/>
  <c r="JE118" i="9" l="1"/>
  <c r="HU23" i="9"/>
  <c r="JF118" i="9" l="1"/>
  <c r="HV23" i="9"/>
  <c r="JG118" i="9" l="1"/>
  <c r="HW23" i="9"/>
  <c r="JH118" i="9" l="1"/>
  <c r="HU42" i="9"/>
  <c r="HX23" i="9"/>
  <c r="JI118" i="9" l="1"/>
  <c r="HU78" i="9"/>
  <c r="HV42" i="9"/>
  <c r="HY23" i="9"/>
  <c r="JJ118" i="9" l="1"/>
  <c r="HZ23" i="9"/>
  <c r="HV78" i="9"/>
  <c r="HW42" i="9"/>
  <c r="JK118" i="9" l="1"/>
  <c r="IA23" i="9"/>
  <c r="HW78" i="9"/>
  <c r="HX42" i="9"/>
  <c r="JL118" i="9" l="1"/>
  <c r="IB23" i="9"/>
  <c r="HX78" i="9"/>
  <c r="HY42" i="9"/>
  <c r="JM118" i="9" l="1"/>
  <c r="IC23" i="9"/>
  <c r="HZ42" i="9"/>
  <c r="HY78" i="9"/>
  <c r="JN118" i="9" l="1"/>
  <c r="IJ42" i="9"/>
  <c r="IA42" i="9"/>
  <c r="HZ78" i="9"/>
  <c r="ID23" i="9"/>
  <c r="JP117" i="9" l="1"/>
  <c r="JO118" i="9"/>
  <c r="IK42" i="9"/>
  <c r="IE23" i="9"/>
  <c r="IA78" i="9"/>
  <c r="IB42" i="9"/>
  <c r="JP118" i="9" l="1"/>
  <c r="JQ117" i="9"/>
  <c r="IF23" i="9"/>
  <c r="IB78" i="9"/>
  <c r="IC42" i="9"/>
  <c r="JQ118" i="9" l="1"/>
  <c r="JR117" i="9"/>
  <c r="IG23" i="9"/>
  <c r="IC78" i="9"/>
  <c r="ID42" i="9"/>
  <c r="JR118" i="9" l="1"/>
  <c r="JS117" i="9"/>
  <c r="IH23" i="9"/>
  <c r="IF42" i="9"/>
  <c r="IE42" i="9"/>
  <c r="ID78" i="9"/>
  <c r="JT117" i="9" l="1"/>
  <c r="JS118" i="9"/>
  <c r="II23" i="9"/>
  <c r="IE78" i="9"/>
  <c r="IG42" i="9"/>
  <c r="JT118" i="9" l="1"/>
  <c r="JU117" i="9"/>
  <c r="IJ23" i="9"/>
  <c r="IP42" i="9"/>
  <c r="IH42" i="9"/>
  <c r="IF78" i="9"/>
  <c r="JU118" i="9" l="1"/>
  <c r="JV117" i="9"/>
  <c r="IK23" i="9"/>
  <c r="IQ42" i="9"/>
  <c r="II42" i="9"/>
  <c r="IG78" i="9"/>
  <c r="JV118" i="9" l="1"/>
  <c r="JW117" i="9"/>
  <c r="IR42" i="9"/>
  <c r="IH78" i="9"/>
  <c r="JX117" i="9" l="1"/>
  <c r="JW118" i="9"/>
  <c r="IS42" i="9"/>
  <c r="II78" i="9"/>
  <c r="JX118" i="9" l="1"/>
  <c r="JY117" i="9"/>
  <c r="IJ78" i="9"/>
  <c r="IT42" i="9"/>
  <c r="JY118" i="9" l="1"/>
  <c r="JZ117" i="9"/>
  <c r="IK78" i="9"/>
  <c r="IU42" i="9"/>
  <c r="JZ118" i="9" l="1"/>
  <c r="KA117" i="9"/>
  <c r="IP23" i="9"/>
  <c r="IV42" i="9"/>
  <c r="KB117" i="9" l="1"/>
  <c r="KA118" i="9"/>
  <c r="IW42" i="9"/>
  <c r="IQ23" i="9"/>
  <c r="KB118" i="9" l="1"/>
  <c r="KC117" i="9"/>
  <c r="KD117" i="9" s="1"/>
  <c r="IR23" i="9"/>
  <c r="KC118" i="9" l="1"/>
  <c r="IY42" i="9"/>
  <c r="IP78" i="9"/>
  <c r="IS23" i="9"/>
  <c r="KD118" i="9" l="1"/>
  <c r="KE117" i="9"/>
  <c r="IZ42" i="9"/>
  <c r="IQ78" i="9"/>
  <c r="IT23" i="9"/>
  <c r="KE118" i="9" l="1"/>
  <c r="KF117" i="9"/>
  <c r="JA42" i="9"/>
  <c r="IR78" i="9"/>
  <c r="IU23" i="9"/>
  <c r="KG117" i="9" l="1"/>
  <c r="KF118" i="9"/>
  <c r="JB42" i="9"/>
  <c r="IS78" i="9"/>
  <c r="IV23" i="9"/>
  <c r="KG118" i="9" l="1"/>
  <c r="KH117" i="9"/>
  <c r="JC42" i="9"/>
  <c r="IT78" i="9"/>
  <c r="IW23" i="9"/>
  <c r="KI117" i="9" l="1"/>
  <c r="KH118" i="9"/>
  <c r="JD42" i="9"/>
  <c r="IU78" i="9"/>
  <c r="IX23" i="9"/>
  <c r="KI118" i="9" l="1"/>
  <c r="KJ117" i="9"/>
  <c r="JE42" i="9"/>
  <c r="JF42" i="9"/>
  <c r="IV78" i="9"/>
  <c r="IY23" i="9"/>
  <c r="KK117" i="9" l="1"/>
  <c r="KJ118" i="9"/>
  <c r="JG42" i="9"/>
  <c r="IW78" i="9"/>
  <c r="IZ23" i="9"/>
  <c r="KK118" i="9" l="1"/>
  <c r="KL117" i="9"/>
  <c r="JH42" i="9"/>
  <c r="IX78" i="9"/>
  <c r="JA23" i="9"/>
  <c r="KM117" i="9" l="1"/>
  <c r="KM118" i="9" s="1"/>
  <c r="KL118" i="9"/>
  <c r="JI42" i="9"/>
  <c r="IY78" i="9"/>
  <c r="JB23" i="9"/>
  <c r="JJ42" i="9" l="1"/>
  <c r="IZ78" i="9"/>
  <c r="JC23" i="9"/>
  <c r="JK42" i="9" l="1"/>
  <c r="JA78" i="9"/>
  <c r="JD23" i="9"/>
  <c r="JL42" i="9" l="1"/>
  <c r="JB78" i="9"/>
  <c r="JE23" i="9"/>
  <c r="JM42" i="9" l="1"/>
  <c r="JC78" i="9"/>
  <c r="JF23" i="9"/>
  <c r="JN42" i="9" l="1"/>
  <c r="JG23" i="9"/>
  <c r="JD78" i="9"/>
  <c r="JP41" i="9" l="1"/>
  <c r="JO42" i="9"/>
  <c r="JH23" i="9"/>
  <c r="JE78" i="9"/>
  <c r="JQ41" i="9" l="1"/>
  <c r="JP42" i="9"/>
  <c r="JI23" i="9"/>
  <c r="JG78" i="9"/>
  <c r="JR41" i="9" l="1"/>
  <c r="JQ42" i="9"/>
  <c r="JJ23" i="9"/>
  <c r="JH78" i="9"/>
  <c r="JK23" i="9"/>
  <c r="JS41" i="9" l="1"/>
  <c r="JR42" i="9"/>
  <c r="C4" i="24"/>
  <c r="JI78" i="9"/>
  <c r="JL23" i="9"/>
  <c r="D4" i="24" l="1"/>
  <c r="JT41" i="9"/>
  <c r="JS42" i="9"/>
  <c r="JJ78" i="9"/>
  <c r="JM23" i="9"/>
  <c r="E4" i="24" l="1"/>
  <c r="JT42" i="9"/>
  <c r="JU41" i="9"/>
  <c r="JN23" i="9"/>
  <c r="JK78" i="9"/>
  <c r="F4" i="24" l="1"/>
  <c r="JV41" i="9"/>
  <c r="JU42" i="9"/>
  <c r="JO23" i="9"/>
  <c r="JL78" i="9"/>
  <c r="G4" i="24" l="1"/>
  <c r="JV42" i="9"/>
  <c r="JW41" i="9"/>
  <c r="JQ22" i="9"/>
  <c r="JP23" i="9"/>
  <c r="JM78" i="9"/>
  <c r="H4" i="24" l="1"/>
  <c r="JX41" i="9"/>
  <c r="JW42" i="9"/>
  <c r="JQ23" i="9"/>
  <c r="JR22" i="9"/>
  <c r="JN78" i="9"/>
  <c r="I4" i="24" l="1"/>
  <c r="JX42" i="9"/>
  <c r="JY41" i="9"/>
  <c r="JO78" i="9"/>
  <c r="JP77" i="9"/>
  <c r="JR23" i="9"/>
  <c r="JS22" i="9"/>
  <c r="D3" i="24" s="1"/>
  <c r="C3" i="24"/>
  <c r="JP145" i="9" l="1"/>
  <c r="J4" i="24"/>
  <c r="JY42" i="9"/>
  <c r="JZ41" i="9"/>
  <c r="JQ77" i="9"/>
  <c r="JP78" i="9"/>
  <c r="JS23" i="9"/>
  <c r="JT22" i="9"/>
  <c r="E3" i="24" s="1"/>
  <c r="JQ145" i="9" l="1"/>
  <c r="K4" i="24"/>
  <c r="JZ42" i="9"/>
  <c r="KA41" i="9"/>
  <c r="JR77" i="9"/>
  <c r="JQ78" i="9"/>
  <c r="JU22" i="9"/>
  <c r="F3" i="24" s="1"/>
  <c r="JT23" i="9"/>
  <c r="D19" i="24" l="1"/>
  <c r="JS77" i="9"/>
  <c r="JR145" i="9"/>
  <c r="KA42" i="9"/>
  <c r="KB41" i="9"/>
  <c r="C5" i="24"/>
  <c r="JR78" i="9"/>
  <c r="JT77" i="9"/>
  <c r="JS78" i="9"/>
  <c r="JV22" i="9"/>
  <c r="JU23" i="9"/>
  <c r="E5" i="24" l="1"/>
  <c r="JT145" i="9"/>
  <c r="D5" i="24"/>
  <c r="JS145" i="9"/>
  <c r="KB42" i="9"/>
  <c r="KC41" i="9"/>
  <c r="JW22" i="9"/>
  <c r="H3" i="24" s="1"/>
  <c r="G3" i="24"/>
  <c r="JT78" i="9"/>
  <c r="JU77" i="9"/>
  <c r="JV23" i="9"/>
  <c r="F5" i="24" l="1"/>
  <c r="JU145" i="9"/>
  <c r="KC42" i="9"/>
  <c r="KD41" i="9"/>
  <c r="JW23" i="9"/>
  <c r="JX22" i="9"/>
  <c r="I3" i="24" s="1"/>
  <c r="JV77" i="9"/>
  <c r="JV145" i="9" s="1"/>
  <c r="JU78" i="9"/>
  <c r="KE41" i="9" l="1"/>
  <c r="KD42" i="9"/>
  <c r="JX23" i="9"/>
  <c r="JY22" i="9"/>
  <c r="J3" i="24" s="1"/>
  <c r="JW77" i="9"/>
  <c r="G5" i="24"/>
  <c r="JV78" i="9"/>
  <c r="H5" i="24" l="1"/>
  <c r="JW145" i="9"/>
  <c r="KE42" i="9"/>
  <c r="KF41" i="9"/>
  <c r="JZ22" i="9"/>
  <c r="K3" i="24" s="1"/>
  <c r="JY23" i="9"/>
  <c r="JX77" i="9"/>
  <c r="JW78" i="9"/>
  <c r="C20" i="24"/>
  <c r="C21" i="24" s="1"/>
  <c r="D18" i="24" l="1"/>
  <c r="I5" i="24"/>
  <c r="JX145" i="9"/>
  <c r="KG41" i="9"/>
  <c r="KF42" i="9"/>
  <c r="JY77" i="9"/>
  <c r="KA22" i="9"/>
  <c r="KA23" i="9" s="1"/>
  <c r="JZ23" i="9"/>
  <c r="JX78" i="9"/>
  <c r="J5" i="24" l="1"/>
  <c r="JY145" i="9"/>
  <c r="KG42" i="9"/>
  <c r="KH41" i="9"/>
  <c r="KB22" i="9"/>
  <c r="KB23" i="9" s="1"/>
  <c r="JZ77" i="9"/>
  <c r="JY78" i="9"/>
  <c r="KC22" i="9" l="1"/>
  <c r="K5" i="24"/>
  <c r="JZ145" i="9"/>
  <c r="KH42" i="9"/>
  <c r="KI41" i="9"/>
  <c r="KA77" i="9"/>
  <c r="JZ78" i="9"/>
  <c r="KD22" i="9"/>
  <c r="KC23" i="9"/>
  <c r="D20" i="24" l="1"/>
  <c r="D21" i="24" s="1"/>
  <c r="KI42" i="9"/>
  <c r="KJ41" i="9"/>
  <c r="KA78" i="9"/>
  <c r="KA145" i="9"/>
  <c r="KB77" i="9"/>
  <c r="KE22" i="9"/>
  <c r="KD23" i="9"/>
  <c r="KJ42" i="9" l="1"/>
  <c r="KK41" i="9"/>
  <c r="KB78" i="9"/>
  <c r="KB145" i="9"/>
  <c r="KC77" i="9"/>
  <c r="KE23" i="9"/>
  <c r="KF22" i="9"/>
  <c r="KK42" i="9" l="1"/>
  <c r="KL41" i="9"/>
  <c r="KD77" i="9"/>
  <c r="KD145" i="9" s="1"/>
  <c r="KC145" i="9"/>
  <c r="KC78" i="9"/>
  <c r="KG22" i="9"/>
  <c r="KF23" i="9"/>
  <c r="KE77" i="9" l="1"/>
  <c r="KE145" i="9" s="1"/>
  <c r="KD78" i="9"/>
  <c r="KL42" i="9"/>
  <c r="KM41" i="9"/>
  <c r="KM42" i="9" s="1"/>
  <c r="KG23" i="9"/>
  <c r="KH22" i="9"/>
  <c r="KE78" i="9"/>
  <c r="KF77" i="9"/>
  <c r="KF145" i="9" s="1"/>
  <c r="KI22" i="9" l="1"/>
  <c r="KH23" i="9"/>
  <c r="KG77" i="9"/>
  <c r="KG145" i="9" s="1"/>
  <c r="KF78" i="9"/>
  <c r="KI23" i="9" l="1"/>
  <c r="KJ22" i="9"/>
  <c r="KH77" i="9"/>
  <c r="KH145" i="9" s="1"/>
  <c r="KG78" i="9"/>
  <c r="KK22" i="9" l="1"/>
  <c r="KJ23" i="9"/>
  <c r="KH78" i="9"/>
  <c r="KI77" i="9"/>
  <c r="KL22" i="9" l="1"/>
  <c r="KK23" i="9"/>
  <c r="KJ77" i="9"/>
  <c r="KI145" i="9"/>
  <c r="KI78" i="9"/>
  <c r="KL23" i="9" l="1"/>
  <c r="KM22" i="9"/>
  <c r="KM23" i="9" s="1"/>
  <c r="KJ78" i="9"/>
  <c r="KK77" i="9"/>
  <c r="KJ145" i="9"/>
  <c r="KL77" i="9" l="1"/>
  <c r="KK78" i="9"/>
  <c r="KK145" i="9"/>
  <c r="KL78" i="9" l="1"/>
  <c r="KM77" i="9"/>
  <c r="KL145" i="9"/>
  <c r="KM78" i="9" l="1"/>
  <c r="KM145" i="9"/>
</calcChain>
</file>

<file path=xl/comments1.xml><?xml version="1.0" encoding="utf-8"?>
<comments xmlns="http://schemas.openxmlformats.org/spreadsheetml/2006/main">
  <authors>
    <author>Author</author>
  </authors>
  <commentList>
    <comment ref="CG12" authorId="0">
      <text>
        <r>
          <rPr>
            <b/>
            <sz val="9"/>
            <color indexed="81"/>
            <rFont val="宋体"/>
            <family val="3"/>
            <charset val="134"/>
          </rPr>
          <t>SV2</t>
        </r>
      </text>
    </comment>
    <comment ref="JO12" author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use forecast</t>
        </r>
      </text>
    </comment>
    <comment ref="A22" authorId="0">
      <text>
        <r>
          <rPr>
            <sz val="9"/>
            <color indexed="81"/>
            <rFont val="宋体"/>
            <family val="3"/>
            <charset val="134"/>
          </rPr>
          <t>2022/4/1：April – August: 2.7M cf 
After August: 3.2M cf
2022/5/19： change to 2.34M before the automation complete
2022/9/9: updated to 2.08M before Nov</t>
        </r>
      </text>
    </comment>
    <comment ref="AI22" authorId="0">
      <text>
        <r>
          <rPr>
            <sz val="9"/>
            <color indexed="81"/>
            <rFont val="宋体"/>
            <family val="3"/>
            <charset val="134"/>
          </rPr>
          <t>begin of wk 6/2</t>
        </r>
      </text>
    </comment>
    <comment ref="CG22" authorId="0">
      <text>
        <r>
          <rPr>
            <sz val="9"/>
            <color indexed="81"/>
            <rFont val="宋体"/>
            <family val="3"/>
            <charset val="134"/>
          </rPr>
          <t>before this: SAV+SV2+SV3+SV4;
After this: only SV2</t>
        </r>
      </text>
    </comment>
    <comment ref="CH22" authorId="0">
      <text>
        <r>
          <rPr>
            <sz val="9"/>
            <color indexed="81"/>
            <rFont val="宋体"/>
            <family val="3"/>
            <charset val="134"/>
          </rPr>
          <t>158k fur</t>
        </r>
      </text>
    </comment>
    <comment ref="CP22" authorId="0">
      <text>
        <r>
          <rPr>
            <sz val="9"/>
            <color indexed="81"/>
            <rFont val="宋体"/>
            <family val="3"/>
            <charset val="134"/>
          </rPr>
          <t>122k hard goods: 66K FUR, 56K others</t>
        </r>
      </text>
    </comment>
    <comment ref="CQ22" authorId="0">
      <text>
        <r>
          <rPr>
            <sz val="9"/>
            <color indexed="81"/>
            <rFont val="宋体"/>
            <family val="3"/>
            <charset val="134"/>
          </rPr>
          <t>118k hard goods: 63K FUR, 55K others</t>
        </r>
      </text>
    </comment>
    <comment ref="CU22" authorId="0">
      <text>
        <r>
          <rPr>
            <sz val="9"/>
            <color indexed="81"/>
            <rFont val="宋体"/>
            <family val="3"/>
            <charset val="134"/>
          </rPr>
          <t>295K WM</t>
        </r>
      </text>
    </comment>
    <comment ref="CV22" authorId="0">
      <text>
        <r>
          <rPr>
            <b/>
            <sz val="9"/>
            <color indexed="81"/>
            <rFont val="宋体"/>
            <family val="3"/>
            <charset val="134"/>
          </rPr>
          <t>281K WM</t>
        </r>
      </text>
    </comment>
    <comment ref="CY22" authorId="0">
      <text>
        <r>
          <rPr>
            <sz val="9"/>
            <color indexed="81"/>
            <rFont val="宋体"/>
            <family val="3"/>
            <charset val="134"/>
          </rPr>
          <t>185K WM
PLAN TO MOVE 104k TO SV3</t>
        </r>
      </text>
    </comment>
    <comment ref="DA22" authorId="0">
      <text>
        <r>
          <rPr>
            <sz val="9"/>
            <color indexed="81"/>
            <rFont val="宋体"/>
            <family val="3"/>
            <charset val="134"/>
          </rPr>
          <t>104K WM move to SV3
other wholesales 15751</t>
        </r>
      </text>
    </comment>
    <comment ref="DB22" authorId="0">
      <text>
        <r>
          <rPr>
            <sz val="9"/>
            <color indexed="81"/>
            <rFont val="宋体"/>
            <family val="3"/>
            <charset val="134"/>
          </rPr>
          <t xml:space="preserve">
157K WM: RESERVE 80K deleted&amp;BNB.
85K FUR &amp; Lighting
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C22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150K WM: RESERVE 80K deleted&amp;BNB.
81K FUR &amp; Lighting
</t>
        </r>
      </text>
    </comment>
    <comment ref="DD22" authorId="0">
      <text>
        <r>
          <rPr>
            <sz val="9"/>
            <color indexed="81"/>
            <rFont val="宋体"/>
            <family val="3"/>
            <charset val="134"/>
          </rPr>
          <t xml:space="preserve">
149K WM: RESERVE 80K deleted&amp;BNB.
80K FUR &amp; Lighting</t>
        </r>
      </text>
    </comment>
    <comment ref="DE22" authorId="0">
      <text>
        <r>
          <rPr>
            <sz val="9"/>
            <color indexed="81"/>
            <rFont val="宋体"/>
            <family val="3"/>
            <charset val="134"/>
          </rPr>
          <t xml:space="preserve">142K WM: RESERVE 80K deleted&amp;BNB.
79K FUR &amp; Lighting
</t>
        </r>
      </text>
    </comment>
    <comment ref="DF22" authorId="0">
      <text>
        <r>
          <rPr>
            <b/>
            <sz val="9"/>
            <color indexed="81"/>
            <rFont val="宋体"/>
            <family val="3"/>
            <charset val="134"/>
          </rPr>
          <t>155K from SV3 SV4 to cover to 1/31
10K remaining?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G22" authorId="0">
      <text>
        <r>
          <rPr>
            <sz val="9"/>
            <color indexed="81"/>
            <rFont val="宋体"/>
            <family val="3"/>
            <charset val="134"/>
          </rPr>
          <t>106K WM
71K FUR &amp; Lighting: 37k fur</t>
        </r>
      </text>
    </comment>
    <comment ref="DI22" authorId="0">
      <text>
        <r>
          <rPr>
            <sz val="9"/>
            <color indexed="81"/>
            <rFont val="宋体"/>
            <family val="3"/>
            <charset val="134"/>
          </rPr>
          <t xml:space="preserve">89K WM
67K FUR &amp; Lighting: 34k fur
</t>
        </r>
      </text>
    </comment>
    <comment ref="DJ22" authorId="0">
      <text>
        <r>
          <rPr>
            <sz val="9"/>
            <color indexed="81"/>
            <rFont val="宋体"/>
            <family val="3"/>
            <charset val="134"/>
          </rPr>
          <t>72K WM
63K FUR &amp; Lighting: 33k fur</t>
        </r>
      </text>
    </comment>
    <comment ref="DM22" authorId="0">
      <text>
        <r>
          <rPr>
            <sz val="9"/>
            <color indexed="81"/>
            <rFont val="宋体"/>
            <family val="3"/>
            <charset val="134"/>
          </rPr>
          <t>68K WM+11K other wholesale
60K FUR&amp;LINGTING: 33K FUR</t>
        </r>
      </text>
    </comment>
    <comment ref="DN22" authorId="0">
      <text>
        <r>
          <rPr>
            <sz val="9"/>
            <color indexed="81"/>
            <rFont val="宋体"/>
            <family val="3"/>
            <charset val="134"/>
          </rPr>
          <t>68K WM+11K other wholesale
60K FUR&amp;LINGTING: 33K FUR</t>
        </r>
      </text>
    </comment>
    <comment ref="DU22" authorId="0">
      <text>
        <r>
          <rPr>
            <sz val="9"/>
            <color indexed="81"/>
            <rFont val="宋体"/>
            <family val="3"/>
            <charset val="134"/>
          </rPr>
          <t xml:space="preserve">36K Fur+other hard goods
</t>
        </r>
      </text>
    </comment>
    <comment ref="IB22" authorId="0">
      <text>
        <r>
          <rPr>
            <sz val="9"/>
            <color indexed="81"/>
            <rFont val="宋体"/>
            <family val="3"/>
            <charset val="134"/>
          </rPr>
          <t xml:space="preserve">
2.23M</t>
        </r>
      </text>
    </comment>
    <comment ref="IF22" authorId="0">
      <text>
        <r>
          <rPr>
            <b/>
            <sz val="9"/>
            <color indexed="81"/>
            <rFont val="宋体"/>
            <family val="3"/>
            <charset val="134"/>
          </rPr>
          <t>2.18</t>
        </r>
      </text>
    </comment>
    <comment ref="IK22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2.0</t>
        </r>
      </text>
    </comment>
    <comment ref="IR22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1.94M</t>
        </r>
      </text>
    </comment>
    <comment ref="IW22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2.06M</t>
        </r>
      </text>
    </comment>
    <comment ref="AI24" authorId="0">
      <text>
        <r>
          <rPr>
            <sz val="9"/>
            <color indexed="81"/>
            <rFont val="宋体"/>
            <family val="3"/>
            <charset val="134"/>
          </rPr>
          <t>SV4:90K in use</t>
        </r>
      </text>
    </comment>
    <comment ref="CM25" authorId="0">
      <text>
        <r>
          <rPr>
            <b/>
            <sz val="9"/>
            <color indexed="81"/>
            <rFont val="宋体"/>
            <family val="3"/>
            <charset val="134"/>
          </rPr>
          <t>SCS</t>
        </r>
      </text>
    </comment>
    <comment ref="AY26" authorId="0">
      <text>
        <r>
          <rPr>
            <sz val="9"/>
            <color indexed="81"/>
            <rFont val="宋体"/>
            <family val="3"/>
            <charset val="134"/>
          </rPr>
          <t xml:space="preserve">230K slow moving furniture from SV2&amp;SAV
</t>
        </r>
      </text>
    </comment>
    <comment ref="AZ26" authorId="0">
      <text>
        <r>
          <rPr>
            <sz val="9"/>
            <color indexed="81"/>
            <rFont val="宋体"/>
            <family val="3"/>
            <charset val="134"/>
          </rPr>
          <t xml:space="preserve">480K WMBF
</t>
        </r>
      </text>
    </comment>
    <comment ref="BM26" authorId="0">
      <text>
        <r>
          <rPr>
            <sz val="9"/>
            <color indexed="81"/>
            <rFont val="宋体"/>
            <family val="3"/>
            <charset val="134"/>
          </rPr>
          <t>need to transfer more slow moving furniture to SV4</t>
        </r>
      </text>
    </comment>
    <comment ref="BX26" authorId="0">
      <text>
        <r>
          <rPr>
            <sz val="9"/>
            <color indexed="81"/>
            <rFont val="宋体"/>
            <family val="3"/>
            <charset val="134"/>
          </rPr>
          <t>full capacity</t>
        </r>
      </text>
    </comment>
    <comment ref="CJ26" authorId="0">
      <text>
        <r>
          <rPr>
            <sz val="9"/>
            <color indexed="81"/>
            <rFont val="宋体"/>
            <family val="3"/>
            <charset val="134"/>
          </rPr>
          <t>40 containers to SV4, put it to SV2 in this report</t>
        </r>
      </text>
    </comment>
    <comment ref="CK26" authorId="0">
      <text>
        <r>
          <rPr>
            <b/>
            <sz val="9"/>
            <color indexed="81"/>
            <rFont val="宋体"/>
            <family val="3"/>
            <charset val="134"/>
          </rPr>
          <t>23 containers from sv2 to sv4</t>
        </r>
      </text>
    </comment>
    <comment ref="CL26" authorId="0">
      <text>
        <r>
          <rPr>
            <b/>
            <sz val="9"/>
            <color indexed="81"/>
            <rFont val="宋体"/>
            <family val="3"/>
            <charset val="134"/>
          </rPr>
          <t>13 containers</t>
        </r>
      </text>
    </comment>
    <comment ref="CM26" authorId="0">
      <text>
        <r>
          <rPr>
            <sz val="9"/>
            <color indexed="81"/>
            <rFont val="宋体"/>
            <family val="3"/>
            <charset val="134"/>
          </rPr>
          <t>8 containers</t>
        </r>
      </text>
    </comment>
    <comment ref="CO26" authorId="0">
      <text>
        <r>
          <rPr>
            <sz val="9"/>
            <color indexed="81"/>
            <rFont val="宋体"/>
            <family val="3"/>
            <charset val="134"/>
          </rPr>
          <t>156K hard goods</t>
        </r>
      </text>
    </comment>
    <comment ref="CP26" authorId="0">
      <text>
        <r>
          <rPr>
            <sz val="9"/>
            <color indexed="81"/>
            <rFont val="宋体"/>
            <family val="3"/>
            <charset val="134"/>
          </rPr>
          <t xml:space="preserve">152K hard goods
</t>
        </r>
      </text>
    </comment>
    <comment ref="CY26" authorId="0">
      <text>
        <r>
          <rPr>
            <sz val="9"/>
            <color indexed="81"/>
            <rFont val="宋体"/>
            <family val="3"/>
            <charset val="134"/>
          </rPr>
          <t>103K hard goods
276K textile</t>
        </r>
      </text>
    </comment>
    <comment ref="DB26" authorId="0">
      <text>
        <r>
          <rPr>
            <b/>
            <sz val="9"/>
            <color indexed="81"/>
            <rFont val="宋体"/>
            <family val="3"/>
            <charset val="134"/>
          </rPr>
          <t>244k textile, 84K fur</t>
        </r>
      </text>
    </comment>
    <comment ref="DC26" authorId="0">
      <text>
        <r>
          <rPr>
            <sz val="9"/>
            <color indexed="81"/>
            <rFont val="宋体"/>
            <family val="3"/>
            <charset val="134"/>
          </rPr>
          <t xml:space="preserve">225k textile, 76K fur
</t>
        </r>
      </text>
    </comment>
    <comment ref="DD26" authorId="0">
      <text>
        <r>
          <rPr>
            <sz val="9"/>
            <color indexed="81"/>
            <rFont val="宋体"/>
            <family val="3"/>
            <charset val="134"/>
          </rPr>
          <t>202k textile, 74K fur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</text>
    </comment>
    <comment ref="DE26" authorId="0">
      <text>
        <r>
          <rPr>
            <sz val="9"/>
            <color indexed="81"/>
            <rFont val="宋体"/>
            <family val="3"/>
            <charset val="134"/>
          </rPr>
          <t xml:space="preserve">178k textile, 74K fur
</t>
        </r>
      </text>
    </comment>
    <comment ref="DF26" authorId="0">
      <text>
        <r>
          <rPr>
            <b/>
            <sz val="9"/>
            <color indexed="81"/>
            <rFont val="宋体"/>
            <family val="3"/>
            <charset val="134"/>
          </rPr>
          <t>93K textile to cover to 1/31, 
finished already?</t>
        </r>
      </text>
    </comment>
    <comment ref="DG26" authorId="0">
      <text>
        <r>
          <rPr>
            <b/>
            <sz val="9"/>
            <color indexed="81"/>
            <rFont val="宋体"/>
            <family val="3"/>
            <charset val="134"/>
          </rPr>
          <t>146k textile, 61K fur</t>
        </r>
      </text>
    </comment>
    <comment ref="DI26" authorId="0">
      <text>
        <r>
          <rPr>
            <sz val="9"/>
            <color indexed="81"/>
            <rFont val="宋体"/>
            <family val="3"/>
            <charset val="134"/>
          </rPr>
          <t xml:space="preserve">128k textile, 57K fur
</t>
        </r>
      </text>
    </comment>
    <comment ref="DJ26" authorId="0">
      <text>
        <r>
          <rPr>
            <sz val="9"/>
            <color indexed="81"/>
            <rFont val="宋体"/>
            <family val="3"/>
            <charset val="134"/>
          </rPr>
          <t>108k textile, 53K fur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</text>
    </comment>
    <comment ref="DM26" authorId="0">
      <text>
        <r>
          <rPr>
            <sz val="9"/>
            <color indexed="81"/>
            <rFont val="宋体"/>
            <family val="3"/>
            <charset val="134"/>
          </rPr>
          <t>24K TEXTILE, 1200 FUR, 1500WM</t>
        </r>
      </text>
    </comment>
    <comment ref="DN26" authorId="0">
      <text>
        <r>
          <rPr>
            <b/>
            <sz val="9"/>
            <color indexed="81"/>
            <rFont val="宋体"/>
            <family val="3"/>
            <charset val="134"/>
          </rPr>
          <t>840 fur, 6300 textile,1500WM</t>
        </r>
      </text>
    </comment>
    <comment ref="CG31" authorId="0">
      <text>
        <r>
          <rPr>
            <b/>
            <sz val="9"/>
            <color indexed="81"/>
            <rFont val="宋体"/>
            <family val="3"/>
            <charset val="134"/>
          </rPr>
          <t>SV3</t>
        </r>
      </text>
    </comment>
    <comment ref="GW3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29 costco move to SV4</t>
        </r>
      </text>
    </comment>
    <comment ref="JO31" author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use forecast</t>
        </r>
      </text>
    </comment>
    <comment ref="CZ36" authorId="0">
      <text>
        <r>
          <rPr>
            <sz val="9"/>
            <color indexed="81"/>
            <rFont val="宋体"/>
            <family val="3"/>
            <charset val="134"/>
          </rPr>
          <t>rollout</t>
        </r>
      </text>
    </comment>
    <comment ref="FI36" authorId="0">
      <text>
        <r>
          <rPr>
            <b/>
            <sz val="9"/>
            <color indexed="81"/>
            <rFont val="宋体"/>
            <family val="3"/>
            <charset val="134"/>
          </rPr>
          <t>WM: PENDING PO 180K</t>
        </r>
      </text>
    </comment>
    <comment ref="A40" authorId="0">
      <text>
        <r>
          <rPr>
            <sz val="9"/>
            <color indexed="81"/>
            <rFont val="宋体"/>
            <family val="3"/>
            <charset val="134"/>
          </rPr>
          <t xml:space="preserve">from 1/16/2021, it will be 3.3M CF
4/14/2021: updated to 3.76M
</t>
        </r>
      </text>
    </comment>
    <comment ref="A41" authorId="0">
      <text>
        <r>
          <rPr>
            <sz val="9"/>
            <color indexed="81"/>
            <rFont val="宋体"/>
            <family val="3"/>
            <charset val="134"/>
          </rPr>
          <t xml:space="preserve">current 2.4M, and will increase to 2.6M from Mid Sept 2020
</t>
        </r>
      </text>
    </comment>
    <comment ref="CY41" authorId="0">
      <text>
        <r>
          <rPr>
            <sz val="9"/>
            <color indexed="81"/>
            <rFont val="宋体"/>
            <family val="3"/>
            <charset val="134"/>
          </rPr>
          <t xml:space="preserve">190K textile
</t>
        </r>
      </text>
    </comment>
    <comment ref="DA41" authorId="0">
      <text>
        <r>
          <rPr>
            <sz val="9"/>
            <color indexed="81"/>
            <rFont val="宋体"/>
            <family val="3"/>
            <charset val="134"/>
          </rPr>
          <t>104K WM from SV2,
other wholesale 15751</t>
        </r>
      </text>
    </comment>
    <comment ref="DB41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173K TEXTILE</t>
        </r>
      </text>
    </comment>
    <comment ref="DC41" authorId="0">
      <text>
        <r>
          <rPr>
            <sz val="9"/>
            <color indexed="81"/>
            <rFont val="宋体"/>
            <family val="3"/>
            <charset val="134"/>
          </rPr>
          <t>165K textile</t>
        </r>
      </text>
    </comment>
    <comment ref="DD41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154K TEXTILE</t>
        </r>
      </text>
    </comment>
    <comment ref="DE41" authorId="0">
      <text>
        <r>
          <rPr>
            <sz val="9"/>
            <color indexed="81"/>
            <rFont val="宋体"/>
            <family val="3"/>
            <charset val="134"/>
          </rPr>
          <t>139K TEXTILE</t>
        </r>
      </text>
    </comment>
    <comment ref="DF41" authorId="0">
      <text>
        <r>
          <rPr>
            <b/>
            <sz val="9"/>
            <color indexed="81"/>
            <rFont val="宋体"/>
            <family val="3"/>
            <charset val="134"/>
          </rPr>
          <t>62K textile to cover to 1/31
10K REMAINING?</t>
        </r>
      </text>
    </comment>
    <comment ref="DG41" authorId="0">
      <text>
        <r>
          <rPr>
            <sz val="9"/>
            <color indexed="81"/>
            <rFont val="宋体"/>
            <family val="3"/>
            <charset val="134"/>
          </rPr>
          <t>95K Textile</t>
        </r>
      </text>
    </comment>
    <comment ref="DI41" authorId="0">
      <text>
        <r>
          <rPr>
            <sz val="9"/>
            <color indexed="81"/>
            <rFont val="宋体"/>
            <family val="3"/>
            <charset val="134"/>
          </rPr>
          <t xml:space="preserve">65K textile
</t>
        </r>
      </text>
    </comment>
    <comment ref="DJ41" authorId="0">
      <text>
        <r>
          <rPr>
            <sz val="9"/>
            <color indexed="81"/>
            <rFont val="宋体"/>
            <family val="3"/>
            <charset val="134"/>
          </rPr>
          <t>41K Textile</t>
        </r>
      </text>
    </comment>
    <comment ref="DM41" authorId="0">
      <text>
        <r>
          <rPr>
            <sz val="9"/>
            <color indexed="81"/>
            <rFont val="宋体"/>
            <family val="3"/>
            <charset val="134"/>
          </rPr>
          <t>31k textile</t>
        </r>
      </text>
    </comment>
    <comment ref="DU41" authorId="0">
      <text>
        <r>
          <rPr>
            <sz val="9"/>
            <color indexed="81"/>
            <rFont val="宋体"/>
            <family val="3"/>
            <charset val="134"/>
          </rPr>
          <t xml:space="preserve">27K Ecom soft goods
</t>
        </r>
      </text>
    </comment>
    <comment ref="IB41" authorId="0">
      <text>
        <r>
          <rPr>
            <sz val="9"/>
            <color indexed="81"/>
            <rFont val="宋体"/>
            <family val="3"/>
            <charset val="134"/>
          </rPr>
          <t xml:space="preserve">2.58M
</t>
        </r>
      </text>
    </comment>
    <comment ref="IF41" authorId="0">
      <text>
        <r>
          <rPr>
            <b/>
            <sz val="9"/>
            <color indexed="81"/>
            <rFont val="宋体"/>
            <family val="3"/>
            <charset val="134"/>
          </rPr>
          <t>2.62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IK4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2.66</t>
        </r>
      </text>
    </comment>
    <comment ref="IL4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wm</t>
        </r>
      </text>
    </comment>
    <comment ref="IR4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2.72M</t>
        </r>
      </text>
    </comment>
    <comment ref="IW4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2.69m</t>
        </r>
      </text>
    </comment>
    <comment ref="FP42" authorId="0">
      <text>
        <r>
          <rPr>
            <b/>
            <sz val="9"/>
            <color indexed="81"/>
            <rFont val="宋体"/>
            <family val="3"/>
            <charset val="134"/>
          </rPr>
          <t>SV3: Capacity increase to 3.3M from 1/16/2021</t>
        </r>
      </text>
    </comment>
    <comment ref="IB4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WM</t>
        </r>
      </text>
    </comment>
    <comment ref="IF4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WM</t>
        </r>
      </text>
    </comment>
    <comment ref="FO45" authorId="0">
      <text>
        <r>
          <rPr>
            <b/>
            <sz val="9"/>
            <color indexed="81"/>
            <rFont val="宋体"/>
            <family val="3"/>
            <charset val="134"/>
          </rPr>
          <t>Author:</t>
        </r>
        <r>
          <rPr>
            <sz val="9"/>
            <color indexed="81"/>
            <rFont val="宋体"/>
            <family val="3"/>
            <charset val="134"/>
          </rPr>
          <t xml:space="preserve">
SV3 TO SV4</t>
        </r>
      </text>
    </comment>
    <comment ref="FR45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SV3 TO SV4</t>
        </r>
      </text>
    </comment>
    <comment ref="FU45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SV3 TO SV4</t>
        </r>
      </text>
    </comment>
    <comment ref="GF45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SV3 TO SV4</t>
        </r>
      </text>
    </comment>
    <comment ref="GV4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till 12/10, 80 containers variance</t>
        </r>
      </text>
    </comment>
    <comment ref="FM54" authorId="0">
      <text>
        <r>
          <rPr>
            <sz val="9"/>
            <color indexed="81"/>
            <rFont val="宋体"/>
            <family val="3"/>
            <charset val="134"/>
          </rPr>
          <t xml:space="preserve">
WM OO:300k</t>
        </r>
      </text>
    </comment>
    <comment ref="FW5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wm pending OB: 100K</t>
        </r>
      </text>
    </comment>
    <comment ref="A59" authorId="0">
      <text>
        <r>
          <rPr>
            <b/>
            <sz val="9"/>
            <color indexed="81"/>
            <rFont val="宋体"/>
            <family val="3"/>
            <charset val="134"/>
          </rPr>
          <t>3/29/2021:change from 1M to 800K
4/16/2021: update to 860K
4/25/2021: updated to 650K
5/25/2021: updated to 800K
7/1:Ron updated to 1.2M</t>
        </r>
      </text>
    </comment>
    <comment ref="FA59" authorId="0">
      <text>
        <r>
          <rPr>
            <sz val="9"/>
            <color indexed="81"/>
            <rFont val="宋体"/>
            <family val="3"/>
            <charset val="134"/>
          </rPr>
          <t xml:space="preserve">SV4 storage capacity will be increased from 0.8M to 1M by Oct. 1st. </t>
        </r>
      </text>
    </comment>
    <comment ref="FN59" authorId="0">
      <text>
        <r>
          <rPr>
            <b/>
            <sz val="9"/>
            <color indexed="81"/>
            <rFont val="宋体"/>
            <family val="3"/>
            <charset val="134"/>
          </rPr>
          <t>Author:</t>
        </r>
        <r>
          <rPr>
            <sz val="9"/>
            <color indexed="81"/>
            <rFont val="宋体"/>
            <family val="3"/>
            <charset val="134"/>
          </rPr>
          <t xml:space="preserve">
SV3:43026</t>
        </r>
      </text>
    </comment>
    <comment ref="HT5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2/18:1314108</t>
        </r>
      </text>
    </comment>
    <comment ref="IX5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wm to SV3</t>
        </r>
      </text>
    </comment>
    <comment ref="GX62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188K OO BEFORE MID SEPT</t>
        </r>
      </text>
    </comment>
    <comment ref="CG67" authorId="0">
      <text>
        <r>
          <rPr>
            <b/>
            <sz val="9"/>
            <color indexed="81"/>
            <rFont val="宋体"/>
            <family val="3"/>
            <charset val="134"/>
          </rPr>
          <t>WOD</t>
        </r>
      </text>
    </comment>
    <comment ref="A77" authorId="0">
      <text>
        <r>
          <rPr>
            <sz val="9"/>
            <color indexed="81"/>
            <rFont val="宋体"/>
            <family val="3"/>
            <charset val="134"/>
          </rPr>
          <t xml:space="preserve">
Max capacity
20190423: change wod capacity to 2M*0.9=1.8M
20190513: change WD2 capacity to 500K
</t>
        </r>
      </text>
    </comment>
    <comment ref="CG77" authorId="0">
      <text>
        <r>
          <rPr>
            <sz val="9"/>
            <color indexed="81"/>
            <rFont val="宋体"/>
            <family val="3"/>
            <charset val="134"/>
          </rPr>
          <t>Before this WOD+WD2
After this WOD</t>
        </r>
      </text>
    </comment>
    <comment ref="CI77" authorId="0">
      <text>
        <r>
          <rPr>
            <sz val="9"/>
            <color indexed="81"/>
            <rFont val="宋体"/>
            <family val="3"/>
            <charset val="134"/>
          </rPr>
          <t>add 50% LVM inventory</t>
        </r>
      </text>
    </comment>
    <comment ref="DD77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13664 cf fur from WD2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IB77" authorId="0">
      <text>
        <r>
          <rPr>
            <b/>
            <sz val="9"/>
            <color indexed="81"/>
            <rFont val="宋体"/>
            <family val="3"/>
            <charset val="134"/>
          </rPr>
          <t>0.99M</t>
        </r>
      </text>
    </comment>
    <comment ref="IF77" authorId="0">
      <text>
        <r>
          <rPr>
            <b/>
            <sz val="9"/>
            <color indexed="81"/>
            <rFont val="宋体"/>
            <family val="3"/>
            <charset val="134"/>
          </rPr>
          <t>943K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IK77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943k</t>
        </r>
      </text>
    </comment>
    <comment ref="IR77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1M</t>
        </r>
      </text>
    </comment>
    <comment ref="CG85" authorId="0">
      <text>
        <r>
          <rPr>
            <b/>
            <sz val="9"/>
            <color indexed="81"/>
            <rFont val="宋体"/>
            <family val="3"/>
            <charset val="134"/>
          </rPr>
          <t>WD2</t>
        </r>
      </text>
    </comment>
    <comment ref="GV85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till 11/20, 80 containers variance</t>
        </r>
      </text>
    </comment>
    <comment ref="IL85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CONTAINER ISSUE, USE WM FORECAST</t>
        </r>
      </text>
    </comment>
    <comment ref="GP9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20K global orders</t>
        </r>
      </text>
    </comment>
    <comment ref="A95" authorId="0">
      <text>
        <r>
          <rPr>
            <sz val="9"/>
            <color indexed="81"/>
            <rFont val="宋体"/>
            <family val="3"/>
            <charset val="134"/>
          </rPr>
          <t>20190602: current 500K cf, will increase additional 100K after set up the rack
202008: change into 700K
6/8/2021:Before we use WD2 for other accounts, I’d guess we can use 700-800Kcf as the storage capacity.
7/1/2021: updated to 510K?
7/9/2021: Alex confirm the capacity 700K 
11/11/2021: Alex confirm the capacity is 750K</t>
        </r>
      </text>
    </comment>
    <comment ref="CC95" authorId="0">
      <text>
        <r>
          <rPr>
            <b/>
            <sz val="9"/>
            <color indexed="81"/>
            <rFont val="宋体"/>
            <family val="3"/>
            <charset val="134"/>
          </rPr>
          <t>14818 furniture</t>
        </r>
      </text>
    </comment>
    <comment ref="CD95" authorId="0">
      <text>
        <r>
          <rPr>
            <sz val="9"/>
            <color indexed="81"/>
            <rFont val="宋体"/>
            <family val="3"/>
            <charset val="134"/>
          </rPr>
          <t xml:space="preserve">
16811 furniture</t>
        </r>
      </text>
    </comment>
    <comment ref="CE95" authorId="0">
      <text>
        <r>
          <rPr>
            <sz val="9"/>
            <color indexed="81"/>
            <rFont val="宋体"/>
            <family val="3"/>
            <charset val="134"/>
          </rPr>
          <t>26014</t>
        </r>
      </text>
    </comment>
    <comment ref="CF95" authorId="0">
      <text>
        <r>
          <rPr>
            <b/>
            <sz val="9"/>
            <color indexed="81"/>
            <rFont val="宋体"/>
            <family val="3"/>
            <charset val="134"/>
          </rPr>
          <t>33K fur</t>
        </r>
      </text>
    </comment>
    <comment ref="CH95" authorId="0">
      <text>
        <r>
          <rPr>
            <b/>
            <sz val="9"/>
            <color indexed="81"/>
            <rFont val="宋体"/>
            <family val="3"/>
            <charset val="134"/>
          </rPr>
          <t>38K fur</t>
        </r>
      </text>
    </comment>
    <comment ref="CI95" authorId="0">
      <text>
        <r>
          <rPr>
            <sz val="9"/>
            <color indexed="81"/>
            <rFont val="宋体"/>
            <family val="3"/>
            <charset val="134"/>
          </rPr>
          <t>others : 42960 cf in total, 38960 of them is fur</t>
        </r>
      </text>
    </comment>
    <comment ref="CU95" authorId="0">
      <text>
        <r>
          <rPr>
            <sz val="9"/>
            <color indexed="81"/>
            <rFont val="宋体"/>
            <family val="3"/>
            <charset val="134"/>
          </rPr>
          <t xml:space="preserve"> 13806 cf fur 
</t>
        </r>
      </text>
    </comment>
    <comment ref="DA95" authorId="0">
      <text>
        <r>
          <rPr>
            <sz val="9"/>
            <color indexed="81"/>
            <rFont val="宋体"/>
            <family val="3"/>
            <charset val="134"/>
          </rPr>
          <t>13750 FUR</t>
        </r>
      </text>
    </comment>
    <comment ref="DB95" authorId="0">
      <text>
        <r>
          <rPr>
            <b/>
            <sz val="9"/>
            <color indexed="81"/>
            <rFont val="宋体"/>
            <family val="3"/>
            <charset val="134"/>
          </rPr>
          <t>13664 FUR</t>
        </r>
      </text>
    </comment>
    <comment ref="DD95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
9</t>
        </r>
        <r>
          <rPr>
            <sz val="9"/>
            <color indexed="81"/>
            <rFont val="宋体"/>
            <family val="3"/>
            <charset val="134"/>
          </rPr>
          <t>842 FUR</t>
        </r>
      </text>
    </comment>
    <comment ref="DE95" authorId="0">
      <text>
        <r>
          <rPr>
            <b/>
            <sz val="9"/>
            <color indexed="81"/>
            <rFont val="宋体"/>
            <family val="3"/>
            <charset val="134"/>
          </rPr>
          <t>9730 fur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G95" authorId="0">
      <text>
        <r>
          <rPr>
            <b/>
            <sz val="9"/>
            <color indexed="81"/>
            <rFont val="宋体"/>
            <family val="3"/>
            <charset val="134"/>
          </rPr>
          <t>9730 FUR</t>
        </r>
      </text>
    </comment>
    <comment ref="DI95" authorId="0">
      <text>
        <r>
          <rPr>
            <sz val="9"/>
            <color indexed="81"/>
            <rFont val="宋体"/>
            <family val="3"/>
            <charset val="134"/>
          </rPr>
          <t xml:space="preserve">4740 FUR
</t>
        </r>
      </text>
    </comment>
    <comment ref="DJ95" authorId="0">
      <text>
        <r>
          <rPr>
            <b/>
            <sz val="9"/>
            <color indexed="81"/>
            <rFont val="宋体"/>
            <family val="3"/>
            <charset val="134"/>
          </rPr>
          <t>4740 FUR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M95" authorId="0">
      <text>
        <r>
          <rPr>
            <b/>
            <sz val="9"/>
            <color indexed="81"/>
            <rFont val="宋体"/>
            <family val="3"/>
            <charset val="134"/>
          </rPr>
          <t>4740 fur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N95" authorId="0">
      <text>
        <r>
          <rPr>
            <b/>
            <sz val="9"/>
            <color indexed="81"/>
            <rFont val="宋体"/>
            <family val="3"/>
            <charset val="134"/>
          </rPr>
          <t>4740 fur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FN95" authorId="0">
      <text>
        <r>
          <rPr>
            <b/>
            <sz val="9"/>
            <color indexed="81"/>
            <rFont val="宋体"/>
            <family val="3"/>
            <charset val="134"/>
          </rPr>
          <t>Author:</t>
        </r>
        <r>
          <rPr>
            <sz val="9"/>
            <color indexed="81"/>
            <rFont val="宋体"/>
            <family val="3"/>
            <charset val="134"/>
          </rPr>
          <t xml:space="preserve">
WOD:5724</t>
        </r>
      </text>
    </comment>
    <comment ref="FR10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WOD TO WD2</t>
        </r>
      </text>
    </comment>
    <comment ref="FU10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WOD TO WD2</t>
        </r>
      </text>
    </comment>
    <comment ref="IF107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CONTAINER ISSUE, USE WM FORECAST</t>
        </r>
      </text>
    </comment>
    <comment ref="A117" authorId="0">
      <text>
        <r>
          <rPr>
            <sz val="9"/>
            <color indexed="81"/>
            <rFont val="宋体"/>
            <family val="3"/>
            <charset val="134"/>
          </rPr>
          <t xml:space="preserve">20201217 updated by Peter
</t>
        </r>
      </text>
    </comment>
    <comment ref="A138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Max capacity
</t>
        </r>
      </text>
    </comment>
    <comment ref="BH138" authorId="0">
      <text>
        <r>
          <rPr>
            <b/>
            <sz val="9"/>
            <color indexed="81"/>
            <rFont val="宋体"/>
            <family val="3"/>
            <charset val="134"/>
          </rPr>
          <t>170K pending OB orders</t>
        </r>
      </text>
    </comment>
    <comment ref="BI138" authorId="0">
      <text>
        <r>
          <rPr>
            <b/>
            <sz val="9"/>
            <color indexed="81"/>
            <rFont val="宋体"/>
            <family val="3"/>
            <charset val="134"/>
          </rPr>
          <t>200K PENDING OB</t>
        </r>
      </text>
    </comment>
    <comment ref="BJ138" authorId="0">
      <text>
        <r>
          <rPr>
            <b/>
            <sz val="9"/>
            <color indexed="81"/>
            <rFont val="宋体"/>
            <family val="3"/>
            <charset val="134"/>
          </rPr>
          <t>180K pending ob</t>
        </r>
      </text>
    </comment>
    <comment ref="CI138" authorId="0">
      <text>
        <r>
          <rPr>
            <sz val="9"/>
            <color indexed="81"/>
            <rFont val="宋体"/>
            <family val="3"/>
            <charset val="134"/>
          </rPr>
          <t>120K move to wdc</t>
        </r>
      </text>
    </comment>
    <comment ref="CJ138" authorId="0">
      <text>
        <r>
          <rPr>
            <sz val="9"/>
            <color indexed="81"/>
            <rFont val="宋体"/>
            <family val="3"/>
            <charset val="134"/>
          </rPr>
          <t xml:space="preserve">68k move to wdc
</t>
        </r>
      </text>
    </comment>
    <comment ref="HX145" authorId="0">
      <text>
        <r>
          <rPr>
            <b/>
            <sz val="9"/>
            <color indexed="81"/>
            <rFont val="宋体"/>
            <family val="3"/>
            <charset val="134"/>
          </rPr>
          <t>CHANGE To OH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D27" authorId="0">
      <text>
        <r>
          <rPr>
            <b/>
            <sz val="9"/>
            <color indexed="81"/>
            <rFont val="宋体"/>
            <family val="3"/>
            <charset val="134"/>
          </rPr>
          <t>Author:</t>
        </r>
        <r>
          <rPr>
            <sz val="9"/>
            <color indexed="81"/>
            <rFont val="宋体"/>
            <family val="3"/>
            <charset val="134"/>
          </rPr>
          <t xml:space="preserve">
RON UPDATED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C4" authorId="0">
      <text>
        <r>
          <rPr>
            <sz val="9"/>
            <color indexed="81"/>
            <rFont val="宋体"/>
            <family val="3"/>
            <charset val="134"/>
          </rPr>
          <t>90% of theoretical full capacity</t>
        </r>
      </text>
    </comment>
    <comment ref="D4" authorId="0">
      <text>
        <r>
          <rPr>
            <sz val="9"/>
            <color indexed="81"/>
            <rFont val="宋体"/>
            <family val="3"/>
            <charset val="134"/>
          </rPr>
          <t>OH</t>
        </r>
      </text>
    </comment>
    <comment ref="E4" authorId="0">
      <text>
        <r>
          <rPr>
            <sz val="9"/>
            <color indexed="81"/>
            <rFont val="宋体"/>
            <family val="3"/>
            <charset val="134"/>
          </rPr>
          <t>OH+Arrived containers at port</t>
        </r>
      </text>
    </comment>
    <comment ref="F4" authorId="0">
      <text>
        <r>
          <rPr>
            <sz val="9"/>
            <color indexed="81"/>
            <rFont val="宋体"/>
            <family val="3"/>
            <charset val="134"/>
          </rPr>
          <t>OH+Arrived containers at port</t>
        </r>
      </text>
    </comment>
    <comment ref="G4" authorId="0">
      <text>
        <r>
          <rPr>
            <sz val="9"/>
            <color indexed="81"/>
            <rFont val="宋体"/>
            <family val="3"/>
            <charset val="134"/>
          </rPr>
          <t>OH+Arrived containers at port</t>
        </r>
      </text>
    </comment>
    <comment ref="H4" authorId="0">
      <text>
        <r>
          <rPr>
            <sz val="9"/>
            <color indexed="81"/>
            <rFont val="宋体"/>
            <family val="3"/>
            <charset val="134"/>
          </rPr>
          <t>OH+Arrived containers at port</t>
        </r>
      </text>
    </comment>
    <comment ref="J41" authorId="0">
      <text>
        <r>
          <rPr>
            <b/>
            <sz val="9"/>
            <color indexed="81"/>
            <rFont val="宋体"/>
            <family val="3"/>
            <charset val="134"/>
          </rPr>
          <t>140K new product at May-June</t>
        </r>
      </text>
    </comment>
    <comment ref="J42" authorId="0">
      <text>
        <r>
          <rPr>
            <b/>
            <sz val="9"/>
            <color indexed="81"/>
            <rFont val="宋体"/>
            <family val="3"/>
            <charset val="134"/>
          </rPr>
          <t>50K new furniture at May-june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B23" authorId="0">
      <text>
        <r>
          <rPr>
            <sz val="9"/>
            <color indexed="81"/>
            <rFont val="宋体"/>
            <family val="3"/>
            <charset val="134"/>
          </rPr>
          <t xml:space="preserve">90% utilization
</t>
        </r>
      </text>
    </comment>
    <comment ref="D24" authorId="0">
      <text>
        <r>
          <rPr>
            <sz val="9"/>
            <color indexed="81"/>
            <rFont val="宋体"/>
            <family val="3"/>
            <charset val="134"/>
          </rPr>
          <t>110K to WOD,
210K to SV2,
133K C&amp;D
no container at port</t>
        </r>
      </text>
    </comment>
    <comment ref="D25" authorId="0">
      <text>
        <r>
          <rPr>
            <sz val="9"/>
            <color indexed="81"/>
            <rFont val="宋体"/>
            <family val="3"/>
            <charset val="134"/>
          </rPr>
          <t>on season 160K from LVM,
38K C&amp;D
50 container at port
19.1-19.3 new products: 20%*148905</t>
        </r>
      </text>
    </comment>
    <comment ref="D26" authorId="0">
      <text>
        <r>
          <rPr>
            <sz val="9"/>
            <color indexed="81"/>
            <rFont val="宋体"/>
            <family val="3"/>
            <charset val="134"/>
          </rPr>
          <t>on season 250K from lvm,
100k c&amp;d
 50 CONTAIER AT PORT
19.1-19.3 new products: 80%*148905, Tex 155K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C27" authorId="0">
      <text>
        <r>
          <rPr>
            <sz val="9"/>
            <color indexed="81"/>
            <rFont val="宋体"/>
            <family val="3"/>
            <charset val="134"/>
          </rPr>
          <t xml:space="preserve">2019 new furniture items inventory </t>
        </r>
      </text>
    </comment>
    <comment ref="D27" authorId="0">
      <text>
        <r>
          <rPr>
            <sz val="9"/>
            <color indexed="81"/>
            <rFont val="宋体"/>
            <family val="3"/>
            <charset val="134"/>
          </rPr>
          <t xml:space="preserve">2019 new textile items inventory 
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F7" authorId="0">
      <text>
        <r>
          <rPr>
            <b/>
            <sz val="9"/>
            <color indexed="81"/>
            <rFont val="宋体"/>
            <family val="3"/>
            <charset val="134"/>
          </rPr>
          <t>EEC INCOMING INCREASED 150k</t>
        </r>
      </text>
    </comment>
    <comment ref="B36" authorId="0">
      <text>
        <r>
          <rPr>
            <sz val="9"/>
            <color indexed="81"/>
            <rFont val="宋体"/>
            <family val="3"/>
            <charset val="134"/>
          </rPr>
          <t xml:space="preserve">90% utilization
</t>
        </r>
      </text>
    </comment>
    <comment ref="E36" authorId="0">
      <text>
        <r>
          <rPr>
            <b/>
            <sz val="9"/>
            <color indexed="81"/>
            <rFont val="宋体"/>
            <family val="3"/>
            <charset val="134"/>
          </rPr>
          <t>add heated products</t>
        </r>
      </text>
    </comment>
    <comment ref="H36" authorId="0">
      <text>
        <r>
          <rPr>
            <b/>
            <sz val="9"/>
            <color indexed="81"/>
            <rFont val="宋体"/>
            <family val="3"/>
            <charset val="134"/>
          </rPr>
          <t>80% SV2, 20% WOD</t>
        </r>
      </text>
    </comment>
    <comment ref="I36" authorId="0">
      <text>
        <r>
          <rPr>
            <b/>
            <sz val="9"/>
            <color indexed="81"/>
            <rFont val="宋体"/>
            <family val="3"/>
            <charset val="134"/>
          </rPr>
          <t>go to sv2</t>
        </r>
      </text>
    </comment>
    <comment ref="C39" authorId="0">
      <text>
        <r>
          <rPr>
            <b/>
            <sz val="9"/>
            <color indexed="81"/>
            <rFont val="宋体"/>
            <family val="3"/>
            <charset val="134"/>
          </rPr>
          <t>7/14</t>
        </r>
      </text>
    </comment>
    <comment ref="B44" authorId="0">
      <text>
        <r>
          <rPr>
            <sz val="9"/>
            <color indexed="81"/>
            <rFont val="宋体"/>
            <family val="3"/>
            <charset val="134"/>
          </rPr>
          <t xml:space="preserve">90% utilization
</t>
        </r>
      </text>
    </comment>
  </commentList>
</comments>
</file>

<file path=xl/comments7.xml><?xml version="1.0" encoding="utf-8"?>
<comments xmlns="http://schemas.openxmlformats.org/spreadsheetml/2006/main">
  <authors>
    <author>Author</author>
  </authors>
  <commentList>
    <comment ref="B3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COSTCO</t>
        </r>
      </text>
    </comment>
    <comment ref="B3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COSTCO</t>
        </r>
      </text>
    </comment>
  </commentList>
</comments>
</file>

<file path=xl/comments8.xml><?xml version="1.0" encoding="utf-8"?>
<comments xmlns="http://schemas.openxmlformats.org/spreadsheetml/2006/main">
  <authors>
    <author>Author</author>
  </authors>
  <commentList>
    <comment ref="B3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</t>
        </r>
      </text>
    </comment>
    <comment ref="B3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</t>
        </r>
      </text>
    </comment>
  </commentList>
</comments>
</file>

<file path=xl/comments9.xml><?xml version="1.0" encoding="utf-8"?>
<comments xmlns="http://schemas.openxmlformats.org/spreadsheetml/2006/main">
  <authors>
    <author>Author</author>
  </authors>
  <commentList>
    <comment ref="C39" authorId="0">
      <text>
        <r>
          <rPr>
            <b/>
            <sz val="9"/>
            <color indexed="81"/>
            <rFont val="宋体"/>
            <family val="3"/>
            <charset val="134"/>
          </rPr>
          <t>Author:</t>
        </r>
        <r>
          <rPr>
            <sz val="9"/>
            <color indexed="81"/>
            <rFont val="宋体"/>
            <family val="3"/>
            <charset val="134"/>
          </rPr>
          <t xml:space="preserve">
218</t>
        </r>
      </text>
    </comment>
    <comment ref="C40" authorId="0">
      <text>
        <r>
          <rPr>
            <b/>
            <sz val="9"/>
            <color indexed="81"/>
            <rFont val="宋体"/>
            <family val="3"/>
            <charset val="134"/>
          </rPr>
          <t>Author:</t>
        </r>
        <r>
          <rPr>
            <sz val="9"/>
            <color indexed="81"/>
            <rFont val="宋体"/>
            <family val="3"/>
            <charset val="134"/>
          </rPr>
          <t xml:space="preserve">
262</t>
        </r>
      </text>
    </comment>
    <comment ref="C43" authorId="0">
      <text>
        <r>
          <rPr>
            <b/>
            <sz val="9"/>
            <color indexed="81"/>
            <rFont val="宋体"/>
            <family val="3"/>
            <charset val="134"/>
          </rPr>
          <t>Author:</t>
        </r>
        <r>
          <rPr>
            <sz val="9"/>
            <color indexed="81"/>
            <rFont val="宋体"/>
            <family val="3"/>
            <charset val="134"/>
          </rPr>
          <t xml:space="preserve">
94</t>
        </r>
      </text>
    </comment>
  </commentList>
</comments>
</file>

<file path=xl/sharedStrings.xml><?xml version="1.0" encoding="utf-8"?>
<sst xmlns="http://schemas.openxmlformats.org/spreadsheetml/2006/main" count="2963" uniqueCount="703">
  <si>
    <t>201736</t>
  </si>
  <si>
    <t>SV2/SD2</t>
  </si>
  <si>
    <t>Weekly forecast (unit)</t>
    <phoneticPr fontId="64" type="noConversion"/>
  </si>
  <si>
    <t>Incoming</t>
    <phoneticPr fontId="64" type="noConversion"/>
  </si>
  <si>
    <t>E com sales</t>
    <phoneticPr fontId="64" type="noConversion"/>
  </si>
  <si>
    <t>WM sales</t>
    <phoneticPr fontId="64" type="noConversion"/>
  </si>
  <si>
    <t>Outbound_E com sales</t>
    <phoneticPr fontId="64" type="noConversion"/>
  </si>
  <si>
    <t>Inbound_cf</t>
    <phoneticPr fontId="64" type="noConversion"/>
  </si>
  <si>
    <t>Inbound_container</t>
    <phoneticPr fontId="64" type="noConversion"/>
  </si>
  <si>
    <t>Net increase</t>
    <phoneticPr fontId="64" type="noConversion"/>
  </si>
  <si>
    <t>Net increase accumulated</t>
  </si>
  <si>
    <t>Import Arrive</t>
  </si>
  <si>
    <t>Vessel Name</t>
  </si>
  <si>
    <t>Load Count</t>
  </si>
  <si>
    <t>MOMJ:MOL MAJESTY</t>
  </si>
  <si>
    <t>ZANT:ZIM ANTWERP</t>
  </si>
  <si>
    <t>HLMH:MEHUIN</t>
  </si>
  <si>
    <t>KLUM:HUMEN BRIDGE</t>
  </si>
  <si>
    <t>HLNA:NAGOYA EXPRESS</t>
  </si>
  <si>
    <t>MOMD:MOL MODERN</t>
  </si>
  <si>
    <t>CMNA:CMA CGM NABUCCO</t>
  </si>
  <si>
    <t>HLPG:PRAGUE EXPRESS</t>
  </si>
  <si>
    <t>COGL:COSCO GLORY</t>
  </si>
  <si>
    <t>ZARS:ARISTOMENIS</t>
  </si>
  <si>
    <t>MOMS:MOL MAESTRO</t>
  </si>
  <si>
    <t>MOBE:MOL BENEFACTOR</t>
  </si>
  <si>
    <t>MKSZ:MAERSK SHENZHEN</t>
  </si>
  <si>
    <t>YMUO:YM UNISON</t>
  </si>
  <si>
    <t>ZNIN:ZIM NINGBO</t>
  </si>
  <si>
    <t>CCEV:ERVING</t>
  </si>
  <si>
    <t>MAAD:ADRIAN MAERSK</t>
  </si>
  <si>
    <t>MOAE:MOL MARVEL</t>
  </si>
  <si>
    <t>NYCZ:CZECH</t>
  </si>
  <si>
    <t>ZROT:ZIM ROTTERDAM</t>
  </si>
  <si>
    <t>SV2</t>
  </si>
  <si>
    <t>SAV</t>
  </si>
  <si>
    <t>Port arrive date</t>
    <phoneticPr fontId="64" type="noConversion"/>
  </si>
  <si>
    <t>Ship To</t>
  </si>
  <si>
    <t>Total</t>
  </si>
  <si>
    <t>WD2</t>
  </si>
  <si>
    <t>WOD</t>
  </si>
  <si>
    <t>TOR</t>
  </si>
  <si>
    <t>GS2</t>
  </si>
  <si>
    <t>Total Inv Volume</t>
    <phoneticPr fontId="64" type="noConversion"/>
  </si>
  <si>
    <t>SV2</t>
    <phoneticPr fontId="64" type="noConversion"/>
  </si>
  <si>
    <t>WOD</t>
    <phoneticPr fontId="64" type="noConversion"/>
  </si>
  <si>
    <t>LVM</t>
    <phoneticPr fontId="64" type="noConversion"/>
  </si>
  <si>
    <t>LVM</t>
    <phoneticPr fontId="64" type="noConversion"/>
  </si>
  <si>
    <t>Outbound_WM sales+Retailers</t>
    <phoneticPr fontId="64" type="noConversion"/>
  </si>
  <si>
    <t>Outbound_Retailers</t>
    <phoneticPr fontId="64" type="noConversion"/>
  </si>
  <si>
    <t>201806</t>
  </si>
  <si>
    <t>201807</t>
  </si>
  <si>
    <t>201808</t>
  </si>
  <si>
    <t>201809</t>
  </si>
  <si>
    <t>WD2</t>
    <phoneticPr fontId="64" type="noConversion"/>
  </si>
  <si>
    <t>WM</t>
    <phoneticPr fontId="64" type="noConversion"/>
  </si>
  <si>
    <t>wm</t>
    <phoneticPr fontId="64" type="noConversion"/>
  </si>
  <si>
    <t>ECOM</t>
    <phoneticPr fontId="64" type="noConversion"/>
  </si>
  <si>
    <t>Outbound_E com sales</t>
    <phoneticPr fontId="64" type="noConversion"/>
  </si>
  <si>
    <t>outbound_not under planning</t>
    <phoneticPr fontId="64" type="noConversion"/>
  </si>
  <si>
    <t>KEN</t>
    <phoneticPr fontId="64" type="noConversion"/>
  </si>
  <si>
    <t>201810</t>
  </si>
  <si>
    <t>201811</t>
  </si>
  <si>
    <t>201812</t>
  </si>
  <si>
    <t>201813</t>
  </si>
  <si>
    <t>201814</t>
  </si>
  <si>
    <t>201815</t>
  </si>
  <si>
    <t>201816</t>
  </si>
  <si>
    <t>201817</t>
  </si>
  <si>
    <t>201818</t>
  </si>
  <si>
    <t>not planning</t>
    <phoneticPr fontId="64" type="noConversion"/>
  </si>
  <si>
    <t>Total</t>
    <phoneticPr fontId="64" type="noConversion"/>
  </si>
  <si>
    <t>Total OH+Inbound</t>
  </si>
  <si>
    <t>OH</t>
    <phoneticPr fontId="64" type="noConversion"/>
  </si>
  <si>
    <t>OH+inbound</t>
    <phoneticPr fontId="64" type="noConversion"/>
  </si>
  <si>
    <t>History</t>
    <phoneticPr fontId="64" type="noConversion"/>
  </si>
  <si>
    <t>201819</t>
  </si>
  <si>
    <t>201820</t>
  </si>
  <si>
    <t>201821</t>
  </si>
  <si>
    <t>201822</t>
  </si>
  <si>
    <t>201823</t>
  </si>
  <si>
    <t>Capacity</t>
    <phoneticPr fontId="64" type="noConversion"/>
  </si>
  <si>
    <t>Warehouse</t>
    <phoneticPr fontId="64" type="noConversion"/>
  </si>
  <si>
    <t>Inv by June</t>
    <phoneticPr fontId="64" type="noConversion"/>
  </si>
  <si>
    <t>Fur growth</t>
    <phoneticPr fontId="64" type="noConversion"/>
  </si>
  <si>
    <t>Textile growth</t>
    <phoneticPr fontId="64" type="noConversion"/>
  </si>
  <si>
    <t>available for use</t>
    <phoneticPr fontId="64" type="noConversion"/>
  </si>
  <si>
    <t>WM</t>
    <phoneticPr fontId="64" type="noConversion"/>
  </si>
  <si>
    <t>SV2</t>
    <phoneticPr fontId="64" type="noConversion"/>
  </si>
  <si>
    <t>Fur</t>
    <phoneticPr fontId="64" type="noConversion"/>
  </si>
  <si>
    <t>ECOM</t>
    <phoneticPr fontId="64" type="noConversion"/>
  </si>
  <si>
    <t>WOD</t>
    <phoneticPr fontId="64" type="noConversion"/>
  </si>
  <si>
    <t>Fur</t>
    <phoneticPr fontId="64" type="noConversion"/>
  </si>
  <si>
    <t>LVM</t>
    <phoneticPr fontId="64" type="noConversion"/>
  </si>
  <si>
    <t>ECOM others</t>
    <phoneticPr fontId="64" type="noConversion"/>
  </si>
  <si>
    <t>ECOM Top</t>
    <phoneticPr fontId="64" type="noConversion"/>
  </si>
  <si>
    <t>Retailers</t>
    <phoneticPr fontId="64" type="noConversion"/>
  </si>
  <si>
    <t>Current</t>
    <phoneticPr fontId="64" type="noConversion"/>
  </si>
  <si>
    <t>Cus/Division</t>
    <phoneticPr fontId="64" type="noConversion"/>
  </si>
  <si>
    <t>lift</t>
    <phoneticPr fontId="64" type="noConversion"/>
  </si>
  <si>
    <t>June</t>
    <phoneticPr fontId="64" type="noConversion"/>
  </si>
  <si>
    <t>Peak season</t>
    <phoneticPr fontId="64" type="noConversion"/>
  </si>
  <si>
    <t>not receiving containers</t>
    <phoneticPr fontId="64" type="noConversion"/>
  </si>
  <si>
    <t>SV2/SAV/SV4</t>
    <phoneticPr fontId="64" type="noConversion"/>
  </si>
  <si>
    <t>SV2</t>
    <phoneticPr fontId="64" type="noConversion"/>
  </si>
  <si>
    <t>WOD</t>
    <phoneticPr fontId="64" type="noConversion"/>
  </si>
  <si>
    <t>LVM</t>
    <phoneticPr fontId="64" type="noConversion"/>
  </si>
  <si>
    <t>DC</t>
    <phoneticPr fontId="64" type="noConversion"/>
  </si>
  <si>
    <t>DC on season lift</t>
    <phoneticPr fontId="64" type="noConversion"/>
  </si>
  <si>
    <t>Current inv</t>
    <phoneticPr fontId="64" type="noConversion"/>
  </si>
  <si>
    <t>June inv</t>
    <phoneticPr fontId="64" type="noConversion"/>
  </si>
  <si>
    <t>peak of 2018</t>
    <phoneticPr fontId="64" type="noConversion"/>
  </si>
  <si>
    <t>on season lift</t>
    <phoneticPr fontId="64" type="noConversion"/>
  </si>
  <si>
    <t>WM BF</t>
    <phoneticPr fontId="64" type="noConversion"/>
  </si>
  <si>
    <t>estimated inv at port</t>
    <phoneticPr fontId="64" type="noConversion"/>
  </si>
  <si>
    <t>Peak of 2018 OH</t>
    <phoneticPr fontId="64" type="noConversion"/>
  </si>
  <si>
    <t>available for new products 1</t>
    <phoneticPr fontId="64" type="noConversion"/>
  </si>
  <si>
    <t>peak of current products (OH)</t>
    <phoneticPr fontId="64" type="noConversion"/>
  </si>
  <si>
    <t>All textile new items go to SV2</t>
    <phoneticPr fontId="64" type="noConversion"/>
  </si>
  <si>
    <t>Peak of 2018(OH+Container)</t>
    <phoneticPr fontId="64" type="noConversion"/>
  </si>
  <si>
    <t>201824</t>
  </si>
  <si>
    <t>201825</t>
  </si>
  <si>
    <t>201826</t>
  </si>
  <si>
    <t>201827</t>
  </si>
  <si>
    <t>201828</t>
  </si>
  <si>
    <t>201829</t>
  </si>
  <si>
    <t>201830</t>
  </si>
  <si>
    <t>201831</t>
  </si>
  <si>
    <t>SV4</t>
    <phoneticPr fontId="64" type="noConversion"/>
  </si>
  <si>
    <t>Inv OH-Current</t>
    <phoneticPr fontId="64" type="noConversion"/>
  </si>
  <si>
    <t>Inv OH-by June</t>
    <phoneticPr fontId="64" type="noConversion"/>
  </si>
  <si>
    <t>Inv OH-Nov peak point</t>
    <phoneticPr fontId="64" type="noConversion"/>
  </si>
  <si>
    <t>Available space</t>
    <phoneticPr fontId="64" type="noConversion"/>
  </si>
  <si>
    <t>WM BF</t>
    <phoneticPr fontId="64" type="noConversion"/>
  </si>
  <si>
    <t>before Nov.1,Move 170 top items (2 dc stocked items) from LVM to WOD, off season 110K, peak season 160K</t>
    <phoneticPr fontId="64" type="noConversion"/>
  </si>
  <si>
    <t>before Nov.1,move 300 items(non 2 dc stocked items) to SV2, off season 200K, on season 250K</t>
    <phoneticPr fontId="64" type="noConversion"/>
  </si>
  <si>
    <t>Inv OH-Apr of 2019</t>
    <phoneticPr fontId="64" type="noConversion"/>
  </si>
  <si>
    <t>Inv OH-Apr of 2018</t>
    <phoneticPr fontId="64" type="noConversion"/>
  </si>
  <si>
    <t>Textile</t>
    <phoneticPr fontId="64" type="noConversion"/>
  </si>
  <si>
    <t>Furniture</t>
    <phoneticPr fontId="64" type="noConversion"/>
  </si>
  <si>
    <t>fur wod</t>
  </si>
  <si>
    <t>fur sv2</t>
  </si>
  <si>
    <t>tex-wod</t>
  </si>
  <si>
    <t>tex-sv2</t>
  </si>
  <si>
    <t>new products from now to 2019 Apr</t>
    <phoneticPr fontId="64" type="noConversion"/>
  </si>
  <si>
    <t>Assumption 2</t>
    <phoneticPr fontId="64" type="noConversion"/>
  </si>
  <si>
    <t>Available by Apr 2019</t>
    <phoneticPr fontId="64" type="noConversion"/>
  </si>
  <si>
    <t>Available by Apr 2019</t>
    <phoneticPr fontId="64" type="noConversion"/>
  </si>
  <si>
    <t>New items' inv</t>
  </si>
  <si>
    <t>Notes:</t>
  </si>
  <si>
    <t>A</t>
  </si>
  <si>
    <t>B</t>
  </si>
  <si>
    <t>C</t>
  </si>
  <si>
    <t>D</t>
  </si>
  <si>
    <t>A-F</t>
  </si>
  <si>
    <t>Inv volume at port</t>
  </si>
  <si>
    <t>top 1000 volume: 430K, wholesale volume:130K</t>
    <phoneticPr fontId="64" type="noConversion"/>
  </si>
  <si>
    <t>Carton volume storage Capacity (90% utilization)</t>
  </si>
  <si>
    <t>C&amp;D items' selling estimate</t>
  </si>
  <si>
    <t>C&amp;D items' inv</t>
  </si>
  <si>
    <t>F=(B+C-D+E)</t>
  </si>
  <si>
    <t>Accessory</t>
  </si>
  <si>
    <t>Art</t>
  </si>
  <si>
    <t>Basic Bedding</t>
  </si>
  <si>
    <t>Bath</t>
  </si>
  <si>
    <t>Blanket</t>
  </si>
  <si>
    <t>brand</t>
  </si>
  <si>
    <t>Fashion bedding</t>
  </si>
  <si>
    <t>Furniture</t>
  </si>
  <si>
    <t>Lighting</t>
  </si>
  <si>
    <t>Pillow</t>
  </si>
  <si>
    <t>Sheet set</t>
  </si>
  <si>
    <t>Window</t>
  </si>
  <si>
    <t>Youth Bedding</t>
  </si>
  <si>
    <t>the rest E-com items' volume 880K(1.58M-TOP1000-Wholesale-CD sales)</t>
  </si>
  <si>
    <t>A&amp;B&amp;TBD items inv increase estimate due to higher unit productivity from optimization (5%)</t>
  </si>
  <si>
    <t>To support 20% sales increase, it looks moderate.</t>
  </si>
  <si>
    <t xml:space="preserve">Inventory increase: </t>
  </si>
  <si>
    <t>Inv volume at port by Apr of 2019</t>
    <phoneticPr fontId="64" type="noConversion"/>
  </si>
  <si>
    <t>G</t>
  </si>
  <si>
    <t>E=(B-G)*.05</t>
  </si>
  <si>
    <t>Inv OH
 early-mid Apr of 2018</t>
  </si>
  <si>
    <t>Estimated Inv OH
 early-mid Apr/2019</t>
  </si>
  <si>
    <t>Cubit feet</t>
  </si>
  <si>
    <t>not under planning</t>
    <phoneticPr fontId="64" type="noConversion"/>
  </si>
  <si>
    <t>201832</t>
  </si>
  <si>
    <t>201833</t>
  </si>
  <si>
    <t>201834</t>
  </si>
  <si>
    <t>201835</t>
  </si>
  <si>
    <t>201836</t>
  </si>
  <si>
    <t>WD2</t>
    <phoneticPr fontId="64" type="noConversion"/>
  </si>
  <si>
    <t>SV4</t>
  </si>
  <si>
    <t>201837</t>
  </si>
  <si>
    <t>201838</t>
  </si>
  <si>
    <t>201839</t>
  </si>
  <si>
    <t>201840</t>
  </si>
  <si>
    <t>SV4</t>
    <phoneticPr fontId="64" type="noConversion"/>
  </si>
  <si>
    <t>SV2+SAV</t>
    <phoneticPr fontId="64" type="noConversion"/>
  </si>
  <si>
    <t>SV2+SAV+SV4</t>
    <phoneticPr fontId="64" type="noConversion"/>
  </si>
  <si>
    <t>Capacity (cf)</t>
    <phoneticPr fontId="64" type="noConversion"/>
  </si>
  <si>
    <t>Utilization%</t>
    <phoneticPr fontId="64" type="noConversion"/>
  </si>
  <si>
    <t>201841</t>
  </si>
  <si>
    <t>201842</t>
  </si>
  <si>
    <t>201843</t>
  </si>
  <si>
    <t>201844</t>
  </si>
  <si>
    <t>201845</t>
  </si>
  <si>
    <t>201846</t>
  </si>
  <si>
    <t>201847</t>
  </si>
  <si>
    <t>201848</t>
  </si>
  <si>
    <t>201849</t>
  </si>
  <si>
    <t>Net increase accumulated</t>
    <phoneticPr fontId="64" type="noConversion"/>
  </si>
  <si>
    <t>201850</t>
  </si>
  <si>
    <t>201851</t>
  </si>
  <si>
    <t>201852</t>
  </si>
  <si>
    <t>201901</t>
    <phoneticPr fontId="64" type="noConversion"/>
  </si>
  <si>
    <t>201902</t>
  </si>
  <si>
    <t>201903</t>
  </si>
  <si>
    <t>201904</t>
  </si>
  <si>
    <t>201905</t>
  </si>
  <si>
    <t>201906</t>
  </si>
  <si>
    <t>201907</t>
  </si>
  <si>
    <t>201908</t>
  </si>
  <si>
    <t>201909</t>
  </si>
  <si>
    <t>201910</t>
  </si>
  <si>
    <t>201911</t>
  </si>
  <si>
    <t>201912</t>
  </si>
  <si>
    <t>201913</t>
  </si>
  <si>
    <t>201914</t>
  </si>
  <si>
    <t>201915</t>
  </si>
  <si>
    <t>201916</t>
  </si>
  <si>
    <t>201917</t>
  </si>
  <si>
    <t>201918</t>
  </si>
  <si>
    <t>201919</t>
  </si>
  <si>
    <t>201920</t>
  </si>
  <si>
    <t>201921</t>
  </si>
  <si>
    <t>201922</t>
  </si>
  <si>
    <t>201923</t>
  </si>
  <si>
    <t>2019 new products</t>
    <phoneticPr fontId="64" type="noConversion"/>
  </si>
  <si>
    <t>Warehouse volume for use at 6/30/19 (cf)</t>
  </si>
  <si>
    <t>1/1-6/30/2018 NEW ITEMS</t>
  </si>
  <si>
    <t>1/1-6/30/2019 ESTIMATED NEW ITEMS</t>
  </si>
  <si>
    <r>
      <rPr>
        <b/>
        <sz val="9"/>
        <color rgb="FF000000"/>
        <rFont val="SimSun"/>
        <family val="3"/>
        <charset val="134"/>
      </rPr>
      <t>行标签</t>
    </r>
  </si>
  <si>
    <t>New item count</t>
  </si>
  <si>
    <t>New item inv volume (cf)</t>
  </si>
  <si>
    <t>2019 Spring</t>
    <phoneticPr fontId="22" type="noConversion"/>
  </si>
  <si>
    <t>% to LY</t>
  </si>
  <si>
    <t>Denise</t>
  </si>
  <si>
    <t>Saleen</t>
  </si>
  <si>
    <t>Mai</t>
  </si>
  <si>
    <r>
      <rPr>
        <b/>
        <sz val="9"/>
        <color rgb="FF000000"/>
        <rFont val="SimSun"/>
        <family val="3"/>
        <charset val="134"/>
      </rPr>
      <t>总计</t>
    </r>
  </si>
  <si>
    <t>rug</t>
  </si>
  <si>
    <t xml:space="preserve">total with rug </t>
  </si>
  <si>
    <t>MP/MPE/510</t>
  </si>
  <si>
    <t>UH</t>
  </si>
  <si>
    <t xml:space="preserve">MPS </t>
  </si>
  <si>
    <t>II/Woolrich</t>
  </si>
  <si>
    <t>Winnie</t>
  </si>
  <si>
    <t>HH/Echo/Natori</t>
  </si>
  <si>
    <t>Total Bedding</t>
  </si>
  <si>
    <t>DC</t>
  </si>
  <si>
    <t>Fur</t>
  </si>
  <si>
    <t>Textile</t>
  </si>
  <si>
    <t>Total Volume</t>
    <phoneticPr fontId="64" type="noConversion"/>
  </si>
  <si>
    <t>WDC</t>
  </si>
  <si>
    <t>行标签</t>
  </si>
  <si>
    <t>item_no</t>
    <phoneticPr fontId="64" type="noConversion"/>
  </si>
  <si>
    <t>WOD changes</t>
    <phoneticPr fontId="64" type="noConversion"/>
  </si>
  <si>
    <t>SV2 changes</t>
    <phoneticPr fontId="64" type="noConversion"/>
  </si>
  <si>
    <t>Pool Product</t>
  </si>
  <si>
    <t>Clear inventory at LVM</t>
  </si>
  <si>
    <t>not under planning</t>
  </si>
  <si>
    <t>Kohls</t>
  </si>
  <si>
    <t>BBB</t>
  </si>
  <si>
    <t>JCP</t>
  </si>
  <si>
    <t>NEXCOM</t>
  </si>
  <si>
    <t>Dillards</t>
  </si>
  <si>
    <t>AMAZONFBA</t>
  </si>
  <si>
    <t>DLFBA</t>
  </si>
  <si>
    <t>MACYS</t>
  </si>
  <si>
    <t>Shopko</t>
  </si>
  <si>
    <t>SV2&amp;WOD</t>
  </si>
  <si>
    <t>Total</t>
    <phoneticPr fontId="64" type="noConversion"/>
  </si>
  <si>
    <t>DC</t>
    <phoneticPr fontId="64" type="noConversion"/>
  </si>
  <si>
    <t>Capacity (cf)</t>
  </si>
  <si>
    <t>Utilization %</t>
    <phoneticPr fontId="64" type="noConversion"/>
  </si>
  <si>
    <t>Current Items</t>
  </si>
  <si>
    <t>New items</t>
  </si>
  <si>
    <t>total</t>
  </si>
  <si>
    <t>Inv volume at 6/30/2019</t>
  </si>
  <si>
    <t>Inv volume at 6/30/2019 (M cf)</t>
  </si>
  <si>
    <t>SV3 (1.3M sq f)</t>
  </si>
  <si>
    <t>SV2 (1.1M sq f)</t>
  </si>
  <si>
    <t>SAV (0.35M sq f)</t>
  </si>
  <si>
    <t>SV4 (0.4M sq f)</t>
  </si>
  <si>
    <t>Sell</t>
  </si>
  <si>
    <t>sub lease</t>
  </si>
  <si>
    <t>Capacity (M cf)</t>
  </si>
  <si>
    <t>Keep</t>
  </si>
  <si>
    <t>lease 300k sq f, leaving room for growth &amp; WMBF</t>
    <phoneticPr fontId="64" type="noConversion"/>
  </si>
  <si>
    <t>Volume by 3/1</t>
  </si>
  <si>
    <t>Volume by 6/30</t>
  </si>
  <si>
    <t>Pool_Furniture</t>
  </si>
  <si>
    <t>Pool_Non Furniture</t>
  </si>
  <si>
    <t>Walmart</t>
  </si>
  <si>
    <t>MEIJER</t>
  </si>
  <si>
    <t>BLK</t>
  </si>
  <si>
    <t>Stein Mart</t>
  </si>
  <si>
    <t>Grand Total</t>
  </si>
  <si>
    <t>Customer</t>
    <phoneticPr fontId="64" type="noConversion"/>
  </si>
  <si>
    <t>Current volume</t>
    <phoneticPr fontId="64" type="noConversion"/>
  </si>
  <si>
    <t>SAV/SV2/SV4</t>
    <phoneticPr fontId="64" type="noConversion"/>
  </si>
  <si>
    <t>108 Containers at port,250K</t>
    <phoneticPr fontId="64" type="noConversion"/>
  </si>
  <si>
    <t>150-200 Containers?</t>
    <phoneticPr fontId="64" type="noConversion"/>
  </si>
  <si>
    <t>SV3</t>
    <phoneticPr fontId="64" type="noConversion"/>
  </si>
  <si>
    <t>containers at port</t>
    <phoneticPr fontId="64" type="noConversion"/>
  </si>
  <si>
    <t>Fur and all the other wholesales account</t>
    <phoneticPr fontId="64" type="noConversion"/>
  </si>
  <si>
    <t>not under planning</t>
    <phoneticPr fontId="64" type="noConversion"/>
  </si>
  <si>
    <t>WD2</t>
    <phoneticPr fontId="64" type="noConversion"/>
  </si>
  <si>
    <t>WM</t>
    <phoneticPr fontId="64" type="noConversion"/>
  </si>
  <si>
    <t>KEN</t>
    <phoneticPr fontId="64" type="noConversion"/>
  </si>
  <si>
    <t>201924</t>
  </si>
  <si>
    <t>201925</t>
  </si>
  <si>
    <t>201926</t>
  </si>
  <si>
    <t>201927</t>
  </si>
  <si>
    <t>WOD</t>
    <phoneticPr fontId="64" type="noConversion"/>
  </si>
  <si>
    <t>WD2</t>
    <phoneticPr fontId="64" type="noConversion"/>
  </si>
  <si>
    <t>LVM</t>
    <phoneticPr fontId="64" type="noConversion"/>
  </si>
  <si>
    <t>Furniture</t>
    <phoneticPr fontId="64" type="noConversion"/>
  </si>
  <si>
    <t>Current inv volume</t>
    <phoneticPr fontId="64" type="noConversion"/>
  </si>
  <si>
    <t>Ecom non furniture</t>
    <phoneticPr fontId="64" type="noConversion"/>
  </si>
  <si>
    <t>201928</t>
  </si>
  <si>
    <t>201929</t>
  </si>
  <si>
    <t>201930</t>
  </si>
  <si>
    <t>201931</t>
  </si>
  <si>
    <t>201932</t>
  </si>
  <si>
    <t>201933</t>
  </si>
  <si>
    <t>201934</t>
  </si>
  <si>
    <t>201935</t>
  </si>
  <si>
    <t>SV3</t>
  </si>
  <si>
    <t>201936</t>
  </si>
  <si>
    <t>201937</t>
  </si>
  <si>
    <t>201938</t>
  </si>
  <si>
    <t>201939</t>
  </si>
  <si>
    <t>201940</t>
  </si>
  <si>
    <t>SV3</t>
    <phoneticPr fontId="64" type="noConversion"/>
  </si>
  <si>
    <t>FB1</t>
  </si>
  <si>
    <t>201941</t>
  </si>
  <si>
    <t>201942</t>
  </si>
  <si>
    <t>201943</t>
  </si>
  <si>
    <t>201944</t>
  </si>
  <si>
    <t>201945</t>
  </si>
  <si>
    <t>SV3</t>
    <phoneticPr fontId="64" type="noConversion"/>
  </si>
  <si>
    <t>WOD</t>
    <phoneticPr fontId="64" type="noConversion"/>
  </si>
  <si>
    <t>FBA</t>
    <phoneticPr fontId="64" type="noConversion"/>
  </si>
  <si>
    <t>FBA</t>
    <phoneticPr fontId="64" type="noConversion"/>
  </si>
  <si>
    <t>Macys</t>
    <phoneticPr fontId="64" type="noConversion"/>
  </si>
  <si>
    <t>macys</t>
    <phoneticPr fontId="64" type="noConversion"/>
  </si>
  <si>
    <t>WD2</t>
    <phoneticPr fontId="64" type="noConversion"/>
  </si>
  <si>
    <t>Outbound_WM sales</t>
    <phoneticPr fontId="64" type="noConversion"/>
  </si>
  <si>
    <t>Outbound_Macys sales</t>
    <phoneticPr fontId="64" type="noConversion"/>
  </si>
  <si>
    <t>WD2</t>
    <phoneticPr fontId="64" type="noConversion"/>
  </si>
  <si>
    <t>WOD</t>
    <phoneticPr fontId="64" type="noConversion"/>
  </si>
  <si>
    <t>SV3</t>
    <phoneticPr fontId="64" type="noConversion"/>
  </si>
  <si>
    <t>SV2</t>
    <phoneticPr fontId="64" type="noConversion"/>
  </si>
  <si>
    <t>201946</t>
  </si>
  <si>
    <t>201947</t>
  </si>
  <si>
    <t>201948</t>
  </si>
  <si>
    <t>201949</t>
  </si>
  <si>
    <t>201950</t>
  </si>
  <si>
    <t>201951</t>
  </si>
  <si>
    <t>201952</t>
  </si>
  <si>
    <t>202002</t>
  </si>
  <si>
    <t>202003</t>
  </si>
  <si>
    <t>202004</t>
  </si>
  <si>
    <t>202005</t>
  </si>
  <si>
    <t>202006</t>
  </si>
  <si>
    <t>202007</t>
  </si>
  <si>
    <t>202008</t>
  </si>
  <si>
    <t>202009</t>
  </si>
  <si>
    <t>202010</t>
  </si>
  <si>
    <t>202011</t>
  </si>
  <si>
    <t>SCS</t>
    <phoneticPr fontId="64" type="noConversion"/>
  </si>
  <si>
    <t>202012</t>
  </si>
  <si>
    <t>202013</t>
  </si>
  <si>
    <t>202014</t>
  </si>
  <si>
    <t>202015</t>
  </si>
  <si>
    <t>202016</t>
  </si>
  <si>
    <t>202017</t>
  </si>
  <si>
    <t>202018</t>
  </si>
  <si>
    <t>202019</t>
  </si>
  <si>
    <t>WM-2</t>
    <phoneticPr fontId="64" type="noConversion"/>
  </si>
  <si>
    <t>WM-2</t>
    <phoneticPr fontId="64" type="noConversion"/>
  </si>
  <si>
    <t>202020</t>
  </si>
  <si>
    <t>202021</t>
  </si>
  <si>
    <t>202022</t>
  </si>
  <si>
    <t>202023</t>
  </si>
  <si>
    <t>202024</t>
  </si>
  <si>
    <t>202025</t>
  </si>
  <si>
    <t>202026</t>
  </si>
  <si>
    <t>202027</t>
  </si>
  <si>
    <t>WAY</t>
  </si>
  <si>
    <t>UKOS</t>
  </si>
  <si>
    <t>DEOS</t>
  </si>
  <si>
    <t>202028</t>
  </si>
  <si>
    <t>202029</t>
  </si>
  <si>
    <t>202030</t>
  </si>
  <si>
    <t>202031</t>
  </si>
  <si>
    <t>202032</t>
  </si>
  <si>
    <t>201953</t>
    <phoneticPr fontId="64" type="noConversion"/>
  </si>
  <si>
    <t>202001</t>
    <phoneticPr fontId="64" type="noConversion"/>
  </si>
  <si>
    <t>SCS</t>
  </si>
  <si>
    <t>202033</t>
  </si>
  <si>
    <t>202034</t>
  </si>
  <si>
    <t>202035</t>
  </si>
  <si>
    <t>202036</t>
  </si>
  <si>
    <t>202037</t>
  </si>
  <si>
    <t>202038</t>
  </si>
  <si>
    <t>202039</t>
  </si>
  <si>
    <t>202040</t>
  </si>
  <si>
    <t>202041</t>
  </si>
  <si>
    <t>202042</t>
  </si>
  <si>
    <t>202043</t>
  </si>
  <si>
    <t>202044</t>
  </si>
  <si>
    <t>202045</t>
  </si>
  <si>
    <t>202046</t>
  </si>
  <si>
    <t>202047</t>
  </si>
  <si>
    <t>202048</t>
  </si>
  <si>
    <t>SV4</t>
    <phoneticPr fontId="64" type="noConversion"/>
  </si>
  <si>
    <t>SV4</t>
    <phoneticPr fontId="64" type="noConversion"/>
  </si>
  <si>
    <t>WM</t>
    <phoneticPr fontId="64" type="noConversion"/>
  </si>
  <si>
    <t>202049</t>
  </si>
  <si>
    <t>202050</t>
  </si>
  <si>
    <t>202051</t>
  </si>
  <si>
    <t>202052</t>
  </si>
  <si>
    <t>202101</t>
    <phoneticPr fontId="64" type="noConversion"/>
  </si>
  <si>
    <t>difference</t>
  </si>
  <si>
    <t>202102</t>
  </si>
  <si>
    <t>202103</t>
  </si>
  <si>
    <t>202104</t>
  </si>
  <si>
    <t>202105</t>
  </si>
  <si>
    <t>Loc</t>
  </si>
  <si>
    <t>SD2</t>
  </si>
  <si>
    <t>SD3</t>
  </si>
  <si>
    <t>Warehouses</t>
  </si>
  <si>
    <t>Area (sq ft)</t>
  </si>
  <si>
    <t xml:space="preserve">Storage Capacity (cf) by mid-Sept. </t>
  </si>
  <si>
    <t>Storage Capacity (cf) by mid-Jan</t>
  </si>
  <si>
    <t>1st peak invenory level (cf) (mid-late Nov)</t>
  </si>
  <si>
    <t>2nd peak invenory level (cf) ( mid/late Jan - Mar)</t>
  </si>
  <si>
    <t>Actions</t>
  </si>
  <si>
    <t>1.1 M</t>
  </si>
  <si>
    <t>3.5M</t>
  </si>
  <si>
    <t>3.4M</t>
  </si>
  <si>
    <t>to be forecasted</t>
  </si>
  <si>
    <t xml:space="preserve">SV2/SD2 storage capacity will be increased from 3.1M to 3.5M by installing racks by mid-Sept. </t>
  </si>
  <si>
    <t>SV3/SD3</t>
  </si>
  <si>
    <t>1.3M</t>
  </si>
  <si>
    <t>2.6M</t>
  </si>
  <si>
    <t>3.3M</t>
  </si>
  <si>
    <t>2.2M</t>
  </si>
  <si>
    <t xml:space="preserve">1. SV3/SD3 storage capacity will be increased from 2.4M to 2.6M by installing racks by mid-Sept. 
2.  SV3/SD3 storage capacity will be increased from 2.6M to 3.3M by installing racks by mid-Jan. </t>
  </si>
  <si>
    <t>0.4M</t>
  </si>
  <si>
    <t>0.8M</t>
  </si>
  <si>
    <t>1M</t>
  </si>
  <si>
    <t>1.2M</t>
  </si>
  <si>
    <t>1.5M</t>
  </si>
  <si>
    <t xml:space="preserve">1. Stock 100K - 400K cf WM inventory at SV3 during Nov - mid/Jan. 
2. Stock 700K cf WM inventory at SV3 during mid/Jan - Mar. 
3. SV4 storage capacity will be increased from 0.8M to 1M by Oct. 1st. </t>
  </si>
  <si>
    <t>6.9M</t>
  </si>
  <si>
    <t>7.8M</t>
  </si>
  <si>
    <t>6.8M</t>
  </si>
  <si>
    <t>SV3-2</t>
  </si>
  <si>
    <t>202106</t>
  </si>
  <si>
    <t>202107</t>
  </si>
  <si>
    <t>202108</t>
  </si>
  <si>
    <t>202109</t>
  </si>
  <si>
    <t>WM From Judy</t>
    <phoneticPr fontId="64" type="noConversion"/>
  </si>
  <si>
    <t>TOR</t>
    <phoneticPr fontId="64" type="noConversion"/>
  </si>
  <si>
    <t>ECOM</t>
    <phoneticPr fontId="64" type="noConversion"/>
  </si>
  <si>
    <t>SDC</t>
  </si>
  <si>
    <t>Outbound_E com sales</t>
  </si>
  <si>
    <t>202110</t>
  </si>
  <si>
    <t>202111</t>
  </si>
  <si>
    <t>202112</t>
  </si>
  <si>
    <t>202113</t>
  </si>
  <si>
    <t>202114</t>
  </si>
  <si>
    <t>202115</t>
  </si>
  <si>
    <t>202116</t>
  </si>
  <si>
    <t>202117</t>
  </si>
  <si>
    <t>202118</t>
  </si>
  <si>
    <t>202119</t>
  </si>
  <si>
    <t>202120</t>
  </si>
  <si>
    <t>202121</t>
  </si>
  <si>
    <t>202122</t>
  </si>
  <si>
    <t>202123</t>
  </si>
  <si>
    <t>202124</t>
  </si>
  <si>
    <t>202125</t>
  </si>
  <si>
    <t>202126</t>
  </si>
  <si>
    <t>AMUK</t>
  </si>
  <si>
    <t>ADE</t>
  </si>
  <si>
    <t>202127</t>
  </si>
  <si>
    <t>202128</t>
  </si>
  <si>
    <t>202129</t>
  </si>
  <si>
    <t>202130</t>
  </si>
  <si>
    <t>202131</t>
  </si>
  <si>
    <t>202132</t>
  </si>
  <si>
    <t>202133</t>
  </si>
  <si>
    <t>202134</t>
  </si>
  <si>
    <t>202135</t>
  </si>
  <si>
    <t>202136</t>
  </si>
  <si>
    <t>202137</t>
  </si>
  <si>
    <t>202138</t>
  </si>
  <si>
    <t>202139</t>
  </si>
  <si>
    <t>202140</t>
  </si>
  <si>
    <t>202141</t>
  </si>
  <si>
    <t>202142</t>
  </si>
  <si>
    <t>202143</t>
  </si>
  <si>
    <t>202144</t>
  </si>
  <si>
    <t>202145</t>
  </si>
  <si>
    <t>202146</t>
  </si>
  <si>
    <t>202147</t>
  </si>
  <si>
    <t>202148</t>
  </si>
  <si>
    <t>202149</t>
  </si>
  <si>
    <t>202150</t>
  </si>
  <si>
    <t>202151</t>
  </si>
  <si>
    <t>202152</t>
  </si>
  <si>
    <t>202201</t>
    <phoneticPr fontId="64" type="noConversion"/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</si>
  <si>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</si>
  <si>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</si>
  <si>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</si>
  <si>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</si>
  <si>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</si>
  <si>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</si>
  <si>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</si>
  <si>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</si>
  <si>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</si>
  <si>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Storage Cube</t>
  </si>
  <si>
    <t>1680 Tide Court</t>
  </si>
  <si>
    <t>2222 E. Beamer</t>
  </si>
  <si>
    <t>311 International</t>
  </si>
  <si>
    <t>550 Northport</t>
  </si>
  <si>
    <t>602 Expansion Blvd</t>
  </si>
  <si>
    <t>Gary updated by 20210701</t>
    <phoneticPr fontId="64" type="noConversion"/>
  </si>
  <si>
    <t>FB4</t>
  </si>
  <si>
    <t>Scheduled Incoming Shipment Container</t>
  </si>
  <si>
    <t>Container(40'HQ)</t>
  </si>
  <si>
    <t>FB1S</t>
  </si>
  <si>
    <t>Costco from Ken</t>
    <phoneticPr fontId="64" type="noConversion"/>
  </si>
  <si>
    <t>202211</t>
  </si>
  <si>
    <t>202212</t>
  </si>
  <si>
    <t>202213</t>
  </si>
  <si>
    <t>202214</t>
  </si>
  <si>
    <t>sv3</t>
    <phoneticPr fontId="64" type="noConversion"/>
  </si>
  <si>
    <t>sv2</t>
    <phoneticPr fontId="64" type="noConversion"/>
  </si>
  <si>
    <t>202215</t>
  </si>
  <si>
    <t>202216</t>
  </si>
  <si>
    <t>202217</t>
  </si>
  <si>
    <t>202218</t>
  </si>
  <si>
    <t>WM-2</t>
  </si>
  <si>
    <t>WOD</t>
    <phoneticPr fontId="64" type="noConversion"/>
  </si>
  <si>
    <t>WD2</t>
    <phoneticPr fontId="64" type="noConversion"/>
  </si>
  <si>
    <t>0.8M</t>
    <phoneticPr fontId="64" type="noConversion"/>
  </si>
  <si>
    <t>0.3M</t>
    <phoneticPr fontId="64" type="noConversion"/>
  </si>
  <si>
    <t>1.8M</t>
    <phoneticPr fontId="64" type="noConversion"/>
  </si>
  <si>
    <t>0.8M</t>
    <phoneticPr fontId="64" type="noConversion"/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</si>
  <si>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</si>
  <si>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</si>
  <si>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</si>
  <si>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</si>
  <si>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</si>
  <si>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</si>
  <si>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</si>
  <si>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</si>
  <si>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</si>
  <si>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</si>
  <si>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</si>
  <si>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</si>
  <si>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</si>
  <si>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3/12/2022</t>
  </si>
  <si>
    <t>3/19/2022</t>
  </si>
  <si>
    <t>3/26/2022</t>
  </si>
  <si>
    <t>4/2/2022</t>
  </si>
  <si>
    <t>4/9/2022</t>
  </si>
  <si>
    <t>4/16/2022</t>
  </si>
  <si>
    <t>4/23/2022</t>
  </si>
  <si>
    <t>4/30/2022</t>
  </si>
  <si>
    <t>5/7/2022</t>
  </si>
  <si>
    <t>5/14/2022</t>
  </si>
  <si>
    <t>5/21/2022</t>
  </si>
  <si>
    <t>5/28/2022</t>
  </si>
  <si>
    <t>6/4/2022</t>
  </si>
  <si>
    <t>6/11/2022</t>
  </si>
  <si>
    <t>6/18/2022</t>
  </si>
  <si>
    <t>6/25/2022</t>
  </si>
  <si>
    <t>7/2/2022</t>
  </si>
  <si>
    <t>7/9/2022</t>
  </si>
  <si>
    <t>7/16/2022</t>
  </si>
  <si>
    <t>7/23/2022</t>
  </si>
  <si>
    <t>7/30/2022</t>
  </si>
  <si>
    <t>8/6/2022</t>
  </si>
  <si>
    <t>8/13/2022</t>
  </si>
  <si>
    <t>8/20/2022</t>
  </si>
  <si>
    <t>8/27/2022</t>
  </si>
  <si>
    <t>9/3/2022</t>
  </si>
  <si>
    <t>202232</t>
  </si>
  <si>
    <t>202233</t>
  </si>
  <si>
    <t>202234</t>
  </si>
  <si>
    <t>202235</t>
  </si>
  <si>
    <t>DBF</t>
  </si>
  <si>
    <t>SumOfQtyPacked</t>
  </si>
  <si>
    <t>Vol</t>
  </si>
  <si>
    <t>WM Week</t>
  </si>
  <si>
    <t>Warehouse</t>
  </si>
  <si>
    <t>Allocated Cube</t>
  </si>
  <si>
    <t>Allocated Percentage</t>
  </si>
  <si>
    <t>Available Cube</t>
  </si>
  <si>
    <t>Available Percentage</t>
  </si>
  <si>
    <t>SV2(SAV-2 -Port Wentworth)</t>
  </si>
  <si>
    <t>SV3(SAV-3-Port Wentworth)</t>
  </si>
  <si>
    <t>SV4(SAV-4-Port Wentworth)</t>
  </si>
  <si>
    <t>WD2(WD2-Tide Court)</t>
  </si>
  <si>
    <t>WOD(WOD-Hanson Way)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</si>
  <si>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</si>
  <si>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</si>
  <si>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</si>
  <si>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</si>
  <si>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</si>
  <si>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</si>
  <si>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</si>
  <si>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</si>
  <si>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</si>
  <si>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CON</t>
  </si>
  <si>
    <t>202245</t>
  </si>
  <si>
    <t>202246</t>
  </si>
  <si>
    <t>202247</t>
  </si>
  <si>
    <t>202248</t>
  </si>
  <si>
    <t>202249</t>
  </si>
  <si>
    <t>Storage Capacity/Utilization</t>
    <phoneticPr fontId="64" type="noConversion"/>
  </si>
  <si>
    <t>Loc</t>
    <phoneticPr fontId="64" type="noConversion"/>
  </si>
  <si>
    <t>WOD</t>
    <phoneticPr fontId="64" type="noConversion"/>
  </si>
  <si>
    <t>SV2</t>
    <phoneticPr fontId="64" type="noConversion"/>
  </si>
  <si>
    <t>WOD</t>
    <phoneticPr fontId="64" type="noConversion"/>
  </si>
  <si>
    <t>Total</t>
    <phoneticPr fontId="64" type="noConversion"/>
  </si>
  <si>
    <t>202250</t>
  </si>
  <si>
    <t>202251</t>
  </si>
  <si>
    <t>202252</t>
  </si>
  <si>
    <t>202301</t>
  </si>
  <si>
    <t>202301</t>
    <phoneticPr fontId="64" type="noConversion"/>
  </si>
  <si>
    <t>202301</t>
    <phoneticPr fontId="64" type="noConversion"/>
  </si>
  <si>
    <t>202302</t>
  </si>
  <si>
    <t>202303</t>
  </si>
  <si>
    <t>202304</t>
  </si>
  <si>
    <t>202305</t>
  </si>
  <si>
    <t>FB0</t>
  </si>
  <si>
    <t>USOS</t>
  </si>
  <si>
    <t>9/17/2022</t>
  </si>
  <si>
    <t>9/24/2022</t>
  </si>
  <si>
    <t>10/1/2022</t>
  </si>
  <si>
    <t>10/8/2022</t>
  </si>
  <si>
    <t>10/15/2022</t>
  </si>
  <si>
    <t>10/22/2022</t>
  </si>
  <si>
    <t>10/29/2022</t>
  </si>
  <si>
    <t>11/5/2022</t>
  </si>
  <si>
    <t>11/12/2022</t>
  </si>
  <si>
    <t>11/19/2022</t>
  </si>
  <si>
    <t>11/26/2022</t>
  </si>
  <si>
    <t>12/3/2022</t>
  </si>
  <si>
    <t>12/10/2022</t>
  </si>
  <si>
    <t>12/17/2022</t>
  </si>
  <si>
    <t>12/24/2022</t>
  </si>
  <si>
    <t>12/31/2022</t>
  </si>
  <si>
    <t>1/7/2023</t>
  </si>
  <si>
    <t>1/14/2023</t>
  </si>
  <si>
    <t>1/21/2023</t>
  </si>
  <si>
    <t>1/28/2023</t>
  </si>
  <si>
    <t>2/4/2023</t>
  </si>
  <si>
    <t>2/11/2023</t>
  </si>
  <si>
    <t>2/18/2023</t>
  </si>
  <si>
    <t>2/25/2023</t>
  </si>
  <si>
    <t>3/4/2023</t>
  </si>
  <si>
    <t>3/11/2023</t>
  </si>
  <si>
    <t>202306</t>
  </si>
  <si>
    <t>202307</t>
  </si>
  <si>
    <t>202308</t>
  </si>
  <si>
    <t>202309</t>
  </si>
  <si>
    <t>WM INV</t>
  </si>
  <si>
    <t>202310</t>
  </si>
  <si>
    <t>202311</t>
  </si>
  <si>
    <t>202312</t>
  </si>
  <si>
    <t>202313</t>
  </si>
  <si>
    <t>202314</t>
  </si>
  <si>
    <t>WM</t>
  </si>
  <si>
    <t>Feb</t>
  </si>
  <si>
    <t>Mar</t>
  </si>
  <si>
    <t>WM INV</t>
    <phoneticPr fontId="64" type="noConversion"/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</si>
  <si>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</si>
  <si>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</si>
  <si>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</si>
  <si>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</si>
  <si>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</si>
  <si>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</si>
  <si>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</si>
  <si>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</si>
  <si>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Apr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</si>
</sst>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_ ;_ * \-#,##0_ ;_ * &quot;-&quot;_ ;_ @_ "/>
    <numFmt numFmtId="165" formatCode="_ &quot;¥&quot;* #,##0.00_ ;_ &quot;¥&quot;* \-#,##0.00_ ;_ &quot;¥&quot;* &quot;-&quot;??_ ;_ @_ "/>
    <numFmt numFmtId="166" formatCode="_ * #,##0.00_ ;_ * \-#,##0.00_ ;_ * &quot;-&quot;??_ ;_ @_ "/>
    <numFmt numFmtId="167" formatCode="m/d;@"/>
    <numFmt numFmtId="168" formatCode="_(* #,##0_);_(* \(#,##0\);_(* &quot;-&quot;??_);_(@_)"/>
    <numFmt numFmtId="169" formatCode="_ &quot;￥&quot;* #,##0.00_ ;_ &quot;￥&quot;* \-#,##0.00_ ;_ &quot;￥&quot;* &quot;-&quot;??_ ;_ @_ "/>
    <numFmt numFmtId="170" formatCode="0_);[Red]\(0\)"/>
    <numFmt numFmtId="171" formatCode="0.00_)"/>
    <numFmt numFmtId="172" formatCode="_-* #,##0_-;\-* #,##0_-;_-* &quot;-&quot;_-;_-@_-"/>
    <numFmt numFmtId="173" formatCode="_-* #,##0.00_-;\-* #,##0.00_-;_-* &quot;-&quot;??_-;_-@_-"/>
    <numFmt numFmtId="174" formatCode="_(&quot;$&quot;* #,##0.0_);_(&quot;$&quot;* \(#,##0.0\);_(&quot;$&quot;* &quot;-&quot;??_);_(@_)"/>
    <numFmt numFmtId="175" formatCode="mm/dd/yy_)"/>
    <numFmt numFmtId="176" formatCode="_(&quot;$&quot;* #,##0_);_(&quot;$&quot;* \(#,##0\);_(&quot;$&quot;* &quot;-&quot;??_);_(@_)"/>
    <numFmt numFmtId="177" formatCode="mmm\ dd\,\ yy"/>
    <numFmt numFmtId="178" formatCode="_ &quot;￥&quot;* #,##0.00_ ;_ &quot;￥&quot;* \-#,##0.00_ ;_ &quot;￥&quot;* \-??_ ;_ @_ "/>
    <numFmt numFmtId="179" formatCode="#."/>
    <numFmt numFmtId="180" formatCode="#,##0.0_);[Red]\(#,##0.0\)"/>
    <numFmt numFmtId="181" formatCode="#,##0.000_);[Red]\(#,##0.000\)"/>
    <numFmt numFmtId="182" formatCode="_ * #,##0_ ;_ * \-#,##0_ ;_ * &quot;-&quot;??_ ;_ @_ "/>
    <numFmt numFmtId="183" formatCode="0_);\(0\)"/>
    <numFmt numFmtId="184" formatCode="#,##0_ ;[Red]\-#,##0\ "/>
    <numFmt numFmtId="185" formatCode="#,##0_ "/>
    <numFmt numFmtId="186" formatCode="#,##0.0_ "/>
    <numFmt numFmtId="187" formatCode="_-* #,##0\ _B_F_-;\-* #,##0\ _B_F_-;_-* &quot;-&quot;\ _B_F_-;_-@_-"/>
    <numFmt numFmtId="188" formatCode="#,##0;\(#,##0\)"/>
    <numFmt numFmtId="189" formatCode="0.0%_);\(0.0%\)"/>
    <numFmt numFmtId="190" formatCode="###,###,###,##0.00"/>
    <numFmt numFmtId="191" formatCode="000"/>
    <numFmt numFmtId="192" formatCode="###,###,###,##0\ %"/>
    <numFmt numFmtId="193" formatCode="_(* #,##0.0_);_(* \(#,##0.0\);_(* &quot;-&quot;??_);_(@_)"/>
    <numFmt numFmtId="194" formatCode="#0.00%"/>
  </numFmts>
  <fonts count="19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charset val="134"/>
      <scheme val="minor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Helv"/>
    </font>
    <font>
      <sz val="12"/>
      <name val="Arial"/>
      <family val="2"/>
    </font>
    <font>
      <sz val="10"/>
      <color theme="1"/>
      <name val="Arial Narrow"/>
      <family val="2"/>
    </font>
    <font>
      <sz val="9"/>
      <name val="Calibri"/>
      <family val="3"/>
      <charset val="134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9"/>
      <color rgb="FFFF000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18"/>
      <color theme="3"/>
      <name val="Cambria"/>
      <family val="2"/>
      <charset val="134"/>
      <scheme val="maj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b/>
      <sz val="11"/>
      <color rgb="FF3F3F3F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b/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0"/>
      <color rgb="FFFFFFFF"/>
      <name val="Calibri"/>
      <family val="2"/>
      <charset val="134"/>
      <scheme val="minor"/>
    </font>
    <font>
      <sz val="10"/>
      <color rgb="FFFFFFFF"/>
      <name val="Calibri"/>
      <family val="3"/>
      <charset val="134"/>
      <scheme val="minor"/>
    </font>
    <font>
      <b/>
      <sz val="9"/>
      <color indexed="81"/>
      <name val="宋体"/>
      <family val="3"/>
      <charset val="134"/>
    </font>
    <font>
      <sz val="9"/>
      <color theme="1"/>
      <name val="Calibri"/>
      <family val="2"/>
      <scheme val="minor"/>
    </font>
    <font>
      <sz val="9"/>
      <color indexed="81"/>
      <name val="宋体"/>
      <family val="3"/>
      <charset val="134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9"/>
      <name val="Arial"/>
      <family val="2"/>
    </font>
    <font>
      <sz val="10"/>
      <name val="Verdana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1"/>
      <color indexed="14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2"/>
      <color indexed="12"/>
      <name val="宋体"/>
      <family val="3"/>
      <charset val="134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0"/>
      <name val="Times New Roman"/>
      <family val="1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name val="蹈框"/>
      <family val="3"/>
      <charset val="134"/>
    </font>
    <font>
      <sz val="12"/>
      <color indexed="8"/>
      <name val="Footlight MT Light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Calibri"/>
      <family val="3"/>
      <charset val="134"/>
      <scheme val="minor"/>
    </font>
    <font>
      <sz val="1"/>
      <color indexed="16"/>
      <name val="Courier"/>
      <family val="3"/>
    </font>
    <font>
      <sz val="11"/>
      <color indexed="8"/>
      <name val="Calibri"/>
      <family val="3"/>
      <charset val="134"/>
    </font>
    <font>
      <b/>
      <sz val="18"/>
      <color indexed="56"/>
      <name val="Cambria"/>
      <family val="2"/>
    </font>
    <font>
      <sz val="11"/>
      <color theme="1"/>
      <name val="Calibri"/>
      <family val="2"/>
    </font>
    <font>
      <sz val="11"/>
      <color indexed="8"/>
      <name val="Calibri"/>
      <family val="2"/>
      <charset val="134"/>
    </font>
    <font>
      <u/>
      <sz val="11"/>
      <color indexed="12"/>
      <name val="Calibri"/>
      <family val="2"/>
    </font>
    <font>
      <sz val="10"/>
      <color indexed="8"/>
      <name val="Arial Narrow"/>
      <family val="2"/>
    </font>
    <font>
      <sz val="9"/>
      <color theme="1"/>
      <name val="Calibri"/>
      <family val="2"/>
      <charset val="134"/>
      <scheme val="minor"/>
    </font>
    <font>
      <sz val="9"/>
      <color rgb="FFFF0000"/>
      <name val="Calibri"/>
      <family val="2"/>
      <charset val="134"/>
      <scheme val="minor"/>
    </font>
    <font>
      <sz val="9"/>
      <color rgb="FF000000"/>
      <name val="Calibri"/>
      <family val="2"/>
      <charset val="134"/>
      <scheme val="minor"/>
    </font>
    <font>
      <b/>
      <sz val="9"/>
      <color theme="1"/>
      <name val="Calibri"/>
      <family val="2"/>
      <charset val="134"/>
      <scheme val="minor"/>
    </font>
    <font>
      <b/>
      <sz val="9"/>
      <color rgb="FF000000"/>
      <name val="Arial"/>
      <family val="2"/>
    </font>
    <font>
      <b/>
      <sz val="9"/>
      <color rgb="FF000000"/>
      <name val="SimSun"/>
      <family val="3"/>
      <charset val="134"/>
    </font>
    <font>
      <b/>
      <sz val="9"/>
      <color theme="0"/>
      <name val="Arial"/>
      <family val="2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Helvetica"/>
      <family val="2"/>
    </font>
    <font>
      <u/>
      <sz val="11"/>
      <color theme="10"/>
      <name val="宋体"/>
      <family val="3"/>
      <charset val="134"/>
    </font>
    <font>
      <sz val="9"/>
      <color indexed="10"/>
      <name val="Geneva"/>
      <family val="2"/>
    </font>
    <font>
      <sz val="11"/>
      <color indexed="8"/>
      <name val="Arial"/>
      <family val="2"/>
    </font>
    <font>
      <sz val="10"/>
      <color theme="1"/>
      <name val="Arial"/>
      <family val="2"/>
      <charset val="134"/>
    </font>
    <font>
      <u/>
      <sz val="8"/>
      <color indexed="12"/>
      <name val="ËÎÌå"/>
      <charset val="134"/>
    </font>
    <font>
      <u/>
      <sz val="8"/>
      <color indexed="20"/>
      <name val="ËÎÌå"/>
      <charset val="13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8"/>
      <name val="Tahoma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Calibri"/>
      <family val="2"/>
    </font>
    <font>
      <b/>
      <sz val="18"/>
      <color indexed="62"/>
      <name val="Cambria"/>
      <family val="1"/>
    </font>
    <font>
      <b/>
      <sz val="8.5"/>
      <name val="Times New Roman"/>
      <family val="1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7"/>
      <name val="新細明體"/>
      <family val="1"/>
      <charset val="136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sz val="8"/>
      <color theme="1"/>
      <name val="3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charset val="134"/>
      <scheme val="minor"/>
    </font>
    <font>
      <sz val="10"/>
      <color theme="1"/>
      <name val="Calibri"/>
      <family val="2"/>
      <charset val="134"/>
      <scheme val="minor"/>
    </font>
    <font>
      <sz val="8"/>
      <color rgb="FFFF0000"/>
      <name val="Arial"/>
      <family val="2"/>
    </font>
    <font>
      <sz val="12"/>
      <color rgb="FFFFFFFF"/>
      <name val="Calibri"/>
      <family val="2"/>
    </font>
    <font>
      <b/>
      <sz val="9"/>
      <color rgb="FFFFFFFF"/>
      <name val="Tohoma"/>
      <family val="2"/>
    </font>
    <font>
      <sz val="8"/>
      <color rgb="FF333333"/>
      <name val="Tahoma"/>
      <family val="2"/>
    </font>
    <font>
      <u/>
      <sz val="8"/>
      <color rgb="FF000000"/>
      <name val="Tahoma"/>
      <family val="2"/>
    </font>
    <font>
      <sz val="12"/>
      <color rgb="FFFFFFFF"/>
      <name val="Calibri"/>
      <family val="2"/>
    </font>
    <font>
      <sz val="9"/>
      <color theme="1"/>
      <name val="Calibri"/>
      <family val="3"/>
      <charset val="134"/>
      <scheme val="minor"/>
    </font>
    <font>
      <sz val="9"/>
      <color rgb="FFFF0000"/>
      <name val="Calibri"/>
      <family val="3"/>
      <charset val="134"/>
      <scheme val="minor"/>
    </font>
    <font>
      <sz val="9"/>
      <color rgb="FF000000"/>
      <name val="Calibri"/>
      <family val="3"/>
      <charset val="134"/>
      <scheme val="minor"/>
    </font>
    <font>
      <b/>
      <sz val="9"/>
      <color theme="1"/>
      <name val="Calibri"/>
      <family val="3"/>
      <charset val="134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rgb="FF62778E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DCE6F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41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63778F"/>
      </patternFill>
    </fill>
    <fill>
      <patternFill patternType="solid">
        <fgColor rgb="FFFFFFFF"/>
        <bgColor indexed="64"/>
      </patternFill>
    </fill>
    <fill>
      <patternFill patternType="solid">
        <fgColor rgb="FFEAEDF6"/>
        <bgColor indexed="64"/>
      </patternFill>
    </fill>
  </fills>
  <borders count="6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95B3D7"/>
      </bottom>
      <diagonal/>
    </border>
    <border>
      <left/>
      <right/>
      <top style="medium">
        <color rgb="FF95B3D7"/>
      </top>
      <bottom/>
      <diagonal/>
    </border>
    <border>
      <left/>
      <right/>
      <top style="medium">
        <color theme="4" tint="-0.249977111117893"/>
      </top>
      <bottom/>
      <diagonal/>
    </border>
    <border>
      <left/>
      <right/>
      <top style="thin">
        <color theme="4" tint="-0.249977111117893"/>
      </top>
      <bottom style="medium">
        <color theme="4" tint="-0.24997711111789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D4D0C8"/>
      </left>
      <right style="medium">
        <color rgb="FFD4D0C8"/>
      </right>
      <top style="medium">
        <color rgb="FFD4D0C8"/>
      </top>
      <bottom style="medium">
        <color rgb="FFD4D0C8"/>
      </bottom>
      <diagonal/>
    </border>
    <border>
      <left style="thin">
        <color rgb="FF000000"/>
      </left>
      <right style="medium">
        <color rgb="FFD4D0C8"/>
      </right>
      <top style="thin">
        <color rgb="FF000000"/>
      </top>
      <bottom style="medium">
        <color rgb="FFD4D0C8"/>
      </bottom>
      <diagonal/>
    </border>
    <border>
      <left style="medium">
        <color rgb="FFD4D0C8"/>
      </left>
      <right style="medium">
        <color rgb="FFD4D0C8"/>
      </right>
      <top style="thin">
        <color rgb="FF000000"/>
      </top>
      <bottom style="medium">
        <color rgb="FFD4D0C8"/>
      </bottom>
      <diagonal/>
    </border>
    <border>
      <left style="medium">
        <color rgb="FFD4D0C8"/>
      </left>
      <right style="thin">
        <color rgb="FF000000"/>
      </right>
      <top style="thin">
        <color rgb="FF000000"/>
      </top>
      <bottom style="medium">
        <color rgb="FFD4D0C8"/>
      </bottom>
      <diagonal/>
    </border>
    <border>
      <left style="thin">
        <color rgb="FF000000"/>
      </left>
      <right style="medium">
        <color rgb="FFD4D0C8"/>
      </right>
      <top style="medium">
        <color rgb="FFD4D0C8"/>
      </top>
      <bottom style="medium">
        <color rgb="FFD4D0C8"/>
      </bottom>
      <diagonal/>
    </border>
    <border>
      <left style="medium">
        <color rgb="FFD4D0C8"/>
      </left>
      <right style="thin">
        <color rgb="FF000000"/>
      </right>
      <top style="medium">
        <color rgb="FFD4D0C8"/>
      </top>
      <bottom style="medium">
        <color rgb="FFD4D0C8"/>
      </bottom>
      <diagonal/>
    </border>
    <border>
      <left style="thin">
        <color rgb="FF000000"/>
      </left>
      <right style="medium">
        <color rgb="FFD4D0C8"/>
      </right>
      <top style="medium">
        <color rgb="FFD4D0C8"/>
      </top>
      <bottom style="thin">
        <color rgb="FF000000"/>
      </bottom>
      <diagonal/>
    </border>
    <border>
      <left style="medium">
        <color rgb="FFD4D0C8"/>
      </left>
      <right style="medium">
        <color rgb="FFD4D0C8"/>
      </right>
      <top style="medium">
        <color rgb="FFD4D0C8"/>
      </top>
      <bottom style="thin">
        <color rgb="FF000000"/>
      </bottom>
      <diagonal/>
    </border>
    <border>
      <left style="medium">
        <color rgb="FFD4D0C8"/>
      </left>
      <right style="thin">
        <color rgb="FF000000"/>
      </right>
      <top style="medium">
        <color rgb="FFD4D0C8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</borders>
  <cellStyleXfs count="49460">
    <xf numFmtId="0" fontId="0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46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0" fontId="26" fillId="24" borderId="3" applyNumberFormat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9" fontId="4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1" fillId="25" borderId="0" applyNumberFormat="0" applyBorder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6" fillId="25" borderId="0" applyNumberFormat="0" applyFont="0" applyBorder="0" applyAlignment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6" fillId="0" borderId="0"/>
    <xf numFmtId="0" fontId="44" fillId="0" borderId="0">
      <alignment vertical="center"/>
    </xf>
    <xf numFmtId="0" fontId="16" fillId="0" borderId="0"/>
    <xf numFmtId="0" fontId="16" fillId="0" borderId="0"/>
    <xf numFmtId="0" fontId="18" fillId="0" borderId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 applyFont="0" applyFill="0" applyBorder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39" fillId="23" borderId="8" applyNumberFormat="0" applyAlignment="0" applyProtection="0"/>
    <xf numFmtId="0" fontId="39" fillId="23" borderId="8" applyNumberFormat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6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7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5" fillId="24" borderId="3" applyNumberFormat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16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5" fillId="0" borderId="0"/>
    <xf numFmtId="44" fontId="1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1" fillId="0" borderId="0">
      <alignment vertical="center"/>
    </xf>
    <xf numFmtId="0" fontId="16" fillId="0" borderId="0"/>
    <xf numFmtId="0" fontId="16" fillId="0" borderId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46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16" fillId="25" borderId="0" applyNumberFormat="0" applyFon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Font="0" applyFill="0" applyBorder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39" fillId="23" borderId="8" applyNumberFormat="0" applyAlignment="0" applyProtection="0"/>
    <xf numFmtId="0" fontId="39" fillId="23" borderId="8" applyNumberFormat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49" fillId="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16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22" fillId="0" borderId="0"/>
    <xf numFmtId="0" fontId="22" fillId="0" borderId="0"/>
    <xf numFmtId="0" fontId="16" fillId="0" borderId="0"/>
    <xf numFmtId="0" fontId="16" fillId="0" borderId="0"/>
    <xf numFmtId="0" fontId="22" fillId="0" borderId="0"/>
    <xf numFmtId="0" fontId="15" fillId="0" borderId="0"/>
    <xf numFmtId="0" fontId="17" fillId="0" borderId="0"/>
    <xf numFmtId="0" fontId="16" fillId="0" borderId="0"/>
    <xf numFmtId="0" fontId="21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17" fillId="0" borderId="0"/>
    <xf numFmtId="166" fontId="17" fillId="0" borderId="0" applyFont="0" applyFill="0" applyBorder="0" applyAlignment="0" applyProtection="0"/>
    <xf numFmtId="0" fontId="61" fillId="0" borderId="0" applyProtection="0"/>
    <xf numFmtId="0" fontId="45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61" fillId="0" borderId="0" applyProtection="0"/>
    <xf numFmtId="0" fontId="17" fillId="0" borderId="0"/>
    <xf numFmtId="0" fontId="28" fillId="0" borderId="0"/>
    <xf numFmtId="0" fontId="17" fillId="0" borderId="0">
      <alignment vertical="top"/>
    </xf>
    <xf numFmtId="0" fontId="16" fillId="0" borderId="0"/>
    <xf numFmtId="0" fontId="15" fillId="0" borderId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5" fillId="0" borderId="0"/>
    <xf numFmtId="0" fontId="62" fillId="0" borderId="0"/>
    <xf numFmtId="0" fontId="16" fillId="0" borderId="0"/>
    <xf numFmtId="0" fontId="16" fillId="0" borderId="0"/>
    <xf numFmtId="0" fontId="17" fillId="0" borderId="0"/>
    <xf numFmtId="0" fontId="15" fillId="0" borderId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3" fillId="0" borderId="0">
      <alignment vertical="center"/>
    </xf>
    <xf numFmtId="166" fontId="15" fillId="0" borderId="0" applyFont="0" applyFill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22" fillId="0" borderId="0"/>
    <xf numFmtId="0" fontId="45" fillId="11" borderId="0" applyNumberFormat="0" applyBorder="0" applyAlignment="0" applyProtection="0">
      <alignment vertical="center"/>
    </xf>
    <xf numFmtId="166" fontId="17" fillId="0" borderId="0" applyFont="0" applyFill="0" applyBorder="0" applyAlignment="0" applyProtection="0"/>
    <xf numFmtId="0" fontId="45" fillId="7" borderId="0" applyNumberFormat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16" fillId="0" borderId="0"/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18" fillId="13" borderId="0" applyNumberFormat="0" applyBorder="0" applyAlignment="0" applyProtection="0"/>
    <xf numFmtId="0" fontId="18" fillId="9" borderId="0" applyNumberFormat="0" applyBorder="0" applyAlignment="0" applyProtection="0"/>
    <xf numFmtId="0" fontId="18" fillId="6" borderId="0" applyNumberFormat="0" applyBorder="0" applyAlignment="0" applyProtection="0"/>
    <xf numFmtId="0" fontId="16" fillId="11" borderId="1" applyNumberFormat="0" applyFont="0" applyAlignment="0" applyProtection="0">
      <alignment vertical="center"/>
    </xf>
    <xf numFmtId="0" fontId="18" fillId="12" borderId="0" applyNumberFormat="0" applyBorder="0" applyAlignment="0" applyProtection="0"/>
    <xf numFmtId="0" fontId="16" fillId="0" borderId="0"/>
    <xf numFmtId="0" fontId="16" fillId="0" borderId="0"/>
    <xf numFmtId="0" fontId="18" fillId="10" borderId="0" applyNumberFormat="0" applyBorder="0" applyAlignment="0" applyProtection="0"/>
    <xf numFmtId="0" fontId="16" fillId="0" borderId="0"/>
    <xf numFmtId="0" fontId="61" fillId="0" borderId="0" applyProtection="0"/>
    <xf numFmtId="0" fontId="61" fillId="0" borderId="0" applyProtection="0"/>
    <xf numFmtId="0" fontId="16" fillId="0" borderId="0"/>
    <xf numFmtId="0" fontId="16" fillId="0" borderId="0"/>
    <xf numFmtId="0" fontId="18" fillId="0" borderId="0"/>
    <xf numFmtId="0" fontId="18" fillId="0" borderId="0"/>
    <xf numFmtId="0" fontId="44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5" fillId="0" borderId="0"/>
    <xf numFmtId="0" fontId="62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 applyProtection="0"/>
    <xf numFmtId="0" fontId="28" fillId="0" borderId="0" applyProtection="0"/>
    <xf numFmtId="0" fontId="16" fillId="0" borderId="0"/>
    <xf numFmtId="0" fontId="16" fillId="0" borderId="0"/>
    <xf numFmtId="0" fontId="16" fillId="0" borderId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0" borderId="0"/>
    <xf numFmtId="0" fontId="16" fillId="0" borderId="0"/>
    <xf numFmtId="0" fontId="54" fillId="0" borderId="0" applyNumberFormat="0" applyFill="0" applyBorder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27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55" fillId="24" borderId="3" applyNumberFormat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6" fillId="0" borderId="0"/>
    <xf numFmtId="0" fontId="45" fillId="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22" fillId="0" borderId="0"/>
    <xf numFmtId="0" fontId="61" fillId="0" borderId="0" applyProtection="0"/>
    <xf numFmtId="0" fontId="61" fillId="0" borderId="0" applyProtection="0"/>
    <xf numFmtId="0" fontId="17" fillId="0" borderId="0"/>
    <xf numFmtId="0" fontId="17" fillId="0" borderId="0"/>
    <xf numFmtId="0" fontId="61" fillId="0" borderId="0" applyProtection="0"/>
    <xf numFmtId="0" fontId="15" fillId="0" borderId="0"/>
    <xf numFmtId="0" fontId="61" fillId="0" borderId="0" applyProtection="0"/>
    <xf numFmtId="166" fontId="17" fillId="0" borderId="0" applyFont="0" applyFill="0" applyBorder="0" applyAlignment="0" applyProtection="0"/>
    <xf numFmtId="0" fontId="18" fillId="9" borderId="0" applyNumberFormat="0" applyBorder="0" applyAlignment="0" applyProtection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8" fillId="14" borderId="2" applyNumberFormat="0" applyAlignment="0" applyProtection="0">
      <alignment vertical="center"/>
    </xf>
    <xf numFmtId="0" fontId="16" fillId="11" borderId="1" applyNumberFormat="0" applyFont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0" fillId="0" borderId="14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0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63" fillId="0" borderId="0"/>
    <xf numFmtId="0" fontId="15" fillId="0" borderId="0"/>
    <xf numFmtId="0" fontId="44" fillId="0" borderId="0">
      <alignment vertical="center"/>
    </xf>
    <xf numFmtId="0" fontId="18" fillId="11" borderId="1" applyNumberFormat="0" applyFont="0" applyAlignment="0" applyProtection="0"/>
    <xf numFmtId="0" fontId="39" fillId="23" borderId="8" applyNumberFormat="0" applyAlignment="0" applyProtection="0"/>
    <xf numFmtId="9" fontId="18" fillId="0" borderId="0" applyFont="0" applyFill="0" applyBorder="0" applyAlignment="0" applyProtection="0"/>
    <xf numFmtId="0" fontId="16" fillId="0" borderId="0"/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15" fillId="0" borderId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/>
    <xf numFmtId="0" fontId="15" fillId="0" borderId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166" fontId="16" fillId="0" borderId="0" applyFont="0" applyFill="0" applyBorder="0" applyAlignment="0" applyProtection="0"/>
    <xf numFmtId="169" fontId="44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25" borderId="0" applyNumberFormat="0" applyBorder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16" fillId="25" borderId="0" applyNumberFormat="0" applyFont="0" applyBorder="0" applyAlignment="0" applyProtection="0"/>
    <xf numFmtId="0" fontId="16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 applyProtection="0"/>
    <xf numFmtId="0" fontId="16" fillId="0" borderId="0"/>
    <xf numFmtId="0" fontId="4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>
      <alignment vertical="top"/>
    </xf>
    <xf numFmtId="0" fontId="16" fillId="0" borderId="0"/>
    <xf numFmtId="0" fontId="16" fillId="0" borderId="0"/>
    <xf numFmtId="0" fontId="18" fillId="0" borderId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 applyFont="0" applyFill="0" applyBorder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39" fillId="23" borderId="8" applyNumberFormat="0" applyAlignment="0" applyProtection="0"/>
    <xf numFmtId="9" fontId="44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0" fontId="16" fillId="0" borderId="0"/>
    <xf numFmtId="0" fontId="16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22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6" fillId="0" borderId="0"/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5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9" fontId="16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4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6" borderId="28" applyNumberFormat="0" applyFont="0" applyAlignment="0" applyProtection="0">
      <alignment vertical="center"/>
    </xf>
    <xf numFmtId="0" fontId="88" fillId="34" borderId="24" applyNumberFormat="0" applyAlignment="0" applyProtection="0">
      <alignment vertical="center"/>
    </xf>
    <xf numFmtId="0" fontId="84" fillId="31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49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94" fillId="56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81" fillId="0" borderId="22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94" fillId="53" borderId="0" applyNumberFormat="0" applyBorder="0" applyAlignment="0" applyProtection="0">
      <alignment vertical="center"/>
    </xf>
    <xf numFmtId="0" fontId="21" fillId="59" borderId="0" applyNumberFormat="0" applyBorder="0" applyAlignment="0" applyProtection="0">
      <alignment vertical="center"/>
    </xf>
    <xf numFmtId="0" fontId="94" fillId="48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94" fillId="44" borderId="0" applyNumberFormat="0" applyBorder="0" applyAlignment="0" applyProtection="0">
      <alignment vertical="center"/>
    </xf>
    <xf numFmtId="0" fontId="94" fillId="40" borderId="0" applyNumberFormat="0" applyBorder="0" applyAlignment="0" applyProtection="0">
      <alignment vertical="center"/>
    </xf>
    <xf numFmtId="0" fontId="93" fillId="0" borderId="29" applyNumberFormat="0" applyFill="0" applyAlignment="0" applyProtection="0">
      <alignment vertical="center"/>
    </xf>
    <xf numFmtId="0" fontId="90" fillId="35" borderId="27" applyNumberFormat="0" applyAlignment="0" applyProtection="0">
      <alignment vertical="center"/>
    </xf>
    <xf numFmtId="0" fontId="86" fillId="33" borderId="2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94" fillId="60" borderId="0" applyNumberFormat="0" applyBorder="0" applyAlignment="0" applyProtection="0">
      <alignment vertical="center"/>
    </xf>
    <xf numFmtId="0" fontId="80" fillId="0" borderId="21" applyNumberFormat="0" applyFill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7" fillId="34" borderId="25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4" fillId="37" borderId="0" applyNumberFormat="0" applyBorder="0" applyAlignment="0" applyProtection="0">
      <alignment vertical="center"/>
    </xf>
    <xf numFmtId="0" fontId="94" fillId="41" borderId="0" applyNumberFormat="0" applyBorder="0" applyAlignment="0" applyProtection="0">
      <alignment vertical="center"/>
    </xf>
    <xf numFmtId="0" fontId="94" fillId="4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0" fontId="85" fillId="32" borderId="0" applyNumberFormat="0" applyBorder="0" applyAlignment="0" applyProtection="0">
      <alignment vertical="center"/>
    </xf>
    <xf numFmtId="0" fontId="82" fillId="0" borderId="23" applyNumberFormat="0" applyFill="0" applyAlignment="0" applyProtection="0">
      <alignment vertical="center"/>
    </xf>
    <xf numFmtId="0" fontId="94" fillId="52" borderId="0" applyNumberFormat="0" applyBorder="0" applyAlignment="0" applyProtection="0">
      <alignment vertical="center"/>
    </xf>
    <xf numFmtId="0" fontId="21" fillId="58" borderId="0" applyNumberFormat="0" applyBorder="0" applyAlignment="0" applyProtection="0">
      <alignment vertical="center"/>
    </xf>
    <xf numFmtId="0" fontId="17" fillId="0" borderId="0"/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166" fontId="17" fillId="0" borderId="0" applyFont="0" applyFill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169" fontId="44" fillId="0" borderId="0" applyFont="0" applyFill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16" fillId="11" borderId="1" applyNumberFormat="0" applyFont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1" fillId="0" borderId="0" applyProtection="0"/>
    <xf numFmtId="0" fontId="59" fillId="28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7" fillId="0" borderId="0"/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6" fillId="0" borderId="0"/>
    <xf numFmtId="0" fontId="15" fillId="0" borderId="0"/>
    <xf numFmtId="9" fontId="2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6" fillId="0" borderId="0"/>
    <xf numFmtId="0" fontId="13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3" fillId="0" borderId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3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101" fillId="30" borderId="0" applyNumberFormat="0" applyBorder="0" applyAlignment="0" applyProtection="0"/>
    <xf numFmtId="0" fontId="16" fillId="0" borderId="0"/>
    <xf numFmtId="0" fontId="45" fillId="7" borderId="0" applyNumberFormat="0" applyFont="0" applyBorder="0" applyAlignment="0" applyProtection="0">
      <alignment vertical="center"/>
    </xf>
    <xf numFmtId="0" fontId="13" fillId="0" borderId="0">
      <alignment vertical="center"/>
    </xf>
    <xf numFmtId="0" fontId="16" fillId="0" borderId="0"/>
    <xf numFmtId="0" fontId="13" fillId="0" borderId="0">
      <alignment vertical="center"/>
    </xf>
    <xf numFmtId="166" fontId="15" fillId="0" borderId="0" applyFont="0" applyFill="0" applyBorder="0" applyAlignment="0" applyProtection="0"/>
    <xf numFmtId="0" fontId="17" fillId="0" borderId="0"/>
    <xf numFmtId="0" fontId="103" fillId="0" borderId="0"/>
    <xf numFmtId="0" fontId="17" fillId="0" borderId="0"/>
    <xf numFmtId="0" fontId="17" fillId="0" borderId="0"/>
    <xf numFmtId="0" fontId="18" fillId="0" borderId="0"/>
    <xf numFmtId="0" fontId="10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66" borderId="0" applyNumberFormat="0" applyFont="0" applyBorder="0" applyAlignment="0" applyProtection="0"/>
    <xf numFmtId="0" fontId="16" fillId="64" borderId="0" applyNumberFormat="0" applyFont="0" applyBorder="0" applyAlignment="0" applyProtection="0"/>
    <xf numFmtId="0" fontId="15" fillId="0" borderId="0"/>
    <xf numFmtId="0" fontId="18" fillId="0" borderId="0"/>
    <xf numFmtId="0" fontId="16" fillId="62" borderId="0" applyNumberFormat="0" applyFont="0" applyBorder="0" applyAlignment="0" applyProtection="0"/>
    <xf numFmtId="0" fontId="44" fillId="0" borderId="0">
      <alignment vertical="top"/>
    </xf>
    <xf numFmtId="0" fontId="16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8" fillId="0" borderId="0"/>
    <xf numFmtId="38" fontId="78" fillId="25" borderId="0" applyNumberFormat="0" applyBorder="0" applyAlignment="0" applyProtection="0"/>
    <xf numFmtId="10" fontId="78" fillId="67" borderId="15" applyNumberFormat="0" applyBorder="0" applyAlignment="0" applyProtection="0"/>
    <xf numFmtId="37" fontId="104" fillId="0" borderId="0"/>
    <xf numFmtId="171" fontId="105" fillId="0" borderId="0"/>
    <xf numFmtId="0" fontId="16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5" fillId="0" borderId="0">
      <alignment vertical="center"/>
    </xf>
    <xf numFmtId="0" fontId="16" fillId="0" borderId="0"/>
    <xf numFmtId="0" fontId="18" fillId="0" borderId="0"/>
    <xf numFmtId="10" fontId="16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8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16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169" fontId="44" fillId="0" borderId="0" applyFon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16" fillId="0" borderId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169" fontId="44" fillId="0" borderId="0" applyFont="0" applyFill="0" applyBorder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6" fillId="0" borderId="0"/>
    <xf numFmtId="0" fontId="44" fillId="0" borderId="0"/>
    <xf numFmtId="0" fontId="44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28" borderId="0" applyNumberFormat="0" applyBorder="0" applyAlignment="0" applyProtection="0"/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18" fillId="28" borderId="0" applyNumberFormat="0" applyBorder="0" applyAlignment="0" applyProtection="0"/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8" fillId="23" borderId="0" applyNumberFormat="0" applyBorder="0" applyAlignment="0" applyProtection="0"/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/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23" fillId="8" borderId="0" applyNumberFormat="0" applyBorder="0" applyAlignment="0" applyProtection="0"/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23" fillId="70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70" borderId="0" applyNumberFormat="0" applyBorder="0" applyAlignment="0" applyProtection="0"/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106" fillId="4" borderId="0" applyNumberFormat="0" applyBorder="0" applyAlignment="0" applyProtection="0"/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5" fillId="28" borderId="2" applyNumberFormat="0" applyAlignment="0" applyProtection="0"/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26" fillId="24" borderId="3" applyNumberFormat="0" applyAlignment="0" applyProtection="0"/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44" fontId="16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107" fillId="0" borderId="30" applyNumberFormat="0" applyFill="0" applyAlignment="0" applyProtection="0"/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108" fillId="0" borderId="5" applyNumberFormat="0" applyFill="0" applyAlignment="0" applyProtection="0"/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10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top"/>
      <protection locked="0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36" fillId="0" borderId="7" applyNumberFormat="0" applyFill="0" applyAlignment="0" applyProtection="0"/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16" fillId="66" borderId="0" applyNumberFormat="0" applyFont="0" applyBorder="0" applyAlignment="0" applyProtection="0"/>
    <xf numFmtId="0" fontId="16" fillId="64" borderId="0" applyNumberFormat="0" applyFont="0" applyBorder="0" applyAlignment="0" applyProtection="0"/>
    <xf numFmtId="0" fontId="44" fillId="0" borderId="0"/>
    <xf numFmtId="0" fontId="44" fillId="0" borderId="0">
      <alignment vertical="top"/>
    </xf>
    <xf numFmtId="0" fontId="44" fillId="0" borderId="0">
      <alignment vertical="top"/>
    </xf>
    <xf numFmtId="0" fontId="16" fillId="0" borderId="0"/>
    <xf numFmtId="0" fontId="44" fillId="0" borderId="0"/>
    <xf numFmtId="0" fontId="15" fillId="0" borderId="0"/>
    <xf numFmtId="0" fontId="44" fillId="0" borderId="0">
      <alignment vertical="top"/>
    </xf>
    <xf numFmtId="0" fontId="15" fillId="0" borderId="0"/>
    <xf numFmtId="0" fontId="15" fillId="0" borderId="0"/>
    <xf numFmtId="0" fontId="13" fillId="0" borderId="0">
      <alignment vertical="center"/>
    </xf>
    <xf numFmtId="0" fontId="13" fillId="0" borderId="0">
      <alignment vertical="center"/>
    </xf>
    <xf numFmtId="0" fontId="44" fillId="0" borderId="0"/>
    <xf numFmtId="0" fontId="44" fillId="0" borderId="0"/>
    <xf numFmtId="0" fontId="27" fillId="0" borderId="0"/>
    <xf numFmtId="0" fontId="27" fillId="0" borderId="0"/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39" fillId="28" borderId="8" applyNumberFormat="0" applyAlignment="0" applyProtection="0"/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9" fontId="44" fillId="0" borderId="0" applyFont="0" applyFill="0" applyBorder="0" applyAlignment="0" applyProtection="0"/>
    <xf numFmtId="0" fontId="16" fillId="62" borderId="0" applyNumberFormat="0" applyFont="0" applyBorder="0" applyAlignment="0" applyProtection="0"/>
    <xf numFmtId="0" fontId="16" fillId="0" borderId="0"/>
    <xf numFmtId="0" fontId="45" fillId="7" borderId="0" applyNumberFormat="0" applyFont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1" fillId="0" borderId="32" applyNumberFormat="0" applyFill="0" applyAlignment="0" applyProtection="0"/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38" fontId="112" fillId="0" borderId="0" applyFont="0" applyFill="0" applyBorder="0" applyAlignment="0" applyProtection="0"/>
    <xf numFmtId="40" fontId="112" fillId="0" borderId="0" applyFont="0" applyFill="0" applyBorder="0" applyAlignment="0" applyProtection="0"/>
    <xf numFmtId="0" fontId="112" fillId="0" borderId="0" applyFont="0" applyFill="0" applyBorder="0" applyAlignment="0" applyProtection="0"/>
    <xf numFmtId="0" fontId="112" fillId="0" borderId="0" applyFont="0" applyFill="0" applyBorder="0" applyAlignment="0" applyProtection="0"/>
    <xf numFmtId="0" fontId="113" fillId="0" borderId="0"/>
    <xf numFmtId="172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64" fontId="114" fillId="0" borderId="0" applyFont="0" applyFill="0" applyBorder="0" applyAlignment="0" applyProtection="0"/>
    <xf numFmtId="166" fontId="114" fillId="0" borderId="0" applyFon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0" fillId="63" borderId="0" applyNumberFormat="0" applyBorder="0" applyAlignment="0" applyProtection="0"/>
    <xf numFmtId="0" fontId="49" fillId="69" borderId="0" applyNumberFormat="0" applyBorder="0" applyAlignment="0" applyProtection="0"/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115" fillId="5" borderId="0" applyNumberFormat="0" applyBorder="0" applyAlignment="0" applyProtection="0"/>
    <xf numFmtId="0" fontId="115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24" fillId="65" borderId="0" applyNumberFormat="0" applyBorder="0" applyAlignment="0" applyProtection="0"/>
    <xf numFmtId="0" fontId="47" fillId="68" borderId="0" applyNumberFormat="0" applyBorder="0" applyAlignment="0" applyProtection="0"/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116" fillId="4" borderId="0" applyNumberFormat="0" applyBorder="0" applyAlignment="0" applyProtection="0"/>
    <xf numFmtId="0" fontId="116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 applyProtection="0">
      <alignment vertical="top"/>
    </xf>
    <xf numFmtId="0" fontId="44" fillId="0" borderId="0" applyProtection="0">
      <alignment vertical="top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44" fillId="0" borderId="0">
      <alignment vertical="top"/>
    </xf>
    <xf numFmtId="0" fontId="43" fillId="0" borderId="0">
      <alignment vertical="center"/>
    </xf>
    <xf numFmtId="0" fontId="16" fillId="0" borderId="0"/>
    <xf numFmtId="0" fontId="44" fillId="0" borderId="0">
      <alignment vertical="top"/>
    </xf>
    <xf numFmtId="0" fontId="16" fillId="0" borderId="0"/>
    <xf numFmtId="0" fontId="16" fillId="0" borderId="0"/>
    <xf numFmtId="0" fontId="43" fillId="0" borderId="0"/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114" fillId="0" borderId="0"/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174" fontId="44" fillId="0" borderId="0" applyFont="0" applyFill="0" applyBorder="0" applyAlignment="0" applyProtection="0"/>
    <xf numFmtId="175" fontId="4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169" fontId="44" fillId="0" borderId="0" applyBorder="0" applyProtection="0">
      <alignment vertical="center"/>
    </xf>
    <xf numFmtId="169" fontId="44" fillId="0" borderId="0" applyBorder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117" fillId="0" borderId="0"/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176" fontId="44" fillId="0" borderId="0" applyFont="0" applyFill="0" applyBorder="0" applyAlignment="0" applyProtection="0"/>
    <xf numFmtId="177" fontId="44" fillId="0" borderId="0" applyFont="0" applyFill="0" applyBorder="0" applyAlignment="0" applyProtection="0"/>
    <xf numFmtId="0" fontId="13" fillId="0" borderId="0">
      <alignment vertical="center"/>
    </xf>
    <xf numFmtId="0" fontId="44" fillId="0" borderId="0"/>
    <xf numFmtId="0" fontId="44" fillId="0" borderId="0">
      <alignment vertical="top"/>
    </xf>
    <xf numFmtId="44" fontId="102" fillId="0" borderId="0" applyFont="0" applyFill="0" applyBorder="0" applyAlignment="0" applyProtection="0"/>
    <xf numFmtId="0" fontId="28" fillId="0" borderId="0"/>
    <xf numFmtId="0" fontId="44" fillId="0" borderId="0">
      <alignment vertical="top"/>
    </xf>
    <xf numFmtId="0" fontId="16" fillId="0" borderId="0"/>
    <xf numFmtId="0" fontId="18" fillId="0" borderId="0"/>
    <xf numFmtId="0" fontId="102" fillId="0" borderId="0"/>
    <xf numFmtId="0" fontId="118" fillId="0" borderId="0"/>
    <xf numFmtId="0" fontId="39" fillId="28" borderId="8" applyNumberFormat="0" applyAlignment="0" applyProtection="0"/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6" fillId="0" borderId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119" fillId="0" borderId="0" applyNumberFormat="0" applyFill="0" applyBorder="0" applyAlignment="0" applyProtection="0"/>
    <xf numFmtId="9" fontId="15" fillId="0" borderId="0" applyFont="0" applyFill="0" applyBorder="0" applyAlignment="0" applyProtection="0"/>
    <xf numFmtId="10" fontId="78" fillId="67" borderId="15" applyNumberFormat="0" applyBorder="0" applyAlignment="0" applyProtection="0"/>
    <xf numFmtId="0" fontId="15" fillId="0" borderId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>
      <alignment vertical="top"/>
    </xf>
    <xf numFmtId="0" fontId="110" fillId="0" borderId="0" applyNumberFormat="0" applyFill="0" applyBorder="0" applyAlignment="0" applyProtection="0">
      <alignment vertical="top"/>
      <protection locked="0"/>
    </xf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7" fillId="4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/>
    <xf numFmtId="0" fontId="44" fillId="0" borderId="0">
      <alignment vertical="top"/>
    </xf>
    <xf numFmtId="0" fontId="16" fillId="0" borderId="0"/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4" fillId="0" borderId="0"/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166" fontId="44" fillId="0" borderId="0" applyFont="0" applyFill="0" applyBorder="0" applyAlignment="0" applyProtection="0"/>
    <xf numFmtId="0" fontId="16" fillId="0" borderId="0"/>
    <xf numFmtId="0" fontId="44" fillId="0" borderId="0">
      <alignment vertical="top"/>
    </xf>
    <xf numFmtId="0" fontId="16" fillId="0" borderId="0"/>
    <xf numFmtId="0" fontId="110" fillId="0" borderId="0" applyNumberFormat="0" applyFill="0" applyBorder="0" applyAlignment="0" applyProtection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44" fontId="44" fillId="0" borderId="0" applyFont="0" applyFill="0" applyBorder="0" applyAlignment="0" applyProtection="0"/>
    <xf numFmtId="0" fontId="44" fillId="0" borderId="0"/>
    <xf numFmtId="0" fontId="44" fillId="0" borderId="0">
      <alignment vertical="top"/>
    </xf>
    <xf numFmtId="0" fontId="44" fillId="0" borderId="0">
      <alignment vertical="top"/>
    </xf>
    <xf numFmtId="0" fontId="15" fillId="0" borderId="0"/>
    <xf numFmtId="0" fontId="44" fillId="0" borderId="0"/>
    <xf numFmtId="9" fontId="44" fillId="0" borderId="0" applyFon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8" borderId="0" applyNumberFormat="0" applyBorder="0" applyAlignment="0" applyProtection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top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19" fillId="0" borderId="0" applyNumberForma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44" fillId="0" borderId="0"/>
    <xf numFmtId="0" fontId="44" fillId="0" borderId="0">
      <alignment vertical="top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9" fontId="15" fillId="0" borderId="0" applyFont="0" applyFill="0" applyBorder="0" applyAlignment="0" applyProtection="0"/>
    <xf numFmtId="0" fontId="44" fillId="0" borderId="0"/>
    <xf numFmtId="44" fontId="27" fillId="0" borderId="0" applyFont="0" applyFill="0" applyBorder="0" applyAlignment="0" applyProtection="0"/>
    <xf numFmtId="169" fontId="44" fillId="0" borderId="0" applyFont="0" applyFill="0" applyBorder="0" applyAlignment="0" applyProtection="0">
      <alignment vertical="center"/>
    </xf>
    <xf numFmtId="0" fontId="16" fillId="0" borderId="0"/>
    <xf numFmtId="0" fontId="28" fillId="0" borderId="0" applyProtection="0"/>
    <xf numFmtId="0" fontId="28" fillId="0" borderId="0" applyProtection="0"/>
    <xf numFmtId="0" fontId="44" fillId="0" borderId="0"/>
    <xf numFmtId="0" fontId="44" fillId="0" borderId="0"/>
    <xf numFmtId="0" fontId="28" fillId="0" borderId="0" applyProtection="0"/>
    <xf numFmtId="0" fontId="18" fillId="0" borderId="0"/>
    <xf numFmtId="0" fontId="16" fillId="0" borderId="0"/>
    <xf numFmtId="0" fontId="38" fillId="0" borderId="0"/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3" fillId="0" borderId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169" fontId="44" fillId="0" borderId="0" applyFon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44" fillId="0" borderId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25" fillId="28" borderId="2" applyNumberFormat="0" applyAlignment="0" applyProtection="0"/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1" fillId="0" borderId="32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44" fillId="0" borderId="0"/>
    <xf numFmtId="0" fontId="44" fillId="0" borderId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1" fillId="0" borderId="0">
      <alignment vertical="center"/>
    </xf>
    <xf numFmtId="0" fontId="44" fillId="0" borderId="0"/>
    <xf numFmtId="0" fontId="44" fillId="0" borderId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166" fontId="16" fillId="0" borderId="0" applyFont="0" applyFill="0" applyBorder="0" applyAlignment="0" applyProtection="0"/>
    <xf numFmtId="169" fontId="44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/>
    <xf numFmtId="0" fontId="44" fillId="0" borderId="0"/>
    <xf numFmtId="0" fontId="28" fillId="0" borderId="0" applyProtection="0"/>
    <xf numFmtId="0" fontId="16" fillId="0" borderId="0">
      <alignment vertical="top"/>
    </xf>
    <xf numFmtId="0" fontId="28" fillId="0" borderId="0" applyProtection="0"/>
    <xf numFmtId="9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/>
    <xf numFmtId="0" fontId="45" fillId="11" borderId="1" applyNumberFormat="0" applyFont="0" applyAlignment="0" applyProtection="0">
      <alignment vertical="center"/>
    </xf>
    <xf numFmtId="0" fontId="16" fillId="0" borderId="0"/>
    <xf numFmtId="0" fontId="16" fillId="0" borderId="0"/>
    <xf numFmtId="0" fontId="13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5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3" fillId="0" borderId="0">
      <alignment vertical="center"/>
    </xf>
    <xf numFmtId="0" fontId="44" fillId="0" borderId="0"/>
    <xf numFmtId="0" fontId="13" fillId="0" borderId="0">
      <alignment vertical="center"/>
    </xf>
    <xf numFmtId="0" fontId="44" fillId="0" borderId="0"/>
    <xf numFmtId="0" fontId="44" fillId="0" borderId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44" fillId="11" borderId="1" applyNumberFormat="0" applyFont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16" fillId="0" borderId="0"/>
    <xf numFmtId="0" fontId="44" fillId="0" borderId="0"/>
    <xf numFmtId="0" fontId="4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4" fillId="0" borderId="0"/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179" fontId="122" fillId="0" borderId="0">
      <protection locked="0"/>
    </xf>
    <xf numFmtId="179" fontId="122" fillId="0" borderId="0">
      <protection locked="0"/>
    </xf>
    <xf numFmtId="179" fontId="122" fillId="0" borderId="0">
      <protection locked="0"/>
    </xf>
    <xf numFmtId="179" fontId="122" fillId="0" borderId="0">
      <protection locked="0"/>
    </xf>
    <xf numFmtId="0" fontId="16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" fillId="0" borderId="0">
      <alignment vertical="center"/>
    </xf>
    <xf numFmtId="0" fontId="13" fillId="0" borderId="0">
      <alignment vertical="center"/>
    </xf>
    <xf numFmtId="0" fontId="121" fillId="0" borderId="0">
      <alignment vertical="center"/>
    </xf>
    <xf numFmtId="0" fontId="13" fillId="0" borderId="0">
      <alignment vertical="center"/>
    </xf>
    <xf numFmtId="0" fontId="123" fillId="0" borderId="0">
      <alignment vertical="center"/>
    </xf>
    <xf numFmtId="0" fontId="13" fillId="0" borderId="0">
      <alignment vertical="center"/>
    </xf>
    <xf numFmtId="0" fontId="44" fillId="0" borderId="0"/>
    <xf numFmtId="0" fontId="13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top"/>
      <protection locked="0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6" fillId="0" borderId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>
      <alignment vertical="top"/>
    </xf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4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>
      <alignment vertical="center"/>
    </xf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3" borderId="2" applyNumberFormat="0" applyAlignment="0" applyProtection="0"/>
    <xf numFmtId="0" fontId="35" fillId="8" borderId="2" applyNumberFormat="0" applyAlignment="0" applyProtection="0"/>
    <xf numFmtId="0" fontId="71" fillId="0" borderId="0" applyNumberFormat="0" applyFill="0" applyBorder="0" applyAlignment="0" applyProtection="0">
      <alignment vertical="center"/>
    </xf>
    <xf numFmtId="0" fontId="44" fillId="0" borderId="0">
      <alignment vertical="top"/>
    </xf>
    <xf numFmtId="0" fontId="16" fillId="0" borderId="0"/>
    <xf numFmtId="0" fontId="28" fillId="0" borderId="0" applyProtection="0"/>
    <xf numFmtId="0" fontId="28" fillId="0" borderId="0" applyProtection="0"/>
    <xf numFmtId="0" fontId="39" fillId="23" borderId="8" applyNumberFormat="0" applyAlignment="0" applyProtection="0"/>
    <xf numFmtId="0" fontId="41" fillId="0" borderId="9" applyNumberFormat="0" applyFill="0" applyAlignment="0" applyProtection="0"/>
    <xf numFmtId="0" fontId="71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0" fontId="44" fillId="0" borderId="0">
      <alignment vertical="top"/>
    </xf>
    <xf numFmtId="0" fontId="25" fillId="28" borderId="2" applyNumberFormat="0" applyAlignment="0" applyProtection="0"/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110" fillId="0" borderId="0" applyNumberFormat="0" applyFill="0" applyBorder="0" applyAlignment="0" applyProtection="0">
      <alignment vertical="top"/>
      <protection locked="0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39" fillId="28" borderId="8" applyNumberFormat="0" applyAlignment="0" applyProtection="0"/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1" fillId="0" borderId="32" applyNumberFormat="0" applyFill="0" applyAlignment="0" applyProtection="0"/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44" fontId="102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44" fillId="0" borderId="0">
      <alignment vertical="top"/>
    </xf>
    <xf numFmtId="0" fontId="18" fillId="0" borderId="0"/>
    <xf numFmtId="0" fontId="102" fillId="0" borderId="0"/>
    <xf numFmtId="0" fontId="44" fillId="0" borderId="0"/>
    <xf numFmtId="0" fontId="118" fillId="0" borderId="0"/>
    <xf numFmtId="9" fontId="44" fillId="0" borderId="0" applyFon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top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5" fillId="0" borderId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9" fontId="15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43" fillId="0" borderId="0">
      <alignment vertical="center"/>
    </xf>
    <xf numFmtId="0" fontId="16" fillId="0" borderId="0"/>
    <xf numFmtId="169" fontId="44" fillId="0" borderId="0" applyFont="0" applyFill="0" applyBorder="0" applyAlignment="0" applyProtection="0">
      <alignment vertical="center"/>
    </xf>
    <xf numFmtId="0" fontId="44" fillId="0" borderId="0"/>
    <xf numFmtId="0" fontId="16" fillId="0" borderId="0"/>
    <xf numFmtId="0" fontId="44" fillId="11" borderId="1" applyNumberFormat="0" applyFont="0" applyAlignment="0" applyProtection="0">
      <alignment vertical="center"/>
    </xf>
    <xf numFmtId="0" fontId="44" fillId="0" borderId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0" borderId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5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0"/>
    <xf numFmtId="0" fontId="44" fillId="0" borderId="0"/>
    <xf numFmtId="0" fontId="13" fillId="0" borderId="0">
      <alignment vertical="center"/>
    </xf>
    <xf numFmtId="0" fontId="44" fillId="0" borderId="0"/>
    <xf numFmtId="0" fontId="13" fillId="0" borderId="0">
      <alignment vertical="center"/>
    </xf>
    <xf numFmtId="0" fontId="44" fillId="0" borderId="0"/>
    <xf numFmtId="0" fontId="16" fillId="0" borderId="0"/>
    <xf numFmtId="0" fontId="16" fillId="0" borderId="0"/>
    <xf numFmtId="0" fontId="16" fillId="0" borderId="0"/>
    <xf numFmtId="0" fontId="44" fillId="11" borderId="1" applyNumberFormat="0" applyFont="0" applyAlignment="0" applyProtection="0">
      <alignment vertical="center"/>
    </xf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16" fillId="0" borderId="0"/>
    <xf numFmtId="0" fontId="44" fillId="0" borderId="0"/>
    <xf numFmtId="0" fontId="44" fillId="0" borderId="0"/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6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top"/>
      <protection locked="0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6" fillId="11" borderId="1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4" fillId="0" borderId="0"/>
    <xf numFmtId="0" fontId="44" fillId="0" borderId="0"/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6" fillId="24" borderId="3" applyNumberFormat="0" applyAlignment="0" applyProtection="0"/>
    <xf numFmtId="44" fontId="4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25" borderId="0" applyNumberFormat="0" applyBorder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3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top"/>
    </xf>
    <xf numFmtId="0" fontId="1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0" fillId="7" borderId="0" applyNumberFormat="0" applyBorder="0" applyAlignment="0" applyProtection="0"/>
    <xf numFmtId="0" fontId="49" fillId="7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49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4" fillId="6" borderId="0" applyNumberFormat="0" applyBorder="0" applyAlignment="0" applyProtection="0"/>
    <xf numFmtId="0" fontId="47" fillId="6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5" fillId="0" borderId="0"/>
    <xf numFmtId="166" fontId="15" fillId="0" borderId="0" applyFont="0" applyFill="0" applyBorder="0" applyAlignment="0" applyProtection="0"/>
    <xf numFmtId="0" fontId="15" fillId="0" borderId="0"/>
    <xf numFmtId="0" fontId="61" fillId="0" borderId="0" applyProtection="0"/>
    <xf numFmtId="0" fontId="61" fillId="0" borderId="0" applyProtection="0"/>
    <xf numFmtId="0" fontId="63" fillId="0" borderId="0"/>
    <xf numFmtId="0" fontId="15" fillId="0" borderId="0"/>
    <xf numFmtId="166" fontId="15" fillId="0" borderId="0" applyFont="0" applyFill="0" applyBorder="0" applyAlignment="0" applyProtection="0"/>
    <xf numFmtId="0" fontId="16" fillId="0" borderId="0"/>
    <xf numFmtId="0" fontId="61" fillId="0" borderId="0" applyProtection="0"/>
    <xf numFmtId="0" fontId="16" fillId="0" borderId="0"/>
    <xf numFmtId="0" fontId="98" fillId="0" borderId="0"/>
    <xf numFmtId="0" fontId="98" fillId="0" borderId="0"/>
    <xf numFmtId="0" fontId="98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16" fillId="25" borderId="0" applyNumberFormat="0" applyFon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center"/>
    </xf>
    <xf numFmtId="0" fontId="15" fillId="0" borderId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61" fillId="0" borderId="0" applyProtection="0"/>
    <xf numFmtId="0" fontId="16" fillId="0" borderId="0"/>
    <xf numFmtId="0" fontId="17" fillId="0" borderId="0"/>
    <xf numFmtId="0" fontId="17" fillId="0" borderId="0">
      <alignment vertical="top"/>
    </xf>
    <xf numFmtId="0" fontId="15" fillId="0" borderId="0"/>
    <xf numFmtId="0" fontId="15" fillId="0" borderId="0"/>
    <xf numFmtId="0" fontId="62" fillId="0" borderId="0"/>
    <xf numFmtId="0" fontId="16" fillId="0" borderId="0"/>
    <xf numFmtId="0" fontId="17" fillId="0" borderId="0"/>
    <xf numFmtId="0" fontId="125" fillId="0" borderId="0"/>
    <xf numFmtId="169" fontId="44" fillId="0" borderId="0" applyFon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2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169" fontId="44" fillId="0" borderId="0" applyFont="0" applyFill="0" applyBorder="0" applyAlignment="0" applyProtection="0">
      <alignment vertical="center"/>
    </xf>
    <xf numFmtId="44" fontId="6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16" fillId="0" borderId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16" fillId="0" borderId="0"/>
    <xf numFmtId="0" fontId="16" fillId="0" borderId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124" fillId="0" borderId="0" applyNumberFormat="0" applyFill="0" applyBorder="0" applyAlignment="0" applyProtection="0"/>
    <xf numFmtId="0" fontId="49" fillId="63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4" fillId="0" borderId="0"/>
    <xf numFmtId="0" fontId="55" fillId="24" borderId="3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6" fillId="24" borderId="3" applyNumberFormat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25" borderId="0" applyNumberFormat="0" applyBorder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61" fillId="0" borderId="0" applyProtection="0"/>
    <xf numFmtId="0" fontId="61" fillId="0" borderId="0" applyProtection="0"/>
    <xf numFmtId="0" fontId="18" fillId="0" borderId="0"/>
    <xf numFmtId="0" fontId="18" fillId="0" borderId="0"/>
    <xf numFmtId="0" fontId="1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3" fillId="0" borderId="0" applyFont="0" applyFill="0" applyBorder="0" applyAlignment="0" applyProtection="0"/>
    <xf numFmtId="44" fontId="128" fillId="0" borderId="0" applyFont="0" applyFill="0" applyBorder="0" applyAlignment="0" applyProtection="0"/>
    <xf numFmtId="0" fontId="61" fillId="0" borderId="0" applyProtection="0"/>
    <xf numFmtId="0" fontId="40" fillId="0" borderId="0" applyNumberFormat="0" applyFill="0" applyBorder="0" applyAlignment="0" applyProtection="0"/>
    <xf numFmtId="0" fontId="15" fillId="0" borderId="0"/>
    <xf numFmtId="0" fontId="22" fillId="0" borderId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46" fillId="7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3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4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44" fontId="103" fillId="0" borderId="0" applyFont="0" applyFill="0" applyBorder="0" applyAlignment="0" applyProtection="0">
      <alignment vertical="center"/>
    </xf>
    <xf numFmtId="169" fontId="4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6" fillId="0" borderId="0"/>
    <xf numFmtId="0" fontId="28" fillId="0" borderId="0" applyProtection="0"/>
    <xf numFmtId="0" fontId="28" fillId="0" borderId="0" applyProtection="0"/>
    <xf numFmtId="0" fontId="103" fillId="0" borderId="0"/>
    <xf numFmtId="0" fontId="18" fillId="0" borderId="0"/>
    <xf numFmtId="0" fontId="18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3" fillId="0" borderId="0">
      <alignment vertical="center"/>
    </xf>
    <xf numFmtId="0" fontId="13" fillId="0" borderId="0">
      <alignment vertical="center"/>
    </xf>
    <xf numFmtId="166" fontId="16" fillId="0" borderId="0" applyFont="0" applyFill="0" applyBorder="0" applyAlignment="0" applyProtection="0"/>
    <xf numFmtId="0" fontId="45" fillId="0" borderId="0">
      <alignment vertical="center"/>
    </xf>
    <xf numFmtId="0" fontId="18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24" fillId="0" borderId="0" applyNumberFormat="0" applyFill="0" applyBorder="0" applyAlignment="0" applyProtection="0"/>
    <xf numFmtId="166" fontId="15" fillId="0" borderId="0" applyFont="0" applyFill="0" applyBorder="0" applyAlignment="0" applyProtection="0"/>
    <xf numFmtId="0" fontId="16" fillId="0" borderId="0"/>
    <xf numFmtId="0" fontId="16" fillId="0" borderId="0"/>
    <xf numFmtId="166" fontId="15" fillId="0" borderId="0" applyFont="0" applyFill="0" applyBorder="0" applyAlignment="0" applyProtection="0"/>
    <xf numFmtId="0" fontId="16" fillId="0" borderId="0"/>
    <xf numFmtId="0" fontId="15" fillId="0" borderId="0"/>
    <xf numFmtId="44" fontId="103" fillId="0" borderId="0" applyFont="0" applyFill="0" applyBorder="0" applyAlignment="0" applyProtection="0">
      <alignment vertical="center"/>
    </xf>
    <xf numFmtId="0" fontId="103" fillId="0" borderId="0"/>
    <xf numFmtId="0" fontId="62" fillId="0" borderId="0"/>
    <xf numFmtId="0" fontId="62" fillId="0" borderId="0"/>
    <xf numFmtId="0" fontId="103" fillId="0" borderId="0"/>
    <xf numFmtId="0" fontId="103" fillId="11" borderId="1" applyNumberFormat="0" applyFont="0" applyAlignment="0" applyProtection="0"/>
    <xf numFmtId="9" fontId="103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3" fillId="0" borderId="0"/>
    <xf numFmtId="166" fontId="103" fillId="0" borderId="0" applyFont="0" applyFill="0" applyBorder="0" applyAlignment="0" applyProtection="0">
      <alignment vertical="center"/>
    </xf>
    <xf numFmtId="44" fontId="103" fillId="0" borderId="0" applyFont="0" applyFill="0" applyBorder="0" applyAlignment="0" applyProtection="0">
      <alignment vertical="center"/>
    </xf>
    <xf numFmtId="0" fontId="28" fillId="0" borderId="0" applyProtection="0"/>
    <xf numFmtId="44" fontId="27" fillId="0" borderId="0" applyFont="0" applyFill="0" applyBorder="0" applyAlignment="0" applyProtection="0"/>
    <xf numFmtId="44" fontId="103" fillId="0" borderId="0" applyFont="0" applyFill="0" applyBorder="0" applyAlignment="0" applyProtection="0">
      <alignment vertical="center"/>
    </xf>
    <xf numFmtId="0" fontId="61" fillId="0" borderId="0" applyProtection="0"/>
    <xf numFmtId="0" fontId="44" fillId="0" borderId="0"/>
    <xf numFmtId="0" fontId="126" fillId="0" borderId="0">
      <alignment vertical="center"/>
    </xf>
    <xf numFmtId="0" fontId="16" fillId="0" borderId="0"/>
    <xf numFmtId="0" fontId="103" fillId="11" borderId="1" applyNumberFormat="0" applyFont="0" applyAlignment="0" applyProtection="0"/>
    <xf numFmtId="0" fontId="16" fillId="0" borderId="0"/>
    <xf numFmtId="0" fontId="39" fillId="23" borderId="8" applyNumberFormat="0" applyAlignment="0" applyProtection="0"/>
    <xf numFmtId="9" fontId="103" fillId="0" borderId="0" applyFont="0" applyFill="0" applyBorder="0" applyAlignment="0" applyProtection="0">
      <alignment vertical="center"/>
    </xf>
    <xf numFmtId="0" fontId="124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103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16" fillId="0" borderId="0"/>
    <xf numFmtId="0" fontId="44" fillId="0" borderId="0"/>
    <xf numFmtId="0" fontId="44" fillId="11" borderId="1" applyNumberFormat="0" applyFont="0" applyAlignment="0" applyProtection="0">
      <alignment vertical="center"/>
    </xf>
    <xf numFmtId="44" fontId="16" fillId="0" borderId="0" applyFont="0" applyFill="0" applyBorder="0" applyAlignment="0" applyProtection="0"/>
    <xf numFmtId="0" fontId="103" fillId="0" borderId="0"/>
    <xf numFmtId="0" fontId="103" fillId="11" borderId="1" applyNumberFormat="0" applyFont="0" applyAlignment="0" applyProtection="0"/>
    <xf numFmtId="0" fontId="103" fillId="11" borderId="1" applyNumberFormat="0" applyFont="0" applyAlignment="0" applyProtection="0"/>
    <xf numFmtId="0" fontId="103" fillId="0" borderId="0"/>
    <xf numFmtId="0" fontId="16" fillId="0" borderId="0"/>
    <xf numFmtId="0" fontId="127" fillId="0" borderId="0" applyNumberForma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8" fillId="0" borderId="0" applyFont="0" applyFill="0" applyBorder="0" applyAlignment="0" applyProtection="0"/>
    <xf numFmtId="169" fontId="44" fillId="0" borderId="0" applyFont="0" applyFill="0" applyBorder="0" applyAlignment="0" applyProtection="0">
      <alignment vertical="center"/>
    </xf>
    <xf numFmtId="0" fontId="98" fillId="0" borderId="0"/>
    <xf numFmtId="0" fontId="98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6" fillId="0" borderId="0"/>
    <xf numFmtId="0" fontId="28" fillId="0" borderId="0" applyProtection="0"/>
    <xf numFmtId="0" fontId="16" fillId="0" borderId="0"/>
    <xf numFmtId="0" fontId="16" fillId="0" borderId="0"/>
    <xf numFmtId="0" fontId="15" fillId="0" borderId="0"/>
    <xf numFmtId="0" fontId="44" fillId="0" borderId="0">
      <alignment vertical="center"/>
    </xf>
    <xf numFmtId="0" fontId="16" fillId="0" borderId="0"/>
    <xf numFmtId="0" fontId="18" fillId="0" borderId="0"/>
    <xf numFmtId="9" fontId="98" fillId="0" borderId="0" applyFont="0" applyFill="0" applyBorder="0" applyAlignment="0" applyProtection="0"/>
    <xf numFmtId="9" fontId="98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49" fillId="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44" fillId="0" borderId="0"/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57" fillId="28" borderId="2" applyNumberFormat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6" fillId="0" borderId="0"/>
    <xf numFmtId="0" fontId="17" fillId="0" borderId="0"/>
    <xf numFmtId="0" fontId="103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4" borderId="0" applyNumberFormat="0" applyBorder="0" applyAlignment="0" applyProtection="0"/>
    <xf numFmtId="0" fontId="30" fillId="5" borderId="0" applyNumberFormat="0" applyBorder="0" applyAlignment="0" applyProtection="0"/>
    <xf numFmtId="0" fontId="101" fillId="30" borderId="0" applyNumberFormat="0" applyBorder="0" applyAlignment="0" applyProtection="0"/>
    <xf numFmtId="9" fontId="15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1" applyNumberFormat="0" applyFill="0" applyAlignment="0" applyProtection="0">
      <alignment vertical="center"/>
    </xf>
    <xf numFmtId="0" fontId="81" fillId="0" borderId="22" applyNumberFormat="0" applyFill="0" applyAlignment="0" applyProtection="0">
      <alignment vertical="center"/>
    </xf>
    <xf numFmtId="0" fontId="82" fillId="0" borderId="23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4" fillId="31" borderId="0" applyNumberFormat="0" applyBorder="0" applyAlignment="0" applyProtection="0">
      <alignment vertical="center"/>
    </xf>
    <xf numFmtId="0" fontId="85" fillId="32" borderId="0" applyNumberFormat="0" applyBorder="0" applyAlignment="0" applyProtection="0">
      <alignment vertical="center"/>
    </xf>
    <xf numFmtId="0" fontId="86" fillId="33" borderId="24" applyNumberFormat="0" applyAlignment="0" applyProtection="0">
      <alignment vertical="center"/>
    </xf>
    <xf numFmtId="0" fontId="87" fillId="34" borderId="25" applyNumberFormat="0" applyAlignment="0" applyProtection="0">
      <alignment vertical="center"/>
    </xf>
    <xf numFmtId="0" fontId="88" fillId="34" borderId="24" applyNumberFormat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0" fontId="90" fillId="35" borderId="27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3" fillId="36" borderId="2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0" borderId="29" applyNumberFormat="0" applyFill="0" applyAlignment="0" applyProtection="0">
      <alignment vertical="center"/>
    </xf>
    <xf numFmtId="0" fontId="94" fillId="37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94" fillId="40" borderId="0" applyNumberFormat="0" applyBorder="0" applyAlignment="0" applyProtection="0">
      <alignment vertical="center"/>
    </xf>
    <xf numFmtId="0" fontId="94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94" fillId="44" borderId="0" applyNumberFormat="0" applyBorder="0" applyAlignment="0" applyProtection="0">
      <alignment vertical="center"/>
    </xf>
    <xf numFmtId="0" fontId="94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94" fillId="48" borderId="0" applyNumberFormat="0" applyBorder="0" applyAlignment="0" applyProtection="0">
      <alignment vertical="center"/>
    </xf>
    <xf numFmtId="0" fontId="94" fillId="4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94" fillId="52" borderId="0" applyNumberFormat="0" applyBorder="0" applyAlignment="0" applyProtection="0">
      <alignment vertical="center"/>
    </xf>
    <xf numFmtId="0" fontId="94" fillId="5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94" fillId="56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94" fillId="6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6" borderId="28" applyNumberFormat="0" applyFont="0" applyAlignment="0" applyProtection="0">
      <alignment vertical="center"/>
    </xf>
    <xf numFmtId="0" fontId="86" fillId="33" borderId="24" applyNumberFormat="0" applyAlignment="0" applyProtection="0">
      <alignment vertical="center"/>
    </xf>
    <xf numFmtId="0" fontId="86" fillId="33" borderId="24" applyNumberFormat="0" applyAlignment="0" applyProtection="0">
      <alignment vertical="center"/>
    </xf>
    <xf numFmtId="0" fontId="13" fillId="36" borderId="28" applyNumberFormat="0" applyFon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0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>
      <alignment vertical="center"/>
    </xf>
    <xf numFmtId="0" fontId="86" fillId="33" borderId="24" applyNumberFormat="0" applyAlignment="0" applyProtection="0">
      <alignment vertical="center"/>
    </xf>
    <xf numFmtId="0" fontId="13" fillId="36" borderId="28" applyNumberFormat="0" applyFon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>
      <alignment vertical="center"/>
    </xf>
    <xf numFmtId="0" fontId="86" fillId="33" borderId="24" applyNumberFormat="0" applyAlignment="0" applyProtection="0">
      <alignment vertical="center"/>
    </xf>
    <xf numFmtId="0" fontId="13" fillId="36" borderId="28" applyNumberFormat="0" applyFon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0" borderId="0">
      <alignment vertical="center"/>
    </xf>
    <xf numFmtId="0" fontId="86" fillId="33" borderId="24" applyNumberFormat="0" applyAlignment="0" applyProtection="0">
      <alignment vertical="center"/>
    </xf>
    <xf numFmtId="0" fontId="13" fillId="36" borderId="28" applyNumberFormat="0" applyFont="0" applyAlignment="0" applyProtection="0">
      <alignment vertical="center"/>
    </xf>
    <xf numFmtId="0" fontId="13" fillId="0" borderId="0">
      <alignment vertical="center"/>
    </xf>
    <xf numFmtId="0" fontId="86" fillId="33" borderId="24" applyNumberFormat="0" applyAlignment="0" applyProtection="0">
      <alignment vertical="center"/>
    </xf>
    <xf numFmtId="0" fontId="13" fillId="36" borderId="28" applyNumberFormat="0" applyFont="0" applyAlignment="0" applyProtection="0">
      <alignment vertical="center"/>
    </xf>
    <xf numFmtId="0" fontId="13" fillId="0" borderId="0">
      <alignment vertical="center"/>
    </xf>
    <xf numFmtId="0" fontId="86" fillId="33" borderId="24" applyNumberFormat="0" applyAlignment="0" applyProtection="0">
      <alignment vertical="center"/>
    </xf>
    <xf numFmtId="0" fontId="13" fillId="36" borderId="28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7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5" fillId="0" borderId="0"/>
    <xf numFmtId="0" fontId="18" fillId="5" borderId="0" applyNumberFormat="0" applyBorder="0" applyAlignment="0" applyProtection="0"/>
    <xf numFmtId="0" fontId="15" fillId="0" borderId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5" fillId="0" borderId="0"/>
    <xf numFmtId="0" fontId="18" fillId="6" borderId="0" applyNumberFormat="0" applyBorder="0" applyAlignment="0" applyProtection="0"/>
    <xf numFmtId="0" fontId="16" fillId="0" borderId="0"/>
    <xf numFmtId="0" fontId="18" fillId="4" borderId="0" applyNumberFormat="0" applyBorder="0" applyAlignment="0" applyProtection="0"/>
    <xf numFmtId="0" fontId="18" fillId="6" borderId="0" applyNumberFormat="0" applyBorder="0" applyAlignment="0" applyProtection="0"/>
    <xf numFmtId="0" fontId="17" fillId="0" borderId="0"/>
    <xf numFmtId="0" fontId="18" fillId="8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5" fillId="0" borderId="0"/>
    <xf numFmtId="0" fontId="45" fillId="9" borderId="0" applyNumberFormat="0" applyBorder="0" applyAlignment="0" applyProtection="0">
      <alignment vertical="center"/>
    </xf>
    <xf numFmtId="0" fontId="15" fillId="0" borderId="0"/>
    <xf numFmtId="0" fontId="18" fillId="3" borderId="0" applyNumberFormat="0" applyBorder="0" applyAlignment="0" applyProtection="0"/>
    <xf numFmtId="0" fontId="18" fillId="5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12" fillId="0" borderId="0">
      <alignment vertical="center"/>
    </xf>
    <xf numFmtId="0" fontId="45" fillId="8" borderId="0" applyNumberFormat="0" applyBorder="0" applyAlignment="0" applyProtection="0">
      <alignment vertical="center"/>
    </xf>
    <xf numFmtId="0" fontId="16" fillId="0" borderId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46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0" fontId="26" fillId="24" borderId="3" applyNumberFormat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1" fillId="25" borderId="0" applyNumberFormat="0" applyBorder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6" fillId="25" borderId="0" applyNumberFormat="0" applyFont="0" applyBorder="0" applyAlignment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6" fillId="0" borderId="0"/>
    <xf numFmtId="0" fontId="44" fillId="0" borderId="0">
      <alignment vertical="center"/>
    </xf>
    <xf numFmtId="0" fontId="16" fillId="0" borderId="0"/>
    <xf numFmtId="0" fontId="16" fillId="0" borderId="0"/>
    <xf numFmtId="0" fontId="18" fillId="0" borderId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 applyFont="0" applyFill="0" applyBorder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39" fillId="23" borderId="8" applyNumberFormat="0" applyAlignment="0" applyProtection="0"/>
    <xf numFmtId="0" fontId="39" fillId="23" borderId="8" applyNumberFormat="0" applyAlignment="0" applyProtection="0"/>
    <xf numFmtId="0" fontId="16" fillId="0" borderId="0"/>
    <xf numFmtId="0" fontId="16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7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5" fillId="24" borderId="3" applyNumberFormat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16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6" fillId="0" borderId="0"/>
    <xf numFmtId="0" fontId="16" fillId="0" borderId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46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16" fillId="25" borderId="0" applyNumberFormat="0" applyFon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Font="0" applyFill="0" applyBorder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39" fillId="23" borderId="8" applyNumberFormat="0" applyAlignment="0" applyProtection="0"/>
    <xf numFmtId="0" fontId="39" fillId="23" borderId="8" applyNumberFormat="0" applyAlignment="0" applyProtection="0"/>
    <xf numFmtId="0" fontId="16" fillId="0" borderId="0"/>
    <xf numFmtId="0" fontId="16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49" fillId="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16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22" fillId="0" borderId="0"/>
    <xf numFmtId="0" fontId="22" fillId="0" borderId="0"/>
    <xf numFmtId="0" fontId="16" fillId="0" borderId="0"/>
    <xf numFmtId="0" fontId="16" fillId="0" borderId="0"/>
    <xf numFmtId="0" fontId="22" fillId="0" borderId="0"/>
    <xf numFmtId="0" fontId="15" fillId="0" borderId="0"/>
    <xf numFmtId="0" fontId="17" fillId="0" borderId="0"/>
    <xf numFmtId="0" fontId="16" fillId="0" borderId="0"/>
    <xf numFmtId="0" fontId="12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17" fillId="0" borderId="0"/>
    <xf numFmtId="166" fontId="17" fillId="0" borderId="0" applyFont="0" applyFill="0" applyBorder="0" applyAlignment="0" applyProtection="0"/>
    <xf numFmtId="0" fontId="61" fillId="0" borderId="0" applyProtection="0"/>
    <xf numFmtId="0" fontId="45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61" fillId="0" borderId="0" applyProtection="0"/>
    <xf numFmtId="0" fontId="17" fillId="0" borderId="0"/>
    <xf numFmtId="0" fontId="28" fillId="0" borderId="0"/>
    <xf numFmtId="0" fontId="17" fillId="0" borderId="0">
      <alignment vertical="top"/>
    </xf>
    <xf numFmtId="0" fontId="16" fillId="0" borderId="0"/>
    <xf numFmtId="0" fontId="15" fillId="0" borderId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5" fillId="0" borderId="0"/>
    <xf numFmtId="0" fontId="62" fillId="0" borderId="0"/>
    <xf numFmtId="0" fontId="16" fillId="0" borderId="0"/>
    <xf numFmtId="0" fontId="16" fillId="0" borderId="0"/>
    <xf numFmtId="0" fontId="17" fillId="0" borderId="0"/>
    <xf numFmtId="0" fontId="15" fillId="0" borderId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3" fillId="0" borderId="0">
      <alignment vertical="center"/>
    </xf>
    <xf numFmtId="166" fontId="15" fillId="0" borderId="0" applyFont="0" applyFill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22" fillId="0" borderId="0"/>
    <xf numFmtId="0" fontId="45" fillId="11" borderId="0" applyNumberFormat="0" applyBorder="0" applyAlignment="0" applyProtection="0">
      <alignment vertical="center"/>
    </xf>
    <xf numFmtId="166" fontId="17" fillId="0" borderId="0" applyFont="0" applyFill="0" applyBorder="0" applyAlignment="0" applyProtection="0"/>
    <xf numFmtId="0" fontId="45" fillId="7" borderId="0" applyNumberFormat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16" fillId="0" borderId="0"/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18" fillId="13" borderId="0" applyNumberFormat="0" applyBorder="0" applyAlignment="0" applyProtection="0"/>
    <xf numFmtId="0" fontId="18" fillId="9" borderId="0" applyNumberFormat="0" applyBorder="0" applyAlignment="0" applyProtection="0"/>
    <xf numFmtId="0" fontId="18" fillId="6" borderId="0" applyNumberFormat="0" applyBorder="0" applyAlignment="0" applyProtection="0"/>
    <xf numFmtId="0" fontId="16" fillId="11" borderId="1" applyNumberFormat="0" applyFont="0" applyAlignment="0" applyProtection="0">
      <alignment vertical="center"/>
    </xf>
    <xf numFmtId="0" fontId="18" fillId="12" borderId="0" applyNumberFormat="0" applyBorder="0" applyAlignment="0" applyProtection="0"/>
    <xf numFmtId="0" fontId="16" fillId="0" borderId="0"/>
    <xf numFmtId="0" fontId="16" fillId="0" borderId="0"/>
    <xf numFmtId="0" fontId="18" fillId="10" borderId="0" applyNumberFormat="0" applyBorder="0" applyAlignment="0" applyProtection="0"/>
    <xf numFmtId="0" fontId="16" fillId="0" borderId="0"/>
    <xf numFmtId="0" fontId="61" fillId="0" borderId="0" applyProtection="0"/>
    <xf numFmtId="0" fontId="61" fillId="0" borderId="0" applyProtection="0"/>
    <xf numFmtId="0" fontId="16" fillId="0" borderId="0"/>
    <xf numFmtId="0" fontId="16" fillId="0" borderId="0"/>
    <xf numFmtId="0" fontId="18" fillId="0" borderId="0"/>
    <xf numFmtId="0" fontId="18" fillId="0" borderId="0"/>
    <xf numFmtId="0" fontId="44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5" fillId="0" borderId="0"/>
    <xf numFmtId="0" fontId="62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 applyProtection="0"/>
    <xf numFmtId="0" fontId="28" fillId="0" borderId="0" applyProtection="0"/>
    <xf numFmtId="0" fontId="16" fillId="0" borderId="0"/>
    <xf numFmtId="0" fontId="16" fillId="0" borderId="0"/>
    <xf numFmtId="0" fontId="16" fillId="0" borderId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0" borderId="0"/>
    <xf numFmtId="0" fontId="16" fillId="0" borderId="0"/>
    <xf numFmtId="0" fontId="54" fillId="0" borderId="0" applyNumberFormat="0" applyFill="0" applyBorder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55" fillId="24" borderId="3" applyNumberFormat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6" fillId="0" borderId="0"/>
    <xf numFmtId="0" fontId="45" fillId="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22" fillId="0" borderId="0"/>
    <xf numFmtId="0" fontId="61" fillId="0" borderId="0" applyProtection="0"/>
    <xf numFmtId="0" fontId="61" fillId="0" borderId="0" applyProtection="0"/>
    <xf numFmtId="0" fontId="17" fillId="0" borderId="0"/>
    <xf numFmtId="0" fontId="17" fillId="0" borderId="0"/>
    <xf numFmtId="0" fontId="61" fillId="0" borderId="0" applyProtection="0"/>
    <xf numFmtId="0" fontId="15" fillId="0" borderId="0"/>
    <xf numFmtId="0" fontId="61" fillId="0" borderId="0" applyProtection="0"/>
    <xf numFmtId="166" fontId="17" fillId="0" borderId="0" applyFont="0" applyFill="0" applyBorder="0" applyAlignment="0" applyProtection="0"/>
    <xf numFmtId="0" fontId="18" fillId="9" borderId="0" applyNumberFormat="0" applyBorder="0" applyAlignment="0" applyProtection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8" fillId="14" borderId="2" applyNumberFormat="0" applyAlignment="0" applyProtection="0">
      <alignment vertical="center"/>
    </xf>
    <xf numFmtId="0" fontId="16" fillId="11" borderId="1" applyNumberFormat="0" applyFont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0" fillId="0" borderId="14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0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63" fillId="0" borderId="0"/>
    <xf numFmtId="0" fontId="15" fillId="0" borderId="0"/>
    <xf numFmtId="0" fontId="44" fillId="0" borderId="0">
      <alignment vertical="center"/>
    </xf>
    <xf numFmtId="0" fontId="18" fillId="11" borderId="1" applyNumberFormat="0" applyFont="0" applyAlignment="0" applyProtection="0"/>
    <xf numFmtId="0" fontId="39" fillId="23" borderId="8" applyNumberFormat="0" applyAlignment="0" applyProtection="0"/>
    <xf numFmtId="0" fontId="16" fillId="0" borderId="0"/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15" fillId="0" borderId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166" fontId="17" fillId="0" borderId="0" applyFont="0" applyFill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16" fillId="11" borderId="1" applyNumberFormat="0" applyFont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1" fillId="0" borderId="0" applyProtection="0"/>
    <xf numFmtId="0" fontId="59" fillId="28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7" fillId="0" borderId="0"/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01" fillId="30" borderId="0" applyNumberFormat="0" applyBorder="0" applyAlignment="0" applyProtection="0"/>
    <xf numFmtId="0" fontId="16" fillId="0" borderId="0"/>
    <xf numFmtId="0" fontId="45" fillId="7" borderId="0" applyNumberFormat="0" applyFont="0" applyBorder="0" applyAlignment="0" applyProtection="0">
      <alignment vertical="center"/>
    </xf>
    <xf numFmtId="0" fontId="12" fillId="0" borderId="0">
      <alignment vertical="center"/>
    </xf>
    <xf numFmtId="0" fontId="16" fillId="0" borderId="0"/>
    <xf numFmtId="0" fontId="12" fillId="0" borderId="0">
      <alignment vertical="center"/>
    </xf>
    <xf numFmtId="166" fontId="15" fillId="0" borderId="0" applyFont="0" applyFill="0" applyBorder="0" applyAlignment="0" applyProtection="0"/>
    <xf numFmtId="0" fontId="17" fillId="0" borderId="0"/>
    <xf numFmtId="0" fontId="103" fillId="0" borderId="0"/>
    <xf numFmtId="0" fontId="17" fillId="0" borderId="0"/>
    <xf numFmtId="0" fontId="17" fillId="0" borderId="0"/>
    <xf numFmtId="0" fontId="18" fillId="0" borderId="0"/>
    <xf numFmtId="0" fontId="10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66" borderId="0" applyNumberFormat="0" applyFont="0" applyBorder="0" applyAlignment="0" applyProtection="0"/>
    <xf numFmtId="0" fontId="16" fillId="64" borderId="0" applyNumberFormat="0" applyFont="0" applyBorder="0" applyAlignment="0" applyProtection="0"/>
    <xf numFmtId="0" fontId="15" fillId="0" borderId="0"/>
    <xf numFmtId="0" fontId="18" fillId="0" borderId="0"/>
    <xf numFmtId="0" fontId="16" fillId="62" borderId="0" applyNumberFormat="0" applyFont="0" applyBorder="0" applyAlignment="0" applyProtection="0"/>
    <xf numFmtId="0" fontId="44" fillId="0" borderId="0">
      <alignment vertical="top"/>
    </xf>
    <xf numFmtId="0" fontId="16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8" fillId="0" borderId="0"/>
    <xf numFmtId="0" fontId="16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5" fillId="0" borderId="0">
      <alignment vertical="center"/>
    </xf>
    <xf numFmtId="0" fontId="16" fillId="0" borderId="0"/>
    <xf numFmtId="0" fontId="18" fillId="0" borderId="0"/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8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16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16" fillId="0" borderId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5" fillId="0" borderId="0"/>
    <xf numFmtId="0" fontId="16" fillId="0" borderId="0"/>
    <xf numFmtId="0" fontId="44" fillId="0" borderId="0"/>
    <xf numFmtId="0" fontId="44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28" borderId="0" applyNumberFormat="0" applyBorder="0" applyAlignment="0" applyProtection="0"/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18" fillId="28" borderId="0" applyNumberFormat="0" applyBorder="0" applyAlignment="0" applyProtection="0"/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8" fillId="23" borderId="0" applyNumberFormat="0" applyBorder="0" applyAlignment="0" applyProtection="0"/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/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23" fillId="8" borderId="0" applyNumberFormat="0" applyBorder="0" applyAlignment="0" applyProtection="0"/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23" fillId="70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70" borderId="0" applyNumberFormat="0" applyBorder="0" applyAlignment="0" applyProtection="0"/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106" fillId="4" borderId="0" applyNumberFormat="0" applyBorder="0" applyAlignment="0" applyProtection="0"/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5" fillId="28" borderId="2" applyNumberFormat="0" applyAlignment="0" applyProtection="0"/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26" fillId="24" borderId="3" applyNumberFormat="0" applyAlignment="0" applyProtection="0"/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107" fillId="0" borderId="30" applyNumberFormat="0" applyFill="0" applyAlignment="0" applyProtection="0"/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108" fillId="0" borderId="5" applyNumberFormat="0" applyFill="0" applyAlignment="0" applyProtection="0"/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10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top"/>
      <protection locked="0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36" fillId="0" borderId="7" applyNumberFormat="0" applyFill="0" applyAlignment="0" applyProtection="0"/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16" fillId="66" borderId="0" applyNumberFormat="0" applyFont="0" applyBorder="0" applyAlignment="0" applyProtection="0"/>
    <xf numFmtId="0" fontId="16" fillId="64" borderId="0" applyNumberFormat="0" applyFont="0" applyBorder="0" applyAlignment="0" applyProtection="0"/>
    <xf numFmtId="0" fontId="44" fillId="0" borderId="0"/>
    <xf numFmtId="0" fontId="44" fillId="0" borderId="0">
      <alignment vertical="top"/>
    </xf>
    <xf numFmtId="0" fontId="44" fillId="0" borderId="0">
      <alignment vertical="top"/>
    </xf>
    <xf numFmtId="0" fontId="16" fillId="0" borderId="0"/>
    <xf numFmtId="0" fontId="44" fillId="0" borderId="0"/>
    <xf numFmtId="0" fontId="15" fillId="0" borderId="0"/>
    <xf numFmtId="0" fontId="44" fillId="0" borderId="0">
      <alignment vertical="top"/>
    </xf>
    <xf numFmtId="0" fontId="15" fillId="0" borderId="0"/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44" fillId="0" borderId="0"/>
    <xf numFmtId="0" fontId="44" fillId="0" borderId="0"/>
    <xf numFmtId="0" fontId="27" fillId="0" borderId="0"/>
    <xf numFmtId="0" fontId="27" fillId="0" borderId="0"/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39" fillId="28" borderId="8" applyNumberFormat="0" applyAlignment="0" applyProtection="0"/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16" fillId="62" borderId="0" applyNumberFormat="0" applyFont="0" applyBorder="0" applyAlignment="0" applyProtection="0"/>
    <xf numFmtId="0" fontId="16" fillId="0" borderId="0"/>
    <xf numFmtId="0" fontId="45" fillId="7" borderId="0" applyNumberFormat="0" applyFont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1" fillId="0" borderId="32" applyNumberFormat="0" applyFill="0" applyAlignment="0" applyProtection="0"/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0" fillId="63" borderId="0" applyNumberFormat="0" applyBorder="0" applyAlignment="0" applyProtection="0"/>
    <xf numFmtId="0" fontId="49" fillId="69" borderId="0" applyNumberFormat="0" applyBorder="0" applyAlignment="0" applyProtection="0"/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115" fillId="5" borderId="0" applyNumberFormat="0" applyBorder="0" applyAlignment="0" applyProtection="0"/>
    <xf numFmtId="0" fontId="115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24" fillId="65" borderId="0" applyNumberFormat="0" applyBorder="0" applyAlignment="0" applyProtection="0"/>
    <xf numFmtId="0" fontId="47" fillId="68" borderId="0" applyNumberFormat="0" applyBorder="0" applyAlignment="0" applyProtection="0"/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116" fillId="4" borderId="0" applyNumberFormat="0" applyBorder="0" applyAlignment="0" applyProtection="0"/>
    <xf numFmtId="0" fontId="116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 applyProtection="0">
      <alignment vertical="top"/>
    </xf>
    <xf numFmtId="0" fontId="44" fillId="0" borderId="0" applyProtection="0">
      <alignment vertical="top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44" fillId="0" borderId="0">
      <alignment vertical="top"/>
    </xf>
    <xf numFmtId="0" fontId="43" fillId="0" borderId="0">
      <alignment vertical="center"/>
    </xf>
    <xf numFmtId="0" fontId="44" fillId="0" borderId="0">
      <alignment vertical="top"/>
    </xf>
    <xf numFmtId="0" fontId="16" fillId="0" borderId="0"/>
    <xf numFmtId="0" fontId="16" fillId="0" borderId="0"/>
    <xf numFmtId="0" fontId="43" fillId="0" borderId="0"/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44" fillId="0" borderId="0"/>
    <xf numFmtId="0" fontId="44" fillId="0" borderId="0">
      <alignment vertical="top"/>
    </xf>
    <xf numFmtId="0" fontId="28" fillId="0" borderId="0"/>
    <xf numFmtId="0" fontId="44" fillId="0" borderId="0">
      <alignment vertical="top"/>
    </xf>
    <xf numFmtId="0" fontId="16" fillId="0" borderId="0"/>
    <xf numFmtId="0" fontId="18" fillId="0" borderId="0"/>
    <xf numFmtId="0" fontId="102" fillId="0" borderId="0"/>
    <xf numFmtId="0" fontId="118" fillId="0" borderId="0"/>
    <xf numFmtId="0" fontId="39" fillId="28" borderId="8" applyNumberFormat="0" applyAlignment="0" applyProtection="0"/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6" fillId="0" borderId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119" fillId="0" borderId="0" applyNumberFormat="0" applyFill="0" applyBorder="0" applyAlignment="0" applyProtection="0"/>
    <xf numFmtId="0" fontId="15" fillId="0" borderId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>
      <alignment vertical="top"/>
    </xf>
    <xf numFmtId="0" fontId="110" fillId="0" borderId="0" applyNumberFormat="0" applyFill="0" applyBorder="0" applyAlignment="0" applyProtection="0">
      <alignment vertical="top"/>
      <protection locked="0"/>
    </xf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7" fillId="4" borderId="0" applyNumberFormat="0" applyBorder="0" applyAlignment="0" applyProtection="0">
      <alignment vertical="center"/>
    </xf>
    <xf numFmtId="0" fontId="44" fillId="0" borderId="0">
      <alignment vertical="top"/>
    </xf>
    <xf numFmtId="0" fontId="16" fillId="0" borderId="0"/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4" fillId="0" borderId="0"/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166" fontId="44" fillId="0" borderId="0" applyFont="0" applyFill="0" applyBorder="0" applyAlignment="0" applyProtection="0"/>
    <xf numFmtId="0" fontId="16" fillId="0" borderId="0"/>
    <xf numFmtId="0" fontId="44" fillId="0" borderId="0">
      <alignment vertical="top"/>
    </xf>
    <xf numFmtId="0" fontId="16" fillId="0" borderId="0"/>
    <xf numFmtId="0" fontId="110" fillId="0" borderId="0" applyNumberFormat="0" applyFill="0" applyBorder="0" applyAlignment="0" applyProtection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top"/>
    </xf>
    <xf numFmtId="0" fontId="44" fillId="0" borderId="0">
      <alignment vertical="top"/>
    </xf>
    <xf numFmtId="0" fontId="15" fillId="0" borderId="0"/>
    <xf numFmtId="0" fontId="44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8" borderId="0" applyNumberFormat="0" applyBorder="0" applyAlignment="0" applyProtection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top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19" fillId="0" borderId="0" applyNumberFormat="0" applyFill="0" applyBorder="0" applyAlignment="0" applyProtection="0"/>
    <xf numFmtId="0" fontId="15" fillId="0" borderId="0"/>
    <xf numFmtId="0" fontId="44" fillId="0" borderId="0"/>
    <xf numFmtId="0" fontId="44" fillId="0" borderId="0">
      <alignment vertical="top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44" fillId="0" borderId="0"/>
    <xf numFmtId="0" fontId="16" fillId="0" borderId="0"/>
    <xf numFmtId="0" fontId="28" fillId="0" borderId="0" applyProtection="0"/>
    <xf numFmtId="0" fontId="28" fillId="0" borderId="0" applyProtection="0"/>
    <xf numFmtId="0" fontId="44" fillId="0" borderId="0"/>
    <xf numFmtId="0" fontId="44" fillId="0" borderId="0"/>
    <xf numFmtId="0" fontId="28" fillId="0" borderId="0" applyProtection="0"/>
    <xf numFmtId="0" fontId="18" fillId="0" borderId="0"/>
    <xf numFmtId="0" fontId="16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3" fillId="0" borderId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44" fillId="0" borderId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25" fillId="28" borderId="2" applyNumberFormat="0" applyAlignment="0" applyProtection="0"/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1" fillId="0" borderId="32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44" fillId="0" borderId="0"/>
    <xf numFmtId="0" fontId="44" fillId="0" borderId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1" fillId="0" borderId="0">
      <alignment vertical="center"/>
    </xf>
    <xf numFmtId="0" fontId="44" fillId="0" borderId="0"/>
    <xf numFmtId="0" fontId="44" fillId="0" borderId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166" fontId="16" fillId="0" borderId="0" applyFont="0" applyFill="0" applyBorder="0" applyAlignment="0" applyProtection="0"/>
    <xf numFmtId="0" fontId="44" fillId="0" borderId="0"/>
    <xf numFmtId="0" fontId="28" fillId="0" borderId="0" applyProtection="0"/>
    <xf numFmtId="0" fontId="16" fillId="0" borderId="0">
      <alignment vertical="top"/>
    </xf>
    <xf numFmtId="0" fontId="28" fillId="0" borderId="0" applyProtection="0"/>
    <xf numFmtId="0" fontId="44" fillId="0" borderId="0"/>
    <xf numFmtId="0" fontId="44" fillId="0" borderId="0"/>
    <xf numFmtId="0" fontId="44" fillId="0" borderId="0"/>
    <xf numFmtId="0" fontId="18" fillId="0" borderId="0"/>
    <xf numFmtId="0" fontId="45" fillId="11" borderId="1" applyNumberFormat="0" applyFont="0" applyAlignment="0" applyProtection="0">
      <alignment vertical="center"/>
    </xf>
    <xf numFmtId="0" fontId="16" fillId="0" borderId="0"/>
    <xf numFmtId="0" fontId="16" fillId="0" borderId="0"/>
    <xf numFmtId="0" fontId="12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0">
      <alignment vertical="center"/>
    </xf>
    <xf numFmtId="0" fontId="49" fillId="5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2" fillId="0" borderId="0">
      <alignment vertical="center"/>
    </xf>
    <xf numFmtId="0" fontId="44" fillId="0" borderId="0"/>
    <xf numFmtId="0" fontId="12" fillId="0" borderId="0">
      <alignment vertical="center"/>
    </xf>
    <xf numFmtId="0" fontId="44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16" fillId="0" borderId="0"/>
    <xf numFmtId="0" fontId="44" fillId="0" borderId="0"/>
    <xf numFmtId="0" fontId="4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4" fillId="0" borderId="0"/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6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" fillId="0" borderId="0">
      <alignment vertical="center"/>
    </xf>
    <xf numFmtId="0" fontId="12" fillId="0" borderId="0">
      <alignment vertical="center"/>
    </xf>
    <xf numFmtId="0" fontId="12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4" fillId="0" borderId="0"/>
    <xf numFmtId="0" fontId="12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top"/>
      <protection locked="0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6" fillId="0" borderId="0"/>
    <xf numFmtId="166" fontId="16" fillId="0" borderId="0" applyFont="0" applyFill="0" applyBorder="0" applyAlignment="0" applyProtection="0"/>
    <xf numFmtId="0" fontId="16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44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3" borderId="2" applyNumberFormat="0" applyAlignment="0" applyProtection="0"/>
    <xf numFmtId="0" fontId="35" fillId="8" borderId="2" applyNumberFormat="0" applyAlignment="0" applyProtection="0"/>
    <xf numFmtId="0" fontId="71" fillId="0" borderId="0" applyNumberFormat="0" applyFill="0" applyBorder="0" applyAlignment="0" applyProtection="0">
      <alignment vertical="center"/>
    </xf>
    <xf numFmtId="0" fontId="44" fillId="0" borderId="0">
      <alignment vertical="top"/>
    </xf>
    <xf numFmtId="0" fontId="16" fillId="0" borderId="0"/>
    <xf numFmtId="0" fontId="28" fillId="0" borderId="0" applyProtection="0"/>
    <xf numFmtId="0" fontId="28" fillId="0" borderId="0" applyProtection="0"/>
    <xf numFmtId="0" fontId="39" fillId="23" borderId="8" applyNumberFormat="0" applyAlignment="0" applyProtection="0"/>
    <xf numFmtId="0" fontId="41" fillId="0" borderId="9" applyNumberFormat="0" applyFill="0" applyAlignment="0" applyProtection="0"/>
    <xf numFmtId="0" fontId="71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0" fontId="44" fillId="0" borderId="0">
      <alignment vertical="top"/>
    </xf>
    <xf numFmtId="0" fontId="25" fillId="28" borderId="2" applyNumberFormat="0" applyAlignment="0" applyProtection="0"/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110" fillId="0" borderId="0" applyNumberFormat="0" applyFill="0" applyBorder="0" applyAlignment="0" applyProtection="0">
      <alignment vertical="top"/>
      <protection locked="0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39" fillId="28" borderId="8" applyNumberFormat="0" applyAlignment="0" applyProtection="0"/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1" fillId="0" borderId="32" applyNumberFormat="0" applyFill="0" applyAlignment="0" applyProtection="0"/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4" fillId="0" borderId="0">
      <alignment vertical="top"/>
    </xf>
    <xf numFmtId="0" fontId="18" fillId="0" borderId="0"/>
    <xf numFmtId="0" fontId="102" fillId="0" borderId="0"/>
    <xf numFmtId="0" fontId="44" fillId="0" borderId="0"/>
    <xf numFmtId="0" fontId="118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top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3" fillId="0" borderId="0">
      <alignment vertical="center"/>
    </xf>
    <xf numFmtId="0" fontId="16" fillId="0" borderId="0"/>
    <xf numFmtId="0" fontId="44" fillId="0" borderId="0"/>
    <xf numFmtId="0" fontId="16" fillId="0" borderId="0"/>
    <xf numFmtId="0" fontId="44" fillId="11" borderId="1" applyNumberFormat="0" applyFont="0" applyAlignment="0" applyProtection="0">
      <alignment vertical="center"/>
    </xf>
    <xf numFmtId="0" fontId="44" fillId="0" borderId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0" borderId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5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0"/>
    <xf numFmtId="0" fontId="44" fillId="0" borderId="0"/>
    <xf numFmtId="0" fontId="12" fillId="0" borderId="0">
      <alignment vertical="center"/>
    </xf>
    <xf numFmtId="0" fontId="44" fillId="0" borderId="0"/>
    <xf numFmtId="0" fontId="12" fillId="0" borderId="0">
      <alignment vertical="center"/>
    </xf>
    <xf numFmtId="0" fontId="44" fillId="0" borderId="0"/>
    <xf numFmtId="0" fontId="16" fillId="0" borderId="0"/>
    <xf numFmtId="0" fontId="16" fillId="0" borderId="0"/>
    <xf numFmtId="0" fontId="16" fillId="0" borderId="0"/>
    <xf numFmtId="0" fontId="44" fillId="11" borderId="1" applyNumberFormat="0" applyFont="0" applyAlignment="0" applyProtection="0">
      <alignment vertical="center"/>
    </xf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16" fillId="0" borderId="0"/>
    <xf numFmtId="0" fontId="44" fillId="0" borderId="0"/>
    <xf numFmtId="0" fontId="44" fillId="0" borderId="0"/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6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top"/>
      <protection locked="0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6" fillId="11" borderId="1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4" fillId="0" borderId="0"/>
    <xf numFmtId="0" fontId="44" fillId="0" borderId="0"/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0" fontId="16" fillId="0" borderId="0"/>
    <xf numFmtId="0" fontId="101" fillId="30" borderId="0" applyNumberFormat="0" applyBorder="0" applyAlignment="0" applyProtection="0"/>
    <xf numFmtId="0" fontId="11" fillId="0" borderId="0">
      <alignment vertical="center"/>
    </xf>
    <xf numFmtId="0" fontId="17" fillId="0" borderId="0"/>
    <xf numFmtId="0" fontId="16" fillId="0" borderId="0"/>
    <xf numFmtId="0" fontId="16" fillId="0" borderId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46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0" fontId="26" fillId="24" borderId="3" applyNumberFormat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1" fillId="25" borderId="0" applyNumberFormat="0" applyBorder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6" fillId="25" borderId="0" applyNumberFormat="0" applyFont="0" applyBorder="0" applyAlignment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6" fillId="0" borderId="0"/>
    <xf numFmtId="0" fontId="44" fillId="0" borderId="0">
      <alignment vertical="center"/>
    </xf>
    <xf numFmtId="0" fontId="16" fillId="0" borderId="0"/>
    <xf numFmtId="0" fontId="16" fillId="0" borderId="0"/>
    <xf numFmtId="0" fontId="18" fillId="0" borderId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 applyFont="0" applyFill="0" applyBorder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39" fillId="23" borderId="8" applyNumberFormat="0" applyAlignment="0" applyProtection="0"/>
    <xf numFmtId="0" fontId="39" fillId="23" borderId="8" applyNumberFormat="0" applyAlignment="0" applyProtection="0"/>
    <xf numFmtId="0" fontId="16" fillId="0" borderId="0"/>
    <xf numFmtId="0" fontId="16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7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5" fillId="24" borderId="3" applyNumberFormat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16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>
      <alignment vertical="center"/>
    </xf>
    <xf numFmtId="0" fontId="16" fillId="0" borderId="0"/>
    <xf numFmtId="0" fontId="16" fillId="0" borderId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6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46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16" fillId="25" borderId="0" applyNumberFormat="0" applyFon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Font="0" applyFill="0" applyBorder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39" fillId="23" borderId="8" applyNumberFormat="0" applyAlignment="0" applyProtection="0"/>
    <xf numFmtId="0" fontId="39" fillId="23" borderId="8" applyNumberFormat="0" applyAlignment="0" applyProtection="0"/>
    <xf numFmtId="0" fontId="16" fillId="0" borderId="0"/>
    <xf numFmtId="0" fontId="16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49" fillId="7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16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22" fillId="0" borderId="0"/>
    <xf numFmtId="0" fontId="22" fillId="0" borderId="0"/>
    <xf numFmtId="0" fontId="16" fillId="0" borderId="0"/>
    <xf numFmtId="0" fontId="16" fillId="0" borderId="0"/>
    <xf numFmtId="0" fontId="22" fillId="0" borderId="0"/>
    <xf numFmtId="0" fontId="15" fillId="0" borderId="0"/>
    <xf numFmtId="0" fontId="17" fillId="0" borderId="0"/>
    <xf numFmtId="0" fontId="16" fillId="0" borderId="0"/>
    <xf numFmtId="0" fontId="11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17" fillId="0" borderId="0"/>
    <xf numFmtId="166" fontId="17" fillId="0" borderId="0" applyFont="0" applyFill="0" applyBorder="0" applyAlignment="0" applyProtection="0"/>
    <xf numFmtId="0" fontId="61" fillId="0" borderId="0" applyProtection="0"/>
    <xf numFmtId="0" fontId="45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61" fillId="0" borderId="0" applyProtection="0"/>
    <xf numFmtId="0" fontId="17" fillId="0" borderId="0"/>
    <xf numFmtId="0" fontId="28" fillId="0" borderId="0"/>
    <xf numFmtId="0" fontId="17" fillId="0" borderId="0">
      <alignment vertical="top"/>
    </xf>
    <xf numFmtId="0" fontId="16" fillId="0" borderId="0"/>
    <xf numFmtId="0" fontId="15" fillId="0" borderId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5" fillId="0" borderId="0"/>
    <xf numFmtId="0" fontId="62" fillId="0" borderId="0"/>
    <xf numFmtId="0" fontId="16" fillId="0" borderId="0"/>
    <xf numFmtId="0" fontId="16" fillId="0" borderId="0"/>
    <xf numFmtId="0" fontId="17" fillId="0" borderId="0"/>
    <xf numFmtId="0" fontId="15" fillId="0" borderId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3" fillId="0" borderId="0">
      <alignment vertical="center"/>
    </xf>
    <xf numFmtId="166" fontId="15" fillId="0" borderId="0" applyFont="0" applyFill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22" fillId="0" borderId="0"/>
    <xf numFmtId="0" fontId="45" fillId="11" borderId="0" applyNumberFormat="0" applyBorder="0" applyAlignment="0" applyProtection="0">
      <alignment vertical="center"/>
    </xf>
    <xf numFmtId="166" fontId="17" fillId="0" borderId="0" applyFont="0" applyFill="0" applyBorder="0" applyAlignment="0" applyProtection="0"/>
    <xf numFmtId="0" fontId="45" fillId="7" borderId="0" applyNumberFormat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16" fillId="0" borderId="0"/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18" fillId="13" borderId="0" applyNumberFormat="0" applyBorder="0" applyAlignment="0" applyProtection="0"/>
    <xf numFmtId="0" fontId="18" fillId="9" borderId="0" applyNumberFormat="0" applyBorder="0" applyAlignment="0" applyProtection="0"/>
    <xf numFmtId="0" fontId="18" fillId="6" borderId="0" applyNumberFormat="0" applyBorder="0" applyAlignment="0" applyProtection="0"/>
    <xf numFmtId="0" fontId="16" fillId="11" borderId="1" applyNumberFormat="0" applyFont="0" applyAlignment="0" applyProtection="0">
      <alignment vertical="center"/>
    </xf>
    <xf numFmtId="0" fontId="18" fillId="12" borderId="0" applyNumberFormat="0" applyBorder="0" applyAlignment="0" applyProtection="0"/>
    <xf numFmtId="0" fontId="16" fillId="0" borderId="0"/>
    <xf numFmtId="0" fontId="16" fillId="0" borderId="0"/>
    <xf numFmtId="0" fontId="18" fillId="10" borderId="0" applyNumberFormat="0" applyBorder="0" applyAlignment="0" applyProtection="0"/>
    <xf numFmtId="0" fontId="16" fillId="0" borderId="0"/>
    <xf numFmtId="0" fontId="61" fillId="0" borderId="0" applyProtection="0"/>
    <xf numFmtId="0" fontId="61" fillId="0" borderId="0" applyProtection="0"/>
    <xf numFmtId="0" fontId="16" fillId="0" borderId="0"/>
    <xf numFmtId="0" fontId="16" fillId="0" borderId="0"/>
    <xf numFmtId="0" fontId="18" fillId="0" borderId="0"/>
    <xf numFmtId="0" fontId="18" fillId="0" borderId="0"/>
    <xf numFmtId="0" fontId="44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5" fillId="0" borderId="0"/>
    <xf numFmtId="0" fontId="62" fillId="0" borderId="0"/>
    <xf numFmtId="0" fontId="18" fillId="0" borderId="0"/>
    <xf numFmtId="0" fontId="1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 applyProtection="0"/>
    <xf numFmtId="0" fontId="28" fillId="0" borderId="0" applyProtection="0"/>
    <xf numFmtId="0" fontId="16" fillId="0" borderId="0"/>
    <xf numFmtId="0" fontId="16" fillId="0" borderId="0"/>
    <xf numFmtId="0" fontId="16" fillId="0" borderId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0" borderId="0"/>
    <xf numFmtId="0" fontId="16" fillId="0" borderId="0"/>
    <xf numFmtId="0" fontId="54" fillId="0" borderId="0" applyNumberFormat="0" applyFill="0" applyBorder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55" fillId="24" borderId="3" applyNumberFormat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6" fillId="0" borderId="0"/>
    <xf numFmtId="0" fontId="45" fillId="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22" fillId="0" borderId="0"/>
    <xf numFmtId="0" fontId="61" fillId="0" borderId="0" applyProtection="0"/>
    <xf numFmtId="0" fontId="61" fillId="0" borderId="0" applyProtection="0"/>
    <xf numFmtId="0" fontId="17" fillId="0" borderId="0"/>
    <xf numFmtId="0" fontId="17" fillId="0" borderId="0"/>
    <xf numFmtId="0" fontId="61" fillId="0" borderId="0" applyProtection="0"/>
    <xf numFmtId="0" fontId="15" fillId="0" borderId="0"/>
    <xf numFmtId="0" fontId="61" fillId="0" borderId="0" applyProtection="0"/>
    <xf numFmtId="166" fontId="17" fillId="0" borderId="0" applyFont="0" applyFill="0" applyBorder="0" applyAlignment="0" applyProtection="0"/>
    <xf numFmtId="0" fontId="18" fillId="9" borderId="0" applyNumberFormat="0" applyBorder="0" applyAlignment="0" applyProtection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8" fillId="14" borderId="2" applyNumberFormat="0" applyAlignment="0" applyProtection="0">
      <alignment vertical="center"/>
    </xf>
    <xf numFmtId="0" fontId="16" fillId="11" borderId="1" applyNumberFormat="0" applyFont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0" fillId="0" borderId="14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0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24" fillId="4" borderId="0" applyNumberFormat="0" applyBorder="0" applyAlignment="0" applyProtection="0"/>
    <xf numFmtId="0" fontId="25" fillId="23" borderId="2" applyNumberFormat="0" applyAlignment="0" applyProtection="0"/>
    <xf numFmtId="0" fontId="26" fillId="24" borderId="3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35" fillId="8" borderId="2" applyNumberFormat="0" applyAlignment="0" applyProtection="0"/>
    <xf numFmtId="0" fontId="36" fillId="0" borderId="7" applyNumberFormat="0" applyFill="0" applyAlignment="0" applyProtection="0"/>
    <xf numFmtId="0" fontId="37" fillId="14" borderId="0" applyNumberFormat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63" fillId="0" borderId="0"/>
    <xf numFmtId="0" fontId="15" fillId="0" borderId="0"/>
    <xf numFmtId="0" fontId="44" fillId="0" borderId="0">
      <alignment vertical="center"/>
    </xf>
    <xf numFmtId="0" fontId="18" fillId="11" borderId="1" applyNumberFormat="0" applyFont="0" applyAlignment="0" applyProtection="0"/>
    <xf numFmtId="0" fontId="39" fillId="23" borderId="8" applyNumberFormat="0" applyAlignment="0" applyProtection="0"/>
    <xf numFmtId="0" fontId="16" fillId="0" borderId="0"/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15" fillId="0" borderId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166" fontId="17" fillId="0" borderId="0" applyFont="0" applyFill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7" fillId="28" borderId="2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4" borderId="2" applyNumberFormat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16" fillId="11" borderId="1" applyNumberFormat="0" applyFont="0" applyAlignment="0" applyProtection="0">
      <alignment vertical="center"/>
    </xf>
    <xf numFmtId="0" fontId="59" fillId="28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1" fillId="0" borderId="0" applyProtection="0"/>
    <xf numFmtId="0" fontId="59" fillId="28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7" fillId="0" borderId="0"/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01" fillId="30" borderId="0" applyNumberFormat="0" applyBorder="0" applyAlignment="0" applyProtection="0"/>
    <xf numFmtId="0" fontId="16" fillId="0" borderId="0"/>
    <xf numFmtId="0" fontId="45" fillId="7" borderId="0" applyNumberFormat="0" applyFont="0" applyBorder="0" applyAlignment="0" applyProtection="0">
      <alignment vertical="center"/>
    </xf>
    <xf numFmtId="0" fontId="11" fillId="0" borderId="0">
      <alignment vertical="center"/>
    </xf>
    <xf numFmtId="0" fontId="16" fillId="0" borderId="0"/>
    <xf numFmtId="0" fontId="11" fillId="0" borderId="0">
      <alignment vertical="center"/>
    </xf>
    <xf numFmtId="166" fontId="15" fillId="0" borderId="0" applyFont="0" applyFill="0" applyBorder="0" applyAlignment="0" applyProtection="0"/>
    <xf numFmtId="0" fontId="10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66" borderId="0" applyNumberFormat="0" applyFont="0" applyBorder="0" applyAlignment="0" applyProtection="0"/>
    <xf numFmtId="0" fontId="16" fillId="64" borderId="0" applyNumberFormat="0" applyFont="0" applyBorder="0" applyAlignment="0" applyProtection="0"/>
    <xf numFmtId="0" fontId="15" fillId="0" borderId="0"/>
    <xf numFmtId="0" fontId="18" fillId="0" borderId="0"/>
    <xf numFmtId="0" fontId="16" fillId="62" borderId="0" applyNumberFormat="0" applyFont="0" applyBorder="0" applyAlignment="0" applyProtection="0"/>
    <xf numFmtId="0" fontId="44" fillId="0" borderId="0">
      <alignment vertical="top"/>
    </xf>
    <xf numFmtId="0" fontId="16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8" fillId="0" borderId="0"/>
    <xf numFmtId="0" fontId="16" fillId="0" borderId="0"/>
    <xf numFmtId="0" fontId="28" fillId="0" borderId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5" fillId="0" borderId="0">
      <alignment vertical="center"/>
    </xf>
    <xf numFmtId="0" fontId="16" fillId="0" borderId="0"/>
    <xf numFmtId="0" fontId="18" fillId="0" borderId="0"/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8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16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16" fillId="0" borderId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5" fillId="0" borderId="0"/>
    <xf numFmtId="0" fontId="16" fillId="0" borderId="0"/>
    <xf numFmtId="0" fontId="44" fillId="0" borderId="0"/>
    <xf numFmtId="0" fontId="44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28" borderId="0" applyNumberFormat="0" applyBorder="0" applyAlignment="0" applyProtection="0"/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18" fillId="28" borderId="0" applyNumberFormat="0" applyBorder="0" applyAlignment="0" applyProtection="0"/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8" fillId="23" borderId="0" applyNumberFormat="0" applyBorder="0" applyAlignment="0" applyProtection="0"/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/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23" fillId="8" borderId="0" applyNumberFormat="0" applyBorder="0" applyAlignment="0" applyProtection="0"/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23" fillId="70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70" borderId="0" applyNumberFormat="0" applyBorder="0" applyAlignment="0" applyProtection="0"/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106" fillId="4" borderId="0" applyNumberFormat="0" applyBorder="0" applyAlignment="0" applyProtection="0"/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5" fillId="28" borderId="2" applyNumberFormat="0" applyAlignment="0" applyProtection="0"/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26" fillId="24" borderId="3" applyNumberFormat="0" applyAlignment="0" applyProtection="0"/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107" fillId="0" borderId="30" applyNumberFormat="0" applyFill="0" applyAlignment="0" applyProtection="0"/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108" fillId="0" borderId="5" applyNumberFormat="0" applyFill="0" applyAlignment="0" applyProtection="0"/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10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top"/>
      <protection locked="0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36" fillId="0" borderId="7" applyNumberFormat="0" applyFill="0" applyAlignment="0" applyProtection="0"/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16" fillId="66" borderId="0" applyNumberFormat="0" applyFont="0" applyBorder="0" applyAlignment="0" applyProtection="0"/>
    <xf numFmtId="0" fontId="16" fillId="64" borderId="0" applyNumberFormat="0" applyFont="0" applyBorder="0" applyAlignment="0" applyProtection="0"/>
    <xf numFmtId="0" fontId="44" fillId="0" borderId="0"/>
    <xf numFmtId="0" fontId="44" fillId="0" borderId="0">
      <alignment vertical="top"/>
    </xf>
    <xf numFmtId="0" fontId="44" fillId="0" borderId="0">
      <alignment vertical="top"/>
    </xf>
    <xf numFmtId="0" fontId="16" fillId="0" borderId="0"/>
    <xf numFmtId="0" fontId="44" fillId="0" borderId="0"/>
    <xf numFmtId="0" fontId="15" fillId="0" borderId="0"/>
    <xf numFmtId="0" fontId="44" fillId="0" borderId="0">
      <alignment vertical="top"/>
    </xf>
    <xf numFmtId="0" fontId="15" fillId="0" borderId="0"/>
    <xf numFmtId="0" fontId="15" fillId="0" borderId="0"/>
    <xf numFmtId="0" fontId="11" fillId="0" borderId="0">
      <alignment vertical="center"/>
    </xf>
    <xf numFmtId="0" fontId="11" fillId="0" borderId="0">
      <alignment vertical="center"/>
    </xf>
    <xf numFmtId="0" fontId="44" fillId="0" borderId="0"/>
    <xf numFmtId="0" fontId="44" fillId="0" borderId="0"/>
    <xf numFmtId="0" fontId="27" fillId="0" borderId="0"/>
    <xf numFmtId="0" fontId="27" fillId="0" borderId="0"/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39" fillId="28" borderId="8" applyNumberFormat="0" applyAlignment="0" applyProtection="0"/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16" fillId="62" borderId="0" applyNumberFormat="0" applyFont="0" applyBorder="0" applyAlignment="0" applyProtection="0"/>
    <xf numFmtId="0" fontId="16" fillId="0" borderId="0"/>
    <xf numFmtId="0" fontId="45" fillId="7" borderId="0" applyNumberFormat="0" applyFont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1" fillId="0" borderId="32" applyNumberFormat="0" applyFill="0" applyAlignment="0" applyProtection="0"/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0" fillId="63" borderId="0" applyNumberFormat="0" applyBorder="0" applyAlignment="0" applyProtection="0"/>
    <xf numFmtId="0" fontId="49" fillId="69" borderId="0" applyNumberFormat="0" applyBorder="0" applyAlignment="0" applyProtection="0"/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115" fillId="5" borderId="0" applyNumberFormat="0" applyBorder="0" applyAlignment="0" applyProtection="0"/>
    <xf numFmtId="0" fontId="115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63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24" fillId="65" borderId="0" applyNumberFormat="0" applyBorder="0" applyAlignment="0" applyProtection="0"/>
    <xf numFmtId="0" fontId="47" fillId="68" borderId="0" applyNumberFormat="0" applyBorder="0" applyAlignment="0" applyProtection="0"/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116" fillId="4" borderId="0" applyNumberFormat="0" applyBorder="0" applyAlignment="0" applyProtection="0"/>
    <xf numFmtId="0" fontId="116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6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 applyProtection="0">
      <alignment vertical="top"/>
    </xf>
    <xf numFmtId="0" fontId="44" fillId="0" borderId="0" applyProtection="0">
      <alignment vertical="top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44" fillId="0" borderId="0">
      <alignment vertical="top"/>
    </xf>
    <xf numFmtId="0" fontId="43" fillId="0" borderId="0">
      <alignment vertical="center"/>
    </xf>
    <xf numFmtId="0" fontId="44" fillId="0" borderId="0">
      <alignment vertical="top"/>
    </xf>
    <xf numFmtId="0" fontId="16" fillId="0" borderId="0"/>
    <xf numFmtId="0" fontId="16" fillId="0" borderId="0"/>
    <xf numFmtId="0" fontId="43" fillId="0" borderId="0"/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44" fillId="0" borderId="0"/>
    <xf numFmtId="0" fontId="44" fillId="0" borderId="0">
      <alignment vertical="top"/>
    </xf>
    <xf numFmtId="0" fontId="28" fillId="0" borderId="0"/>
    <xf numFmtId="0" fontId="44" fillId="0" borderId="0">
      <alignment vertical="top"/>
    </xf>
    <xf numFmtId="0" fontId="16" fillId="0" borderId="0"/>
    <xf numFmtId="0" fontId="18" fillId="0" borderId="0"/>
    <xf numFmtId="0" fontId="102" fillId="0" borderId="0"/>
    <xf numFmtId="0" fontId="118" fillId="0" borderId="0"/>
    <xf numFmtId="0" fontId="39" fillId="28" borderId="8" applyNumberFormat="0" applyAlignment="0" applyProtection="0"/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6" fillId="0" borderId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119" fillId="0" borderId="0" applyNumberFormat="0" applyFill="0" applyBorder="0" applyAlignment="0" applyProtection="0"/>
    <xf numFmtId="0" fontId="15" fillId="0" borderId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>
      <alignment vertical="top"/>
    </xf>
    <xf numFmtId="0" fontId="110" fillId="0" borderId="0" applyNumberFormat="0" applyFill="0" applyBorder="0" applyAlignment="0" applyProtection="0">
      <alignment vertical="top"/>
      <protection locked="0"/>
    </xf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7" fillId="4" borderId="0" applyNumberFormat="0" applyBorder="0" applyAlignment="0" applyProtection="0">
      <alignment vertical="center"/>
    </xf>
    <xf numFmtId="0" fontId="44" fillId="0" borderId="0">
      <alignment vertical="top"/>
    </xf>
    <xf numFmtId="0" fontId="16" fillId="0" borderId="0"/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4" fillId="0" borderId="0"/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166" fontId="44" fillId="0" borderId="0" applyFont="0" applyFill="0" applyBorder="0" applyAlignment="0" applyProtection="0"/>
    <xf numFmtId="0" fontId="16" fillId="0" borderId="0"/>
    <xf numFmtId="0" fontId="44" fillId="0" borderId="0">
      <alignment vertical="top"/>
    </xf>
    <xf numFmtId="0" fontId="16" fillId="0" borderId="0"/>
    <xf numFmtId="0" fontId="110" fillId="0" borderId="0" applyNumberFormat="0" applyFill="0" applyBorder="0" applyAlignment="0" applyProtection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top"/>
    </xf>
    <xf numFmtId="0" fontId="44" fillId="0" borderId="0">
      <alignment vertical="top"/>
    </xf>
    <xf numFmtId="0" fontId="15" fillId="0" borderId="0"/>
    <xf numFmtId="0" fontId="44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8" borderId="0" applyNumberFormat="0" applyBorder="0" applyAlignment="0" applyProtection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top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19" fillId="0" borderId="0" applyNumberFormat="0" applyFill="0" applyBorder="0" applyAlignment="0" applyProtection="0"/>
    <xf numFmtId="0" fontId="15" fillId="0" borderId="0"/>
    <xf numFmtId="0" fontId="44" fillId="0" borderId="0"/>
    <xf numFmtId="0" fontId="44" fillId="0" borderId="0">
      <alignment vertical="top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44" fillId="0" borderId="0"/>
    <xf numFmtId="0" fontId="16" fillId="0" borderId="0"/>
    <xf numFmtId="0" fontId="28" fillId="0" borderId="0" applyProtection="0"/>
    <xf numFmtId="0" fontId="28" fillId="0" borderId="0" applyProtection="0"/>
    <xf numFmtId="0" fontId="44" fillId="0" borderId="0"/>
    <xf numFmtId="0" fontId="44" fillId="0" borderId="0"/>
    <xf numFmtId="0" fontId="28" fillId="0" borderId="0" applyProtection="0"/>
    <xf numFmtId="0" fontId="18" fillId="0" borderId="0"/>
    <xf numFmtId="0" fontId="16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3" fillId="0" borderId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44" fillId="0" borderId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25" fillId="28" borderId="2" applyNumberFormat="0" applyAlignment="0" applyProtection="0"/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1" fillId="0" borderId="32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44" fillId="0" borderId="0"/>
    <xf numFmtId="0" fontId="44" fillId="0" borderId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1" fillId="0" borderId="0">
      <alignment vertical="center"/>
    </xf>
    <xf numFmtId="0" fontId="44" fillId="0" borderId="0"/>
    <xf numFmtId="0" fontId="44" fillId="0" borderId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166" fontId="16" fillId="0" borderId="0" applyFont="0" applyFill="0" applyBorder="0" applyAlignment="0" applyProtection="0"/>
    <xf numFmtId="0" fontId="44" fillId="0" borderId="0"/>
    <xf numFmtId="0" fontId="28" fillId="0" borderId="0" applyProtection="0"/>
    <xf numFmtId="0" fontId="16" fillId="0" borderId="0">
      <alignment vertical="top"/>
    </xf>
    <xf numFmtId="0" fontId="28" fillId="0" borderId="0" applyProtection="0"/>
    <xf numFmtId="0" fontId="44" fillId="0" borderId="0"/>
    <xf numFmtId="0" fontId="44" fillId="0" borderId="0"/>
    <xf numFmtId="0" fontId="44" fillId="0" borderId="0"/>
    <xf numFmtId="0" fontId="18" fillId="0" borderId="0"/>
    <xf numFmtId="0" fontId="45" fillId="11" borderId="1" applyNumberFormat="0" applyFont="0" applyAlignment="0" applyProtection="0">
      <alignment vertical="center"/>
    </xf>
    <xf numFmtId="0" fontId="16" fillId="0" borderId="0"/>
    <xf numFmtId="0" fontId="16" fillId="0" borderId="0"/>
    <xf numFmtId="0" fontId="1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0">
      <alignment vertical="center"/>
    </xf>
    <xf numFmtId="0" fontId="49" fillId="5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1" fillId="0" borderId="0">
      <alignment vertical="center"/>
    </xf>
    <xf numFmtId="0" fontId="44" fillId="0" borderId="0"/>
    <xf numFmtId="0" fontId="11" fillId="0" borderId="0">
      <alignment vertical="center"/>
    </xf>
    <xf numFmtId="0" fontId="44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16" fillId="0" borderId="0"/>
    <xf numFmtId="0" fontId="44" fillId="0" borderId="0"/>
    <xf numFmtId="0" fontId="4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4" fillId="0" borderId="0"/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6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" fillId="0" borderId="0">
      <alignment vertical="center"/>
    </xf>
    <xf numFmtId="0" fontId="11" fillId="0" borderId="0">
      <alignment vertical="center"/>
    </xf>
    <xf numFmtId="0" fontId="12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4" fillId="0" borderId="0"/>
    <xf numFmtId="0" fontId="11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top"/>
      <protection locked="0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6" fillId="0" borderId="0"/>
    <xf numFmtId="166" fontId="16" fillId="0" borderId="0" applyFont="0" applyFill="0" applyBorder="0" applyAlignment="0" applyProtection="0"/>
    <xf numFmtId="0" fontId="16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44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3" borderId="2" applyNumberFormat="0" applyAlignment="0" applyProtection="0"/>
    <xf numFmtId="0" fontId="35" fillId="8" borderId="2" applyNumberFormat="0" applyAlignment="0" applyProtection="0"/>
    <xf numFmtId="0" fontId="71" fillId="0" borderId="0" applyNumberFormat="0" applyFill="0" applyBorder="0" applyAlignment="0" applyProtection="0">
      <alignment vertical="center"/>
    </xf>
    <xf numFmtId="0" fontId="44" fillId="0" borderId="0">
      <alignment vertical="top"/>
    </xf>
    <xf numFmtId="0" fontId="16" fillId="0" borderId="0"/>
    <xf numFmtId="0" fontId="28" fillId="0" borderId="0" applyProtection="0"/>
    <xf numFmtId="0" fontId="28" fillId="0" borderId="0" applyProtection="0"/>
    <xf numFmtId="0" fontId="39" fillId="23" borderId="8" applyNumberFormat="0" applyAlignment="0" applyProtection="0"/>
    <xf numFmtId="0" fontId="41" fillId="0" borderId="9" applyNumberFormat="0" applyFill="0" applyAlignment="0" applyProtection="0"/>
    <xf numFmtId="0" fontId="71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0" fontId="44" fillId="0" borderId="0">
      <alignment vertical="top"/>
    </xf>
    <xf numFmtId="0" fontId="25" fillId="28" borderId="2" applyNumberFormat="0" applyAlignment="0" applyProtection="0"/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110" fillId="0" borderId="0" applyNumberFormat="0" applyFill="0" applyBorder="0" applyAlignment="0" applyProtection="0">
      <alignment vertical="top"/>
      <protection locked="0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39" fillId="28" borderId="8" applyNumberFormat="0" applyAlignment="0" applyProtection="0"/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1" fillId="0" borderId="32" applyNumberFormat="0" applyFill="0" applyAlignment="0" applyProtection="0"/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4" fillId="0" borderId="0">
      <alignment vertical="top"/>
    </xf>
    <xf numFmtId="0" fontId="18" fillId="0" borderId="0"/>
    <xf numFmtId="0" fontId="102" fillId="0" borderId="0"/>
    <xf numFmtId="0" fontId="44" fillId="0" borderId="0"/>
    <xf numFmtId="0" fontId="118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top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5" fillId="0" borderId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3" fillId="0" borderId="0">
      <alignment vertical="center"/>
    </xf>
    <xf numFmtId="0" fontId="16" fillId="0" borderId="0"/>
    <xf numFmtId="0" fontId="44" fillId="0" borderId="0"/>
    <xf numFmtId="0" fontId="16" fillId="0" borderId="0"/>
    <xf numFmtId="0" fontId="44" fillId="11" borderId="1" applyNumberFormat="0" applyFont="0" applyAlignment="0" applyProtection="0">
      <alignment vertical="center"/>
    </xf>
    <xf numFmtId="0" fontId="44" fillId="0" borderId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0" borderId="0"/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5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0"/>
    <xf numFmtId="0" fontId="44" fillId="0" borderId="0"/>
    <xf numFmtId="0" fontId="11" fillId="0" borderId="0">
      <alignment vertical="center"/>
    </xf>
    <xf numFmtId="0" fontId="44" fillId="0" borderId="0"/>
    <xf numFmtId="0" fontId="11" fillId="0" borderId="0">
      <alignment vertical="center"/>
    </xf>
    <xf numFmtId="0" fontId="44" fillId="0" borderId="0"/>
    <xf numFmtId="0" fontId="16" fillId="0" borderId="0"/>
    <xf numFmtId="0" fontId="16" fillId="0" borderId="0"/>
    <xf numFmtId="0" fontId="16" fillId="0" borderId="0"/>
    <xf numFmtId="0" fontId="44" fillId="11" borderId="1" applyNumberFormat="0" applyFont="0" applyAlignment="0" applyProtection="0">
      <alignment vertical="center"/>
    </xf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16" fillId="0" borderId="0"/>
    <xf numFmtId="0" fontId="44" fillId="0" borderId="0"/>
    <xf numFmtId="0" fontId="44" fillId="0" borderId="0"/>
    <xf numFmtId="0" fontId="1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6" fillId="0" borderId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top"/>
      <protection locked="0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6" fillId="11" borderId="1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4" fillId="0" borderId="0"/>
    <xf numFmtId="0" fontId="44" fillId="0" borderId="0"/>
    <xf numFmtId="0" fontId="18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0" fontId="16" fillId="0" borderId="0"/>
    <xf numFmtId="0" fontId="44" fillId="0" borderId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00" fillId="0" borderId="0"/>
    <xf numFmtId="166" fontId="11" fillId="0" borderId="0" applyFont="0" applyFill="0" applyBorder="0" applyAlignment="0" applyProtection="0"/>
    <xf numFmtId="0" fontId="16" fillId="0" borderId="0"/>
    <xf numFmtId="0" fontId="16" fillId="0" borderId="0"/>
    <xf numFmtId="0" fontId="101" fillId="30" borderId="0" applyNumberFormat="0" applyBorder="0" applyAlignment="0" applyProtection="0"/>
    <xf numFmtId="44" fontId="15" fillId="0" borderId="0" applyFont="0" applyFill="0" applyBorder="0" applyAlignment="0" applyProtection="0"/>
    <xf numFmtId="0" fontId="10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6" fillId="0" borderId="0"/>
    <xf numFmtId="0" fontId="10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0" fillId="0" borderId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0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166" fontId="15" fillId="0" borderId="0" applyFont="0" applyFill="0" applyBorder="0" applyAlignment="0" applyProtection="0"/>
    <xf numFmtId="0" fontId="17" fillId="0" borderId="0"/>
    <xf numFmtId="0" fontId="103" fillId="0" borderId="0"/>
    <xf numFmtId="0" fontId="17" fillId="0" borderId="0"/>
    <xf numFmtId="0" fontId="17" fillId="0" borderId="0"/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166" fontId="44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66" fontId="16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6" fillId="0" borderId="0"/>
    <xf numFmtId="0" fontId="9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9" fillId="0" borderId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9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166" fontId="15" fillId="0" borderId="0" applyFont="0" applyFill="0" applyBorder="0" applyAlignment="0" applyProtection="0"/>
    <xf numFmtId="0" fontId="17" fillId="0" borderId="0"/>
    <xf numFmtId="0" fontId="103" fillId="0" borderId="0"/>
    <xf numFmtId="0" fontId="17" fillId="0" borderId="0"/>
    <xf numFmtId="0" fontId="17" fillId="0" borderId="0"/>
    <xf numFmtId="0" fontId="1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166" fontId="44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66" fontId="16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6" fillId="0" borderId="0"/>
    <xf numFmtId="0" fontId="8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8" fillId="0" borderId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8" fillId="0" borderId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166" fontId="44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66" fontId="16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5" fillId="0" borderId="0"/>
    <xf numFmtId="0" fontId="44" fillId="0" borderId="0">
      <alignment vertical="top"/>
    </xf>
    <xf numFmtId="0" fontId="18" fillId="0" borderId="0" applyFill="0" applyProtection="0"/>
    <xf numFmtId="0" fontId="44" fillId="0" borderId="0">
      <alignment vertical="center"/>
    </xf>
    <xf numFmtId="0" fontId="15" fillId="0" borderId="0"/>
    <xf numFmtId="0" fontId="16" fillId="0" borderId="0"/>
    <xf numFmtId="0" fontId="16" fillId="0" borderId="0"/>
    <xf numFmtId="0" fontId="22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47" fillId="4" borderId="0" applyNumberFormat="0" applyBorder="0" applyAlignment="0" applyProtection="0">
      <alignment vertical="center"/>
    </xf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69" fillId="0" borderId="5" applyNumberFormat="0" applyFill="0" applyAlignment="0" applyProtection="0">
      <alignment vertical="center"/>
    </xf>
    <xf numFmtId="0" fontId="16" fillId="0" borderId="0"/>
    <xf numFmtId="0" fontId="16" fillId="0" borderId="0"/>
    <xf numFmtId="0" fontId="151" fillId="0" borderId="0"/>
    <xf numFmtId="0" fontId="15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2" fillId="0" borderId="0"/>
    <xf numFmtId="0" fontId="16" fillId="0" borderId="0"/>
    <xf numFmtId="0" fontId="16" fillId="0" borderId="0"/>
    <xf numFmtId="0" fontId="151" fillId="0" borderId="0"/>
    <xf numFmtId="0" fontId="151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22" fillId="0" borderId="0"/>
    <xf numFmtId="0" fontId="16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38" borderId="0" applyNumberFormat="0" applyBorder="0" applyAlignment="0" applyProtection="0"/>
    <xf numFmtId="0" fontId="15" fillId="42" borderId="0" applyNumberFormat="0" applyBorder="0" applyAlignment="0" applyProtection="0"/>
    <xf numFmtId="0" fontId="15" fillId="46" borderId="0" applyNumberFormat="0" applyBorder="0" applyAlignment="0" applyProtection="0"/>
    <xf numFmtId="0" fontId="15" fillId="50" borderId="0" applyNumberFormat="0" applyBorder="0" applyAlignment="0" applyProtection="0"/>
    <xf numFmtId="0" fontId="15" fillId="54" borderId="0" applyNumberFormat="0" applyBorder="0" applyAlignment="0" applyProtection="0"/>
    <xf numFmtId="0" fontId="15" fillId="58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5" fillId="39" borderId="0" applyNumberFormat="0" applyBorder="0" applyAlignment="0" applyProtection="0"/>
    <xf numFmtId="0" fontId="15" fillId="43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50" fillId="40" borderId="0" applyNumberFormat="0" applyBorder="0" applyAlignment="0" applyProtection="0"/>
    <xf numFmtId="0" fontId="150" fillId="44" borderId="0" applyNumberFormat="0" applyBorder="0" applyAlignment="0" applyProtection="0"/>
    <xf numFmtId="0" fontId="150" fillId="48" borderId="0" applyNumberFormat="0" applyBorder="0" applyAlignment="0" applyProtection="0"/>
    <xf numFmtId="0" fontId="150" fillId="52" borderId="0" applyNumberFormat="0" applyBorder="0" applyAlignment="0" applyProtection="0"/>
    <xf numFmtId="0" fontId="150" fillId="56" borderId="0" applyNumberFormat="0" applyBorder="0" applyAlignment="0" applyProtection="0"/>
    <xf numFmtId="0" fontId="150" fillId="60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50" fillId="37" borderId="0" applyNumberFormat="0" applyBorder="0" applyAlignment="0" applyProtection="0"/>
    <xf numFmtId="0" fontId="150" fillId="41" borderId="0" applyNumberFormat="0" applyBorder="0" applyAlignment="0" applyProtection="0"/>
    <xf numFmtId="0" fontId="150" fillId="45" borderId="0" applyNumberFormat="0" applyBorder="0" applyAlignment="0" applyProtection="0"/>
    <xf numFmtId="0" fontId="150" fillId="49" borderId="0" applyNumberFormat="0" applyBorder="0" applyAlignment="0" applyProtection="0"/>
    <xf numFmtId="0" fontId="150" fillId="53" borderId="0" applyNumberFormat="0" applyBorder="0" applyAlignment="0" applyProtection="0"/>
    <xf numFmtId="0" fontId="150" fillId="57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137" fillId="31" borderId="0" applyNumberFormat="0" applyBorder="0" applyAlignment="0" applyProtection="0"/>
    <xf numFmtId="0" fontId="144" fillId="34" borderId="24" applyNumberFormat="0" applyAlignment="0" applyProtection="0"/>
    <xf numFmtId="0" fontId="146" fillId="35" borderId="27" applyNumberFormat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3" fillId="0" borderId="0" applyFont="0" applyFill="0" applyBorder="0" applyAlignment="0" applyProtection="0"/>
    <xf numFmtId="0" fontId="148" fillId="0" borderId="0" applyNumberFormat="0" applyFill="0" applyBorder="0" applyAlignment="0" applyProtection="0"/>
    <xf numFmtId="0" fontId="101" fillId="30" borderId="0" applyNumberFormat="0" applyBorder="0" applyAlignment="0" applyProtection="0"/>
    <xf numFmtId="0" fontId="139" fillId="0" borderId="21" applyNumberFormat="0" applyFill="0" applyAlignment="0" applyProtection="0"/>
    <xf numFmtId="0" fontId="140" fillId="0" borderId="22" applyNumberFormat="0" applyFill="0" applyAlignment="0" applyProtection="0"/>
    <xf numFmtId="0" fontId="141" fillId="0" borderId="23" applyNumberFormat="0" applyFill="0" applyAlignment="0" applyProtection="0"/>
    <xf numFmtId="0" fontId="141" fillId="0" borderId="0" applyNumberFormat="0" applyFill="0" applyBorder="0" applyAlignment="0" applyProtection="0"/>
    <xf numFmtId="0" fontId="152" fillId="0" borderId="0" applyNumberFormat="0" applyFill="0" applyBorder="0" applyAlignment="0" applyProtection="0">
      <alignment vertical="top"/>
      <protection locked="0"/>
    </xf>
    <xf numFmtId="10" fontId="78" fillId="67" borderId="15" applyNumberFormat="0" applyBorder="0" applyAlignment="0" applyProtection="0"/>
    <xf numFmtId="0" fontId="142" fillId="33" borderId="24" applyNumberFormat="0" applyAlignment="0" applyProtection="0"/>
    <xf numFmtId="0" fontId="145" fillId="0" borderId="26" applyNumberFormat="0" applyFill="0" applyAlignment="0" applyProtection="0"/>
    <xf numFmtId="0" fontId="136" fillId="32" borderId="0" applyNumberFormat="0" applyBorder="0" applyAlignment="0" applyProtection="0"/>
    <xf numFmtId="0" fontId="16" fillId="0" borderId="0"/>
    <xf numFmtId="0" fontId="73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61" fillId="0" borderId="0" applyProtection="0"/>
    <xf numFmtId="0" fontId="61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16" fillId="0" borderId="0"/>
    <xf numFmtId="0" fontId="28" fillId="0" borderId="0" applyProtection="0"/>
    <xf numFmtId="0" fontId="16" fillId="0" borderId="0"/>
    <xf numFmtId="0" fontId="61" fillId="0" borderId="0" applyProtection="0"/>
    <xf numFmtId="0" fontId="61" fillId="0" borderId="0" applyProtection="0"/>
    <xf numFmtId="0" fontId="61" fillId="0" borderId="0" applyProtection="0"/>
    <xf numFmtId="0" fontId="44" fillId="0" borderId="0">
      <alignment vertical="top"/>
    </xf>
    <xf numFmtId="0" fontId="28" fillId="0" borderId="0" applyProtection="0"/>
    <xf numFmtId="0" fontId="61" fillId="0" borderId="0" applyProtection="0"/>
    <xf numFmtId="0" fontId="28" fillId="0" borderId="0" applyProtection="0"/>
    <xf numFmtId="0" fontId="16" fillId="0" borderId="0"/>
    <xf numFmtId="0" fontId="61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44" fontId="16" fillId="0" borderId="0" applyFont="0" applyFill="0" applyBorder="0" applyAlignment="0" applyProtection="0"/>
    <xf numFmtId="0" fontId="61" fillId="0" borderId="0" applyProtection="0"/>
    <xf numFmtId="0" fontId="28" fillId="0" borderId="0" applyProtection="0"/>
    <xf numFmtId="0" fontId="61" fillId="0" borderId="0" applyProtection="0"/>
    <xf numFmtId="0" fontId="61" fillId="0" borderId="0" applyProtection="0"/>
    <xf numFmtId="0" fontId="46" fillId="18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4" fillId="0" borderId="0"/>
    <xf numFmtId="0" fontId="103" fillId="0" borderId="0"/>
    <xf numFmtId="0" fontId="73" fillId="14" borderId="0" applyNumberFormat="0" applyBorder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1" fillId="0" borderId="0" applyProtection="0"/>
    <xf numFmtId="0" fontId="61" fillId="0" borderId="0" applyProtection="0"/>
    <xf numFmtId="0" fontId="61" fillId="0" borderId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46" fillId="20" borderId="0" applyNumberFormat="0" applyBorder="0" applyAlignment="0" applyProtection="0">
      <alignment vertical="center"/>
    </xf>
    <xf numFmtId="0" fontId="44" fillId="0" borderId="0"/>
    <xf numFmtId="0" fontId="61" fillId="0" borderId="0" applyProtection="0"/>
    <xf numFmtId="0" fontId="61" fillId="0" borderId="0" applyProtection="0"/>
    <xf numFmtId="0" fontId="61" fillId="0" borderId="0" applyProtection="0"/>
    <xf numFmtId="0" fontId="44" fillId="0" borderId="0"/>
    <xf numFmtId="0" fontId="61" fillId="0" borderId="0" applyProtection="0"/>
    <xf numFmtId="0" fontId="61" fillId="0" borderId="0" applyProtection="0"/>
    <xf numFmtId="0" fontId="69" fillId="0" borderId="5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61" fillId="0" borderId="0" applyProtection="0"/>
    <xf numFmtId="0" fontId="46" fillId="17" borderId="0" applyNumberFormat="0" applyBorder="0" applyAlignment="0" applyProtection="0">
      <alignment vertical="center"/>
    </xf>
    <xf numFmtId="0" fontId="61" fillId="0" borderId="0" applyProtection="0"/>
    <xf numFmtId="0" fontId="61" fillId="0" borderId="0" applyProtection="0"/>
    <xf numFmtId="0" fontId="61" fillId="0" borderId="0" applyProtection="0"/>
    <xf numFmtId="0" fontId="16" fillId="0" borderId="0"/>
    <xf numFmtId="9" fontId="44" fillId="0" borderId="0" applyFont="0" applyFill="0" applyBorder="0" applyAlignment="0" applyProtection="0">
      <alignment vertical="center"/>
    </xf>
    <xf numFmtId="0" fontId="44" fillId="0" borderId="0"/>
    <xf numFmtId="0" fontId="15" fillId="0" borderId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44" fontId="16" fillId="0" borderId="0" applyFont="0" applyFill="0" applyBorder="0" applyAlignment="0" applyProtection="0"/>
    <xf numFmtId="0" fontId="61" fillId="0" borderId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2" fillId="23" borderId="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151" fillId="0" borderId="0"/>
    <xf numFmtId="0" fontId="151" fillId="0" borderId="0"/>
    <xf numFmtId="0" fontId="16" fillId="0" borderId="0"/>
    <xf numFmtId="0" fontId="18" fillId="0" borderId="0"/>
    <xf numFmtId="0" fontId="74" fillId="0" borderId="7" applyNumberFormat="0" applyFill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6" fillId="0" borderId="0"/>
    <xf numFmtId="0" fontId="68" fillId="0" borderId="4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51" fillId="0" borderId="0"/>
    <xf numFmtId="0" fontId="18" fillId="0" borderId="0"/>
    <xf numFmtId="0" fontId="151" fillId="0" borderId="0"/>
    <xf numFmtId="0" fontId="16" fillId="0" borderId="0"/>
    <xf numFmtId="0" fontId="151" fillId="0" borderId="0"/>
    <xf numFmtId="0" fontId="16" fillId="0" borderId="0"/>
    <xf numFmtId="0" fontId="151" fillId="0" borderId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151" fillId="0" borderId="0"/>
    <xf numFmtId="0" fontId="16" fillId="0" borderId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61" fillId="0" borderId="0" applyProtection="0"/>
    <xf numFmtId="0" fontId="151" fillId="0" borderId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36" borderId="28" applyNumberFormat="0" applyFont="0" applyAlignment="0" applyProtection="0"/>
    <xf numFmtId="0" fontId="16" fillId="36" borderId="28" applyNumberFormat="0" applyFont="0" applyAlignment="0" applyProtection="0"/>
    <xf numFmtId="0" fontId="16" fillId="36" borderId="28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5" fillId="36" borderId="28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43" fillId="34" borderId="25" applyNumberFormat="0" applyAlignment="0" applyProtection="0"/>
    <xf numFmtId="10" fontId="16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0" fontId="16" fillId="0" borderId="0"/>
    <xf numFmtId="0" fontId="138" fillId="0" borderId="0" applyNumberFormat="0" applyFill="0" applyBorder="0" applyAlignment="0" applyProtection="0"/>
    <xf numFmtId="0" fontId="149" fillId="0" borderId="29" applyNumberFormat="0" applyFill="0" applyAlignment="0" applyProtection="0"/>
    <xf numFmtId="0" fontId="147" fillId="0" borderId="0" applyNumberFormat="0" applyFill="0" applyBorder="0" applyAlignment="0" applyProtection="0"/>
    <xf numFmtId="166" fontId="44" fillId="0" borderId="0" applyFon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8" fillId="0" borderId="0" applyFill="0" applyProtection="0"/>
    <xf numFmtId="0" fontId="44" fillId="0" borderId="0">
      <alignment vertical="top"/>
    </xf>
    <xf numFmtId="0" fontId="16" fillId="0" borderId="0"/>
    <xf numFmtId="0" fontId="15" fillId="0" borderId="0"/>
    <xf numFmtId="0" fontId="70" fillId="0" borderId="6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18" fillId="0" borderId="0" applyFill="0" applyProtection="0"/>
    <xf numFmtId="0" fontId="44" fillId="0" borderId="0">
      <alignment vertical="top"/>
    </xf>
    <xf numFmtId="0" fontId="16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18" fillId="0" borderId="0" applyFill="0" applyProtection="0"/>
    <xf numFmtId="0" fontId="16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top"/>
    </xf>
    <xf numFmtId="0" fontId="44" fillId="0" borderId="0" applyProtection="0">
      <alignment vertical="top"/>
    </xf>
    <xf numFmtId="0" fontId="16" fillId="0" borderId="0"/>
    <xf numFmtId="0" fontId="44" fillId="0" borderId="0">
      <alignment vertical="top"/>
    </xf>
    <xf numFmtId="0" fontId="43" fillId="0" borderId="0">
      <alignment vertical="center"/>
    </xf>
    <xf numFmtId="0" fontId="15" fillId="0" borderId="0"/>
    <xf numFmtId="0" fontId="43" fillId="0" borderId="0">
      <alignment vertical="center"/>
    </xf>
    <xf numFmtId="0" fontId="44" fillId="0" borderId="0">
      <alignment vertical="top"/>
    </xf>
    <xf numFmtId="0" fontId="43" fillId="0" borderId="0"/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9" fontId="4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169" fontId="44" fillId="0" borderId="0" applyFont="0" applyFill="0" applyBorder="0" applyAlignment="0" applyProtection="0"/>
    <xf numFmtId="44" fontId="16" fillId="0" borderId="0" applyFont="0" applyFill="0" applyBorder="0" applyAlignment="0" applyProtection="0"/>
    <xf numFmtId="169" fontId="44" fillId="0" borderId="0" applyBorder="0" applyProtection="0">
      <alignment vertical="center"/>
    </xf>
    <xf numFmtId="44" fontId="16" fillId="0" borderId="0" applyFont="0" applyFill="0" applyBorder="0" applyAlignment="0" applyProtection="0"/>
    <xf numFmtId="169" fontId="44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6" fillId="2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0" borderId="0" applyNumberFormat="0" applyBorder="0" applyAlignment="0" applyProtection="0">
      <alignment vertical="center"/>
    </xf>
    <xf numFmtId="0" fontId="44" fillId="0" borderId="0">
      <alignment vertical="top"/>
    </xf>
    <xf numFmtId="0" fontId="16" fillId="11" borderId="1" applyNumberFormat="0" applyFont="0" applyAlignment="0" applyProtection="0"/>
    <xf numFmtId="0" fontId="71" fillId="0" borderId="0" applyNumberForma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16" fillId="0" borderId="0"/>
    <xf numFmtId="0" fontId="71" fillId="0" borderId="0" applyNumberFormat="0" applyFill="0" applyBorder="0" applyAlignment="0" applyProtection="0">
      <alignment vertical="center"/>
    </xf>
    <xf numFmtId="0" fontId="44" fillId="0" borderId="0"/>
    <xf numFmtId="0" fontId="74" fillId="0" borderId="7" applyNumberFormat="0" applyFill="0" applyAlignment="0" applyProtection="0">
      <alignment vertical="center"/>
    </xf>
    <xf numFmtId="0" fontId="15" fillId="0" borderId="0"/>
    <xf numFmtId="0" fontId="16" fillId="0" borderId="0"/>
    <xf numFmtId="0" fontId="44" fillId="0" borderId="0">
      <alignment vertical="top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16" fillId="0" borderId="0"/>
    <xf numFmtId="0" fontId="44" fillId="0" borderId="0">
      <alignment vertical="top"/>
    </xf>
    <xf numFmtId="0" fontId="70" fillId="0" borderId="6" applyNumberFormat="0" applyFill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16" fillId="36" borderId="28" applyNumberFormat="0" applyFont="0" applyAlignment="0" applyProtection="0"/>
    <xf numFmtId="0" fontId="16" fillId="11" borderId="1" applyNumberFormat="0" applyFont="0" applyAlignment="0" applyProtection="0"/>
    <xf numFmtId="0" fontId="45" fillId="12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44" fillId="0" borderId="0">
      <alignment vertical="top"/>
    </xf>
    <xf numFmtId="0" fontId="44" fillId="0" borderId="0" applyProtection="0">
      <alignment vertical="top"/>
    </xf>
    <xf numFmtId="0" fontId="46" fillId="21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9" fontId="44" fillId="0" borderId="0" applyFont="0" applyFill="0" applyBorder="0" applyAlignment="0" applyProtection="0"/>
    <xf numFmtId="0" fontId="44" fillId="0" borderId="0">
      <alignment vertical="top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15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44" fontId="16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4" fillId="0" borderId="0"/>
    <xf numFmtId="0" fontId="16" fillId="0" borderId="0"/>
    <xf numFmtId="0" fontId="46" fillId="15" borderId="0" applyNumberFormat="0" applyBorder="0" applyAlignment="0" applyProtection="0">
      <alignment vertical="center"/>
    </xf>
    <xf numFmtId="0" fontId="151" fillId="0" borderId="0"/>
    <xf numFmtId="0" fontId="115" fillId="5" borderId="0" applyNumberFormat="0" applyBorder="0" applyAlignment="0" applyProtection="0"/>
    <xf numFmtId="0" fontId="16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58" fillId="8" borderId="2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149" fillId="0" borderId="29" applyNumberFormat="0" applyFill="0" applyAlignment="0" applyProtection="0"/>
    <xf numFmtId="0" fontId="45" fillId="10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51" fillId="0" borderId="0"/>
    <xf numFmtId="0" fontId="151" fillId="0" borderId="0"/>
    <xf numFmtId="0" fontId="45" fillId="8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4" fillId="0" borderId="0"/>
    <xf numFmtId="0" fontId="15" fillId="0" borderId="0"/>
    <xf numFmtId="0" fontId="74" fillId="0" borderId="7" applyNumberFormat="0" applyFill="0" applyAlignment="0" applyProtection="0">
      <alignment vertical="center"/>
    </xf>
    <xf numFmtId="0" fontId="151" fillId="0" borderId="0"/>
    <xf numFmtId="0" fontId="45" fillId="6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16" fillId="0" borderId="0"/>
    <xf numFmtId="0" fontId="147" fillId="0" borderId="0" applyNumberFormat="0" applyFill="0" applyBorder="0" applyAlignment="0" applyProtection="0"/>
    <xf numFmtId="0" fontId="15" fillId="0" borderId="0"/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151" fillId="0" borderId="0"/>
    <xf numFmtId="0" fontId="15" fillId="0" borderId="0"/>
    <xf numFmtId="0" fontId="49" fillId="5" borderId="0" applyNumberFormat="0" applyBorder="0" applyAlignment="0" applyProtection="0">
      <alignment vertical="center"/>
    </xf>
    <xf numFmtId="0" fontId="44" fillId="0" borderId="0"/>
    <xf numFmtId="0" fontId="46" fillId="17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4" fillId="0" borderId="0">
      <alignment vertical="top"/>
    </xf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71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74" fillId="0" borderId="7" applyNumberFormat="0" applyFill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4" fillId="0" borderId="0">
      <alignment vertical="top"/>
    </xf>
    <xf numFmtId="9" fontId="15" fillId="0" borderId="0" applyFont="0" applyFill="0" applyBorder="0" applyAlignment="0" applyProtection="0"/>
    <xf numFmtId="0" fontId="46" fillId="16" borderId="0" applyNumberFormat="0" applyBorder="0" applyAlignment="0" applyProtection="0">
      <alignment vertical="center"/>
    </xf>
    <xf numFmtId="0" fontId="18" fillId="0" borderId="0" applyFill="0" applyProtection="0"/>
    <xf numFmtId="0" fontId="44" fillId="0" borderId="0">
      <alignment vertical="top"/>
    </xf>
    <xf numFmtId="0" fontId="16" fillId="0" borderId="0"/>
    <xf numFmtId="0" fontId="15" fillId="0" borderId="0"/>
    <xf numFmtId="0" fontId="47" fillId="4" borderId="0" applyNumberFormat="0" applyBorder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9" fontId="15" fillId="0" borderId="0" applyFont="0" applyFill="0" applyBorder="0" applyAlignment="0" applyProtection="0"/>
    <xf numFmtId="0" fontId="44" fillId="0" borderId="0"/>
    <xf numFmtId="9" fontId="15" fillId="0" borderId="0" applyFont="0" applyFill="0" applyBorder="0" applyAlignment="0" applyProtection="0"/>
    <xf numFmtId="0" fontId="18" fillId="0" borderId="0" applyFill="0" applyProtection="0"/>
    <xf numFmtId="0" fontId="44" fillId="0" borderId="0">
      <alignment vertical="top"/>
    </xf>
    <xf numFmtId="0" fontId="16" fillId="0" borderId="0"/>
    <xf numFmtId="0" fontId="45" fillId="3" borderId="0" applyNumberFormat="0" applyBorder="0" applyAlignment="0" applyProtection="0">
      <alignment vertical="center"/>
    </xf>
    <xf numFmtId="0" fontId="15" fillId="0" borderId="0"/>
    <xf numFmtId="0" fontId="55" fillId="24" borderId="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51" fillId="0" borderId="0"/>
    <xf numFmtId="0" fontId="46" fillId="18" borderId="0" applyNumberFormat="0" applyBorder="0" applyAlignment="0" applyProtection="0">
      <alignment vertical="center"/>
    </xf>
    <xf numFmtId="0" fontId="15" fillId="0" borderId="0"/>
    <xf numFmtId="0" fontId="151" fillId="0" borderId="0"/>
    <xf numFmtId="0" fontId="68" fillId="0" borderId="4" applyNumberFormat="0" applyFill="0" applyAlignment="0" applyProtection="0">
      <alignment vertical="center"/>
    </xf>
    <xf numFmtId="0" fontId="143" fillId="34" borderId="25" applyNumberFormat="0" applyAlignment="0" applyProtection="0"/>
    <xf numFmtId="0" fontId="149" fillId="0" borderId="29" applyNumberFormat="0" applyFill="0" applyAlignment="0" applyProtection="0"/>
    <xf numFmtId="0" fontId="15" fillId="0" borderId="0"/>
    <xf numFmtId="0" fontId="44" fillId="0" borderId="0"/>
    <xf numFmtId="0" fontId="74" fillId="0" borderId="7" applyNumberFormat="0" applyFill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4" fillId="0" borderId="0">
      <alignment vertical="top"/>
    </xf>
    <xf numFmtId="0" fontId="43" fillId="0" borderId="0"/>
    <xf numFmtId="0" fontId="44" fillId="0" borderId="0">
      <alignment vertical="top"/>
    </xf>
    <xf numFmtId="0" fontId="46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0"/>
    <xf numFmtId="0" fontId="43" fillId="0" borderId="0"/>
    <xf numFmtId="0" fontId="16" fillId="11" borderId="1" applyNumberFormat="0" applyFont="0" applyAlignment="0" applyProtection="0"/>
    <xf numFmtId="0" fontId="115" fillId="5" borderId="0" applyNumberFormat="0" applyBorder="0" applyAlignment="0" applyProtection="0"/>
    <xf numFmtId="0" fontId="116" fillId="4" borderId="0" applyNumberFormat="0" applyBorder="0" applyAlignment="0" applyProtection="0"/>
    <xf numFmtId="0" fontId="58" fillId="8" borderId="2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16" fillId="0" borderId="0"/>
    <xf numFmtId="0" fontId="115" fillId="5" borderId="0" applyNumberFormat="0" applyBorder="0" applyAlignment="0" applyProtection="0"/>
    <xf numFmtId="44" fontId="16" fillId="0" borderId="0" applyFont="0" applyFill="0" applyBorder="0" applyAlignment="0" applyProtection="0"/>
    <xf numFmtId="0" fontId="45" fillId="5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16" fillId="36" borderId="28" applyNumberFormat="0" applyFont="0" applyAlignment="0" applyProtection="0"/>
    <xf numFmtId="0" fontId="16" fillId="36" borderId="28" applyNumberFormat="0" applyFont="0" applyAlignment="0" applyProtection="0"/>
    <xf numFmtId="0" fontId="56" fillId="0" borderId="9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2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3" fillId="0" borderId="0"/>
    <xf numFmtId="0" fontId="16" fillId="0" borderId="0"/>
    <xf numFmtId="0" fontId="45" fillId="1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3" fillId="0" borderId="0"/>
    <xf numFmtId="0" fontId="149" fillId="0" borderId="29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0"/>
    <xf numFmtId="0" fontId="4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53" fillId="0" borderId="0"/>
    <xf numFmtId="0" fontId="22" fillId="0" borderId="0"/>
    <xf numFmtId="0" fontId="153" fillId="0" borderId="0"/>
    <xf numFmtId="0" fontId="22" fillId="0" borderId="0"/>
    <xf numFmtId="0" fontId="153" fillId="0" borderId="0"/>
    <xf numFmtId="0" fontId="22" fillId="0" borderId="0"/>
    <xf numFmtId="0" fontId="153" fillId="0" borderId="0"/>
    <xf numFmtId="0" fontId="153" fillId="0" borderId="0"/>
    <xf numFmtId="0" fontId="22" fillId="0" borderId="0"/>
    <xf numFmtId="0" fontId="16" fillId="0" borderId="0"/>
    <xf numFmtId="0" fontId="16" fillId="0" borderId="0"/>
    <xf numFmtId="0" fontId="28" fillId="0" borderId="0"/>
    <xf numFmtId="187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51" fillId="0" borderId="0"/>
    <xf numFmtId="0" fontId="28" fillId="0" borderId="0"/>
    <xf numFmtId="0" fontId="28" fillId="0" borderId="0"/>
    <xf numFmtId="0" fontId="151" fillId="0" borderId="0"/>
    <xf numFmtId="0" fontId="28" fillId="0" borderId="0"/>
    <xf numFmtId="0" fontId="151" fillId="0" borderId="0"/>
    <xf numFmtId="0" fontId="15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7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51" fillId="0" borderId="0"/>
    <xf numFmtId="0" fontId="28" fillId="0" borderId="0"/>
    <xf numFmtId="0" fontId="28" fillId="0" borderId="0"/>
    <xf numFmtId="0" fontId="151" fillId="0" borderId="0"/>
    <xf numFmtId="0" fontId="28" fillId="0" borderId="0"/>
    <xf numFmtId="0" fontId="151" fillId="0" borderId="0"/>
    <xf numFmtId="0" fontId="15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22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8" fillId="8" borderId="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7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9" fillId="0" borderId="5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53" fillId="0" borderId="0"/>
    <xf numFmtId="0" fontId="1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9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1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3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42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46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50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54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5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3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43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47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51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55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5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44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44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44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42" fillId="33" borderId="24" applyNumberFormat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15" fillId="5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5" fillId="36" borderId="28" applyNumberFormat="0" applyFont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0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44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44" fillId="0" borderId="0" applyFont="0" applyFill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1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 applyNumberFormat="0" applyFont="0" applyFill="0" applyBorder="0" applyProtection="0">
      <alignment horizontal="left" wrapText="1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2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1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9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15" fillId="5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6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9" fillId="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2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8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16" fillId="4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6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 applyProtection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47" fillId="0" borderId="0" applyNumberForma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4" fillId="0" borderId="0" applyFont="0" applyFill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44" fillId="0" borderId="0">
      <alignment vertical="top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16" fillId="36" borderId="28" applyNumberFormat="0" applyFont="0" applyAlignment="0" applyProtection="0"/>
    <xf numFmtId="0" fontId="16" fillId="36" borderId="28" applyNumberFormat="0" applyFont="0" applyAlignment="0" applyProtection="0"/>
    <xf numFmtId="0" fontId="16" fillId="11" borderId="1" applyNumberFormat="0" applyFont="0" applyAlignment="0" applyProtection="0"/>
    <xf numFmtId="0" fontId="45" fillId="7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138" fillId="0" borderId="0" applyNumberFormat="0" applyFill="0" applyBorder="0" applyAlignment="0" applyProtection="0"/>
    <xf numFmtId="0" fontId="73" fillId="14" borderId="0" applyNumberFormat="0" applyBorder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116" fillId="4" borderId="0" applyNumberFormat="0" applyBorder="0" applyAlignment="0" applyProtection="0"/>
    <xf numFmtId="0" fontId="43" fillId="0" borderId="0"/>
    <xf numFmtId="0" fontId="44" fillId="0" borderId="0"/>
    <xf numFmtId="0" fontId="44" fillId="0" borderId="0" applyProtection="0">
      <alignment vertical="top"/>
    </xf>
    <xf numFmtId="0" fontId="44" fillId="0" borderId="0">
      <alignment vertical="top"/>
    </xf>
    <xf numFmtId="0" fontId="43" fillId="0" borderId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4" fillId="0" borderId="0">
      <alignment vertical="top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9" fontId="4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44" fontId="16" fillId="0" borderId="0" applyFont="0" applyFill="0" applyBorder="0" applyAlignment="0" applyProtection="0"/>
    <xf numFmtId="0" fontId="46" fillId="22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/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44" fillId="0" borderId="0"/>
    <xf numFmtId="0" fontId="143" fillId="34" borderId="25" applyNumberFormat="0" applyAlignment="0" applyProtection="0"/>
    <xf numFmtId="0" fontId="138" fillId="0" borderId="0" applyNumberFormat="0" applyFill="0" applyBorder="0" applyAlignment="0" applyProtection="0"/>
    <xf numFmtId="0" fontId="72" fillId="23" borderId="2" applyNumberFormat="0" applyAlignment="0" applyProtection="0">
      <alignment vertical="center"/>
    </xf>
    <xf numFmtId="0" fontId="151" fillId="0" borderId="0"/>
    <xf numFmtId="0" fontId="74" fillId="0" borderId="7" applyNumberFormat="0" applyFill="0" applyAlignment="0" applyProtection="0">
      <alignment vertical="center"/>
    </xf>
    <xf numFmtId="0" fontId="151" fillId="0" borderId="0"/>
    <xf numFmtId="0" fontId="46" fillId="18" borderId="0" applyNumberFormat="0" applyBorder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8" fillId="0" borderId="0"/>
    <xf numFmtId="0" fontId="49" fillId="5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44" fillId="0" borderId="0">
      <alignment vertical="top"/>
    </xf>
    <xf numFmtId="0" fontId="16" fillId="11" borderId="1" applyNumberFormat="0" applyFont="0" applyAlignment="0" applyProtection="0"/>
    <xf numFmtId="9" fontId="15" fillId="0" borderId="0" applyFont="0" applyFill="0" applyBorder="0" applyAlignment="0" applyProtection="0"/>
    <xf numFmtId="0" fontId="115" fillId="5" borderId="0" applyNumberFormat="0" applyBorder="0" applyAlignment="0" applyProtection="0"/>
    <xf numFmtId="0" fontId="44" fillId="0" borderId="0">
      <alignment vertical="top"/>
    </xf>
    <xf numFmtId="0" fontId="47" fillId="4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4" fillId="0" borderId="0"/>
    <xf numFmtId="0" fontId="116" fillId="4" borderId="0" applyNumberFormat="0" applyBorder="0" applyAlignment="0" applyProtection="0"/>
    <xf numFmtId="0" fontId="16" fillId="11" borderId="1" applyNumberFormat="0" applyFont="0" applyAlignment="0" applyProtection="0"/>
    <xf numFmtId="0" fontId="44" fillId="0" borderId="0" applyProtection="0">
      <alignment vertical="top"/>
    </xf>
    <xf numFmtId="0" fontId="46" fillId="21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9" fontId="4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4" fontId="16" fillId="0" borderId="0" applyFon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15" fillId="0" borderId="0"/>
    <xf numFmtId="0" fontId="151" fillId="0" borderId="0"/>
    <xf numFmtId="0" fontId="151" fillId="0" borderId="0"/>
    <xf numFmtId="0" fontId="151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151" fillId="0" borderId="0"/>
    <xf numFmtId="44" fontId="16" fillId="0" borderId="0" applyFon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151" fillId="0" borderId="0"/>
    <xf numFmtId="0" fontId="151" fillId="0" borderId="0"/>
    <xf numFmtId="0" fontId="44" fillId="0" borderId="0"/>
    <xf numFmtId="0" fontId="15" fillId="0" borderId="0"/>
    <xf numFmtId="0" fontId="44" fillId="11" borderId="1" applyNumberFormat="0" applyFont="0" applyAlignment="0" applyProtection="0">
      <alignment vertical="center"/>
    </xf>
    <xf numFmtId="0" fontId="151" fillId="0" borderId="0"/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5" fillId="0" borderId="0"/>
    <xf numFmtId="9" fontId="44" fillId="0" borderId="0" applyFont="0" applyFill="0" applyBorder="0" applyAlignment="0" applyProtection="0"/>
    <xf numFmtId="0" fontId="44" fillId="0" borderId="0"/>
    <xf numFmtId="0" fontId="116" fillId="4" borderId="0" applyNumberFormat="0" applyBorder="0" applyAlignment="0" applyProtection="0"/>
    <xf numFmtId="0" fontId="44" fillId="0" borderId="0">
      <alignment vertical="top"/>
    </xf>
    <xf numFmtId="0" fontId="16" fillId="0" borderId="0"/>
    <xf numFmtId="0" fontId="44" fillId="11" borderId="1" applyNumberFormat="0" applyFont="0" applyAlignment="0" applyProtection="0">
      <alignment vertical="center"/>
    </xf>
    <xf numFmtId="0" fontId="44" fillId="0" borderId="0"/>
    <xf numFmtId="0" fontId="151" fillId="0" borderId="0"/>
    <xf numFmtId="44" fontId="16" fillId="0" borderId="0" applyFont="0" applyFill="0" applyBorder="0" applyAlignment="0" applyProtection="0"/>
    <xf numFmtId="0" fontId="16" fillId="0" borderId="0"/>
    <xf numFmtId="0" fontId="44" fillId="0" borderId="0"/>
    <xf numFmtId="44" fontId="16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151" fillId="0" borderId="0"/>
    <xf numFmtId="0" fontId="151" fillId="0" borderId="0"/>
    <xf numFmtId="0" fontId="147" fillId="0" borderId="0" applyNumberFormat="0" applyFill="0" applyBorder="0" applyAlignment="0" applyProtection="0"/>
    <xf numFmtId="0" fontId="15" fillId="0" borderId="0"/>
    <xf numFmtId="0" fontId="44" fillId="0" borderId="0"/>
    <xf numFmtId="0" fontId="74" fillId="0" borderId="7" applyNumberFormat="0" applyFill="0" applyAlignment="0" applyProtection="0">
      <alignment vertical="center"/>
    </xf>
    <xf numFmtId="44" fontId="16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0" fontId="44" fillId="11" borderId="1" applyNumberFormat="0" applyFon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4" fillId="0" borderId="0">
      <alignment vertical="top"/>
    </xf>
    <xf numFmtId="0" fontId="44" fillId="0" borderId="0" applyProtection="0">
      <alignment vertical="top"/>
    </xf>
    <xf numFmtId="0" fontId="44" fillId="0" borderId="0"/>
    <xf numFmtId="0" fontId="43" fillId="0" borderId="0"/>
    <xf numFmtId="0" fontId="49" fillId="23" borderId="0" applyNumberFormat="0" applyBorder="0" applyAlignment="0" applyProtection="0">
      <alignment vertical="center"/>
    </xf>
    <xf numFmtId="0" fontId="116" fillId="4" borderId="0" applyNumberFormat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44" fillId="0" borderId="0"/>
    <xf numFmtId="0" fontId="47" fillId="2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16" fillId="11" borderId="1" applyNumberFormat="0" applyFont="0" applyAlignment="0" applyProtection="0"/>
    <xf numFmtId="0" fontId="16" fillId="11" borderId="1" applyNumberFormat="0" applyFont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46" fillId="18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16" fillId="11" borderId="1" applyNumberFormat="0" applyFont="0" applyAlignment="0" applyProtection="0"/>
    <xf numFmtId="0" fontId="46" fillId="22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18" fillId="0" borderId="0"/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9" borderId="0" applyNumberFormat="0" applyBorder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151" fillId="0" borderId="0"/>
    <xf numFmtId="0" fontId="151" fillId="0" borderId="0"/>
    <xf numFmtId="0" fontId="44" fillId="0" borderId="0"/>
    <xf numFmtId="0" fontId="58" fillId="8" borderId="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9" fillId="0" borderId="29" applyNumberFormat="0" applyFill="0" applyAlignment="0" applyProtection="0"/>
    <xf numFmtId="0" fontId="138" fillId="0" borderId="0" applyNumberFormat="0" applyFill="0" applyBorder="0" applyAlignment="0" applyProtection="0"/>
    <xf numFmtId="0" fontId="143" fillId="34" borderId="25" applyNumberFormat="0" applyAlignment="0" applyProtection="0"/>
    <xf numFmtId="0" fontId="15" fillId="0" borderId="0"/>
    <xf numFmtId="0" fontId="44" fillId="0" borderId="0"/>
    <xf numFmtId="0" fontId="74" fillId="0" borderId="7" applyNumberFormat="0" applyFill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59" fillId="23" borderId="8" applyNumberFormat="0" applyAlignment="0" applyProtection="0">
      <alignment vertical="center"/>
    </xf>
    <xf numFmtId="44" fontId="16" fillId="0" borderId="0" applyFon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/>
    <xf numFmtId="0" fontId="72" fillId="23" borderId="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3" fillId="0" borderId="0"/>
    <xf numFmtId="0" fontId="44" fillId="0" borderId="0">
      <alignment vertical="top"/>
    </xf>
    <xf numFmtId="0" fontId="44" fillId="0" borderId="0" applyProtection="0">
      <alignment vertical="top"/>
    </xf>
    <xf numFmtId="0" fontId="44" fillId="0" borderId="0">
      <alignment vertical="center"/>
    </xf>
    <xf numFmtId="0" fontId="44" fillId="0" borderId="0"/>
    <xf numFmtId="0" fontId="43" fillId="0" borderId="0"/>
    <xf numFmtId="0" fontId="43" fillId="0" borderId="0"/>
    <xf numFmtId="0" fontId="47" fillId="4" borderId="0" applyNumberFormat="0" applyBorder="0" applyAlignment="0" applyProtection="0">
      <alignment vertical="center"/>
    </xf>
    <xf numFmtId="0" fontId="16" fillId="11" borderId="1" applyNumberFormat="0" applyFont="0" applyAlignment="0" applyProtection="0"/>
    <xf numFmtId="0" fontId="115" fillId="5" borderId="0" applyNumberFormat="0" applyBorder="0" applyAlignment="0" applyProtection="0"/>
    <xf numFmtId="0" fontId="116" fillId="4" borderId="0" applyNumberFormat="0" applyBorder="0" applyAlignment="0" applyProtection="0"/>
    <xf numFmtId="0" fontId="44" fillId="0" borderId="0">
      <alignment vertical="top"/>
    </xf>
    <xf numFmtId="0" fontId="58" fillId="8" borderId="2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55" fillId="24" borderId="3" applyNumberFormat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6" fillId="11" borderId="1" applyNumberFormat="0" applyFont="0" applyAlignment="0" applyProtection="0"/>
    <xf numFmtId="0" fontId="16" fillId="36" borderId="28" applyNumberFormat="0" applyFont="0" applyAlignment="0" applyProtection="0"/>
    <xf numFmtId="0" fontId="16" fillId="36" borderId="28" applyNumberFormat="0" applyFont="0" applyAlignment="0" applyProtection="0"/>
    <xf numFmtId="0" fontId="16" fillId="36" borderId="28" applyNumberFormat="0" applyFont="0" applyAlignment="0" applyProtection="0"/>
    <xf numFmtId="0" fontId="47" fillId="4" borderId="0" applyNumberFormat="0" applyBorder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2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>
      <alignment vertical="top"/>
    </xf>
    <xf numFmtId="0" fontId="103" fillId="0" borderId="0"/>
    <xf numFmtId="0" fontId="44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46" fillId="18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4" fillId="0" borderId="0">
      <alignment vertical="top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top"/>
    </xf>
    <xf numFmtId="0" fontId="69" fillId="0" borderId="5" applyNumberFormat="0" applyFill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43" fillId="34" borderId="25" applyNumberFormat="0" applyAlignment="0" applyProtection="0"/>
    <xf numFmtId="0" fontId="46" fillId="16" borderId="0" applyNumberFormat="0" applyBorder="0" applyAlignment="0" applyProtection="0">
      <alignment vertical="center"/>
    </xf>
    <xf numFmtId="0" fontId="44" fillId="0" borderId="0">
      <alignment vertical="top"/>
    </xf>
    <xf numFmtId="0" fontId="16" fillId="0" borderId="0"/>
    <xf numFmtId="0" fontId="43" fillId="0" borderId="0"/>
    <xf numFmtId="9" fontId="15" fillId="0" borderId="0" applyFont="0" applyFill="0" applyBorder="0" applyAlignment="0" applyProtection="0"/>
    <xf numFmtId="0" fontId="46" fillId="17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4" fillId="0" borderId="0">
      <alignment vertical="top"/>
    </xf>
    <xf numFmtId="0" fontId="16" fillId="0" borderId="0"/>
    <xf numFmtId="9" fontId="15" fillId="0" borderId="0" applyFont="0" applyFill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51" fillId="0" borderId="0"/>
    <xf numFmtId="0" fontId="49" fillId="5" borderId="0" applyNumberFormat="0" applyBorder="0" applyAlignment="0" applyProtection="0">
      <alignment vertical="center"/>
    </xf>
    <xf numFmtId="0" fontId="15" fillId="0" borderId="0"/>
    <xf numFmtId="44" fontId="16" fillId="0" borderId="0" applyFont="0" applyFill="0" applyBorder="0" applyAlignment="0" applyProtection="0"/>
    <xf numFmtId="0" fontId="16" fillId="0" borderId="0"/>
    <xf numFmtId="9" fontId="15" fillId="0" borderId="0" applyFont="0" applyFill="0" applyBorder="0" applyAlignment="0" applyProtection="0"/>
    <xf numFmtId="0" fontId="16" fillId="0" borderId="0"/>
    <xf numFmtId="9" fontId="15" fillId="0" borderId="0" applyFon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16" fillId="0" borderId="0"/>
    <xf numFmtId="0" fontId="49" fillId="5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15" fillId="0" borderId="0"/>
    <xf numFmtId="0" fontId="44" fillId="0" borderId="0"/>
    <xf numFmtId="0" fontId="16" fillId="0" borderId="0"/>
    <xf numFmtId="44" fontId="16" fillId="0" borderId="0" applyFont="0" applyFill="0" applyBorder="0" applyAlignment="0" applyProtection="0"/>
    <xf numFmtId="0" fontId="44" fillId="11" borderId="1" applyNumberFormat="0" applyFont="0" applyAlignment="0" applyProtection="0">
      <alignment vertical="center"/>
    </xf>
    <xf numFmtId="0" fontId="44" fillId="0" borderId="0">
      <alignment vertical="top"/>
    </xf>
    <xf numFmtId="44" fontId="16" fillId="0" borderId="0" applyFont="0" applyFill="0" applyBorder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6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4" fillId="0" borderId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5" fillId="38" borderId="0" applyNumberFormat="0" applyBorder="0" applyAlignment="0" applyProtection="0"/>
    <xf numFmtId="0" fontId="15" fillId="42" borderId="0" applyNumberFormat="0" applyBorder="0" applyAlignment="0" applyProtection="0"/>
    <xf numFmtId="0" fontId="15" fillId="46" borderId="0" applyNumberFormat="0" applyBorder="0" applyAlignment="0" applyProtection="0"/>
    <xf numFmtId="0" fontId="15" fillId="50" borderId="0" applyNumberFormat="0" applyBorder="0" applyAlignment="0" applyProtection="0"/>
    <xf numFmtId="0" fontId="15" fillId="54" borderId="0" applyNumberFormat="0" applyBorder="0" applyAlignment="0" applyProtection="0"/>
    <xf numFmtId="0" fontId="15" fillId="58" borderId="0" applyNumberFormat="0" applyBorder="0" applyAlignment="0" applyProtection="0"/>
    <xf numFmtId="0" fontId="15" fillId="39" borderId="0" applyNumberFormat="0" applyBorder="0" applyAlignment="0" applyProtection="0"/>
    <xf numFmtId="0" fontId="15" fillId="43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0" fontId="15" fillId="36" borderId="28" applyNumberFormat="0" applyFont="0" applyAlignment="0" applyProtection="0"/>
    <xf numFmtId="0" fontId="151" fillId="0" borderId="0"/>
    <xf numFmtId="0" fontId="151" fillId="0" borderId="0"/>
    <xf numFmtId="0" fontId="151" fillId="0" borderId="0"/>
    <xf numFmtId="0" fontId="15" fillId="36" borderId="28" applyNumberFormat="0" applyFont="0" applyAlignment="0" applyProtection="0"/>
    <xf numFmtId="0" fontId="44" fillId="0" borderId="0"/>
    <xf numFmtId="0" fontId="44" fillId="0" borderId="0">
      <alignment vertical="top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16" fillId="0" borderId="0"/>
    <xf numFmtId="0" fontId="15" fillId="0" borderId="0"/>
    <xf numFmtId="0" fontId="44" fillId="0" borderId="0"/>
    <xf numFmtId="0" fontId="151" fillId="0" borderId="0"/>
    <xf numFmtId="0" fontId="15" fillId="0" borderId="0"/>
    <xf numFmtId="0" fontId="100" fillId="0" borderId="0"/>
    <xf numFmtId="9" fontId="100" fillId="0" borderId="0" applyFont="0" applyFill="0" applyBorder="0" applyAlignment="0" applyProtection="0"/>
    <xf numFmtId="0" fontId="8" fillId="0" borderId="0">
      <alignment vertical="center"/>
    </xf>
    <xf numFmtId="0" fontId="16" fillId="0" borderId="0"/>
    <xf numFmtId="0" fontId="15" fillId="0" borderId="0"/>
    <xf numFmtId="0" fontId="16" fillId="0" borderId="0"/>
    <xf numFmtId="0" fontId="44" fillId="0" borderId="0">
      <alignment vertical="top"/>
    </xf>
    <xf numFmtId="0" fontId="16" fillId="0" borderId="0"/>
    <xf numFmtId="0" fontId="25" fillId="28" borderId="2" applyNumberFormat="0" applyAlignment="0" applyProtection="0"/>
    <xf numFmtId="44" fontId="102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35" fillId="8" borderId="2" applyNumberFormat="0" applyAlignment="0" applyProtection="0"/>
    <xf numFmtId="0" fontId="35" fillId="8" borderId="2" applyNumberFormat="0" applyAlignment="0" applyProtection="0"/>
    <xf numFmtId="0" fontId="44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39" fillId="23" borderId="8" applyNumberFormat="0" applyAlignment="0" applyProtection="0"/>
    <xf numFmtId="0" fontId="39" fillId="28" borderId="8" applyNumberFormat="0" applyAlignment="0" applyProtection="0"/>
    <xf numFmtId="9" fontId="44" fillId="0" borderId="0" applyFont="0" applyFill="0" applyBorder="0" applyAlignment="0" applyProtection="0"/>
    <xf numFmtId="0" fontId="111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1" fillId="0" borderId="32" applyNumberFormat="0" applyFill="0" applyAlignment="0" applyProtection="0"/>
    <xf numFmtId="0" fontId="42" fillId="0" borderId="0" applyNumberFormat="0" applyFill="0" applyBorder="0" applyAlignment="0" applyProtection="0"/>
    <xf numFmtId="0" fontId="44" fillId="0" borderId="0">
      <alignment vertical="center"/>
    </xf>
    <xf numFmtId="0" fontId="44" fillId="0" borderId="0">
      <alignment vertical="top"/>
    </xf>
    <xf numFmtId="0" fontId="16" fillId="0" borderId="0"/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44" fontId="44" fillId="0" borderId="0" applyFont="0" applyFill="0" applyBorder="0" applyAlignment="0" applyProtection="0"/>
    <xf numFmtId="0" fontId="44" fillId="0" borderId="0">
      <alignment vertical="center"/>
    </xf>
    <xf numFmtId="0" fontId="44" fillId="0" borderId="0">
      <alignment vertical="top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15" fillId="0" borderId="0"/>
    <xf numFmtId="0" fontId="56" fillId="0" borderId="9" applyNumberFormat="0" applyFill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9" fillId="23" borderId="8" applyNumberFormat="0" applyAlignment="0" applyProtection="0">
      <alignment vertical="center"/>
    </xf>
    <xf numFmtId="0" fontId="100" fillId="0" borderId="0"/>
    <xf numFmtId="0" fontId="15" fillId="0" borderId="0"/>
    <xf numFmtId="0" fontId="15" fillId="0" borderId="0"/>
    <xf numFmtId="9" fontId="100" fillId="0" borderId="0" applyFont="0" applyFill="0" applyBorder="0" applyAlignment="0" applyProtection="0"/>
    <xf numFmtId="0" fontId="100" fillId="0" borderId="0"/>
    <xf numFmtId="9" fontId="100" fillId="0" borderId="0" applyFont="0" applyFill="0" applyBorder="0" applyAlignment="0" applyProtection="0"/>
    <xf numFmtId="10" fontId="78" fillId="67" borderId="39" applyNumberFormat="0" applyBorder="0" applyAlignment="0" applyProtection="0"/>
    <xf numFmtId="0" fontId="15" fillId="0" borderId="0">
      <alignment vertical="center"/>
    </xf>
    <xf numFmtId="1" fontId="16" fillId="0" borderId="0"/>
    <xf numFmtId="1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/>
    <xf numFmtId="0" fontId="45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61" fillId="28" borderId="0" applyNumberFormat="0" applyBorder="0" applyAlignment="0" applyProtection="0"/>
    <xf numFmtId="0" fontId="161" fillId="8" borderId="0" applyNumberFormat="0" applyBorder="0" applyAlignment="0" applyProtection="0"/>
    <xf numFmtId="0" fontId="161" fillId="3" borderId="0" applyNumberFormat="0" applyBorder="0" applyAlignment="0" applyProtection="0"/>
    <xf numFmtId="0" fontId="161" fillId="28" borderId="0" applyNumberFormat="0" applyBorder="0" applyAlignment="0" applyProtection="0"/>
    <xf numFmtId="0" fontId="161" fillId="80" borderId="0" applyNumberFormat="0" applyBorder="0" applyAlignment="0" applyProtection="0"/>
    <xf numFmtId="0" fontId="161" fillId="8" borderId="0" applyNumberFormat="0" applyBorder="0" applyAlignment="0" applyProtection="0"/>
    <xf numFmtId="0" fontId="156" fillId="0" borderId="0" applyNumberFormat="0" applyFill="0" applyBorder="0" applyAlignment="0" applyProtection="0"/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61" fillId="9" borderId="0" applyNumberFormat="0" applyBorder="0" applyAlignment="0" applyProtection="0"/>
    <xf numFmtId="0" fontId="161" fillId="8" borderId="0" applyNumberFormat="0" applyBorder="0" applyAlignment="0" applyProtection="0"/>
    <xf numFmtId="0" fontId="161" fillId="3" borderId="0" applyNumberFormat="0" applyBorder="0" applyAlignment="0" applyProtection="0"/>
    <xf numFmtId="0" fontId="161" fillId="6" borderId="0" applyNumberFormat="0" applyBorder="0" applyAlignment="0" applyProtection="0"/>
    <xf numFmtId="0" fontId="161" fillId="9" borderId="0" applyNumberFormat="0" applyBorder="0" applyAlignment="0" applyProtection="0"/>
    <xf numFmtId="0" fontId="161" fillId="13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6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46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6" fillId="18" borderId="0" applyNumberFormat="0" applyBorder="0" applyAlignment="0" applyProtection="0">
      <alignment vertical="center"/>
    </xf>
    <xf numFmtId="0" fontId="162" fillId="15" borderId="0" applyNumberFormat="0" applyBorder="0" applyAlignment="0" applyProtection="0"/>
    <xf numFmtId="0" fontId="162" fillId="10" borderId="0" applyNumberFormat="0" applyBorder="0" applyAlignment="0" applyProtection="0"/>
    <xf numFmtId="0" fontId="162" fillId="3" borderId="0" applyNumberFormat="0" applyBorder="0" applyAlignment="0" applyProtection="0"/>
    <xf numFmtId="0" fontId="162" fillId="23" borderId="0" applyNumberFormat="0" applyBorder="0" applyAlignment="0" applyProtection="0"/>
    <xf numFmtId="0" fontId="162" fillId="17" borderId="0" applyNumberFormat="0" applyBorder="0" applyAlignment="0" applyProtection="0"/>
    <xf numFmtId="0" fontId="162" fillId="8" borderId="0" applyNumberFormat="0" applyBorder="0" applyAlignment="0" applyProtection="0"/>
    <xf numFmtId="0" fontId="18" fillId="81" borderId="0" applyNumberFormat="0" applyBorder="0" applyAlignment="0" applyProtection="0"/>
    <xf numFmtId="0" fontId="18" fillId="81" borderId="0" applyNumberFormat="0" applyBorder="0" applyAlignment="0" applyProtection="0"/>
    <xf numFmtId="0" fontId="23" fillId="82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18" fillId="83" borderId="0" applyNumberFormat="0" applyBorder="0" applyAlignment="0" applyProtection="0"/>
    <xf numFmtId="0" fontId="18" fillId="84" borderId="0" applyNumberFormat="0" applyBorder="0" applyAlignment="0" applyProtection="0"/>
    <xf numFmtId="0" fontId="23" fillId="85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18" fillId="83" borderId="0" applyNumberFormat="0" applyBorder="0" applyAlignment="0" applyProtection="0"/>
    <xf numFmtId="0" fontId="18" fillId="86" borderId="0" applyNumberFormat="0" applyBorder="0" applyAlignment="0" applyProtection="0"/>
    <xf numFmtId="0" fontId="23" fillId="84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18" fillId="81" borderId="0" applyNumberFormat="0" applyBorder="0" applyAlignment="0" applyProtection="0"/>
    <xf numFmtId="0" fontId="18" fillId="84" borderId="0" applyNumberFormat="0" applyBorder="0" applyAlignment="0" applyProtection="0"/>
    <xf numFmtId="0" fontId="23" fillId="84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18" fillId="87" borderId="0" applyNumberFormat="0" applyBorder="0" applyAlignment="0" applyProtection="0"/>
    <xf numFmtId="0" fontId="18" fillId="81" borderId="0" applyNumberFormat="0" applyBorder="0" applyAlignment="0" applyProtection="0"/>
    <xf numFmtId="0" fontId="23" fillId="82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18" fillId="83" borderId="0" applyNumberFormat="0" applyBorder="0" applyAlignment="0" applyProtection="0"/>
    <xf numFmtId="0" fontId="18" fillId="83" borderId="0" applyNumberFormat="0" applyBorder="0" applyAlignment="0" applyProtection="0"/>
    <xf numFmtId="0" fontId="23" fillId="88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0" fontId="41" fillId="89" borderId="0" applyNumberFormat="0" applyBorder="0" applyAlignment="0" applyProtection="0"/>
    <xf numFmtId="0" fontId="41" fillId="90" borderId="0" applyNumberFormat="0" applyBorder="0" applyAlignment="0" applyProtection="0"/>
    <xf numFmtId="0" fontId="41" fillId="91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9" fillId="5" borderId="0" applyNumberFormat="0" applyFont="0" applyBorder="0" applyAlignment="0" applyProtection="0"/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58" fillId="93" borderId="40">
      <alignment horizontal="center" wrapText="1"/>
    </xf>
    <xf numFmtId="188" fontId="159" fillId="93" borderId="40">
      <alignment horizontal="right" vertical="center"/>
    </xf>
    <xf numFmtId="0" fontId="158" fillId="93" borderId="40">
      <alignment horizontal="center" wrapText="1"/>
    </xf>
    <xf numFmtId="188" fontId="159" fillId="93" borderId="40">
      <alignment horizontal="right" vertical="center"/>
    </xf>
    <xf numFmtId="0" fontId="158" fillId="93" borderId="0">
      <alignment wrapText="1"/>
    </xf>
    <xf numFmtId="0" fontId="158" fillId="93" borderId="40">
      <alignment horizontal="center" wrapText="1"/>
    </xf>
    <xf numFmtId="188" fontId="159" fillId="93" borderId="40">
      <alignment horizontal="right" vertical="center"/>
    </xf>
    <xf numFmtId="0" fontId="158" fillId="93" borderId="40">
      <alignment horizontal="center" wrapText="1"/>
    </xf>
    <xf numFmtId="188" fontId="159" fillId="93" borderId="40">
      <alignment horizontal="right" vertical="center"/>
    </xf>
    <xf numFmtId="0" fontId="159" fillId="93" borderId="40">
      <alignment horizontal="left" vertical="center" wrapText="1"/>
    </xf>
    <xf numFmtId="0" fontId="158" fillId="93" borderId="40">
      <alignment horizontal="center" wrapText="1"/>
    </xf>
    <xf numFmtId="188" fontId="159" fillId="93" borderId="40">
      <alignment horizontal="right" vertical="center"/>
    </xf>
    <xf numFmtId="0" fontId="158" fillId="93" borderId="40">
      <alignment horizontal="center" wrapText="1"/>
    </xf>
    <xf numFmtId="188" fontId="159" fillId="93" borderId="40">
      <alignment horizontal="right" vertical="center"/>
    </xf>
    <xf numFmtId="0" fontId="158" fillId="93" borderId="40">
      <alignment horizontal="center" wrapText="1"/>
    </xf>
    <xf numFmtId="188" fontId="159" fillId="93" borderId="40">
      <alignment horizontal="right" vertical="center"/>
    </xf>
    <xf numFmtId="0" fontId="158" fillId="93" borderId="40">
      <alignment horizontal="center" wrapText="1"/>
    </xf>
    <xf numFmtId="188" fontId="159" fillId="93" borderId="40">
      <alignment horizontal="right" vertical="center"/>
    </xf>
    <xf numFmtId="0" fontId="158" fillId="93" borderId="40">
      <alignment horizontal="center" wrapText="1"/>
    </xf>
    <xf numFmtId="188" fontId="159" fillId="93" borderId="40">
      <alignment horizontal="right" vertical="center"/>
    </xf>
    <xf numFmtId="0" fontId="159" fillId="93" borderId="41">
      <alignment horizontal="center" vertical="center"/>
    </xf>
    <xf numFmtId="0" fontId="158" fillId="93" borderId="40">
      <alignment horizontal="center" wrapText="1"/>
    </xf>
    <xf numFmtId="189" fontId="16" fillId="94" borderId="0"/>
    <xf numFmtId="0" fontId="73" fillId="14" borderId="0" applyNumberFormat="0" applyBorder="0" applyAlignment="0" applyProtection="0">
      <alignment vertical="center"/>
    </xf>
    <xf numFmtId="0" fontId="28" fillId="0" borderId="0">
      <protection hidden="1"/>
    </xf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18" fillId="0" borderId="0"/>
    <xf numFmtId="0" fontId="157" fillId="0" borderId="0" applyNumberFormat="0" applyFill="0" applyBorder="0" applyAlignment="0" applyProtection="0"/>
    <xf numFmtId="0" fontId="59" fillId="23" borderId="8" applyNumberFormat="0" applyAlignment="0" applyProtection="0">
      <alignment vertical="center"/>
    </xf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6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63" fillId="0" borderId="0" applyFont="0" applyFill="0" applyBorder="0" applyAlignment="0" applyProtection="0"/>
    <xf numFmtId="190" fontId="160" fillId="0" borderId="0">
      <alignment horizontal="center" vertical="top"/>
    </xf>
    <xf numFmtId="191" fontId="160" fillId="0" borderId="0">
      <alignment horizontal="center" vertical="top"/>
    </xf>
    <xf numFmtId="190" fontId="160" fillId="0" borderId="0">
      <alignment horizontal="left" vertical="top"/>
    </xf>
    <xf numFmtId="192" fontId="160" fillId="0" borderId="0">
      <alignment horizontal="right" vertical="top"/>
    </xf>
    <xf numFmtId="49" fontId="18" fillId="25" borderId="42" applyAlignment="0">
      <protection locked="0"/>
    </xf>
    <xf numFmtId="0" fontId="164" fillId="0" borderId="0" applyNumberFormat="0" applyFill="0" applyBorder="0" applyAlignment="0" applyProtection="0"/>
    <xf numFmtId="0" fontId="16" fillId="0" borderId="0"/>
    <xf numFmtId="0" fontId="165" fillId="25" borderId="43" applyNumberFormat="0" applyFont="0" applyBorder="0" applyAlignment="0">
      <alignment horizontal="center"/>
    </xf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0" borderId="9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66" fillId="4" borderId="0" applyNumberFormat="0" applyBorder="0" applyAlignment="0" applyProtection="0"/>
    <xf numFmtId="0" fontId="167" fillId="11" borderId="0" applyNumberFormat="0" applyBorder="0" applyAlignment="0" applyProtection="0"/>
    <xf numFmtId="0" fontId="167" fillId="14" borderId="0" applyNumberFormat="0" applyBorder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0" fontId="44" fillId="11" borderId="1" applyNumberFormat="0" applyFont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8" fillId="0" borderId="9" applyNumberFormat="0" applyFill="0" applyAlignment="0" applyProtection="0"/>
    <xf numFmtId="0" fontId="169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7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7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7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0" fillId="5" borderId="0" applyNumberFormat="0" applyFon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Fon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Fon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170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Fon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Fon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Fon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Fon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Fon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Fon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Fon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6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6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6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Fon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Fon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Fon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6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/>
    <xf numFmtId="0" fontId="68" fillId="0" borderId="4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/>
    <xf numFmtId="0" fontId="69" fillId="0" borderId="5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/>
    <xf numFmtId="0" fontId="70" fillId="0" borderId="6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26" fillId="24" borderId="3" applyNumberFormat="0" applyAlignment="0" applyProtection="0"/>
    <xf numFmtId="0" fontId="55" fillId="24" borderId="3" applyNumberFormat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56" fillId="0" borderId="9" applyNumberFormat="0" applyFill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8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11" borderId="1" applyNumberFormat="0" applyFont="0" applyAlignment="0" applyProtection="0"/>
    <xf numFmtId="0" fontId="16" fillId="11" borderId="1" applyNumberFormat="0" applyFont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25" fillId="23" borderId="2" applyNumberFormat="0" applyAlignment="0" applyProtection="0"/>
    <xf numFmtId="0" fontId="72" fillId="23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39" fillId="23" borderId="8" applyNumberFormat="0" applyAlignment="0" applyProtection="0"/>
    <xf numFmtId="0" fontId="59" fillId="23" borderId="8" applyNumberFormat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Fon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Fon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Fon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Fon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Fon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Fon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Fon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/>
    <xf numFmtId="0" fontId="73" fillId="14" borderId="0" applyNumberFormat="0" applyBorder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/>
    <xf numFmtId="0" fontId="74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72" fillId="23" borderId="2" applyNumberFormat="0" applyAlignment="0" applyProtection="0">
      <alignment vertical="center"/>
    </xf>
    <xf numFmtId="0" fontId="55" fillId="24" borderId="3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5" borderId="0" applyNumberFormat="0" applyFont="0" applyBorder="0" applyAlignment="0" applyProtection="0"/>
    <xf numFmtId="0" fontId="68" fillId="0" borderId="4" applyNumberFormat="0" applyFill="0" applyAlignment="0" applyProtection="0">
      <alignment vertical="center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58" fillId="8" borderId="2" applyNumberFormat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15" fillId="0" borderId="0"/>
    <xf numFmtId="0" fontId="44" fillId="11" borderId="1" applyNumberFormat="0" applyFont="0" applyAlignment="0" applyProtection="0">
      <alignment vertical="center"/>
    </xf>
    <xf numFmtId="0" fontId="59" fillId="2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4" fillId="4" borderId="0" applyNumberFormat="0" applyBorder="0" applyAlignment="0" applyProtection="0"/>
    <xf numFmtId="0" fontId="44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0">
      <alignment vertical="center"/>
    </xf>
    <xf numFmtId="0" fontId="16" fillId="0" borderId="0"/>
    <xf numFmtId="0" fontId="16" fillId="0" borderId="0"/>
    <xf numFmtId="0" fontId="43" fillId="0" borderId="0">
      <alignment vertical="center"/>
    </xf>
    <xf numFmtId="0" fontId="16" fillId="0" borderId="0"/>
    <xf numFmtId="0" fontId="16" fillId="0" borderId="0"/>
    <xf numFmtId="0" fontId="43" fillId="0" borderId="0">
      <alignment vertical="center"/>
    </xf>
    <xf numFmtId="0" fontId="15" fillId="0" borderId="0"/>
    <xf numFmtId="0" fontId="15" fillId="0" borderId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9" borderId="0" applyNumberFormat="0" applyBorder="0" applyAlignment="0" applyProtection="0"/>
    <xf numFmtId="0" fontId="32" fillId="0" borderId="4" applyNumberFormat="0" applyFill="0" applyAlignment="0" applyProtection="0"/>
    <xf numFmtId="0" fontId="33" fillId="0" borderId="5" applyNumberFormat="0" applyFill="0" applyAlignment="0" applyProtection="0"/>
    <xf numFmtId="0" fontId="34" fillId="0" borderId="6" applyNumberFormat="0" applyFill="0" applyAlignment="0" applyProtection="0"/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6" fillId="24" borderId="3" applyNumberFormat="0" applyAlignment="0" applyProtection="0"/>
    <xf numFmtId="0" fontId="41" fillId="0" borderId="9" applyNumberFormat="0" applyFill="0" applyAlignment="0" applyProtection="0"/>
    <xf numFmtId="0" fontId="44" fillId="11" borderId="1" applyNumberFormat="0" applyFont="0" applyAlignment="0" applyProtection="0"/>
    <xf numFmtId="0" fontId="29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5" fillId="23" borderId="2" applyNumberFormat="0" applyAlignment="0" applyProtection="0"/>
    <xf numFmtId="0" fontId="35" fillId="8" borderId="2" applyNumberFormat="0" applyAlignment="0" applyProtection="0"/>
    <xf numFmtId="0" fontId="39" fillId="23" borderId="8" applyNumberFormat="0" applyAlignment="0" applyProtection="0"/>
    <xf numFmtId="0" fontId="37" fillId="14" borderId="0" applyNumberFormat="0" applyBorder="0" applyAlignment="0" applyProtection="0"/>
    <xf numFmtId="0" fontId="36" fillId="0" borderId="7" applyNumberFormat="0" applyFill="0" applyAlignment="0" applyProtection="0"/>
    <xf numFmtId="0" fontId="155" fillId="0" borderId="0">
      <alignment vertical="center"/>
    </xf>
    <xf numFmtId="0" fontId="17" fillId="92" borderId="38"/>
    <xf numFmtId="0" fontId="45" fillId="3" borderId="0" applyNumberFormat="0" applyBorder="0" applyAlignment="0" applyProtection="0">
      <alignment vertical="center"/>
    </xf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45" fillId="4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45" fillId="5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5" fillId="58" borderId="0" applyNumberFormat="0" applyBorder="0" applyAlignment="0" applyProtection="0"/>
    <xf numFmtId="0" fontId="15" fillId="58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45" fillId="6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5" fillId="59" borderId="0" applyNumberFormat="0" applyBorder="0" applyAlignment="0" applyProtection="0"/>
    <xf numFmtId="0" fontId="15" fillId="59" borderId="0" applyNumberFormat="0" applyBorder="0" applyAlignment="0" applyProtection="0"/>
    <xf numFmtId="0" fontId="150" fillId="40" borderId="0" applyNumberFormat="0" applyBorder="0" applyAlignment="0" applyProtection="0"/>
    <xf numFmtId="0" fontId="150" fillId="40" borderId="0" applyNumberFormat="0" applyBorder="0" applyAlignment="0" applyProtection="0"/>
    <xf numFmtId="0" fontId="150" fillId="44" borderId="0" applyNumberFormat="0" applyBorder="0" applyAlignment="0" applyProtection="0"/>
    <xf numFmtId="0" fontId="150" fillId="44" borderId="0" applyNumberFormat="0" applyBorder="0" applyAlignment="0" applyProtection="0"/>
    <xf numFmtId="0" fontId="150" fillId="48" borderId="0" applyNumberFormat="0" applyBorder="0" applyAlignment="0" applyProtection="0"/>
    <xf numFmtId="0" fontId="150" fillId="48" borderId="0" applyNumberFormat="0" applyBorder="0" applyAlignment="0" applyProtection="0"/>
    <xf numFmtId="0" fontId="150" fillId="52" borderId="0" applyNumberFormat="0" applyBorder="0" applyAlignment="0" applyProtection="0"/>
    <xf numFmtId="0" fontId="150" fillId="52" borderId="0" applyNumberFormat="0" applyBorder="0" applyAlignment="0" applyProtection="0"/>
    <xf numFmtId="0" fontId="150" fillId="56" borderId="0" applyNumberFormat="0" applyBorder="0" applyAlignment="0" applyProtection="0"/>
    <xf numFmtId="0" fontId="150" fillId="56" borderId="0" applyNumberFormat="0" applyBorder="0" applyAlignment="0" applyProtection="0"/>
    <xf numFmtId="0" fontId="150" fillId="60" borderId="0" applyNumberFormat="0" applyBorder="0" applyAlignment="0" applyProtection="0"/>
    <xf numFmtId="0" fontId="150" fillId="60" borderId="0" applyNumberFormat="0" applyBorder="0" applyAlignment="0" applyProtection="0"/>
    <xf numFmtId="0" fontId="150" fillId="37" borderId="0" applyNumberFormat="0" applyBorder="0" applyAlignment="0" applyProtection="0"/>
    <xf numFmtId="0" fontId="150" fillId="37" borderId="0" applyNumberFormat="0" applyBorder="0" applyAlignment="0" applyProtection="0"/>
    <xf numFmtId="0" fontId="150" fillId="41" borderId="0" applyNumberFormat="0" applyBorder="0" applyAlignment="0" applyProtection="0"/>
    <xf numFmtId="0" fontId="150" fillId="41" borderId="0" applyNumberFormat="0" applyBorder="0" applyAlignment="0" applyProtection="0"/>
    <xf numFmtId="0" fontId="150" fillId="45" borderId="0" applyNumberFormat="0" applyBorder="0" applyAlignment="0" applyProtection="0"/>
    <xf numFmtId="0" fontId="150" fillId="45" borderId="0" applyNumberFormat="0" applyBorder="0" applyAlignment="0" applyProtection="0"/>
    <xf numFmtId="0" fontId="150" fillId="49" borderId="0" applyNumberFormat="0" applyBorder="0" applyAlignment="0" applyProtection="0"/>
    <xf numFmtId="0" fontId="150" fillId="49" borderId="0" applyNumberFormat="0" applyBorder="0" applyAlignment="0" applyProtection="0"/>
    <xf numFmtId="0" fontId="150" fillId="53" borderId="0" applyNumberFormat="0" applyBorder="0" applyAlignment="0" applyProtection="0"/>
    <xf numFmtId="0" fontId="150" fillId="53" borderId="0" applyNumberFormat="0" applyBorder="0" applyAlignment="0" applyProtection="0"/>
    <xf numFmtId="0" fontId="150" fillId="57" borderId="0" applyNumberFormat="0" applyBorder="0" applyAlignment="0" applyProtection="0"/>
    <xf numFmtId="0" fontId="150" fillId="57" borderId="0" applyNumberFormat="0" applyBorder="0" applyAlignment="0" applyProtection="0"/>
    <xf numFmtId="0" fontId="137" fillId="31" borderId="0" applyNumberFormat="0" applyBorder="0" applyAlignment="0" applyProtection="0"/>
    <xf numFmtId="0" fontId="137" fillId="31" borderId="0" applyNumberFormat="0" applyBorder="0" applyAlignment="0" applyProtection="0"/>
    <xf numFmtId="0" fontId="72" fillId="23" borderId="2" applyNumberFormat="0" applyAlignment="0" applyProtection="0">
      <alignment vertical="center"/>
    </xf>
    <xf numFmtId="0" fontId="25" fillId="23" borderId="2" applyNumberFormat="0" applyAlignment="0" applyProtection="0"/>
    <xf numFmtId="0" fontId="25" fillId="28" borderId="2" applyNumberFormat="0" applyAlignment="0" applyProtection="0"/>
    <xf numFmtId="0" fontId="144" fillId="34" borderId="24" applyNumberFormat="0" applyAlignment="0" applyProtection="0"/>
    <xf numFmtId="0" fontId="144" fillId="34" borderId="24" applyNumberFormat="0" applyAlignment="0" applyProtection="0"/>
    <xf numFmtId="0" fontId="146" fillId="35" borderId="27" applyNumberFormat="0" applyAlignment="0" applyProtection="0"/>
    <xf numFmtId="0" fontId="146" fillId="35" borderId="27" applyNumberFormat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01" fillId="30" borderId="0" applyNumberFormat="0" applyBorder="0" applyAlignment="0" applyProtection="0"/>
    <xf numFmtId="0" fontId="101" fillId="30" borderId="0" applyNumberFormat="0" applyBorder="0" applyAlignment="0" applyProtection="0"/>
    <xf numFmtId="0" fontId="139" fillId="0" borderId="21" applyNumberFormat="0" applyFill="0" applyAlignment="0" applyProtection="0"/>
    <xf numFmtId="0" fontId="139" fillId="0" borderId="21" applyNumberFormat="0" applyFill="0" applyAlignment="0" applyProtection="0"/>
    <xf numFmtId="0" fontId="140" fillId="0" borderId="22" applyNumberFormat="0" applyFill="0" applyAlignment="0" applyProtection="0"/>
    <xf numFmtId="0" fontId="140" fillId="0" borderId="22" applyNumberFormat="0" applyFill="0" applyAlignment="0" applyProtection="0"/>
    <xf numFmtId="0" fontId="141" fillId="0" borderId="23" applyNumberFormat="0" applyFill="0" applyAlignment="0" applyProtection="0"/>
    <xf numFmtId="0" fontId="141" fillId="0" borderId="23" applyNumberFormat="0" applyFill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top"/>
      <protection locked="0"/>
    </xf>
    <xf numFmtId="0" fontId="58" fillId="8" borderId="2" applyNumberFormat="0" applyAlignment="0" applyProtection="0">
      <alignment vertical="center"/>
    </xf>
    <xf numFmtId="0" fontId="35" fillId="8" borderId="2" applyNumberFormat="0" applyAlignment="0" applyProtection="0"/>
    <xf numFmtId="0" fontId="35" fillId="8" borderId="2" applyNumberFormat="0" applyAlignment="0" applyProtection="0"/>
    <xf numFmtId="0" fontId="58" fillId="8" borderId="2" applyNumberFormat="0" applyAlignment="0" applyProtection="0">
      <alignment vertical="center"/>
    </xf>
    <xf numFmtId="0" fontId="142" fillId="33" borderId="24" applyNumberFormat="0" applyAlignment="0" applyProtection="0"/>
    <xf numFmtId="0" fontId="142" fillId="33" borderId="24" applyNumberFormat="0" applyAlignment="0" applyProtection="0"/>
    <xf numFmtId="0" fontId="145" fillId="0" borderId="26" applyNumberFormat="0" applyFill="0" applyAlignment="0" applyProtection="0"/>
    <xf numFmtId="0" fontId="145" fillId="0" borderId="26" applyNumberFormat="0" applyFill="0" applyAlignment="0" applyProtection="0"/>
    <xf numFmtId="0" fontId="136" fillId="32" borderId="0" applyNumberFormat="0" applyBorder="0" applyAlignment="0" applyProtection="0"/>
    <xf numFmtId="0" fontId="136" fillId="32" borderId="0" applyNumberFormat="0" applyBorder="0" applyAlignment="0" applyProtection="0"/>
    <xf numFmtId="0" fontId="100" fillId="0" borderId="0"/>
    <xf numFmtId="0" fontId="155" fillId="0" borderId="0">
      <alignment vertical="center"/>
    </xf>
    <xf numFmtId="0" fontId="28" fillId="0" borderId="0" applyProtection="0"/>
    <xf numFmtId="0" fontId="27" fillId="0" borderId="0"/>
    <xf numFmtId="0" fontId="15" fillId="0" borderId="0"/>
    <xf numFmtId="0" fontId="44" fillId="0" borderId="0"/>
    <xf numFmtId="0" fontId="28" fillId="0" borderId="0" applyProtection="0"/>
    <xf numFmtId="0" fontId="15" fillId="0" borderId="0"/>
    <xf numFmtId="0" fontId="44" fillId="0" borderId="0"/>
    <xf numFmtId="0" fontId="100" fillId="0" borderId="0"/>
    <xf numFmtId="0" fontId="100" fillId="0" borderId="0"/>
    <xf numFmtId="0" fontId="15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6" fillId="11" borderId="1" applyNumberFormat="0" applyFont="0" applyAlignment="0" applyProtection="0"/>
    <xf numFmtId="0" fontId="18" fillId="11" borderId="1" applyNumberFormat="0" applyFont="0" applyAlignment="0" applyProtection="0"/>
    <xf numFmtId="0" fontId="44" fillId="11" borderId="1" applyNumberFormat="0" applyFont="0" applyAlignment="0" applyProtection="0">
      <alignment vertical="center"/>
    </xf>
    <xf numFmtId="0" fontId="16" fillId="36" borderId="28" applyNumberFormat="0" applyFont="0" applyAlignment="0" applyProtection="0"/>
    <xf numFmtId="0" fontId="16" fillId="36" borderId="28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18" fillId="11" borderId="1" applyNumberFormat="0" applyFont="0" applyAlignment="0" applyProtection="0"/>
    <xf numFmtId="0" fontId="59" fillId="23" borderId="8" applyNumberFormat="0" applyAlignment="0" applyProtection="0">
      <alignment vertical="center"/>
    </xf>
    <xf numFmtId="0" fontId="39" fillId="23" borderId="8" applyNumberFormat="0" applyAlignment="0" applyProtection="0"/>
    <xf numFmtId="0" fontId="39" fillId="28" borderId="8" applyNumberFormat="0" applyAlignment="0" applyProtection="0"/>
    <xf numFmtId="0" fontId="143" fillId="34" borderId="25" applyNumberFormat="0" applyAlignment="0" applyProtection="0"/>
    <xf numFmtId="0" fontId="143" fillId="34" borderId="25" applyNumberFormat="0" applyAlignment="0" applyProtection="0"/>
    <xf numFmtId="9" fontId="44" fillId="0" borderId="0" applyFont="0" applyFill="0" applyBorder="0" applyAlignment="0" applyProtection="0">
      <alignment vertical="center"/>
    </xf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49" fillId="0" borderId="29" applyNumberFormat="0" applyFill="0" applyAlignment="0" applyProtection="0"/>
    <xf numFmtId="0" fontId="149" fillId="0" borderId="29" applyNumberFormat="0" applyFill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49" fillId="23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115" fillId="5" borderId="0" applyNumberFormat="0" applyBorder="0" applyAlignment="0" applyProtection="0"/>
    <xf numFmtId="0" fontId="47" fillId="23" borderId="0" applyNumberFormat="0" applyBorder="0" applyAlignment="0" applyProtection="0">
      <alignment vertical="center"/>
    </xf>
    <xf numFmtId="0" fontId="47" fillId="68" borderId="0" applyNumberFormat="0" applyBorder="0" applyAlignment="0" applyProtection="0"/>
    <xf numFmtId="0" fontId="116" fillId="4" borderId="0" applyNumberFormat="0" applyBorder="0" applyAlignment="0" applyProtection="0"/>
    <xf numFmtId="0" fontId="44" fillId="0" borderId="0">
      <alignment vertical="center"/>
    </xf>
    <xf numFmtId="0" fontId="100" fillId="0" borderId="0"/>
    <xf numFmtId="0" fontId="15" fillId="0" borderId="0"/>
    <xf numFmtId="0" fontId="15" fillId="0" borderId="0"/>
    <xf numFmtId="0" fontId="15" fillId="0" borderId="0"/>
    <xf numFmtId="0" fontId="44" fillId="11" borderId="1" applyNumberFormat="0" applyFont="0" applyAlignment="0" applyProtection="0"/>
    <xf numFmtId="0" fontId="44" fillId="11" borderId="1" applyNumberFormat="0" applyFont="0" applyAlignment="0" applyProtection="0"/>
    <xf numFmtId="0" fontId="16" fillId="11" borderId="1" applyNumberFormat="0" applyFont="0" applyAlignment="0" applyProtection="0"/>
    <xf numFmtId="9" fontId="100" fillId="0" borderId="0" applyFont="0" applyFill="0" applyBorder="0" applyAlignment="0" applyProtection="0"/>
    <xf numFmtId="0" fontId="25" fillId="23" borderId="2" applyNumberFormat="0" applyAlignment="0" applyProtection="0"/>
    <xf numFmtId="0" fontId="35" fillId="8" borderId="2" applyNumberFormat="0" applyAlignment="0" applyProtection="0"/>
    <xf numFmtId="0" fontId="39" fillId="23" borderId="8" applyNumberFormat="0" applyAlignment="0" applyProtection="0"/>
    <xf numFmtId="0" fontId="15" fillId="0" borderId="0"/>
    <xf numFmtId="0" fontId="16" fillId="0" borderId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5" fillId="0" borderId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0" borderId="0"/>
    <xf numFmtId="0" fontId="44" fillId="0" borderId="0">
      <alignment vertical="top"/>
    </xf>
    <xf numFmtId="0" fontId="16" fillId="0" borderId="0"/>
    <xf numFmtId="0" fontId="18" fillId="0" borderId="0" applyFill="0" applyProtection="0"/>
    <xf numFmtId="0" fontId="15" fillId="0" borderId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11" borderId="44" applyNumberFormat="0" applyFont="0" applyAlignment="0" applyProtection="0"/>
    <xf numFmtId="0" fontId="16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51" fillId="0" borderId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11" borderId="44" applyNumberFormat="0" applyFont="0" applyAlignment="0" applyProtection="0"/>
    <xf numFmtId="0" fontId="16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51" fillId="0" borderId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5" fillId="38" borderId="0" applyNumberFormat="0" applyBorder="0" applyAlignment="0" applyProtection="0"/>
    <xf numFmtId="0" fontId="15" fillId="42" borderId="0" applyNumberFormat="0" applyBorder="0" applyAlignment="0" applyProtection="0"/>
    <xf numFmtId="0" fontId="15" fillId="46" borderId="0" applyNumberFormat="0" applyBorder="0" applyAlignment="0" applyProtection="0"/>
    <xf numFmtId="0" fontId="15" fillId="50" borderId="0" applyNumberFormat="0" applyBorder="0" applyAlignment="0" applyProtection="0"/>
    <xf numFmtId="0" fontId="15" fillId="54" borderId="0" applyNumberFormat="0" applyBorder="0" applyAlignment="0" applyProtection="0"/>
    <xf numFmtId="0" fontId="15" fillId="58" borderId="0" applyNumberFormat="0" applyBorder="0" applyAlignment="0" applyProtection="0"/>
    <xf numFmtId="0" fontId="15" fillId="39" borderId="0" applyNumberFormat="0" applyBorder="0" applyAlignment="0" applyProtection="0"/>
    <xf numFmtId="0" fontId="15" fillId="43" borderId="0" applyNumberFormat="0" applyBorder="0" applyAlignment="0" applyProtection="0"/>
    <xf numFmtId="44" fontId="16" fillId="0" borderId="0" applyFont="0" applyFill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5" borderId="0" applyNumberFormat="0" applyBorder="0" applyAlignment="0" applyProtection="0"/>
    <xf numFmtId="0" fontId="15" fillId="59" borderId="0" applyNumberFormat="0" applyBorder="0" applyAlignment="0" applyProtection="0"/>
    <xf numFmtId="44" fontId="16" fillId="0" borderId="0" applyFont="0" applyFill="0" applyBorder="0" applyAlignment="0" applyProtection="0"/>
    <xf numFmtId="0" fontId="25" fillId="23" borderId="46" applyNumberFormat="0" applyAlignment="0" applyProtection="0"/>
    <xf numFmtId="0" fontId="25" fillId="23" borderId="46" applyNumberFormat="0" applyAlignment="0" applyProtection="0"/>
    <xf numFmtId="0" fontId="25" fillId="23" borderId="46" applyNumberFormat="0" applyAlignment="0" applyProtection="0"/>
    <xf numFmtId="44" fontId="16" fillId="0" borderId="0" applyFont="0" applyFill="0" applyBorder="0" applyAlignment="0" applyProtection="0"/>
    <xf numFmtId="10" fontId="78" fillId="67" borderId="45" applyNumberFormat="0" applyBorder="0" applyAlignment="0" applyProtection="0"/>
    <xf numFmtId="0" fontId="35" fillId="8" borderId="46" applyNumberFormat="0" applyAlignment="0" applyProtection="0"/>
    <xf numFmtId="0" fontId="35" fillId="8" borderId="46" applyNumberFormat="0" applyAlignment="0" applyProtection="0"/>
    <xf numFmtId="0" fontId="35" fillId="8" borderId="46" applyNumberFormat="0" applyAlignment="0" applyProtection="0"/>
    <xf numFmtId="0" fontId="35" fillId="8" borderId="46" applyNumberFormat="0" applyAlignment="0" applyProtection="0"/>
    <xf numFmtId="9" fontId="15" fillId="0" borderId="0" applyFont="0" applyFill="0" applyBorder="0" applyAlignment="0" applyProtection="0"/>
    <xf numFmtId="0" fontId="16" fillId="0" borderId="0"/>
    <xf numFmtId="0" fontId="44" fillId="11" borderId="44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5" fillId="0" borderId="0"/>
    <xf numFmtId="0" fontId="16" fillId="0" borderId="0"/>
    <xf numFmtId="0" fontId="18" fillId="11" borderId="44" applyNumberFormat="0" applyFont="0" applyAlignment="0" applyProtection="0"/>
    <xf numFmtId="9" fontId="15" fillId="0" borderId="0" applyFont="0" applyFill="0" applyBorder="0" applyAlignment="0" applyProtection="0"/>
    <xf numFmtId="0" fontId="16" fillId="0" borderId="0"/>
    <xf numFmtId="9" fontId="44" fillId="0" borderId="0" applyFont="0" applyFill="0" applyBorder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16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8" fillId="11" borderId="44" applyNumberFormat="0" applyFont="0" applyAlignment="0" applyProtection="0"/>
    <xf numFmtId="0" fontId="15" fillId="0" borderId="0"/>
    <xf numFmtId="0" fontId="16" fillId="0" borderId="0"/>
    <xf numFmtId="16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15" fillId="0" borderId="0"/>
    <xf numFmtId="0" fontId="44" fillId="0" borderId="0">
      <alignment vertical="top"/>
    </xf>
    <xf numFmtId="0" fontId="16" fillId="0" borderId="0"/>
    <xf numFmtId="9" fontId="15" fillId="0" borderId="0" applyFont="0" applyFill="0" applyBorder="0" applyAlignment="0" applyProtection="0"/>
    <xf numFmtId="0" fontId="44" fillId="11" borderId="44" applyNumberFormat="0" applyFont="0" applyAlignment="0" applyProtection="0">
      <alignment vertical="center"/>
    </xf>
    <xf numFmtId="0" fontId="44" fillId="0" borderId="0"/>
    <xf numFmtId="0" fontId="15" fillId="0" borderId="0"/>
    <xf numFmtId="0" fontId="16" fillId="0" borderId="0"/>
    <xf numFmtId="0" fontId="44" fillId="11" borderId="44" applyNumberFormat="0" applyFont="0" applyAlignment="0" applyProtection="0">
      <alignment vertical="center"/>
    </xf>
    <xf numFmtId="0" fontId="15" fillId="0" borderId="0"/>
    <xf numFmtId="0" fontId="16" fillId="0" borderId="0"/>
    <xf numFmtId="0" fontId="44" fillId="0" borderId="0">
      <alignment vertical="top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18" fillId="11" borderId="44" applyNumberFormat="0" applyFont="0" applyAlignment="0" applyProtection="0"/>
    <xf numFmtId="9" fontId="44" fillId="0" borderId="0" applyFont="0" applyFill="0" applyBorder="0" applyAlignment="0" applyProtection="0">
      <alignment vertical="center"/>
    </xf>
    <xf numFmtId="0" fontId="18" fillId="11" borderId="44" applyNumberFormat="0" applyFont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11" borderId="44" applyNumberFormat="0" applyFont="0" applyAlignment="0" applyProtection="0"/>
    <xf numFmtId="0" fontId="16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11" borderId="44" applyNumberFormat="0" applyFont="0" applyAlignment="0" applyProtection="0"/>
    <xf numFmtId="0" fontId="16" fillId="11" borderId="44" applyNumberFormat="0" applyFont="0" applyAlignment="0" applyProtection="0"/>
    <xf numFmtId="0" fontId="16" fillId="11" borderId="44" applyNumberFormat="0" applyFont="0" applyAlignment="0" applyProtection="0"/>
    <xf numFmtId="0" fontId="16" fillId="11" borderId="44" applyNumberFormat="0" applyFont="0" applyAlignment="0" applyProtection="0"/>
    <xf numFmtId="0" fontId="16" fillId="11" borderId="44" applyNumberFormat="0" applyFont="0" applyAlignment="0" applyProtection="0"/>
    <xf numFmtId="0" fontId="15" fillId="36" borderId="28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39" fillId="23" borderId="47" applyNumberFormat="0" applyAlignment="0" applyProtection="0"/>
    <xf numFmtId="0" fontId="39" fillId="23" borderId="47" applyNumberFormat="0" applyAlignment="0" applyProtection="0"/>
    <xf numFmtId="0" fontId="18" fillId="11" borderId="44" applyNumberFormat="0" applyFont="0" applyAlignment="0" applyProtection="0"/>
    <xf numFmtId="0" fontId="39" fillId="23" borderId="47" applyNumberForma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41" fillId="0" borderId="48" applyNumberFormat="0" applyFill="0" applyAlignment="0" applyProtection="0"/>
    <xf numFmtId="0" fontId="41" fillId="0" borderId="48" applyNumberFormat="0" applyFill="0" applyAlignment="0" applyProtection="0"/>
    <xf numFmtId="0" fontId="18" fillId="11" borderId="44" applyNumberFormat="0" applyFont="0" applyAlignment="0" applyProtection="0"/>
    <xf numFmtId="0" fontId="41" fillId="0" borderId="48" applyNumberFormat="0" applyFill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51" fillId="0" borderId="0"/>
    <xf numFmtId="0" fontId="151" fillId="0" borderId="0"/>
    <xf numFmtId="0" fontId="151" fillId="0" borderId="0"/>
    <xf numFmtId="0" fontId="18" fillId="11" borderId="44" applyNumberFormat="0" applyFont="0" applyAlignment="0" applyProtection="0"/>
    <xf numFmtId="0" fontId="15" fillId="0" borderId="0"/>
    <xf numFmtId="0" fontId="18" fillId="11" borderId="44" applyNumberFormat="0" applyFont="0" applyAlignment="0" applyProtection="0"/>
    <xf numFmtId="0" fontId="56" fillId="0" borderId="48" applyNumberFormat="0" applyFill="0" applyAlignment="0" applyProtection="0">
      <alignment vertical="center"/>
    </xf>
    <xf numFmtId="0" fontId="56" fillId="0" borderId="48" applyNumberFormat="0" applyFill="0" applyAlignment="0" applyProtection="0">
      <alignment vertical="center"/>
    </xf>
    <xf numFmtId="0" fontId="56" fillId="0" borderId="48" applyNumberFormat="0" applyFill="0" applyAlignment="0" applyProtection="0">
      <alignment vertical="center"/>
    </xf>
    <xf numFmtId="0" fontId="56" fillId="0" borderId="48" applyNumberFormat="0" applyFill="0" applyAlignment="0" applyProtection="0">
      <alignment vertical="center"/>
    </xf>
    <xf numFmtId="0" fontId="56" fillId="0" borderId="48" applyNumberFormat="0" applyFill="0" applyAlignment="0" applyProtection="0">
      <alignment vertical="center"/>
    </xf>
    <xf numFmtId="0" fontId="56" fillId="0" borderId="48" applyNumberFormat="0" applyFill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18" fillId="11" borderId="44" applyNumberFormat="0" applyFont="0" applyAlignment="0" applyProtection="0"/>
    <xf numFmtId="0" fontId="18" fillId="0" borderId="0" applyFill="0" applyProtection="0"/>
    <xf numFmtId="0" fontId="18" fillId="11" borderId="44" applyNumberFormat="0" applyFont="0" applyAlignment="0" applyProtection="0"/>
    <xf numFmtId="0" fontId="16" fillId="0" borderId="0"/>
    <xf numFmtId="0" fontId="44" fillId="0" borderId="0">
      <alignment vertical="top"/>
    </xf>
    <xf numFmtId="0" fontId="16" fillId="0" borderId="0"/>
    <xf numFmtId="0" fontId="16" fillId="11" borderId="44" applyNumberFormat="0" applyFont="0" applyAlignment="0" applyProtection="0"/>
    <xf numFmtId="0" fontId="15" fillId="0" borderId="0"/>
    <xf numFmtId="0" fontId="72" fillId="23" borderId="46" applyNumberFormat="0" applyAlignment="0" applyProtection="0">
      <alignment vertical="center"/>
    </xf>
    <xf numFmtId="0" fontId="72" fillId="23" borderId="46" applyNumberFormat="0" applyAlignment="0" applyProtection="0">
      <alignment vertical="center"/>
    </xf>
    <xf numFmtId="0" fontId="72" fillId="23" borderId="46" applyNumberFormat="0" applyAlignment="0" applyProtection="0">
      <alignment vertical="center"/>
    </xf>
    <xf numFmtId="0" fontId="72" fillId="23" borderId="46" applyNumberFormat="0" applyAlignment="0" applyProtection="0">
      <alignment vertical="center"/>
    </xf>
    <xf numFmtId="0" fontId="72" fillId="23" borderId="46" applyNumberFormat="0" applyAlignment="0" applyProtection="0">
      <alignment vertical="center"/>
    </xf>
    <xf numFmtId="0" fontId="72" fillId="23" borderId="46" applyNumberFormat="0" applyAlignment="0" applyProtection="0">
      <alignment vertical="center"/>
    </xf>
    <xf numFmtId="0" fontId="18" fillId="11" borderId="44" applyNumberFormat="0" applyFont="0" applyAlignment="0" applyProtection="0"/>
    <xf numFmtId="0" fontId="58" fillId="8" borderId="46" applyNumberFormat="0" applyAlignment="0" applyProtection="0">
      <alignment vertical="center"/>
    </xf>
    <xf numFmtId="0" fontId="58" fillId="8" borderId="46" applyNumberFormat="0" applyAlignment="0" applyProtection="0">
      <alignment vertical="center"/>
    </xf>
    <xf numFmtId="0" fontId="58" fillId="8" borderId="46" applyNumberFormat="0" applyAlignment="0" applyProtection="0">
      <alignment vertical="center"/>
    </xf>
    <xf numFmtId="0" fontId="58" fillId="8" borderId="46" applyNumberFormat="0" applyAlignment="0" applyProtection="0">
      <alignment vertical="center"/>
    </xf>
    <xf numFmtId="0" fontId="58" fillId="8" borderId="46" applyNumberFormat="0" applyAlignment="0" applyProtection="0">
      <alignment vertical="center"/>
    </xf>
    <xf numFmtId="0" fontId="58" fillId="8" borderId="46" applyNumberFormat="0" applyAlignment="0" applyProtection="0">
      <alignment vertical="center"/>
    </xf>
    <xf numFmtId="0" fontId="59" fillId="23" borderId="47" applyNumberFormat="0" applyAlignment="0" applyProtection="0">
      <alignment vertical="center"/>
    </xf>
    <xf numFmtId="0" fontId="59" fillId="23" borderId="47" applyNumberFormat="0" applyAlignment="0" applyProtection="0">
      <alignment vertical="center"/>
    </xf>
    <xf numFmtId="0" fontId="59" fillId="23" borderId="47" applyNumberFormat="0" applyAlignment="0" applyProtection="0">
      <alignment vertical="center"/>
    </xf>
    <xf numFmtId="0" fontId="59" fillId="23" borderId="47" applyNumberFormat="0" applyAlignment="0" applyProtection="0">
      <alignment vertical="center"/>
    </xf>
    <xf numFmtId="0" fontId="59" fillId="23" borderId="47" applyNumberFormat="0" applyAlignment="0" applyProtection="0">
      <alignment vertical="center"/>
    </xf>
    <xf numFmtId="0" fontId="59" fillId="23" borderId="47" applyNumberFormat="0" applyAlignment="0" applyProtection="0">
      <alignment vertical="center"/>
    </xf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6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51" fillId="0" borderId="0"/>
    <xf numFmtId="0" fontId="151" fillId="0" borderId="0"/>
    <xf numFmtId="0" fontId="151" fillId="0" borderId="0"/>
    <xf numFmtId="0" fontId="56" fillId="0" borderId="48" applyNumberFormat="0" applyFill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72" fillId="23" borderId="46" applyNumberFormat="0" applyAlignment="0" applyProtection="0">
      <alignment vertical="center"/>
    </xf>
    <xf numFmtId="0" fontId="18" fillId="11" borderId="44" applyNumberFormat="0" applyFont="0" applyAlignment="0" applyProtection="0"/>
    <xf numFmtId="0" fontId="18" fillId="0" borderId="0" applyFill="0" applyProtection="0"/>
    <xf numFmtId="0" fontId="16" fillId="0" borderId="0"/>
    <xf numFmtId="0" fontId="44" fillId="0" borderId="0">
      <alignment vertical="top"/>
    </xf>
    <xf numFmtId="0" fontId="58" fillId="8" borderId="46" applyNumberFormat="0" applyAlignment="0" applyProtection="0">
      <alignment vertical="center"/>
    </xf>
    <xf numFmtId="0" fontId="16" fillId="0" borderId="0"/>
    <xf numFmtId="0" fontId="15" fillId="0" borderId="0"/>
    <xf numFmtId="0" fontId="59" fillId="23" borderId="47" applyNumberFormat="0" applyAlignment="0" applyProtection="0">
      <alignment vertical="center"/>
    </xf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0" borderId="0"/>
    <xf numFmtId="0" fontId="15" fillId="0" borderId="0"/>
    <xf numFmtId="0" fontId="18" fillId="11" borderId="44" applyNumberFormat="0" applyFont="0" applyAlignment="0" applyProtection="0"/>
    <xf numFmtId="9" fontId="15" fillId="0" borderId="0" applyFont="0" applyFill="0" applyBorder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51" fillId="0" borderId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9" fontId="44" fillId="0" borderId="0" applyFont="0" applyFill="0" applyBorder="0" applyAlignment="0" applyProtection="0">
      <alignment vertical="center"/>
    </xf>
    <xf numFmtId="0" fontId="56" fillId="0" borderId="48" applyNumberFormat="0" applyFill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72" fillId="23" borderId="46" applyNumberFormat="0" applyAlignment="0" applyProtection="0">
      <alignment vertical="center"/>
    </xf>
    <xf numFmtId="0" fontId="18" fillId="0" borderId="0" applyFill="0" applyProtection="0"/>
    <xf numFmtId="0" fontId="16" fillId="0" borderId="0"/>
    <xf numFmtId="0" fontId="44" fillId="0" borderId="0">
      <alignment vertical="top"/>
    </xf>
    <xf numFmtId="0" fontId="58" fillId="8" borderId="46" applyNumberFormat="0" applyAlignment="0" applyProtection="0">
      <alignment vertical="center"/>
    </xf>
    <xf numFmtId="0" fontId="16" fillId="0" borderId="0"/>
    <xf numFmtId="0" fontId="15" fillId="0" borderId="0"/>
    <xf numFmtId="0" fontId="59" fillId="23" borderId="47" applyNumberFormat="0" applyAlignment="0" applyProtection="0">
      <alignment vertical="center"/>
    </xf>
    <xf numFmtId="0" fontId="16" fillId="0" borderId="0"/>
    <xf numFmtId="0" fontId="15" fillId="0" borderId="0"/>
    <xf numFmtId="9" fontId="15" fillId="0" borderId="0" applyFont="0" applyFill="0" applyBorder="0" applyAlignment="0" applyProtection="0"/>
    <xf numFmtId="0" fontId="18" fillId="11" borderId="44" applyNumberFormat="0" applyFont="0" applyAlignment="0" applyProtection="0"/>
    <xf numFmtId="0" fontId="18" fillId="11" borderId="44" applyNumberFormat="0" applyFont="0" applyAlignment="0" applyProtection="0"/>
    <xf numFmtId="0" fontId="16" fillId="11" borderId="44" applyNumberFormat="0" applyFont="0" applyAlignment="0" applyProtection="0"/>
    <xf numFmtId="0" fontId="18" fillId="11" borderId="44" applyNumberFormat="0" applyFont="0" applyAlignment="0" applyProtection="0"/>
    <xf numFmtId="0" fontId="151" fillId="0" borderId="0"/>
    <xf numFmtId="0" fontId="56" fillId="0" borderId="48" applyNumberFormat="0" applyFill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72" fillId="23" borderId="46" applyNumberFormat="0" applyAlignment="0" applyProtection="0">
      <alignment vertical="center"/>
    </xf>
    <xf numFmtId="0" fontId="18" fillId="0" borderId="0" applyFill="0" applyProtection="0"/>
    <xf numFmtId="0" fontId="16" fillId="0" borderId="0"/>
    <xf numFmtId="0" fontId="44" fillId="0" borderId="0">
      <alignment vertical="top"/>
    </xf>
    <xf numFmtId="0" fontId="58" fillId="8" borderId="46" applyNumberFormat="0" applyAlignment="0" applyProtection="0">
      <alignment vertical="center"/>
    </xf>
    <xf numFmtId="0" fontId="16" fillId="0" borderId="0"/>
    <xf numFmtId="0" fontId="15" fillId="0" borderId="0"/>
    <xf numFmtId="0" fontId="59" fillId="23" borderId="47" applyNumberFormat="0" applyAlignment="0" applyProtection="0">
      <alignment vertical="center"/>
    </xf>
    <xf numFmtId="0" fontId="16" fillId="0" borderId="0"/>
    <xf numFmtId="0" fontId="15" fillId="0" borderId="0"/>
    <xf numFmtId="9" fontId="15" fillId="0" borderId="0" applyFont="0" applyFill="0" applyBorder="0" applyAlignment="0" applyProtection="0"/>
    <xf numFmtId="0" fontId="56" fillId="0" borderId="48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0" fontId="44" fillId="11" borderId="44" applyNumberFormat="0" applyFont="0" applyAlignment="0" applyProtection="0">
      <alignment vertical="center"/>
    </xf>
    <xf numFmtId="9" fontId="15" fillId="0" borderId="0" applyFont="0" applyFill="0" applyBorder="0" applyAlignment="0" applyProtection="0"/>
    <xf numFmtId="0" fontId="44" fillId="0" borderId="0">
      <alignment vertical="top"/>
    </xf>
    <xf numFmtId="0" fontId="16" fillId="0" borderId="0"/>
    <xf numFmtId="0" fontId="15" fillId="0" borderId="0"/>
    <xf numFmtId="0" fontId="44" fillId="11" borderId="44" applyNumberFormat="0" applyFont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72" fillId="23" borderId="46" applyNumberFormat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16" fillId="0" borderId="0"/>
    <xf numFmtId="0" fontId="44" fillId="0" borderId="0">
      <alignment vertical="top"/>
    </xf>
    <xf numFmtId="0" fontId="58" fillId="8" borderId="46" applyNumberFormat="0" applyAlignment="0" applyProtection="0">
      <alignment vertical="center"/>
    </xf>
    <xf numFmtId="0" fontId="16" fillId="0" borderId="0"/>
    <xf numFmtId="0" fontId="15" fillId="0" borderId="0"/>
    <xf numFmtId="0" fontId="59" fillId="23" borderId="47" applyNumberFormat="0" applyAlignment="0" applyProtection="0">
      <alignment vertical="center"/>
    </xf>
    <xf numFmtId="0" fontId="16" fillId="0" borderId="0"/>
    <xf numFmtId="0" fontId="15" fillId="0" borderId="0"/>
    <xf numFmtId="9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0" fontId="80" fillId="0" borderId="21" applyNumberFormat="0" applyFill="0" applyAlignment="0" applyProtection="0">
      <alignment vertical="center"/>
    </xf>
    <xf numFmtId="0" fontId="81" fillId="0" borderId="22" applyNumberFormat="0" applyFill="0" applyAlignment="0" applyProtection="0">
      <alignment vertical="center"/>
    </xf>
    <xf numFmtId="0" fontId="82" fillId="0" borderId="23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30" borderId="0" applyNumberFormat="0" applyBorder="0" applyAlignment="0" applyProtection="0">
      <alignment vertical="center"/>
    </xf>
    <xf numFmtId="0" fontId="84" fillId="31" borderId="0" applyNumberFormat="0" applyBorder="0" applyAlignment="0" applyProtection="0">
      <alignment vertical="center"/>
    </xf>
    <xf numFmtId="0" fontId="85" fillId="32" borderId="0" applyNumberFormat="0" applyBorder="0" applyAlignment="0" applyProtection="0">
      <alignment vertical="center"/>
    </xf>
    <xf numFmtId="0" fontId="86" fillId="33" borderId="24" applyNumberFormat="0" applyAlignment="0" applyProtection="0">
      <alignment vertical="center"/>
    </xf>
    <xf numFmtId="0" fontId="87" fillId="34" borderId="25" applyNumberFormat="0" applyAlignment="0" applyProtection="0">
      <alignment vertical="center"/>
    </xf>
    <xf numFmtId="0" fontId="88" fillId="34" borderId="24" applyNumberFormat="0" applyAlignment="0" applyProtection="0">
      <alignment vertical="center"/>
    </xf>
    <xf numFmtId="0" fontId="89" fillId="0" borderId="26" applyNumberFormat="0" applyFill="0" applyAlignment="0" applyProtection="0">
      <alignment vertical="center"/>
    </xf>
    <xf numFmtId="0" fontId="90" fillId="35" borderId="27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0" borderId="29" applyNumberFormat="0" applyFill="0" applyAlignment="0" applyProtection="0">
      <alignment vertical="center"/>
    </xf>
    <xf numFmtId="0" fontId="94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94" fillId="40" borderId="0" applyNumberFormat="0" applyBorder="0" applyAlignment="0" applyProtection="0">
      <alignment vertical="center"/>
    </xf>
    <xf numFmtId="0" fontId="94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94" fillId="44" borderId="0" applyNumberFormat="0" applyBorder="0" applyAlignment="0" applyProtection="0">
      <alignment vertical="center"/>
    </xf>
    <xf numFmtId="0" fontId="94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94" fillId="48" borderId="0" applyNumberFormat="0" applyBorder="0" applyAlignment="0" applyProtection="0">
      <alignment vertical="center"/>
    </xf>
    <xf numFmtId="0" fontId="94" fillId="49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4" fillId="52" borderId="0" applyNumberFormat="0" applyBorder="0" applyAlignment="0" applyProtection="0">
      <alignment vertical="center"/>
    </xf>
    <xf numFmtId="0" fontId="94" fillId="53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5" borderId="0" applyNumberFormat="0" applyBorder="0" applyAlignment="0" applyProtection="0">
      <alignment vertical="center"/>
    </xf>
    <xf numFmtId="0" fontId="94" fillId="56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9" borderId="0" applyNumberFormat="0" applyBorder="0" applyAlignment="0" applyProtection="0">
      <alignment vertical="center"/>
    </xf>
    <xf numFmtId="0" fontId="94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6" borderId="28" applyNumberFormat="0" applyFont="0" applyAlignment="0" applyProtection="0">
      <alignment vertical="center"/>
    </xf>
    <xf numFmtId="0" fontId="172" fillId="0" borderId="0"/>
    <xf numFmtId="0" fontId="172" fillId="0" borderId="0"/>
    <xf numFmtId="0" fontId="6" fillId="0" borderId="0">
      <alignment vertical="center"/>
    </xf>
    <xf numFmtId="0" fontId="6" fillId="36" borderId="28" applyNumberFormat="0" applyFont="0" applyAlignment="0" applyProtection="0">
      <alignment vertical="center"/>
    </xf>
    <xf numFmtId="0" fontId="6" fillId="36" borderId="28" applyNumberFormat="0" applyFont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6" borderId="28" applyNumberFormat="0" applyFon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4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6" borderId="28" applyNumberFormat="0" applyFont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8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28" applyNumberFormat="0" applyFon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5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6" borderId="28" applyNumberFormat="0" applyFont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2" fillId="42" borderId="0" applyNumberFormat="0" applyBorder="0" applyAlignment="0" applyProtection="0">
      <alignment vertical="center"/>
    </xf>
    <xf numFmtId="0" fontId="2" fillId="43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47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2" fillId="51" borderId="0" applyNumberFormat="0" applyBorder="0" applyAlignment="0" applyProtection="0">
      <alignment vertical="center"/>
    </xf>
    <xf numFmtId="0" fontId="2" fillId="54" borderId="0" applyNumberFormat="0" applyBorder="0" applyAlignment="0" applyProtection="0">
      <alignment vertical="center"/>
    </xf>
    <xf numFmtId="0" fontId="2" fillId="55" borderId="0" applyNumberFormat="0" applyBorder="0" applyAlignment="0" applyProtection="0">
      <alignment vertical="center"/>
    </xf>
    <xf numFmtId="0" fontId="2" fillId="58" borderId="0" applyNumberFormat="0" applyBorder="0" applyAlignment="0" applyProtection="0">
      <alignment vertical="center"/>
    </xf>
    <xf numFmtId="0" fontId="2" fillId="5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6" borderId="28" applyNumberFormat="0" applyFont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2" fillId="42" borderId="0" applyNumberFormat="0" applyBorder="0" applyAlignment="0" applyProtection="0">
      <alignment vertical="center"/>
    </xf>
    <xf numFmtId="0" fontId="2" fillId="43" borderId="0" applyNumberFormat="0" applyBorder="0" applyAlignment="0" applyProtection="0">
      <alignment vertical="center"/>
    </xf>
    <xf numFmtId="0" fontId="2" fillId="46" borderId="0" applyNumberFormat="0" applyBorder="0" applyAlignment="0" applyProtection="0">
      <alignment vertical="center"/>
    </xf>
    <xf numFmtId="0" fontId="2" fillId="47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2" fillId="51" borderId="0" applyNumberFormat="0" applyBorder="0" applyAlignment="0" applyProtection="0">
      <alignment vertical="center"/>
    </xf>
    <xf numFmtId="0" fontId="2" fillId="54" borderId="0" applyNumberFormat="0" applyBorder="0" applyAlignment="0" applyProtection="0">
      <alignment vertical="center"/>
    </xf>
    <xf numFmtId="0" fontId="2" fillId="55" borderId="0" applyNumberFormat="0" applyBorder="0" applyAlignment="0" applyProtection="0">
      <alignment vertical="center"/>
    </xf>
    <xf numFmtId="0" fontId="2" fillId="58" borderId="0" applyNumberFormat="0" applyBorder="0" applyAlignment="0" applyProtection="0">
      <alignment vertical="center"/>
    </xf>
    <xf numFmtId="0" fontId="2" fillId="5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6" borderId="28" applyNumberFormat="0" applyFont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6" borderId="28" applyNumberFormat="0" applyFont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6" borderId="28" applyNumberFormat="0" applyFont="0" applyAlignment="0" applyProtection="0">
      <alignment vertical="center"/>
    </xf>
    <xf numFmtId="0" fontId="1" fillId="0" borderId="0">
      <alignment vertical="center"/>
    </xf>
    <xf numFmtId="0" fontId="1" fillId="36" borderId="28" applyNumberFormat="0" applyFont="0" applyAlignment="0" applyProtection="0">
      <alignment vertical="center"/>
    </xf>
    <xf numFmtId="0" fontId="1" fillId="0" borderId="0">
      <alignment vertical="center"/>
    </xf>
    <xf numFmtId="0" fontId="1" fillId="36" borderId="28" applyNumberFormat="0" applyFont="0" applyAlignment="0" applyProtection="0">
      <alignment vertical="center"/>
    </xf>
    <xf numFmtId="0" fontId="17" fillId="0" borderId="0"/>
    <xf numFmtId="0" fontId="1" fillId="0" borderId="0">
      <alignment vertical="center"/>
    </xf>
    <xf numFmtId="0" fontId="1" fillId="36" borderId="28" applyNumberFormat="0" applyFont="0" applyAlignment="0" applyProtection="0">
      <alignment vertical="center"/>
    </xf>
  </cellStyleXfs>
  <cellXfs count="440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left"/>
    </xf>
    <xf numFmtId="167" fontId="20" fillId="0" borderId="0" xfId="0" applyNumberFormat="1" applyFont="1" applyFill="1" applyBorder="1" applyAlignment="1"/>
    <xf numFmtId="49" fontId="20" fillId="0" borderId="0" xfId="0" applyNumberFormat="1" applyFont="1" applyFill="1" applyBorder="1" applyAlignment="1"/>
    <xf numFmtId="1" fontId="14" fillId="0" borderId="0" xfId="0" applyNumberFormat="1" applyFont="1" applyAlignment="1"/>
    <xf numFmtId="0" fontId="14" fillId="0" borderId="0" xfId="0" applyFont="1" applyAlignment="1"/>
    <xf numFmtId="165" fontId="14" fillId="0" borderId="0" xfId="0" applyNumberFormat="1" applyFont="1" applyAlignment="1"/>
    <xf numFmtId="49" fontId="20" fillId="0" borderId="15" xfId="0" applyNumberFormat="1" applyFont="1" applyFill="1" applyBorder="1" applyAlignment="1"/>
    <xf numFmtId="0" fontId="19" fillId="2" borderId="0" xfId="0" applyFont="1" applyFill="1" applyAlignment="1"/>
    <xf numFmtId="168" fontId="14" fillId="0" borderId="0" xfId="5" applyNumberFormat="1" applyFont="1" applyAlignment="1"/>
    <xf numFmtId="0" fontId="19" fillId="0" borderId="0" xfId="0" applyFont="1" applyFill="1" applyBorder="1" applyAlignment="1"/>
    <xf numFmtId="167" fontId="20" fillId="0" borderId="16" xfId="0" applyNumberFormat="1" applyFont="1" applyFill="1" applyBorder="1" applyAlignment="1">
      <alignment horizontal="left"/>
    </xf>
    <xf numFmtId="0" fontId="65" fillId="0" borderId="0" xfId="0" applyFont="1" applyAlignment="1">
      <alignment vertical="center" wrapText="1"/>
    </xf>
    <xf numFmtId="0" fontId="66" fillId="0" borderId="0" xfId="0" applyFont="1" applyAlignment="1">
      <alignment vertical="center" wrapText="1"/>
    </xf>
    <xf numFmtId="22" fontId="66" fillId="0" borderId="0" xfId="0" applyNumberFormat="1" applyFont="1" applyAlignment="1">
      <alignment vertical="center" wrapText="1"/>
    </xf>
    <xf numFmtId="0" fontId="19" fillId="0" borderId="16" xfId="0" applyFont="1" applyFill="1" applyBorder="1" applyAlignment="1">
      <alignment horizontal="left"/>
    </xf>
    <xf numFmtId="0" fontId="19" fillId="0" borderId="15" xfId="0" applyFont="1" applyFill="1" applyBorder="1" applyAlignment="1"/>
    <xf numFmtId="170" fontId="14" fillId="0" borderId="0" xfId="5" applyNumberFormat="1" applyFont="1"/>
    <xf numFmtId="1" fontId="14" fillId="0" borderId="0" xfId="0" applyNumberFormat="1" applyFont="1"/>
    <xf numFmtId="170" fontId="14" fillId="0" borderId="0" xfId="0" applyNumberFormat="1" applyFont="1"/>
    <xf numFmtId="170" fontId="14" fillId="0" borderId="0" xfId="5" applyNumberFormat="1" applyFont="1" applyBorder="1" applyAlignment="1"/>
    <xf numFmtId="170" fontId="14" fillId="0" borderId="0" xfId="5" applyNumberFormat="1" applyFont="1" applyFill="1" applyBorder="1" applyAlignment="1"/>
    <xf numFmtId="170" fontId="19" fillId="0" borderId="0" xfId="0" applyNumberFormat="1" applyFont="1" applyFill="1" applyBorder="1" applyAlignment="1"/>
    <xf numFmtId="170" fontId="20" fillId="0" borderId="0" xfId="0" applyNumberFormat="1" applyFont="1" applyFill="1" applyBorder="1" applyAlignment="1"/>
    <xf numFmtId="38" fontId="75" fillId="0" borderId="0" xfId="0" applyNumberFormat="1" applyFont="1"/>
    <xf numFmtId="38" fontId="14" fillId="0" borderId="0" xfId="0" applyNumberFormat="1" applyFont="1"/>
    <xf numFmtId="38" fontId="14" fillId="0" borderId="15" xfId="0" applyNumberFormat="1" applyFont="1" applyBorder="1" applyAlignment="1"/>
    <xf numFmtId="38" fontId="14" fillId="0" borderId="0" xfId="5" applyNumberFormat="1" applyFont="1"/>
    <xf numFmtId="38" fontId="14" fillId="0" borderId="16" xfId="5" applyNumberFormat="1" applyFont="1" applyFill="1" applyBorder="1" applyAlignment="1"/>
    <xf numFmtId="38" fontId="14" fillId="2" borderId="16" xfId="5" applyNumberFormat="1" applyFont="1" applyFill="1" applyBorder="1" applyAlignment="1"/>
    <xf numFmtId="38" fontId="14" fillId="0" borderId="15" xfId="5" applyNumberFormat="1" applyFont="1" applyBorder="1" applyAlignment="1"/>
    <xf numFmtId="38" fontId="14" fillId="0" borderId="0" xfId="5" applyNumberFormat="1" applyFont="1" applyBorder="1" applyAlignment="1"/>
    <xf numFmtId="38" fontId="14" fillId="0" borderId="15" xfId="5" applyNumberFormat="1" applyFont="1" applyBorder="1" applyAlignment="1">
      <alignment vertical="center"/>
    </xf>
    <xf numFmtId="38" fontId="14" fillId="0" borderId="0" xfId="5" applyNumberFormat="1" applyFont="1" applyBorder="1" applyAlignment="1">
      <alignment vertical="center"/>
    </xf>
    <xf numFmtId="38" fontId="14" fillId="0" borderId="17" xfId="5" applyNumberFormat="1" applyFont="1" applyFill="1" applyBorder="1" applyAlignment="1"/>
    <xf numFmtId="38" fontId="14" fillId="0" borderId="15" xfId="0" applyNumberFormat="1" applyFont="1" applyBorder="1"/>
    <xf numFmtId="38" fontId="14" fillId="0" borderId="15" xfId="5" applyNumberFormat="1" applyFont="1" applyFill="1" applyBorder="1" applyAlignment="1"/>
    <xf numFmtId="38" fontId="14" fillId="0" borderId="0" xfId="5" applyNumberFormat="1" applyFont="1" applyFill="1" applyBorder="1" applyAlignment="1"/>
    <xf numFmtId="38" fontId="14" fillId="0" borderId="15" xfId="0" applyNumberFormat="1" applyFont="1" applyFill="1" applyBorder="1"/>
    <xf numFmtId="38" fontId="14" fillId="61" borderId="15" xfId="0" applyNumberFormat="1" applyFont="1" applyFill="1" applyBorder="1" applyAlignment="1"/>
    <xf numFmtId="38" fontId="78" fillId="0" borderId="15" xfId="0" applyNumberFormat="1" applyFont="1" applyFill="1" applyBorder="1" applyAlignment="1"/>
    <xf numFmtId="9" fontId="14" fillId="0" borderId="0" xfId="11322" applyFont="1" applyAlignment="1"/>
    <xf numFmtId="38" fontId="14" fillId="0" borderId="15" xfId="5" applyNumberFormat="1" applyFont="1" applyFill="1" applyBorder="1"/>
    <xf numFmtId="170" fontId="14" fillId="0" borderId="0" xfId="0" applyNumberFormat="1" applyFont="1" applyFill="1"/>
    <xf numFmtId="0" fontId="14" fillId="0" borderId="0" xfId="0" applyFont="1" applyFill="1"/>
    <xf numFmtId="170" fontId="14" fillId="0" borderId="15" xfId="0" applyNumberFormat="1" applyFont="1" applyFill="1" applyBorder="1"/>
    <xf numFmtId="167" fontId="20" fillId="71" borderId="16" xfId="0" applyNumberFormat="1" applyFont="1" applyFill="1" applyBorder="1" applyAlignment="1">
      <alignment horizontal="left"/>
    </xf>
    <xf numFmtId="38" fontId="14" fillId="71" borderId="15" xfId="0" applyNumberFormat="1" applyFont="1" applyFill="1" applyBorder="1" applyAlignment="1"/>
    <xf numFmtId="37" fontId="14" fillId="71" borderId="0" xfId="5" applyNumberFormat="1" applyFont="1" applyFill="1" applyAlignment="1"/>
    <xf numFmtId="38" fontId="14" fillId="61" borderId="15" xfId="0" applyNumberFormat="1" applyFont="1" applyFill="1" applyBorder="1"/>
    <xf numFmtId="9" fontId="14" fillId="72" borderId="0" xfId="11322" applyFont="1" applyFill="1" applyAlignment="1"/>
    <xf numFmtId="38" fontId="14" fillId="2" borderId="15" xfId="0" applyNumberFormat="1" applyFont="1" applyFill="1" applyBorder="1"/>
    <xf numFmtId="38" fontId="14" fillId="2" borderId="15" xfId="5" applyNumberFormat="1" applyFont="1" applyFill="1" applyBorder="1" applyAlignment="1"/>
    <xf numFmtId="38" fontId="14" fillId="2" borderId="15" xfId="5" applyNumberFormat="1" applyFont="1" applyFill="1" applyBorder="1"/>
    <xf numFmtId="38" fontId="75" fillId="0" borderId="0" xfId="0" applyNumberFormat="1" applyFont="1"/>
    <xf numFmtId="38" fontId="14" fillId="0" borderId="0" xfId="0" applyNumberFormat="1" applyFont="1"/>
    <xf numFmtId="38" fontId="20" fillId="0" borderId="0" xfId="0" applyNumberFormat="1" applyFont="1" applyFill="1" applyBorder="1" applyAlignment="1"/>
    <xf numFmtId="38" fontId="14" fillId="0" borderId="0" xfId="0" applyNumberFormat="1" applyFont="1" applyFill="1"/>
    <xf numFmtId="180" fontId="75" fillId="0" borderId="0" xfId="0" applyNumberFormat="1" applyFont="1"/>
    <xf numFmtId="40" fontId="75" fillId="0" borderId="0" xfId="0" applyNumberFormat="1" applyFont="1"/>
    <xf numFmtId="38" fontId="75" fillId="0" borderId="15" xfId="0" applyNumberFormat="1" applyFont="1" applyBorder="1"/>
    <xf numFmtId="180" fontId="75" fillId="0" borderId="15" xfId="0" applyNumberFormat="1" applyFont="1" applyBorder="1"/>
    <xf numFmtId="38" fontId="75" fillId="71" borderId="15" xfId="0" applyNumberFormat="1" applyFont="1" applyFill="1" applyBorder="1"/>
    <xf numFmtId="181" fontId="75" fillId="0" borderId="0" xfId="0" applyNumberFormat="1" applyFont="1"/>
    <xf numFmtId="38" fontId="15" fillId="0" borderId="0" xfId="11464" applyNumberFormat="1"/>
    <xf numFmtId="9" fontId="75" fillId="0" borderId="0" xfId="11322" applyFont="1" applyAlignment="1"/>
    <xf numFmtId="38" fontId="102" fillId="0" borderId="0" xfId="0" applyNumberFormat="1" applyFont="1"/>
    <xf numFmtId="0" fontId="12" fillId="0" borderId="0" xfId="11471">
      <alignment vertical="center"/>
    </xf>
    <xf numFmtId="0" fontId="14" fillId="0" borderId="0" xfId="11471" applyFont="1">
      <alignment vertical="center"/>
    </xf>
    <xf numFmtId="9" fontId="75" fillId="2" borderId="0" xfId="11322" applyFont="1" applyFill="1" applyAlignment="1"/>
    <xf numFmtId="40" fontId="75" fillId="0" borderId="15" xfId="0" applyNumberFormat="1" applyFont="1" applyBorder="1"/>
    <xf numFmtId="38" fontId="67" fillId="0" borderId="0" xfId="0" applyNumberFormat="1" applyFont="1"/>
    <xf numFmtId="40" fontId="67" fillId="0" borderId="0" xfId="0" applyNumberFormat="1" applyFont="1"/>
    <xf numFmtId="38" fontId="75" fillId="73" borderId="15" xfId="0" applyNumberFormat="1" applyFont="1" applyFill="1" applyBorder="1"/>
    <xf numFmtId="38" fontId="14" fillId="0" borderId="0" xfId="0" applyNumberFormat="1" applyFont="1" applyAlignment="1"/>
    <xf numFmtId="0" fontId="75" fillId="0" borderId="15" xfId="0" applyFont="1" applyBorder="1"/>
    <xf numFmtId="40" fontId="75" fillId="2" borderId="15" xfId="0" applyNumberFormat="1" applyFont="1" applyFill="1" applyBorder="1"/>
    <xf numFmtId="40" fontId="75" fillId="71" borderId="15" xfId="0" applyNumberFormat="1" applyFont="1" applyFill="1" applyBorder="1"/>
    <xf numFmtId="38" fontId="102" fillId="71" borderId="15" xfId="0" applyNumberFormat="1" applyFont="1" applyFill="1" applyBorder="1"/>
    <xf numFmtId="38" fontId="75" fillId="2" borderId="15" xfId="0" applyNumberFormat="1" applyFont="1" applyFill="1" applyBorder="1"/>
    <xf numFmtId="49" fontId="129" fillId="0" borderId="20" xfId="0" applyNumberFormat="1" applyFont="1" applyBorder="1" applyAlignment="1">
      <alignment horizontal="left" vertical="center" wrapText="1"/>
    </xf>
    <xf numFmtId="0" fontId="131" fillId="0" borderId="20" xfId="0" applyFont="1" applyBorder="1" applyAlignment="1">
      <alignment vertical="center" wrapText="1"/>
    </xf>
    <xf numFmtId="0" fontId="129" fillId="0" borderId="20" xfId="0" applyFont="1" applyBorder="1" applyAlignment="1">
      <alignment vertical="center" wrapText="1"/>
    </xf>
    <xf numFmtId="0" fontId="132" fillId="0" borderId="20" xfId="0" applyFont="1" applyBorder="1" applyAlignment="1">
      <alignment vertical="center" wrapText="1"/>
    </xf>
    <xf numFmtId="0" fontId="130" fillId="0" borderId="20" xfId="0" applyFont="1" applyBorder="1" applyAlignment="1">
      <alignment vertical="center" wrapText="1"/>
    </xf>
    <xf numFmtId="0" fontId="75" fillId="0" borderId="0" xfId="0" applyFont="1"/>
    <xf numFmtId="168" fontId="75" fillId="0" borderId="15" xfId="5" applyNumberFormat="1" applyFont="1" applyBorder="1"/>
    <xf numFmtId="168" fontId="75" fillId="0" borderId="0" xfId="5" applyNumberFormat="1" applyFont="1"/>
    <xf numFmtId="168" fontId="75" fillId="0" borderId="0" xfId="0" applyNumberFormat="1" applyFont="1"/>
    <xf numFmtId="165" fontId="75" fillId="0" borderId="0" xfId="0" applyNumberFormat="1" applyFont="1"/>
    <xf numFmtId="168" fontId="75" fillId="0" borderId="33" xfId="5" applyNumberFormat="1" applyFont="1" applyBorder="1"/>
    <xf numFmtId="0" fontId="75" fillId="0" borderId="0" xfId="0" applyFont="1" applyBorder="1"/>
    <xf numFmtId="183" fontId="75" fillId="0" borderId="0" xfId="21490" applyNumberFormat="1" applyFont="1"/>
    <xf numFmtId="38" fontId="75" fillId="71" borderId="15" xfId="0" applyNumberFormat="1" applyFont="1" applyFill="1" applyBorder="1" applyAlignment="1">
      <alignment horizontal="center" vertical="center" wrapText="1"/>
    </xf>
    <xf numFmtId="0" fontId="75" fillId="0" borderId="0" xfId="0" applyFont="1" applyAlignment="1">
      <alignment horizontal="center" vertical="center" wrapText="1"/>
    </xf>
    <xf numFmtId="168" fontId="75" fillId="0" borderId="15" xfId="5" applyNumberFormat="1" applyFont="1" applyFill="1" applyBorder="1"/>
    <xf numFmtId="38" fontId="75" fillId="2" borderId="15" xfId="0" applyNumberFormat="1" applyFont="1" applyFill="1" applyBorder="1" applyAlignment="1">
      <alignment horizontal="center" vertical="center" wrapText="1"/>
    </xf>
    <xf numFmtId="0" fontId="75" fillId="0" borderId="0" xfId="0" applyFont="1" applyAlignment="1">
      <alignment vertical="center"/>
    </xf>
    <xf numFmtId="0" fontId="75" fillId="0" borderId="0" xfId="0" applyFont="1" applyAlignment="1">
      <alignment horizontal="center" vertical="center"/>
    </xf>
    <xf numFmtId="168" fontId="75" fillId="0" borderId="0" xfId="5" applyNumberFormat="1" applyFont="1" applyAlignment="1">
      <alignment vertical="center"/>
    </xf>
    <xf numFmtId="170" fontId="14" fillId="2" borderId="15" xfId="0" applyNumberFormat="1" applyFont="1" applyFill="1" applyBorder="1"/>
    <xf numFmtId="38" fontId="14" fillId="0" borderId="0" xfId="0" applyNumberFormat="1" applyFont="1" applyFill="1"/>
    <xf numFmtId="38" fontId="14" fillId="0" borderId="0" xfId="0" applyNumberFormat="1" applyFont="1"/>
    <xf numFmtId="38" fontId="67" fillId="0" borderId="15" xfId="0" applyNumberFormat="1" applyFont="1" applyBorder="1"/>
    <xf numFmtId="170" fontId="14" fillId="0" borderId="0" xfId="0" applyNumberFormat="1" applyFont="1" applyFill="1" applyAlignment="1"/>
    <xf numFmtId="0" fontId="14" fillId="0" borderId="0" xfId="0" applyFont="1" applyFill="1" applyAlignment="1"/>
    <xf numFmtId="9" fontId="14" fillId="0" borderId="0" xfId="11322" applyFont="1" applyFill="1" applyAlignment="1"/>
    <xf numFmtId="1" fontId="14" fillId="0" borderId="0" xfId="0" applyNumberFormat="1" applyFont="1" applyFill="1"/>
    <xf numFmtId="182" fontId="75" fillId="0" borderId="15" xfId="5" applyNumberFormat="1" applyFont="1" applyBorder="1" applyAlignment="1"/>
    <xf numFmtId="182" fontId="75" fillId="0" borderId="0" xfId="5" applyNumberFormat="1" applyFont="1" applyAlignment="1"/>
    <xf numFmtId="182" fontId="75" fillId="0" borderId="0" xfId="0" applyNumberFormat="1" applyFont="1"/>
    <xf numFmtId="14" fontId="96" fillId="29" borderId="19" xfId="0" applyNumberFormat="1" applyFont="1" applyFill="1" applyBorder="1" applyAlignment="1">
      <alignment horizontal="center" vertical="center" wrapText="1"/>
    </xf>
    <xf numFmtId="14" fontId="75" fillId="0" borderId="0" xfId="0" applyNumberFormat="1" applyFont="1"/>
    <xf numFmtId="38" fontId="78" fillId="2" borderId="15" xfId="0" applyNumberFormat="1" applyFont="1" applyFill="1" applyBorder="1"/>
    <xf numFmtId="38" fontId="14" fillId="0" borderId="15" xfId="0" applyNumberFormat="1" applyFont="1" applyBorder="1"/>
    <xf numFmtId="38" fontId="14" fillId="2" borderId="15" xfId="0" applyNumberFormat="1" applyFont="1" applyFill="1" applyBorder="1"/>
    <xf numFmtId="38" fontId="75" fillId="0" borderId="0" xfId="0" applyNumberFormat="1" applyFont="1" applyFill="1"/>
    <xf numFmtId="9" fontId="14" fillId="0" borderId="0" xfId="11322" applyFont="1" applyFill="1" applyBorder="1" applyAlignment="1"/>
    <xf numFmtId="184" fontId="14" fillId="71" borderId="0" xfId="0" applyNumberFormat="1" applyFont="1" applyFill="1" applyBorder="1" applyAlignment="1"/>
    <xf numFmtId="168" fontId="14" fillId="61" borderId="0" xfId="5" applyNumberFormat="1" applyFont="1" applyFill="1"/>
    <xf numFmtId="38" fontId="14" fillId="71" borderId="0" xfId="0" applyNumberFormat="1" applyFont="1" applyFill="1"/>
    <xf numFmtId="168" fontId="14" fillId="0" borderId="0" xfId="5" applyNumberFormat="1" applyFont="1" applyFill="1"/>
    <xf numFmtId="167" fontId="20" fillId="0" borderId="15" xfId="0" applyNumberFormat="1" applyFont="1" applyFill="1" applyBorder="1" applyAlignment="1">
      <alignment horizontal="left"/>
    </xf>
    <xf numFmtId="167" fontId="20" fillId="71" borderId="15" xfId="0" applyNumberFormat="1" applyFont="1" applyFill="1" applyBorder="1" applyAlignment="1">
      <alignment horizontal="left"/>
    </xf>
    <xf numFmtId="0" fontId="14" fillId="0" borderId="15" xfId="0" applyFont="1" applyBorder="1"/>
    <xf numFmtId="185" fontId="14" fillId="0" borderId="15" xfId="0" applyNumberFormat="1" applyFont="1" applyBorder="1"/>
    <xf numFmtId="185" fontId="14" fillId="0" borderId="15" xfId="0" applyNumberFormat="1" applyFont="1" applyFill="1" applyBorder="1"/>
    <xf numFmtId="9" fontId="14" fillId="0" borderId="15" xfId="11322" applyFont="1" applyBorder="1" applyAlignment="1"/>
    <xf numFmtId="38" fontId="14" fillId="0" borderId="15" xfId="0" applyNumberFormat="1" applyFont="1" applyFill="1" applyBorder="1"/>
    <xf numFmtId="38" fontId="14" fillId="61" borderId="15" xfId="0" applyNumberFormat="1" applyFont="1" applyFill="1" applyBorder="1"/>
    <xf numFmtId="38" fontId="14" fillId="0" borderId="0" xfId="0" applyNumberFormat="1" applyFont="1"/>
    <xf numFmtId="185" fontId="14" fillId="0" borderId="0" xfId="0" applyNumberFormat="1" applyFont="1"/>
    <xf numFmtId="170" fontId="14" fillId="61" borderId="15" xfId="0" applyNumberFormat="1" applyFont="1" applyFill="1" applyBorder="1"/>
    <xf numFmtId="38" fontId="14" fillId="0" borderId="0" xfId="0" applyNumberFormat="1" applyFont="1" applyFill="1"/>
    <xf numFmtId="37" fontId="14" fillId="0" borderId="0" xfId="0" applyNumberFormat="1" applyFont="1"/>
    <xf numFmtId="168" fontId="14" fillId="0" borderId="0" xfId="5" applyNumberFormat="1" applyFont="1"/>
    <xf numFmtId="38" fontId="14" fillId="71" borderId="15" xfId="0" applyNumberFormat="1" applyFont="1" applyFill="1" applyBorder="1"/>
    <xf numFmtId="9" fontId="14" fillId="71" borderId="15" xfId="11322" applyFont="1" applyFill="1" applyBorder="1" applyAlignment="1"/>
    <xf numFmtId="38" fontId="14" fillId="71" borderId="15" xfId="0" applyNumberFormat="1" applyFont="1" applyFill="1" applyBorder="1"/>
    <xf numFmtId="38" fontId="14" fillId="0" borderId="15" xfId="0" applyNumberFormat="1" applyFont="1" applyBorder="1"/>
    <xf numFmtId="168" fontId="14" fillId="61" borderId="15" xfId="5" applyNumberFormat="1" applyFont="1" applyFill="1" applyBorder="1"/>
    <xf numFmtId="168" fontId="14" fillId="0" borderId="15" xfId="0" applyNumberFormat="1" applyFont="1" applyBorder="1"/>
    <xf numFmtId="170" fontId="14" fillId="71" borderId="15" xfId="0" applyNumberFormat="1" applyFont="1" applyFill="1" applyBorder="1"/>
    <xf numFmtId="0" fontId="76" fillId="0" borderId="0" xfId="0" applyFont="1"/>
    <xf numFmtId="182" fontId="67" fillId="0" borderId="0" xfId="5" applyNumberFormat="1" applyFont="1" applyAlignment="1"/>
    <xf numFmtId="0" fontId="133" fillId="75" borderId="34" xfId="0" applyFont="1" applyFill="1" applyBorder="1" applyAlignment="1">
      <alignment vertical="center"/>
    </xf>
    <xf numFmtId="0" fontId="77" fillId="0" borderId="0" xfId="0" applyFont="1" applyAlignment="1">
      <alignment vertical="center"/>
    </xf>
    <xf numFmtId="0" fontId="77" fillId="0" borderId="0" xfId="0" applyFont="1" applyAlignment="1">
      <alignment horizontal="right" vertical="center"/>
    </xf>
    <xf numFmtId="3" fontId="77" fillId="0" borderId="0" xfId="0" applyNumberFormat="1" applyFont="1" applyAlignment="1">
      <alignment horizontal="right" vertical="center"/>
    </xf>
    <xf numFmtId="9" fontId="75" fillId="0" borderId="0" xfId="0" applyNumberFormat="1" applyFont="1"/>
    <xf numFmtId="9" fontId="75" fillId="76" borderId="0" xfId="11322" applyFont="1" applyFill="1" applyAlignment="1"/>
    <xf numFmtId="0" fontId="133" fillId="75" borderId="35" xfId="0" applyFont="1" applyFill="1" applyBorder="1" applyAlignment="1">
      <alignment vertical="center"/>
    </xf>
    <xf numFmtId="3" fontId="133" fillId="75" borderId="35" xfId="0" applyNumberFormat="1" applyFont="1" applyFill="1" applyBorder="1" applyAlignment="1">
      <alignment horizontal="right" vertical="center"/>
    </xf>
    <xf numFmtId="9" fontId="133" fillId="75" borderId="35" xfId="11322" applyFont="1" applyFill="1" applyBorder="1" applyAlignment="1">
      <alignment horizontal="right" vertical="center"/>
    </xf>
    <xf numFmtId="0" fontId="133" fillId="0" borderId="0" xfId="0" applyFont="1" applyAlignment="1">
      <alignment vertical="center"/>
    </xf>
    <xf numFmtId="0" fontId="133" fillId="0" borderId="0" xfId="0" applyFont="1" applyAlignment="1">
      <alignment horizontal="right" vertical="center"/>
    </xf>
    <xf numFmtId="0" fontId="77" fillId="0" borderId="0" xfId="0" applyFont="1" applyAlignment="1">
      <alignment horizontal="right" vertical="center"/>
    </xf>
    <xf numFmtId="182" fontId="14" fillId="0" borderId="15" xfId="0" applyNumberFormat="1" applyFont="1" applyBorder="1"/>
    <xf numFmtId="0" fontId="135" fillId="77" borderId="36" xfId="0" applyFont="1" applyFill="1" applyBorder="1"/>
    <xf numFmtId="182" fontId="135" fillId="77" borderId="36" xfId="0" applyNumberFormat="1" applyFont="1" applyFill="1" applyBorder="1"/>
    <xf numFmtId="0" fontId="76" fillId="74" borderId="0" xfId="0" applyFont="1" applyFill="1" applyAlignment="1">
      <alignment horizontal="left"/>
    </xf>
    <xf numFmtId="182" fontId="76" fillId="74" borderId="0" xfId="0" applyNumberFormat="1" applyFont="1" applyFill="1"/>
    <xf numFmtId="0" fontId="75" fillId="0" borderId="0" xfId="0" applyFont="1" applyAlignment="1">
      <alignment horizontal="left" indent="1"/>
    </xf>
    <xf numFmtId="182" fontId="75" fillId="78" borderId="0" xfId="0" applyNumberFormat="1" applyFont="1" applyFill="1"/>
    <xf numFmtId="0" fontId="76" fillId="0" borderId="37" xfId="0" applyFont="1" applyBorder="1" applyAlignment="1">
      <alignment horizontal="left"/>
    </xf>
    <xf numFmtId="182" fontId="76" fillId="0" borderId="37" xfId="0" applyNumberFormat="1" applyFont="1" applyBorder="1"/>
    <xf numFmtId="182" fontId="76" fillId="2" borderId="37" xfId="0" applyNumberFormat="1" applyFont="1" applyFill="1" applyBorder="1"/>
    <xf numFmtId="182" fontId="75" fillId="0" borderId="15" xfId="5" applyNumberFormat="1" applyFont="1" applyBorder="1" applyAlignment="1">
      <alignment horizontal="left"/>
    </xf>
    <xf numFmtId="9" fontId="75" fillId="0" borderId="15" xfId="11322" applyFont="1" applyBorder="1" applyAlignment="1"/>
    <xf numFmtId="0" fontId="14" fillId="0" borderId="15" xfId="0" applyFont="1" applyBorder="1" applyAlignment="1">
      <alignment wrapText="1"/>
    </xf>
    <xf numFmtId="186" fontId="14" fillId="0" borderId="0" xfId="0" applyNumberFormat="1" applyFont="1"/>
    <xf numFmtId="0" fontId="14" fillId="79" borderId="0" xfId="0" applyFont="1" applyFill="1"/>
    <xf numFmtId="0" fontId="14" fillId="79" borderId="0" xfId="0" applyFont="1" applyFill="1" applyAlignment="1">
      <alignment wrapText="1"/>
    </xf>
    <xf numFmtId="185" fontId="14" fillId="79" borderId="0" xfId="0" applyNumberFormat="1" applyFont="1" applyFill="1"/>
    <xf numFmtId="0" fontId="14" fillId="2" borderId="0" xfId="0" applyFont="1" applyFill="1"/>
    <xf numFmtId="38" fontId="14" fillId="0" borderId="15" xfId="5" applyNumberFormat="1" applyFont="1" applyFill="1" applyBorder="1" applyAlignment="1">
      <alignment vertical="center"/>
    </xf>
    <xf numFmtId="184" fontId="14" fillId="71" borderId="0" xfId="0" applyNumberFormat="1" applyFont="1" applyFill="1"/>
    <xf numFmtId="170" fontId="78" fillId="2" borderId="15" xfId="0" applyNumberFormat="1" applyFont="1" applyFill="1" applyBorder="1"/>
    <xf numFmtId="38" fontId="14" fillId="0" borderId="0" xfId="0" applyNumberFormat="1" applyFont="1"/>
    <xf numFmtId="38" fontId="14" fillId="0" borderId="0" xfId="0" applyNumberFormat="1" applyFont="1" applyFill="1"/>
    <xf numFmtId="168" fontId="14" fillId="0" borderId="0" xfId="5" applyNumberFormat="1" applyFont="1" applyAlignment="1">
      <alignment vertical="center"/>
    </xf>
    <xf numFmtId="168" fontId="14" fillId="0" borderId="15" xfId="11283" applyNumberFormat="1" applyFont="1" applyBorder="1"/>
    <xf numFmtId="168" fontId="14" fillId="2" borderId="15" xfId="0" applyNumberFormat="1" applyFont="1" applyFill="1" applyBorder="1"/>
    <xf numFmtId="168" fontId="14" fillId="0" borderId="0" xfId="0" applyNumberFormat="1" applyFont="1"/>
    <xf numFmtId="182" fontId="14" fillId="0" borderId="0" xfId="0" applyNumberFormat="1" applyFont="1"/>
    <xf numFmtId="168" fontId="14" fillId="73" borderId="15" xfId="0" applyNumberFormat="1" applyFont="1" applyFill="1" applyBorder="1"/>
    <xf numFmtId="0" fontId="14" fillId="0" borderId="15" xfId="0" applyFont="1" applyBorder="1" applyAlignment="1">
      <alignment horizontal="left"/>
    </xf>
    <xf numFmtId="168" fontId="14" fillId="2" borderId="15" xfId="11283" applyNumberFormat="1" applyFont="1" applyFill="1" applyBorder="1"/>
    <xf numFmtId="0" fontId="14" fillId="0" borderId="15" xfId="0" pivotButton="1" applyFont="1" applyBorder="1"/>
    <xf numFmtId="38" fontId="14" fillId="0" borderId="0" xfId="5" applyNumberFormat="1" applyFont="1" applyFill="1"/>
    <xf numFmtId="37" fontId="14" fillId="0" borderId="0" xfId="0" applyNumberFormat="1" applyFont="1" applyFill="1"/>
    <xf numFmtId="182" fontId="75" fillId="0" borderId="15" xfId="0" applyNumberFormat="1" applyFont="1" applyBorder="1"/>
    <xf numFmtId="182" fontId="67" fillId="0" borderId="15" xfId="5" applyNumberFormat="1" applyFont="1" applyBorder="1" applyAlignment="1">
      <alignment horizontal="left"/>
    </xf>
    <xf numFmtId="193" fontId="14" fillId="0" borderId="0" xfId="5" applyNumberFormat="1" applyFont="1"/>
    <xf numFmtId="182" fontId="67" fillId="0" borderId="15" xfId="5" applyNumberFormat="1" applyFont="1" applyFill="1" applyBorder="1" applyAlignment="1">
      <alignment horizontal="left"/>
    </xf>
    <xf numFmtId="168" fontId="14" fillId="71" borderId="0" xfId="5" applyNumberFormat="1" applyFont="1" applyFill="1"/>
    <xf numFmtId="170" fontId="78" fillId="0" borderId="15" xfId="0" applyNumberFormat="1" applyFont="1" applyFill="1" applyBorder="1"/>
    <xf numFmtId="38" fontId="14" fillId="0" borderId="0" xfId="5" applyNumberFormat="1" applyFont="1" applyFill="1" applyBorder="1" applyAlignment="1">
      <alignment vertical="center"/>
    </xf>
    <xf numFmtId="37" fontId="14" fillId="0" borderId="0" xfId="5" applyNumberFormat="1" applyFont="1" applyFill="1" applyAlignment="1"/>
    <xf numFmtId="38" fontId="19" fillId="72" borderId="15" xfId="0" applyNumberFormat="1" applyFont="1" applyFill="1" applyBorder="1" applyAlignment="1"/>
    <xf numFmtId="37" fontId="19" fillId="72" borderId="0" xfId="5" applyNumberFormat="1" applyFont="1" applyFill="1" applyAlignment="1"/>
    <xf numFmtId="37" fontId="14" fillId="71" borderId="15" xfId="5" applyNumberFormat="1" applyFont="1" applyFill="1" applyBorder="1" applyAlignment="1"/>
    <xf numFmtId="43" fontId="14" fillId="0" borderId="0" xfId="5" applyFont="1"/>
    <xf numFmtId="38" fontId="75" fillId="71" borderId="0" xfId="0" applyNumberFormat="1" applyFont="1" applyFill="1"/>
    <xf numFmtId="38" fontId="14" fillId="0" borderId="0" xfId="0" applyNumberFormat="1" applyFont="1" applyAlignment="1"/>
    <xf numFmtId="38" fontId="14" fillId="0" borderId="0" xfId="0" applyNumberFormat="1" applyFont="1"/>
    <xf numFmtId="38" fontId="14" fillId="2" borderId="0" xfId="0" applyNumberFormat="1" applyFont="1" applyFill="1"/>
    <xf numFmtId="38" fontId="14" fillId="73" borderId="0" xfId="5" applyNumberFormat="1" applyFont="1" applyFill="1"/>
    <xf numFmtId="38" fontId="14" fillId="71" borderId="15" xfId="5" applyNumberFormat="1" applyFont="1" applyFill="1" applyBorder="1" applyAlignment="1"/>
    <xf numFmtId="38" fontId="173" fillId="2" borderId="15" xfId="0" applyNumberFormat="1" applyFont="1" applyFill="1" applyBorder="1"/>
    <xf numFmtId="38" fontId="14" fillId="71" borderId="15" xfId="5" applyNumberFormat="1" applyFont="1" applyFill="1" applyBorder="1" applyAlignment="1">
      <alignment vertical="center"/>
    </xf>
    <xf numFmtId="170" fontId="14" fillId="72" borderId="0" xfId="0" applyNumberFormat="1" applyFont="1" applyFill="1"/>
    <xf numFmtId="38" fontId="14" fillId="72" borderId="0" xfId="5" applyNumberFormat="1" applyFont="1" applyFill="1"/>
    <xf numFmtId="38" fontId="75" fillId="2" borderId="0" xfId="0" applyNumberFormat="1" applyFont="1" applyFill="1"/>
    <xf numFmtId="38" fontId="14" fillId="0" borderId="0" xfId="0" applyNumberFormat="1" applyFont="1" applyBorder="1" applyAlignment="1"/>
    <xf numFmtId="38" fontId="14" fillId="71" borderId="0" xfId="0" applyNumberFormat="1" applyFont="1" applyFill="1" applyBorder="1" applyAlignment="1"/>
    <xf numFmtId="38" fontId="78" fillId="0" borderId="0" xfId="0" applyNumberFormat="1" applyFont="1" applyFill="1" applyBorder="1" applyAlignment="1"/>
    <xf numFmtId="38" fontId="14" fillId="0" borderId="0" xfId="0" applyNumberFormat="1" applyFont="1" applyFill="1" applyBorder="1" applyAlignment="1"/>
    <xf numFmtId="0" fontId="14" fillId="76" borderId="0" xfId="0" applyFont="1" applyFill="1"/>
    <xf numFmtId="0" fontId="14" fillId="95" borderId="1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right" vertical="center"/>
    </xf>
    <xf numFmtId="9" fontId="14" fillId="71" borderId="0" xfId="11322" applyFont="1" applyFill="1" applyAlignment="1"/>
    <xf numFmtId="0" fontId="14" fillId="76" borderId="0" xfId="0" applyFont="1" applyFill="1" applyAlignment="1">
      <alignment horizontal="right"/>
    </xf>
    <xf numFmtId="0" fontId="14" fillId="61" borderId="15" xfId="0" applyFont="1" applyFill="1" applyBorder="1" applyAlignment="1">
      <alignment horizontal="center" vertical="center" wrapText="1"/>
    </xf>
    <xf numFmtId="165" fontId="14" fillId="0" borderId="0" xfId="0" applyNumberFormat="1" applyFont="1" applyFill="1"/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14" fillId="61" borderId="0" xfId="0" applyFont="1" applyFill="1"/>
    <xf numFmtId="0" fontId="95" fillId="29" borderId="18" xfId="49409" applyFont="1" applyFill="1" applyBorder="1" applyAlignment="1">
      <alignment horizontal="center" vertical="center" wrapText="1"/>
    </xf>
    <xf numFmtId="14" fontId="96" fillId="29" borderId="19" xfId="49409" applyNumberFormat="1" applyFont="1" applyFill="1" applyBorder="1" applyAlignment="1">
      <alignment horizontal="center" vertical="center" wrapText="1"/>
    </xf>
    <xf numFmtId="49" fontId="129" fillId="0" borderId="20" xfId="49409" applyNumberFormat="1" applyFont="1" applyBorder="1" applyAlignment="1">
      <alignment horizontal="left" vertical="center" wrapText="1"/>
    </xf>
    <xf numFmtId="0" fontId="130" fillId="0" borderId="20" xfId="49409" applyFont="1" applyBorder="1" applyAlignment="1">
      <alignment vertical="center" wrapText="1"/>
    </xf>
    <xf numFmtId="0" fontId="131" fillId="0" borderId="20" xfId="49409" applyFont="1" applyBorder="1" applyAlignment="1">
      <alignment vertical="center" wrapText="1"/>
    </xf>
    <xf numFmtId="0" fontId="129" fillId="0" borderId="20" xfId="49409" applyFont="1" applyBorder="1" applyAlignment="1">
      <alignment vertical="center" wrapText="1"/>
    </xf>
    <xf numFmtId="0" fontId="132" fillId="0" borderId="20" xfId="49409" applyFont="1" applyBorder="1" applyAlignment="1">
      <alignment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49423" applyFont="1" applyFill="1" applyBorder="1" applyAlignment="1">
      <alignment horizontal="center" vertical="center" wrapText="1"/>
    </xf>
    <xf numFmtId="14" fontId="96" fillId="29" borderId="19" xfId="49423" applyNumberFormat="1" applyFont="1" applyFill="1" applyBorder="1" applyAlignment="1">
      <alignment horizontal="center" vertical="center" wrapText="1"/>
    </xf>
    <xf numFmtId="49" fontId="129" fillId="0" borderId="20" xfId="49423" applyNumberFormat="1" applyFont="1" applyBorder="1" applyAlignment="1">
      <alignment horizontal="left" vertical="center" wrapText="1"/>
    </xf>
    <xf numFmtId="0" fontId="130" fillId="0" borderId="20" xfId="49423" applyFont="1" applyBorder="1" applyAlignment="1">
      <alignment vertical="center" wrapText="1"/>
    </xf>
    <xf numFmtId="0" fontId="131" fillId="0" borderId="20" xfId="49423" applyFont="1" applyBorder="1" applyAlignment="1">
      <alignment vertical="center" wrapText="1"/>
    </xf>
    <xf numFmtId="0" fontId="129" fillId="0" borderId="20" xfId="49423" applyFont="1" applyBorder="1" applyAlignment="1">
      <alignment vertical="center" wrapText="1"/>
    </xf>
    <xf numFmtId="0" fontId="132" fillId="0" borderId="20" xfId="49423" applyFont="1" applyBorder="1" applyAlignment="1">
      <alignment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130" fillId="2" borderId="20" xfId="0" applyFont="1" applyFill="1" applyBorder="1" applyAlignment="1">
      <alignment vertical="center" wrapText="1"/>
    </xf>
    <xf numFmtId="0" fontId="131" fillId="2" borderId="20" xfId="0" applyFont="1" applyFill="1" applyBorder="1" applyAlignment="1">
      <alignment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38" fontId="14" fillId="72" borderId="15" xfId="5" applyNumberFormat="1" applyFont="1" applyFill="1" applyBorder="1" applyAlignment="1">
      <alignment vertical="center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3" fontId="14" fillId="0" borderId="0" xfId="0" applyNumberFormat="1" applyFont="1"/>
    <xf numFmtId="3" fontId="14" fillId="2" borderId="0" xfId="0" applyNumberFormat="1" applyFont="1" applyFill="1"/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170" fontId="14" fillId="72" borderId="15" xfId="0" applyNumberFormat="1" applyFont="1" applyFill="1" applyBorder="1"/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168" fontId="19" fillId="0" borderId="0" xfId="5" applyNumberFormat="1" applyFont="1"/>
    <xf numFmtId="0" fontId="95" fillId="29" borderId="18" xfId="49437" applyFont="1" applyFill="1" applyBorder="1" applyAlignment="1">
      <alignment horizontal="center" vertical="center" wrapText="1"/>
    </xf>
    <xf numFmtId="14" fontId="96" fillId="29" borderId="19" xfId="49437" applyNumberFormat="1" applyFont="1" applyFill="1" applyBorder="1" applyAlignment="1">
      <alignment horizontal="center" vertical="center" wrapText="1"/>
    </xf>
    <xf numFmtId="49" fontId="129" fillId="0" borderId="20" xfId="49437" applyNumberFormat="1" applyFont="1" applyBorder="1" applyAlignment="1">
      <alignment horizontal="left" vertical="center" wrapText="1"/>
    </xf>
    <xf numFmtId="0" fontId="130" fillId="0" borderId="20" xfId="49437" applyFont="1" applyBorder="1" applyAlignment="1">
      <alignment vertical="center" wrapText="1"/>
    </xf>
    <xf numFmtId="0" fontId="131" fillId="0" borderId="20" xfId="49437" applyFont="1" applyBorder="1" applyAlignment="1">
      <alignment vertical="center" wrapText="1"/>
    </xf>
    <xf numFmtId="0" fontId="129" fillId="0" borderId="20" xfId="49437" applyFont="1" applyBorder="1" applyAlignment="1">
      <alignment vertical="center" wrapText="1"/>
    </xf>
    <xf numFmtId="0" fontId="132" fillId="0" borderId="20" xfId="49437" applyFont="1" applyBorder="1" applyAlignment="1">
      <alignment vertical="center" wrapText="1"/>
    </xf>
    <xf numFmtId="43" fontId="14" fillId="0" borderId="0" xfId="0" applyNumberFormat="1" applyFont="1"/>
    <xf numFmtId="43" fontId="14" fillId="0" borderId="0" xfId="5" applyFont="1" applyAlignment="1"/>
    <xf numFmtId="38" fontId="178" fillId="2" borderId="15" xfId="0" applyNumberFormat="1" applyFont="1" applyFill="1" applyBorder="1"/>
    <xf numFmtId="0" fontId="95" fillId="29" borderId="18" xfId="49451" applyFont="1" applyFill="1" applyBorder="1" applyAlignment="1">
      <alignment horizontal="center" vertical="center" wrapText="1"/>
    </xf>
    <xf numFmtId="14" fontId="96" fillId="29" borderId="19" xfId="49451" applyNumberFormat="1" applyFont="1" applyFill="1" applyBorder="1" applyAlignment="1">
      <alignment horizontal="center" vertical="center" wrapText="1"/>
    </xf>
    <xf numFmtId="49" fontId="129" fillId="0" borderId="20" xfId="49451" applyNumberFormat="1" applyFont="1" applyBorder="1" applyAlignment="1">
      <alignment horizontal="left" vertical="center" wrapText="1"/>
    </xf>
    <xf numFmtId="0" fontId="130" fillId="0" borderId="20" xfId="49451" applyFont="1" applyBorder="1" applyAlignment="1">
      <alignment vertical="center" wrapText="1"/>
    </xf>
    <xf numFmtId="0" fontId="131" fillId="0" borderId="20" xfId="49451" applyFont="1" applyBorder="1" applyAlignment="1">
      <alignment vertical="center" wrapText="1"/>
    </xf>
    <xf numFmtId="0" fontId="129" fillId="0" borderId="20" xfId="49451" applyFont="1" applyBorder="1" applyAlignment="1">
      <alignment vertical="center" wrapText="1"/>
    </xf>
    <xf numFmtId="0" fontId="132" fillId="0" borderId="20" xfId="49451" applyFont="1" applyBorder="1" applyAlignment="1">
      <alignment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38" fontId="14" fillId="2" borderId="15" xfId="5" applyNumberFormat="1" applyFont="1" applyFill="1" applyBorder="1" applyAlignment="1">
      <alignment vertical="center"/>
    </xf>
    <xf numFmtId="0" fontId="95" fillId="29" borderId="18" xfId="49453" applyFont="1" applyFill="1" applyBorder="1" applyAlignment="1">
      <alignment horizontal="center" vertical="center" wrapText="1"/>
    </xf>
    <xf numFmtId="14" fontId="96" fillId="29" borderId="19" xfId="49453" applyNumberFormat="1" applyFont="1" applyFill="1" applyBorder="1" applyAlignment="1">
      <alignment horizontal="center" vertical="center" wrapText="1"/>
    </xf>
    <xf numFmtId="49" fontId="129" fillId="0" borderId="20" xfId="49453" applyNumberFormat="1" applyFont="1" applyBorder="1" applyAlignment="1">
      <alignment horizontal="left" vertical="center" wrapText="1"/>
    </xf>
    <xf numFmtId="0" fontId="130" fillId="0" borderId="20" xfId="49453" applyFont="1" applyBorder="1" applyAlignment="1">
      <alignment vertical="center" wrapText="1"/>
    </xf>
    <xf numFmtId="0" fontId="131" fillId="0" borderId="20" xfId="49453" applyFont="1" applyBorder="1" applyAlignment="1">
      <alignment vertical="center" wrapText="1"/>
    </xf>
    <xf numFmtId="0" fontId="129" fillId="0" borderId="20" xfId="49453" applyFont="1" applyBorder="1" applyAlignment="1">
      <alignment vertical="center" wrapText="1"/>
    </xf>
    <xf numFmtId="0" fontId="132" fillId="0" borderId="20" xfId="49453" applyFont="1" applyBorder="1" applyAlignment="1">
      <alignment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6" fillId="29" borderId="19" xfId="0" applyFont="1" applyFill="1" applyBorder="1" applyAlignment="1">
      <alignment horizontal="center" vertical="center" wrapText="1"/>
    </xf>
    <xf numFmtId="38" fontId="14" fillId="0" borderId="15" xfId="0" applyNumberFormat="1" applyFont="1" applyFill="1" applyBorder="1" applyAlignment="1"/>
    <xf numFmtId="168" fontId="14" fillId="0" borderId="15" xfId="5" applyNumberFormat="1" applyFont="1" applyBorder="1" applyAlignment="1"/>
    <xf numFmtId="168" fontId="14" fillId="0" borderId="0" xfId="5" applyNumberFormat="1" applyFont="1" applyFill="1" applyAlignment="1"/>
    <xf numFmtId="168" fontId="14" fillId="71" borderId="15" xfId="5" applyNumberFormat="1" applyFont="1" applyFill="1" applyBorder="1" applyAlignment="1"/>
    <xf numFmtId="168" fontId="14" fillId="0" borderId="15" xfId="5" applyNumberFormat="1" applyFont="1" applyFill="1" applyBorder="1" applyAlignment="1"/>
    <xf numFmtId="168" fontId="19" fillId="0" borderId="0" xfId="5" applyNumberFormat="1" applyFont="1" applyFill="1"/>
    <xf numFmtId="38" fontId="75" fillId="72" borderId="0" xfId="0" applyNumberFormat="1" applyFont="1" applyFill="1"/>
    <xf numFmtId="0" fontId="130" fillId="72" borderId="20" xfId="0" applyFont="1" applyFill="1" applyBorder="1" applyAlignment="1">
      <alignment vertical="center" wrapText="1"/>
    </xf>
    <xf numFmtId="0" fontId="131" fillId="72" borderId="20" xfId="0" applyFont="1" applyFill="1" applyBorder="1" applyAlignment="1">
      <alignment vertical="center" wrapText="1"/>
    </xf>
    <xf numFmtId="0" fontId="19" fillId="0" borderId="0" xfId="0" applyFont="1"/>
    <xf numFmtId="38" fontId="19" fillId="0" borderId="0" xfId="0" applyNumberFormat="1" applyFont="1"/>
    <xf numFmtId="0" fontId="0" fillId="0" borderId="50" xfId="0" applyBorder="1"/>
    <xf numFmtId="0" fontId="19" fillId="0" borderId="50" xfId="0" applyFont="1" applyBorder="1"/>
    <xf numFmtId="168" fontId="19" fillId="0" borderId="51" xfId="5" applyNumberFormat="1" applyFont="1" applyBorder="1"/>
    <xf numFmtId="38" fontId="19" fillId="0" borderId="51" xfId="0" applyNumberFormat="1" applyFont="1" applyBorder="1"/>
    <xf numFmtId="0" fontId="19" fillId="0" borderId="52" xfId="0" applyFont="1" applyBorder="1"/>
    <xf numFmtId="14" fontId="0" fillId="0" borderId="0" xfId="0" applyNumberFormat="1"/>
    <xf numFmtId="0" fontId="95" fillId="29" borderId="18" xfId="49455" applyFont="1" applyFill="1" applyBorder="1" applyAlignment="1">
      <alignment horizontal="center" vertical="center" wrapText="1"/>
    </xf>
    <xf numFmtId="14" fontId="96" fillId="29" borderId="19" xfId="49455" applyNumberFormat="1" applyFont="1" applyFill="1" applyBorder="1" applyAlignment="1">
      <alignment horizontal="center" vertical="center" wrapText="1"/>
    </xf>
    <xf numFmtId="49" fontId="129" fillId="0" borderId="20" xfId="49455" applyNumberFormat="1" applyFont="1" applyBorder="1" applyAlignment="1">
      <alignment horizontal="left" vertical="center" wrapText="1"/>
    </xf>
    <xf numFmtId="0" fontId="130" fillId="0" borderId="20" xfId="49455" applyFont="1" applyBorder="1" applyAlignment="1">
      <alignment vertical="center" wrapText="1"/>
    </xf>
    <xf numFmtId="0" fontId="131" fillId="0" borderId="20" xfId="49455" applyFont="1" applyBorder="1" applyAlignment="1">
      <alignment vertical="center" wrapText="1"/>
    </xf>
    <xf numFmtId="0" fontId="129" fillId="0" borderId="20" xfId="49455" applyFont="1" applyBorder="1" applyAlignment="1">
      <alignment vertical="center" wrapText="1"/>
    </xf>
    <xf numFmtId="0" fontId="132" fillId="0" borderId="20" xfId="49455" applyFont="1" applyBorder="1" applyAlignment="1">
      <alignment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179" fillId="96" borderId="45" xfId="0" applyNumberFormat="1" applyFont="1" applyFill="1" applyBorder="1" applyAlignment="1">
      <alignment horizontal="left" wrapText="1"/>
    </xf>
    <xf numFmtId="0" fontId="0" fillId="0" borderId="45" xfId="0" applyNumberFormat="1" applyFont="1" applyBorder="1" applyAlignment="1">
      <alignment wrapText="1"/>
    </xf>
    <xf numFmtId="4" fontId="0" fillId="0" borderId="45" xfId="0" applyNumberFormat="1" applyFont="1" applyBorder="1" applyAlignment="1">
      <alignment wrapText="1"/>
    </xf>
    <xf numFmtId="194" fontId="0" fillId="0" borderId="45" xfId="0" applyNumberFormat="1" applyFont="1" applyBorder="1" applyAlignment="1">
      <alignment wrapText="1"/>
    </xf>
    <xf numFmtId="14" fontId="0" fillId="0" borderId="0" xfId="0" applyNumberFormat="1"/>
    <xf numFmtId="4" fontId="0" fillId="0" borderId="54" xfId="0" applyNumberFormat="1" applyFont="1" applyFill="1" applyBorder="1" applyAlignment="1">
      <alignment wrapText="1"/>
    </xf>
    <xf numFmtId="4" fontId="181" fillId="97" borderId="55" xfId="0" applyNumberFormat="1" applyFont="1" applyFill="1" applyBorder="1" applyAlignment="1">
      <alignment horizontal="right" vertical="center" wrapText="1"/>
    </xf>
    <xf numFmtId="4" fontId="182" fillId="97" borderId="55" xfId="0" applyNumberFormat="1" applyFont="1" applyFill="1" applyBorder="1" applyAlignment="1">
      <alignment horizontal="right" vertical="center" wrapText="1"/>
    </xf>
    <xf numFmtId="10" fontId="181" fillId="97" borderId="55" xfId="0" applyNumberFormat="1" applyFont="1" applyFill="1" applyBorder="1" applyAlignment="1">
      <alignment horizontal="right" vertical="center" wrapText="1"/>
    </xf>
    <xf numFmtId="4" fontId="181" fillId="98" borderId="55" xfId="0" applyNumberFormat="1" applyFont="1" applyFill="1" applyBorder="1" applyAlignment="1">
      <alignment horizontal="right" vertical="center" wrapText="1"/>
    </xf>
    <xf numFmtId="4" fontId="182" fillId="98" borderId="55" xfId="0" applyNumberFormat="1" applyFont="1" applyFill="1" applyBorder="1" applyAlignment="1">
      <alignment horizontal="right" vertical="center" wrapText="1"/>
    </xf>
    <xf numFmtId="10" fontId="181" fillId="98" borderId="55" xfId="0" applyNumberFormat="1" applyFont="1" applyFill="1" applyBorder="1" applyAlignment="1">
      <alignment horizontal="right" vertical="center" wrapText="1"/>
    </xf>
    <xf numFmtId="0" fontId="180" fillId="29" borderId="56" xfId="0" applyFont="1" applyFill="1" applyBorder="1" applyAlignment="1">
      <alignment horizontal="center" vertical="center" wrapText="1"/>
    </xf>
    <xf numFmtId="0" fontId="180" fillId="29" borderId="57" xfId="0" applyFont="1" applyFill="1" applyBorder="1" applyAlignment="1">
      <alignment horizontal="center" vertical="center" wrapText="1"/>
    </xf>
    <xf numFmtId="0" fontId="180" fillId="29" borderId="58" xfId="0" applyFont="1" applyFill="1" applyBorder="1" applyAlignment="1">
      <alignment horizontal="center" vertical="center" wrapText="1"/>
    </xf>
    <xf numFmtId="0" fontId="181" fillId="97" borderId="59" xfId="0" applyFont="1" applyFill="1" applyBorder="1" applyAlignment="1">
      <alignment vertical="center" wrapText="1"/>
    </xf>
    <xf numFmtId="10" fontId="181" fillId="97" borderId="60" xfId="0" applyNumberFormat="1" applyFont="1" applyFill="1" applyBorder="1" applyAlignment="1">
      <alignment horizontal="right" vertical="center" wrapText="1"/>
    </xf>
    <xf numFmtId="0" fontId="181" fillId="98" borderId="59" xfId="0" applyFont="1" applyFill="1" applyBorder="1" applyAlignment="1">
      <alignment vertical="center" wrapText="1"/>
    </xf>
    <xf numFmtId="10" fontId="181" fillId="98" borderId="60" xfId="0" applyNumberFormat="1" applyFont="1" applyFill="1" applyBorder="1" applyAlignment="1">
      <alignment horizontal="right" vertical="center" wrapText="1"/>
    </xf>
    <xf numFmtId="0" fontId="181" fillId="97" borderId="61" xfId="0" applyFont="1" applyFill="1" applyBorder="1" applyAlignment="1">
      <alignment vertical="center" wrapText="1"/>
    </xf>
    <xf numFmtId="4" fontId="181" fillId="97" borderId="62" xfId="0" applyNumberFormat="1" applyFont="1" applyFill="1" applyBorder="1" applyAlignment="1">
      <alignment horizontal="right" vertical="center" wrapText="1"/>
    </xf>
    <xf numFmtId="4" fontId="182" fillId="97" borderId="62" xfId="0" applyNumberFormat="1" applyFont="1" applyFill="1" applyBorder="1" applyAlignment="1">
      <alignment horizontal="right" vertical="center" wrapText="1"/>
    </xf>
    <xf numFmtId="10" fontId="181" fillId="97" borderId="62" xfId="0" applyNumberFormat="1" applyFont="1" applyFill="1" applyBorder="1" applyAlignment="1">
      <alignment horizontal="right" vertical="center" wrapText="1"/>
    </xf>
    <xf numFmtId="10" fontId="181" fillId="97" borderId="63" xfId="0" applyNumberFormat="1" applyFont="1" applyFill="1" applyBorder="1" applyAlignment="1">
      <alignment horizontal="right" vertical="center" wrapText="1"/>
    </xf>
    <xf numFmtId="0" fontId="19" fillId="0" borderId="64" xfId="0" applyFont="1" applyBorder="1"/>
    <xf numFmtId="168" fontId="19" fillId="0" borderId="15" xfId="5" applyNumberFormat="1" applyFont="1" applyBorder="1"/>
    <xf numFmtId="168" fontId="19" fillId="0" borderId="15" xfId="0" applyNumberFormat="1" applyFont="1" applyBorder="1"/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183" fillId="96" borderId="15" xfId="0" applyNumberFormat="1" applyFont="1" applyFill="1" applyBorder="1" applyAlignment="1">
      <alignment horizontal="left" wrapText="1"/>
    </xf>
    <xf numFmtId="0" fontId="0" fillId="0" borderId="15" xfId="0" applyNumberFormat="1" applyFont="1" applyBorder="1" applyAlignment="1">
      <alignment wrapText="1"/>
    </xf>
    <xf numFmtId="4" fontId="0" fillId="0" borderId="15" xfId="0" applyNumberFormat="1" applyFont="1" applyBorder="1" applyAlignment="1">
      <alignment wrapText="1"/>
    </xf>
    <xf numFmtId="194" fontId="0" fillId="0" borderId="15" xfId="0" applyNumberFormat="1" applyFont="1" applyBorder="1" applyAlignment="1">
      <alignment wrapText="1"/>
    </xf>
    <xf numFmtId="14" fontId="0" fillId="0" borderId="0" xfId="0" applyNumberFormat="1"/>
    <xf numFmtId="0" fontId="179" fillId="96" borderId="15" xfId="0" applyNumberFormat="1" applyFont="1" applyFill="1" applyBorder="1" applyAlignment="1">
      <alignment horizontal="left" wrapText="1"/>
    </xf>
    <xf numFmtId="38" fontId="75" fillId="61" borderId="0" xfId="0" applyNumberFormat="1" applyFont="1" applyFill="1"/>
    <xf numFmtId="0" fontId="95" fillId="29" borderId="18" xfId="0" applyFont="1" applyFill="1" applyBorder="1" applyAlignment="1">
      <alignment horizontal="center" vertical="center" wrapText="1"/>
    </xf>
    <xf numFmtId="14" fontId="0" fillId="0" borderId="0" xfId="0" applyNumberFormat="1"/>
    <xf numFmtId="0" fontId="95" fillId="29" borderId="18" xfId="0" applyFont="1" applyFill="1" applyBorder="1" applyAlignment="1">
      <alignment horizontal="center" vertical="center" wrapText="1"/>
    </xf>
    <xf numFmtId="14" fontId="0" fillId="0" borderId="0" xfId="0" applyNumberFormat="1"/>
    <xf numFmtId="0" fontId="95" fillId="29" borderId="18" xfId="0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170" fontId="14" fillId="71" borderId="0" xfId="0" applyNumberFormat="1" applyFont="1" applyFill="1"/>
    <xf numFmtId="49" fontId="20" fillId="71" borderId="15" xfId="0" applyNumberFormat="1" applyFont="1" applyFill="1" applyBorder="1" applyAlignment="1"/>
    <xf numFmtId="0" fontId="14" fillId="71" borderId="0" xfId="0" applyFont="1" applyFill="1"/>
    <xf numFmtId="170" fontId="14" fillId="76" borderId="0" xfId="0" applyNumberFormat="1" applyFont="1" applyFill="1"/>
    <xf numFmtId="38" fontId="67" fillId="0" borderId="0" xfId="0" applyNumberFormat="1" applyFont="1" applyFill="1"/>
    <xf numFmtId="0" fontId="18" fillId="0" borderId="44" xfId="49457" applyFont="1" applyFill="1" applyBorder="1" applyAlignment="1">
      <alignment wrapText="1"/>
    </xf>
    <xf numFmtId="0" fontId="18" fillId="0" borderId="44" xfId="49457" applyFont="1" applyFill="1" applyBorder="1" applyAlignment="1">
      <alignment horizontal="right" wrapText="1"/>
    </xf>
    <xf numFmtId="0" fontId="95" fillId="29" borderId="18" xfId="49458" applyFont="1" applyFill="1" applyBorder="1" applyAlignment="1">
      <alignment horizontal="center" vertical="center" wrapText="1"/>
    </xf>
    <xf numFmtId="14" fontId="96" fillId="29" borderId="19" xfId="49458" applyNumberFormat="1" applyFont="1" applyFill="1" applyBorder="1" applyAlignment="1">
      <alignment horizontal="center" vertical="center" wrapText="1"/>
    </xf>
    <xf numFmtId="49" fontId="129" fillId="0" borderId="20" xfId="49458" applyNumberFormat="1" applyFont="1" applyBorder="1" applyAlignment="1">
      <alignment horizontal="left" vertical="center" wrapText="1"/>
    </xf>
    <xf numFmtId="0" fontId="130" fillId="0" borderId="20" xfId="49458" applyFont="1" applyBorder="1" applyAlignment="1">
      <alignment vertical="center" wrapText="1"/>
    </xf>
    <xf numFmtId="0" fontId="131" fillId="0" borderId="20" xfId="49458" applyFont="1" applyBorder="1" applyAlignment="1">
      <alignment vertical="center" wrapText="1"/>
    </xf>
    <xf numFmtId="0" fontId="129" fillId="0" borderId="20" xfId="49458" applyFont="1" applyBorder="1" applyAlignment="1">
      <alignment vertical="center" wrapText="1"/>
    </xf>
    <xf numFmtId="0" fontId="132" fillId="0" borderId="20" xfId="49458" applyFont="1" applyBorder="1" applyAlignment="1">
      <alignment vertical="center" wrapText="1"/>
    </xf>
    <xf numFmtId="0" fontId="95" fillId="29" borderId="18" xfId="0" applyFont="1" applyFill="1" applyBorder="1" applyAlignment="1">
      <alignment horizontal="center" vertical="center" wrapText="1"/>
    </xf>
    <xf numFmtId="170" fontId="19" fillId="0" borderId="0" xfId="0" applyNumberFormat="1" applyFont="1"/>
    <xf numFmtId="0" fontId="19" fillId="0" borderId="0" xfId="0" applyFont="1" applyAlignment="1"/>
    <xf numFmtId="37" fontId="19" fillId="71" borderId="0" xfId="5" applyNumberFormat="1" applyFont="1" applyFill="1" applyAlignment="1"/>
    <xf numFmtId="9" fontId="19" fillId="0" borderId="0" xfId="11322" applyFont="1" applyAlignment="1"/>
    <xf numFmtId="0" fontId="19" fillId="0" borderId="0" xfId="0" applyFont="1" applyFill="1"/>
    <xf numFmtId="38" fontId="19" fillId="0" borderId="0" xfId="0" applyNumberFormat="1" applyFont="1" applyFill="1"/>
    <xf numFmtId="38" fontId="178" fillId="73" borderId="0" xfId="5" applyNumberFormat="1" applyFont="1" applyFill="1"/>
    <xf numFmtId="0" fontId="96" fillId="29" borderId="18" xfId="0" applyFont="1" applyFill="1" applyBorder="1" applyAlignment="1">
      <alignment horizontal="center" vertical="center" wrapText="1"/>
    </xf>
    <xf numFmtId="49" fontId="184" fillId="0" borderId="20" xfId="0" applyNumberFormat="1" applyFont="1" applyBorder="1" applyAlignment="1">
      <alignment horizontal="left" vertical="center" wrapText="1"/>
    </xf>
    <xf numFmtId="0" fontId="185" fillId="0" borderId="20" xfId="0" applyFont="1" applyBorder="1" applyAlignment="1">
      <alignment vertical="center" wrapText="1"/>
    </xf>
    <xf numFmtId="0" fontId="186" fillId="0" borderId="20" xfId="0" applyFont="1" applyBorder="1" applyAlignment="1">
      <alignment vertical="center" wrapText="1"/>
    </xf>
    <xf numFmtId="0" fontId="184" fillId="0" borderId="20" xfId="0" applyFont="1" applyBorder="1" applyAlignment="1">
      <alignment vertical="center" wrapText="1"/>
    </xf>
    <xf numFmtId="0" fontId="187" fillId="0" borderId="20" xfId="0" applyFont="1" applyBorder="1" applyAlignment="1">
      <alignment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19" fillId="0" borderId="49" xfId="0" applyFont="1" applyBorder="1" applyAlignment="1">
      <alignment horizontal="center" vertical="center" wrapText="1"/>
    </xf>
    <xf numFmtId="0" fontId="19" fillId="0" borderId="51" xfId="0" applyFont="1" applyBorder="1" applyAlignment="1">
      <alignment horizontal="center" vertical="center" wrapText="1"/>
    </xf>
    <xf numFmtId="0" fontId="19" fillId="0" borderId="53" xfId="0" applyFont="1" applyBorder="1" applyAlignment="1">
      <alignment horizontal="center" vertical="center" wrapText="1"/>
    </xf>
    <xf numFmtId="168" fontId="14" fillId="0" borderId="15" xfId="5" applyNumberFormat="1" applyFont="1" applyBorder="1" applyAlignment="1">
      <alignment horizontal="center"/>
    </xf>
    <xf numFmtId="38" fontId="14" fillId="0" borderId="15" xfId="5" applyNumberFormat="1" applyFont="1" applyBorder="1" applyAlignment="1">
      <alignment horizontal="right"/>
    </xf>
    <xf numFmtId="38" fontId="14" fillId="0" borderId="15" xfId="0" applyNumberFormat="1" applyFont="1" applyBorder="1" applyAlignment="1">
      <alignment horizontal="right"/>
    </xf>
    <xf numFmtId="38" fontId="14" fillId="0" borderId="15" xfId="0" applyNumberFormat="1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38" fontId="14" fillId="0" borderId="16" xfId="0" applyNumberFormat="1" applyFont="1" applyFill="1" applyBorder="1" applyAlignment="1">
      <alignment horizontal="center" vertical="center" wrapText="1"/>
    </xf>
    <xf numFmtId="38" fontId="14" fillId="0" borderId="17" xfId="0" applyNumberFormat="1" applyFont="1" applyFill="1" applyBorder="1" applyAlignment="1">
      <alignment horizontal="center" vertical="center" wrapText="1"/>
    </xf>
    <xf numFmtId="0" fontId="95" fillId="29" borderId="18" xfId="0" applyFont="1" applyFill="1" applyBorder="1" applyAlignment="1">
      <alignment horizontal="center" vertical="center" wrapText="1"/>
    </xf>
    <xf numFmtId="0" fontId="95" fillId="29" borderId="19" xfId="0" applyFont="1" applyFill="1" applyBorder="1" applyAlignment="1">
      <alignment horizontal="center" vertical="center" wrapText="1"/>
    </xf>
    <xf numFmtId="0" fontId="95" fillId="29" borderId="18" xfId="49458" applyFont="1" applyFill="1" applyBorder="1" applyAlignment="1">
      <alignment horizontal="center" vertical="center" wrapText="1"/>
    </xf>
    <xf numFmtId="0" fontId="95" fillId="29" borderId="19" xfId="49458" applyFont="1" applyFill="1" applyBorder="1" applyAlignment="1">
      <alignment horizontal="center" vertical="center" wrapText="1"/>
    </xf>
    <xf numFmtId="0" fontId="95" fillId="29" borderId="18" xfId="49453" applyFont="1" applyFill="1" applyBorder="1" applyAlignment="1">
      <alignment horizontal="center" vertical="center" wrapText="1"/>
    </xf>
    <xf numFmtId="0" fontId="95" fillId="29" borderId="19" xfId="49453" applyFont="1" applyFill="1" applyBorder="1" applyAlignment="1">
      <alignment horizontal="center" vertical="center" wrapText="1"/>
    </xf>
    <xf numFmtId="0" fontId="95" fillId="29" borderId="18" xfId="49437" applyFont="1" applyFill="1" applyBorder="1" applyAlignment="1">
      <alignment horizontal="center" vertical="center" wrapText="1"/>
    </xf>
    <xf numFmtId="0" fontId="95" fillId="29" borderId="19" xfId="49437" applyFont="1" applyFill="1" applyBorder="1" applyAlignment="1">
      <alignment horizontal="center" vertical="center" wrapText="1"/>
    </xf>
    <xf numFmtId="0" fontId="177" fillId="0" borderId="0" xfId="0" applyFont="1" applyAlignment="1">
      <alignment horizontal="right" vertical="center" wrapText="1"/>
    </xf>
    <xf numFmtId="0" fontId="95" fillId="29" borderId="18" xfId="49455" applyFont="1" applyFill="1" applyBorder="1" applyAlignment="1">
      <alignment horizontal="center" vertical="center" wrapText="1"/>
    </xf>
    <xf numFmtId="0" fontId="95" fillId="29" borderId="19" xfId="49455" applyFont="1" applyFill="1" applyBorder="1" applyAlignment="1">
      <alignment horizontal="center" vertical="center" wrapText="1"/>
    </xf>
    <xf numFmtId="0" fontId="95" fillId="29" borderId="18" xfId="49451" applyFont="1" applyFill="1" applyBorder="1" applyAlignment="1">
      <alignment horizontal="center" vertical="center" wrapText="1"/>
    </xf>
    <xf numFmtId="0" fontId="95" fillId="29" borderId="19" xfId="49451" applyFont="1" applyFill="1" applyBorder="1" applyAlignment="1">
      <alignment horizontal="center" vertical="center" wrapText="1"/>
    </xf>
    <xf numFmtId="0" fontId="176" fillId="0" borderId="0" xfId="0" applyFont="1" applyAlignment="1">
      <alignment horizontal="center" vertical="center" wrapText="1"/>
    </xf>
    <xf numFmtId="0" fontId="96" fillId="29" borderId="18" xfId="0" applyFont="1" applyFill="1" applyBorder="1" applyAlignment="1">
      <alignment horizontal="center" vertical="center" wrapText="1"/>
    </xf>
    <xf numFmtId="0" fontId="96" fillId="29" borderId="19" xfId="0" applyFont="1" applyFill="1" applyBorder="1" applyAlignment="1">
      <alignment horizontal="center" vertical="center" wrapText="1"/>
    </xf>
    <xf numFmtId="0" fontId="95" fillId="29" borderId="18" xfId="49409" applyFont="1" applyFill="1" applyBorder="1" applyAlignment="1">
      <alignment horizontal="center" vertical="center" wrapText="1"/>
    </xf>
    <xf numFmtId="0" fontId="95" fillId="29" borderId="19" xfId="49409" applyFont="1" applyFill="1" applyBorder="1" applyAlignment="1">
      <alignment horizontal="center" vertical="center" wrapText="1"/>
    </xf>
    <xf numFmtId="0" fontId="95" fillId="29" borderId="18" xfId="49423" applyFont="1" applyFill="1" applyBorder="1" applyAlignment="1">
      <alignment horizontal="center" vertical="center" wrapText="1"/>
    </xf>
    <xf numFmtId="0" fontId="95" fillId="29" borderId="19" xfId="49423" applyFont="1" applyFill="1" applyBorder="1" applyAlignment="1">
      <alignment horizontal="center" vertical="center" wrapText="1"/>
    </xf>
    <xf numFmtId="168" fontId="0" fillId="0" borderId="0" xfId="0" applyNumberFormat="1"/>
    <xf numFmtId="38" fontId="0" fillId="0" borderId="0" xfId="0" applyNumberFormat="1"/>
  </cellXfs>
  <cellStyles count="49460">
    <cellStyle name=" 1" xfId="1579"/>
    <cellStyle name=" 1 2" xfId="3186"/>
    <cellStyle name=" 1 2 2" xfId="13447"/>
    <cellStyle name=" 1 2 3" xfId="18459"/>
    <cellStyle name=" 1 3" xfId="11064"/>
    <cellStyle name=" 1 3 2" xfId="22657"/>
    <cellStyle name=" 1 3 3" xfId="22658"/>
    <cellStyle name=" 1 3 4" xfId="21716"/>
    <cellStyle name=" 1 3_Sheet1" xfId="22659"/>
    <cellStyle name=" 1 4" xfId="2857"/>
    <cellStyle name=" 1 4 2" xfId="22660"/>
    <cellStyle name=" 1 5" xfId="13129"/>
    <cellStyle name=" 1 6" xfId="18141"/>
    <cellStyle name=" 3]_x000a__x000a_Zoomed=1_x000a__x000a_Row=128_x000a__x000a_Column=101_x000a__x000a_Height=300_x000a__x000a_Width=301_x000a__x000a_FontName=System_x000a__x000a_FontStyle=1_x000a__x000a_FontSize=12_x000a__x000a_PrtFontNa" xfId="3187"/>
    <cellStyle name=" 3]_x000a__x000a_Zoomed=1_x000a__x000a_Row=128_x000a__x000a_Column=101_x000a__x000a_Height=300_x000a__x000a_Width=301_x000a__x000a_FontName=System_x000a__x000a_FontStyle=1_x000a__x000a_FontSize=12_x000a__x000a_PrtFontNa 2" xfId="3188"/>
    <cellStyle name=" 3]_x000a__x000a_Zoomed=1_x000a__x000a_Row=128_x000a__x000a_Column=101_x000a__x000a_Height=300_x000a__x000a_Width=301_x000a__x000a_FontName=System_x000a__x000a_FontStyle=1_x000a__x000a_FontSize=12_x000a__x000a_PrtFontNa 2 2" xfId="13449"/>
    <cellStyle name=" 3]_x000a__x000a_Zoomed=1_x000a__x000a_Row=128_x000a__x000a_Column=101_x000a__x000a_Height=300_x000a__x000a_Width=301_x000a__x000a_FontName=System_x000a__x000a_FontStyle=1_x000a__x000a_FontSize=12_x000a__x000a_PrtFontNa 2 3" xfId="18461"/>
    <cellStyle name=" 3]_x000a__x000a_Zoomed=1_x000a__x000a_Row=128_x000a__x000a_Column=101_x000a__x000a_Height=300_x000a__x000a_Width=301_x000a__x000a_FontName=System_x000a__x000a_FontStyle=1_x000a__x000a_FontSize=12_x000a__x000a_PrtFontNa 3" xfId="13448"/>
    <cellStyle name=" 3]_x000a__x000a_Zoomed=1_x000a__x000a_Row=128_x000a__x000a_Column=101_x000a__x000a_Height=300_x000a__x000a_Width=301_x000a__x000a_FontName=System_x000a__x000a_FontStyle=1_x000a__x000a_FontSize=12_x000a__x000a_PrtFontNa 4" xfId="18460"/>
    <cellStyle name=" 3]_x000a__x000a_Zoomed=1_x000a__x000a_Row=128_x000a__x000a_Column=101_x000a__x000a_Height=300_x000a__x000a_Width=301_x000a__x000a_FontName=System_x000a__x000a_FontStyle=1_x000a__x000a_FontSize=12_x000a__x000a_PrtFontNa_Sheet2" xfId="22661"/>
    <cellStyle name=" 3]_x000d__x000a_Zoomed=1_x000d__x000a_Row=128_x000d__x000a_Column=101_x000d__x000a_Height=300_x000d__x000a_Width=301_x000d__x000a_FontName=System_x000d__x000a_FontStyle=1_x000d__x000a_FontSize=12_x000d__x000a_PrtFontNa" xfId="22662"/>
    <cellStyle name="$" xfId="45295"/>
    <cellStyle name="$_Locs March Week 1" xfId="45296"/>
    <cellStyle name="_ WL inventory" xfId="22663"/>
    <cellStyle name="_ WL inventory 2" xfId="22664"/>
    <cellStyle name="_1" xfId="21717"/>
    <cellStyle name="_1 2" xfId="22665"/>
    <cellStyle name="_1 3" xfId="22666"/>
    <cellStyle name="_1 4" xfId="22667"/>
    <cellStyle name="_1_1" xfId="21718"/>
    <cellStyle name="_1_1 2" xfId="22668"/>
    <cellStyle name="_18" xfId="21719"/>
    <cellStyle name="_18 2" xfId="22669"/>
    <cellStyle name="_2009 forcast" xfId="2858"/>
    <cellStyle name="_2009 forcast 2" xfId="13130"/>
    <cellStyle name="_2009 forcast 2 2" xfId="22670"/>
    <cellStyle name="_2009 forcast 2 2_Sheet1" xfId="22671"/>
    <cellStyle name="_2009 forcast 2_Sheet1" xfId="22672"/>
    <cellStyle name="_2009 forcast 3" xfId="18142"/>
    <cellStyle name="_2009 forcast_11.6" xfId="45297"/>
    <cellStyle name="_2009 forcast_12.4 " xfId="45298"/>
    <cellStyle name="_2009 forcast_BBB evaluation for Calypso 993store _20111121_frank" xfId="45299"/>
    <cellStyle name="_2009 forcast_BBB evaluation for Calypso 993store _20111121_frank 2" xfId="45300"/>
    <cellStyle name="_2009 forcast_BBB evaluation for Calypso 993store _20111121_Frank_2" xfId="45301"/>
    <cellStyle name="_2009 forcast_BBB evaluation for Calypso 993store _20111121_Frank_2 2" xfId="45302"/>
    <cellStyle name="_2009 forcast_BBB evaluation for Calypso 993store _20111121_frank_BBB proj for Calypso 993store" xfId="45303"/>
    <cellStyle name="_2009 forcast_BBB proj for Calypso 993store" xfId="45304"/>
    <cellStyle name="_2009 forcast_BBB Proj_20091222" xfId="21720"/>
    <cellStyle name="_2009 forcast_BBB Proj_20091222 2" xfId="22673"/>
    <cellStyle name="_2009 forcast_BBB Proj_20091222_11.6" xfId="45305"/>
    <cellStyle name="_2009 forcast_BBB Proj_20091222_12.4 " xfId="45306"/>
    <cellStyle name="_2009 forcast_BBB Proj_20091222_BBB evaluation for Calypso 993store _20111121_frank" xfId="45307"/>
    <cellStyle name="_2009 forcast_BBB Proj_20091222_BBB evaluation for Calypso 993store _20111121_frank 2" xfId="45308"/>
    <cellStyle name="_2009 forcast_BBB Proj_20091222_BBB evaluation for Calypso 993store _20111121_Frank_2" xfId="45309"/>
    <cellStyle name="_2009 forcast_BBB Proj_20091222_BBB evaluation for Calypso 993store _20111121_Frank_2 2" xfId="45310"/>
    <cellStyle name="_2009 forcast_BBB Proj_20091222_BBB evaluation for Calypso 993store _20111121_frank_BBB proj for Calypso 993store" xfId="45311"/>
    <cellStyle name="_2009 forcast_BBB Proj_20091222_BBB proj for Calypso 993store" xfId="45312"/>
    <cellStyle name="_2009 forcast_BBB Proj_20091222_Echo Production schedule_2009 Fall_201119" xfId="45313"/>
    <cellStyle name="_2009 forcast_BBB Proj_20091222_Echo Production schedule_2009 Fall_201119 2" xfId="45314"/>
    <cellStyle name="_2009 forcast_BBB Proj_20091222_Echo Production schedule_2009 Fall_201141" xfId="45315"/>
    <cellStyle name="_2009 forcast_BBB Proj_20091222_Echo Production schedule_2009 Fall_201141 2" xfId="45316"/>
    <cellStyle name="_2009 forcast_BBB Proj_20091222_Echo Production schedule_2010 Spring_201017" xfId="21721"/>
    <cellStyle name="_2009 forcast_BBB Proj_20091222_Echo Production schedule_2010 Spring_201017 2" xfId="22674"/>
    <cellStyle name="_2009 forcast_BBB Proj_20091222_Echo Production schedule_2010 Spring_201017_11.6" xfId="45317"/>
    <cellStyle name="_2009 forcast_BBB Proj_20091222_Echo Production schedule_2010 Spring_201017_12.4 " xfId="45318"/>
    <cellStyle name="_2009 forcast_BBB Proj_20091222_Echo Production schedule_2010 Spring_201017_BBB evaluation for Calypso 993store _20111121_frank" xfId="45319"/>
    <cellStyle name="_2009 forcast_BBB Proj_20091222_Echo Production schedule_2010 Spring_201017_BBB evaluation for Calypso 993store _20111121_frank 2" xfId="45320"/>
    <cellStyle name="_2009 forcast_BBB Proj_20091222_Echo Production schedule_2010 Spring_201017_BBB evaluation for Calypso 993store _20111121_Frank_2" xfId="45321"/>
    <cellStyle name="_2009 forcast_BBB Proj_20091222_Echo Production schedule_2010 Spring_201017_BBB evaluation for Calypso 993store _20111121_Frank_2 2" xfId="45322"/>
    <cellStyle name="_2009 forcast_BBB Proj_20091222_Echo Production schedule_2010 Spring_201017_BBB evaluation for Calypso 993store _20111121_frank_BBB proj for Calypso 993store" xfId="45323"/>
    <cellStyle name="_2009 forcast_BBB Proj_20091222_Echo Production schedule_2010 Spring_201017_BBB proj for Calypso 993store" xfId="45324"/>
    <cellStyle name="_2009 forcast_BBB Proj_20091222_Echo Production schedule_2010 Spring_201017_Echo Production schedule_2009 Fall_201119" xfId="45325"/>
    <cellStyle name="_2009 forcast_BBB Proj_20091222_Echo Production schedule_2010 Spring_201017_Echo Production schedule_2009 Fall_201119 2" xfId="45326"/>
    <cellStyle name="_2009 forcast_BBB Proj_20091222_Echo Production schedule_2010 Spring_201017_Echo Production schedule_2009 Fall_201141" xfId="45327"/>
    <cellStyle name="_2009 forcast_BBB Proj_20091222_Echo Production schedule_2010 Spring_201017_Echo Production schedule_2009 Fall_201141 2" xfId="45328"/>
    <cellStyle name="_2009 forcast_BBB Proj_20091222_Echo Production schedule_2010 Spring_201017_Harbor house Production Schedule_2011Spring_201139" xfId="45329"/>
    <cellStyle name="_2009 forcast_BBB Proj_20091222_Echo Production schedule_2010 Spring_201017_Harbor house Production Schedule_2011Spring_201139 2" xfId="45330"/>
    <cellStyle name="_2009 forcast_BBB Proj_20091222_Echo Production schedule_2010 Spring_201017_Harbor house Production Schedule_2011Spring_201139_BBB proj for Calypso 993store" xfId="45331"/>
    <cellStyle name="_2009 forcast_BBB Proj_20091222_Echo Production schedule_2010 Spring_201017_Macy proj 201110" xfId="45332"/>
    <cellStyle name="_2009 forcast_BBB Proj_20091222_Echo Production schedule_2010 Spring_201017_Macy proj 201110 2" xfId="45333"/>
    <cellStyle name="_2009 forcast_BBB Proj_20091222_Echo Production schedule_2010 Spring_201017_Sheet1" xfId="45334"/>
    <cellStyle name="_2009 forcast_BBB Proj_20091222_Echo Production schedule_2010 Spring_201017_Sheet2" xfId="45335"/>
    <cellStyle name="_2009 forcast_BBB Proj_20091222_Echo Production schedule_2010 Spring_201017_Summary" xfId="45336"/>
    <cellStyle name="_2009 forcast_BBB Proj_20091222_Echo Production schedule_2010 Spring_201017_Summary 2" xfId="45337"/>
    <cellStyle name="_2009 forcast_BBB Proj_20091222_Echo Production schedule_2010 Spring_201017_Summary_BBB proj for Calypso 993store" xfId="45338"/>
    <cellStyle name="_2009 forcast_BBB Proj_20091222_Harbor house Production Schedule_2011Spring_201139" xfId="45339"/>
    <cellStyle name="_2009 forcast_BBB Proj_20091222_Harbor house Production Schedule_2011Spring_201139 2" xfId="45340"/>
    <cellStyle name="_2009 forcast_BBB Proj_20091222_Harbor house Production Schedule_2011Spring_201139_BBB proj for Calypso 993store" xfId="45341"/>
    <cellStyle name="_2009 forcast_BBB Proj_20091222_Macy proj 201110" xfId="45342"/>
    <cellStyle name="_2009 forcast_BBB Proj_20091222_Macy proj 201110 2" xfId="45343"/>
    <cellStyle name="_2009 forcast_BBB Proj_20091222_Sheet1" xfId="45344"/>
    <cellStyle name="_2009 forcast_BBB Proj_20091222_Sheet2" xfId="45345"/>
    <cellStyle name="_2009 forcast_BBB Proj_20091222_Summary" xfId="45346"/>
    <cellStyle name="_2009 forcast_BBB Proj_20091222_Summary 2" xfId="45347"/>
    <cellStyle name="_2009 forcast_BBB Proj_20091222_Summary_BBB proj for Calypso 993store" xfId="45348"/>
    <cellStyle name="_2009 forcast_Bbb_initialws_WK201041_bath" xfId="22675"/>
    <cellStyle name="_2009 forcast_Bbb_initialws_WK201041_bath 2" xfId="22676"/>
    <cellStyle name="_2009 forcast_Bbb_initialws_WK201041_bath_BBB evaluation for Calypso 993store _20111121_frank" xfId="45349"/>
    <cellStyle name="_2009 forcast_Bbb_initialws_WK201041_bath_BBB evaluation for Calypso 993store _20111121_frank 2" xfId="45350"/>
    <cellStyle name="_2009 forcast_Bbb_initialws_WK201041_bath_BBB evaluation for Calypso 993store _20111121_frank_BBB proj for Calypso 993store" xfId="45351"/>
    <cellStyle name="_2009 forcast_Bbb_initialws_WK201041_bath_BBB proj for Calypso 993store" xfId="45352"/>
    <cellStyle name="_2009 forcast_Bbb_initialws_WK201041_bath_Summary" xfId="45353"/>
    <cellStyle name="_2009 forcast_Bbb_initialws_WK201041_bath_Summary 2" xfId="45354"/>
    <cellStyle name="_2009 forcast_Bbb_initialws_WK201041_bath_Summary_BBB proj for Calypso 993store" xfId="45355"/>
    <cellStyle name="_2009 forcast_Echo Production schedule_2009 Fall_201119" xfId="45356"/>
    <cellStyle name="_2009 forcast_Echo Production schedule_2009 Fall_201119 2" xfId="45357"/>
    <cellStyle name="_2009 forcast_Echo Production schedule_2009 Fall_201141" xfId="45358"/>
    <cellStyle name="_2009 forcast_Echo Production schedule_2009 Fall_201141 2" xfId="45359"/>
    <cellStyle name="_2009 forcast_Echo Production schedule_2010 Spring_201017" xfId="21722"/>
    <cellStyle name="_2009 forcast_Echo Production schedule_2010 Spring_201017 2" xfId="22677"/>
    <cellStyle name="_2009 forcast_Echo Production schedule_2010 Spring_201017_11.6" xfId="45360"/>
    <cellStyle name="_2009 forcast_Echo Production schedule_2010 Spring_201017_12.4 " xfId="45361"/>
    <cellStyle name="_2009 forcast_Echo Production schedule_2010 Spring_201017_BBB evaluation for Calypso 993store _20111121_frank" xfId="45362"/>
    <cellStyle name="_2009 forcast_Echo Production schedule_2010 Spring_201017_BBB evaluation for Calypso 993store _20111121_frank 2" xfId="45363"/>
    <cellStyle name="_2009 forcast_Echo Production schedule_2010 Spring_201017_BBB evaluation for Calypso 993store _20111121_Frank_2" xfId="45364"/>
    <cellStyle name="_2009 forcast_Echo Production schedule_2010 Spring_201017_BBB evaluation for Calypso 993store _20111121_Frank_2 2" xfId="45365"/>
    <cellStyle name="_2009 forcast_Echo Production schedule_2010 Spring_201017_BBB evaluation for Calypso 993store _20111121_frank_BBB proj for Calypso 993store" xfId="45366"/>
    <cellStyle name="_2009 forcast_Echo Production schedule_2010 Spring_201017_BBB proj for Calypso 993store" xfId="45367"/>
    <cellStyle name="_2009 forcast_Echo Production schedule_2010 Spring_201017_Echo Production schedule_2009 Fall_201119" xfId="45368"/>
    <cellStyle name="_2009 forcast_Echo Production schedule_2010 Spring_201017_Echo Production schedule_2009 Fall_201119 2" xfId="45369"/>
    <cellStyle name="_2009 forcast_Echo Production schedule_2010 Spring_201017_Echo Production schedule_2009 Fall_201141" xfId="45370"/>
    <cellStyle name="_2009 forcast_Echo Production schedule_2010 Spring_201017_Echo Production schedule_2009 Fall_201141 2" xfId="45371"/>
    <cellStyle name="_2009 forcast_Echo Production schedule_2010 Spring_201017_Harbor house Production Schedule_2011Spring_201139" xfId="45372"/>
    <cellStyle name="_2009 forcast_Echo Production schedule_2010 Spring_201017_Harbor house Production Schedule_2011Spring_201139 2" xfId="45373"/>
    <cellStyle name="_2009 forcast_Echo Production schedule_2010 Spring_201017_Harbor house Production Schedule_2011Spring_201139_BBB proj for Calypso 993store" xfId="45374"/>
    <cellStyle name="_2009 forcast_Echo Production schedule_2010 Spring_201017_Macy proj 201110" xfId="45375"/>
    <cellStyle name="_2009 forcast_Echo Production schedule_2010 Spring_201017_Macy proj 201110 2" xfId="45376"/>
    <cellStyle name="_2009 forcast_Echo Production schedule_2010 Spring_201017_Sheet1" xfId="45377"/>
    <cellStyle name="_2009 forcast_Echo Production schedule_2010 Spring_201017_Sheet2" xfId="45378"/>
    <cellStyle name="_2009 forcast_Echo Production schedule_2010 Spring_201017_Summary" xfId="45379"/>
    <cellStyle name="_2009 forcast_Echo Production schedule_2010 Spring_201017_Summary 2" xfId="45380"/>
    <cellStyle name="_2009 forcast_Echo Production schedule_2010 Spring_201017_Summary_BBB proj for Calypso 993store" xfId="45381"/>
    <cellStyle name="_2009 forcast_Evaluation" xfId="21723"/>
    <cellStyle name="_2009 forcast_Evaluation 2" xfId="22678"/>
    <cellStyle name="_2009 forcast_Evaluation detail" xfId="21724"/>
    <cellStyle name="_2009 forcast_Evaluation detail 2" xfId="22679"/>
    <cellStyle name="_2009 forcast_Evaluation detail_11.6" xfId="45382"/>
    <cellStyle name="_2009 forcast_Evaluation detail_12.4 " xfId="45383"/>
    <cellStyle name="_2009 forcast_Evaluation detail_BBB evaluation for Calypso 993store _20111121_frank" xfId="45384"/>
    <cellStyle name="_2009 forcast_Evaluation detail_BBB evaluation for Calypso 993store _20111121_frank 2" xfId="45385"/>
    <cellStyle name="_2009 forcast_Evaluation detail_BBB evaluation for Calypso 993store _20111121_Frank_2" xfId="45386"/>
    <cellStyle name="_2009 forcast_Evaluation detail_BBB evaluation for Calypso 993store _20111121_Frank_2 2" xfId="45387"/>
    <cellStyle name="_2009 forcast_Evaluation detail_BBB evaluation for Calypso 993store _20111121_frank_BBB proj for Calypso 993store" xfId="45388"/>
    <cellStyle name="_2009 forcast_Evaluation detail_BBB proj for Calypso 993store" xfId="45389"/>
    <cellStyle name="_2009 forcast_Evaluation detail_Echo Production schedule_2009 Fall_201119" xfId="45390"/>
    <cellStyle name="_2009 forcast_Evaluation detail_Echo Production schedule_2009 Fall_201119 2" xfId="45391"/>
    <cellStyle name="_2009 forcast_Evaluation detail_Echo Production schedule_2009 Fall_201141" xfId="45392"/>
    <cellStyle name="_2009 forcast_Evaluation detail_Echo Production schedule_2009 Fall_201141 2" xfId="45393"/>
    <cellStyle name="_2009 forcast_Evaluation detail_Harbor house Production Schedule_2011Spring_201139" xfId="45394"/>
    <cellStyle name="_2009 forcast_Evaluation detail_Harbor house Production Schedule_2011Spring_201139 2" xfId="45395"/>
    <cellStyle name="_2009 forcast_Evaluation detail_Harbor house Production Schedule_2011Spring_201139_BBB proj for Calypso 993store" xfId="45396"/>
    <cellStyle name="_2009 forcast_Evaluation detail_Macy proj 201110" xfId="45397"/>
    <cellStyle name="_2009 forcast_Evaluation detail_Macy proj 201110 2" xfId="45398"/>
    <cellStyle name="_2009 forcast_Evaluation detail_Sheet1" xfId="45399"/>
    <cellStyle name="_2009 forcast_Evaluation detail_Sheet2" xfId="45400"/>
    <cellStyle name="_2009 forcast_Evaluation detail_Summary" xfId="45401"/>
    <cellStyle name="_2009 forcast_Evaluation detail_Summary 2" xfId="45402"/>
    <cellStyle name="_2009 forcast_Evaluation detail_Summary_BBB proj for Calypso 993store" xfId="45403"/>
    <cellStyle name="_2009 forcast_Evaluation_11.6" xfId="45404"/>
    <cellStyle name="_2009 forcast_Evaluation_12.4 " xfId="45405"/>
    <cellStyle name="_2009 forcast_Evaluation_BBB evaluation for Calypso 993store _20111121_frank" xfId="45406"/>
    <cellStyle name="_2009 forcast_Evaluation_BBB evaluation for Calypso 993store _20111121_frank 2" xfId="45407"/>
    <cellStyle name="_2009 forcast_Evaluation_BBB evaluation for Calypso 993store _20111121_Frank_2" xfId="45408"/>
    <cellStyle name="_2009 forcast_Evaluation_BBB evaluation for Calypso 993store _20111121_Frank_2 2" xfId="45409"/>
    <cellStyle name="_2009 forcast_Evaluation_BBB evaluation for Calypso 993store _20111121_frank_BBB proj for Calypso 993store" xfId="45410"/>
    <cellStyle name="_2009 forcast_Evaluation_BBB proj for Calypso 993store" xfId="45411"/>
    <cellStyle name="_2009 forcast_Evaluation_Echo Production schedule_2009 Fall_201119" xfId="45412"/>
    <cellStyle name="_2009 forcast_Evaluation_Echo Production schedule_2009 Fall_201119 2" xfId="45413"/>
    <cellStyle name="_2009 forcast_Evaluation_Echo Production schedule_2009 Fall_201141" xfId="45414"/>
    <cellStyle name="_2009 forcast_Evaluation_Echo Production schedule_2009 Fall_201141 2" xfId="45415"/>
    <cellStyle name="_2009 forcast_Evaluation_Fan Floral and Ovation-1" xfId="21725"/>
    <cellStyle name="_2009 forcast_Evaluation_Fan Floral and Ovation-1 2" xfId="22680"/>
    <cellStyle name="_2009 forcast_Evaluation_Fan Floral and Ovation-1_11.6" xfId="45416"/>
    <cellStyle name="_2009 forcast_Evaluation_Fan Floral and Ovation-1_12.4 " xfId="45417"/>
    <cellStyle name="_2009 forcast_Evaluation_Fan Floral and Ovation-1_BBB evaluation for Calypso 993store _20111121_frank" xfId="45418"/>
    <cellStyle name="_2009 forcast_Evaluation_Fan Floral and Ovation-1_BBB evaluation for Calypso 993store _20111121_frank 2" xfId="45419"/>
    <cellStyle name="_2009 forcast_Evaluation_Fan Floral and Ovation-1_BBB evaluation for Calypso 993store _20111121_Frank_2" xfId="45420"/>
    <cellStyle name="_2009 forcast_Evaluation_Fan Floral and Ovation-1_BBB evaluation for Calypso 993store _20111121_Frank_2 2" xfId="45421"/>
    <cellStyle name="_2009 forcast_Evaluation_Fan Floral and Ovation-1_BBB evaluation for Calypso 993store _20111121_frank_BBB proj for Calypso 993store" xfId="45422"/>
    <cellStyle name="_2009 forcast_Evaluation_Fan Floral and Ovation-1_BBB proj for Calypso 993store" xfId="45423"/>
    <cellStyle name="_2009 forcast_Evaluation_Fan Floral and Ovation-1_Echo Production schedule_2009 Fall_201119" xfId="45424"/>
    <cellStyle name="_2009 forcast_Evaluation_Fan Floral and Ovation-1_Echo Production schedule_2009 Fall_201119 2" xfId="45425"/>
    <cellStyle name="_2009 forcast_Evaluation_Fan Floral and Ovation-1_Echo Production schedule_2009 Fall_201141" xfId="45426"/>
    <cellStyle name="_2009 forcast_Evaluation_Fan Floral and Ovation-1_Echo Production schedule_2009 Fall_201141 2" xfId="45427"/>
    <cellStyle name="_2009 forcast_Evaluation_Fan Floral and Ovation-1_Echo Production schedule_2010 Spring_201017" xfId="21726"/>
    <cellStyle name="_2009 forcast_Evaluation_Fan Floral and Ovation-1_Echo Production schedule_2010 Spring_201017 2" xfId="22681"/>
    <cellStyle name="_2009 forcast_Evaluation_Fan Floral and Ovation-1_Echo Production schedule_2010 Spring_201017_11.6" xfId="45428"/>
    <cellStyle name="_2009 forcast_Evaluation_Fan Floral and Ovation-1_Echo Production schedule_2010 Spring_201017_12.4 " xfId="45429"/>
    <cellStyle name="_2009 forcast_Evaluation_Fan Floral and Ovation-1_Echo Production schedule_2010 Spring_201017_BBB evaluation for Calypso 993store _20111121_frank" xfId="45430"/>
    <cellStyle name="_2009 forcast_Evaluation_Fan Floral and Ovation-1_Echo Production schedule_2010 Spring_201017_BBB evaluation for Calypso 993store _20111121_frank 2" xfId="45431"/>
    <cellStyle name="_2009 forcast_Evaluation_Fan Floral and Ovation-1_Echo Production schedule_2010 Spring_201017_BBB evaluation for Calypso 993store _20111121_Frank_2" xfId="45432"/>
    <cellStyle name="_2009 forcast_Evaluation_Fan Floral and Ovation-1_Echo Production schedule_2010 Spring_201017_BBB evaluation for Calypso 993store _20111121_Frank_2 2" xfId="45433"/>
    <cellStyle name="_2009 forcast_Evaluation_Fan Floral and Ovation-1_Echo Production schedule_2010 Spring_201017_BBB evaluation for Calypso 993store _20111121_frank_BBB proj for Calypso 993store" xfId="45434"/>
    <cellStyle name="_2009 forcast_Evaluation_Fan Floral and Ovation-1_Echo Production schedule_2010 Spring_201017_BBB proj for Calypso 993store" xfId="45435"/>
    <cellStyle name="_2009 forcast_Evaluation_Fan Floral and Ovation-1_Echo Production schedule_2010 Spring_201017_Echo Production schedule_2009 Fall_201119" xfId="45436"/>
    <cellStyle name="_2009 forcast_Evaluation_Fan Floral and Ovation-1_Echo Production schedule_2010 Spring_201017_Echo Production schedule_2009 Fall_201119 2" xfId="45437"/>
    <cellStyle name="_2009 forcast_Evaluation_Fan Floral and Ovation-1_Echo Production schedule_2010 Spring_201017_Echo Production schedule_2009 Fall_201141" xfId="45438"/>
    <cellStyle name="_2009 forcast_Evaluation_Fan Floral and Ovation-1_Echo Production schedule_2010 Spring_201017_Echo Production schedule_2009 Fall_201141 2" xfId="45439"/>
    <cellStyle name="_2009 forcast_Evaluation_Fan Floral and Ovation-1_Echo Production schedule_2010 Spring_201017_Harbor house Production Schedule_2011Spring_201139" xfId="45440"/>
    <cellStyle name="_2009 forcast_Evaluation_Fan Floral and Ovation-1_Echo Production schedule_2010 Spring_201017_Harbor house Production Schedule_2011Spring_201139 2" xfId="45441"/>
    <cellStyle name="_2009 forcast_Evaluation_Fan Floral and Ovation-1_Echo Production schedule_2010 Spring_201017_Harbor house Production Schedule_2011Spring_201139_BBB proj for Calypso 993store" xfId="45442"/>
    <cellStyle name="_2009 forcast_Evaluation_Fan Floral and Ovation-1_Echo Production schedule_2010 Spring_201017_Macy proj 201110" xfId="45443"/>
    <cellStyle name="_2009 forcast_Evaluation_Fan Floral and Ovation-1_Echo Production schedule_2010 Spring_201017_Macy proj 201110 2" xfId="45444"/>
    <cellStyle name="_2009 forcast_Evaluation_Fan Floral and Ovation-1_Echo Production schedule_2010 Spring_201017_Sheet1" xfId="45445"/>
    <cellStyle name="_2009 forcast_Evaluation_Fan Floral and Ovation-1_Echo Production schedule_2010 Spring_201017_Sheet2" xfId="45446"/>
    <cellStyle name="_2009 forcast_Evaluation_Fan Floral and Ovation-1_Echo Production schedule_2010 Spring_201017_Summary" xfId="45447"/>
    <cellStyle name="_2009 forcast_Evaluation_Fan Floral and Ovation-1_Echo Production schedule_2010 Spring_201017_Summary 2" xfId="45448"/>
    <cellStyle name="_2009 forcast_Evaluation_Fan Floral and Ovation-1_Echo Production schedule_2010 Spring_201017_Summary_BBB proj for Calypso 993store" xfId="45449"/>
    <cellStyle name="_2009 forcast_Evaluation_Fan Floral and Ovation-1_Harbor house Production Schedule_2011Spring_201139" xfId="45450"/>
    <cellStyle name="_2009 forcast_Evaluation_Fan Floral and Ovation-1_Harbor house Production Schedule_2011Spring_201139 2" xfId="45451"/>
    <cellStyle name="_2009 forcast_Evaluation_Fan Floral and Ovation-1_Harbor house Production Schedule_2011Spring_201139_BBB proj for Calypso 993store" xfId="45452"/>
    <cellStyle name="_2009 forcast_Evaluation_Fan Floral and Ovation-1_Macy proj 201110" xfId="45453"/>
    <cellStyle name="_2009 forcast_Evaluation_Fan Floral and Ovation-1_Macy proj 201110 2" xfId="45454"/>
    <cellStyle name="_2009 forcast_Evaluation_Fan Floral and Ovation-1_Sheet1" xfId="45455"/>
    <cellStyle name="_2009 forcast_Evaluation_Fan Floral and Ovation-1_Sheet2" xfId="45456"/>
    <cellStyle name="_2009 forcast_Evaluation_Fan Floral and Ovation-1_Summary" xfId="45457"/>
    <cellStyle name="_2009 forcast_Evaluation_Fan Floral and Ovation-1_Summary 2" xfId="45458"/>
    <cellStyle name="_2009 forcast_Evaluation_Fan Floral and Ovation-1_Summary_BBB proj for Calypso 993store" xfId="45459"/>
    <cellStyle name="_2009 forcast_Evaluation_Harbor house Production Schedule_2011Spring_201139" xfId="45460"/>
    <cellStyle name="_2009 forcast_Evaluation_Harbor house Production Schedule_2011Spring_201139 2" xfId="45461"/>
    <cellStyle name="_2009 forcast_Evaluation_Harbor house Production Schedule_2011Spring_201139_BBB proj for Calypso 993store" xfId="45462"/>
    <cellStyle name="_2009 forcast_Evaluation_Macy proj 201110" xfId="45463"/>
    <cellStyle name="_2009 forcast_Evaluation_Macy proj 201110 2" xfId="45464"/>
    <cellStyle name="_2009 forcast_Evaluation_Sheet1" xfId="45465"/>
    <cellStyle name="_2009 forcast_Evaluation_Sheet2" xfId="45466"/>
    <cellStyle name="_2009 forcast_Evaluation_Summary" xfId="45467"/>
    <cellStyle name="_2009 forcast_Evaluation_Summary 2" xfId="45468"/>
    <cellStyle name="_2009 forcast_Evaluation_Summary_BBB proj for Calypso 993store" xfId="45469"/>
    <cellStyle name="_2009 forcast_Forecast evaluation Be smith HB naturals window" xfId="22682"/>
    <cellStyle name="_2009 forcast_Forecast evaluation Be smith HB naturals window 2" xfId="22683"/>
    <cellStyle name="_2009 forcast_Forecast evaluation Be smith HB naturals window_BBB evaluation for Calypso 993store _20111121_frank" xfId="45470"/>
    <cellStyle name="_2009 forcast_Forecast evaluation Be smith HB naturals window_BBB evaluation for Calypso 993store _20111121_frank 2" xfId="45471"/>
    <cellStyle name="_2009 forcast_Forecast evaluation Be smith HB naturals window_BBB evaluation for Calypso 993store _20111121_frank_BBB proj for Calypso 993store" xfId="45472"/>
    <cellStyle name="_2009 forcast_Forecast evaluation Be smith HB naturals window_BBB proj for Calypso 993store" xfId="45473"/>
    <cellStyle name="_2009 forcast_Forecast evaluation Be smith HB naturals window_Summary" xfId="45474"/>
    <cellStyle name="_2009 forcast_Forecast evaluation Be smith HB naturals window_Summary 2" xfId="45475"/>
    <cellStyle name="_2009 forcast_Forecast evaluation Be smith HB naturals window_Summary_BBB proj for Calypso 993store" xfId="45476"/>
    <cellStyle name="_2009 forcast_Forecast evaluation_GRAMERCY PAISLEY-SARDINIA_20110315" xfId="45477"/>
    <cellStyle name="_2009 forcast_Forecast evaluation_GRAMERCY PAISLEY-SARDINIA_20110315_11.6" xfId="45478"/>
    <cellStyle name="_2009 forcast_Forecast evaluation_GRAMERCY PAISLEY-SARDINIA_20110315_12.4 " xfId="45479"/>
    <cellStyle name="_2009 forcast_Forecast evaluation_GRAMERCY PAISLEY-SARDINIA_20110315_BBB evaluation for Calypso 993store _20111121_frank" xfId="45480"/>
    <cellStyle name="_2009 forcast_Forecast evaluation_GRAMERCY PAISLEY-SARDINIA_20110315_BBB evaluation for Calypso 993store _20111121_frank 2" xfId="45481"/>
    <cellStyle name="_2009 forcast_Forecast evaluation_GRAMERCY PAISLEY-SARDINIA_20110315_BBB evaluation for Calypso 993store _20111121_Frank_2" xfId="45482"/>
    <cellStyle name="_2009 forcast_Forecast evaluation_GRAMERCY PAISLEY-SARDINIA_20110315_BBB evaluation for Calypso 993store _20111121_Frank_2 2" xfId="45483"/>
    <cellStyle name="_2009 forcast_Forecast evaluation_GRAMERCY PAISLEY-SARDINIA_20110315_BBB evaluation for Calypso 993store _20111121_frank_BBB proj for Calypso 993store" xfId="45484"/>
    <cellStyle name="_2009 forcast_Forecast evaluation_GRAMERCY PAISLEY-SARDINIA_20110315_BBB proj for Calypso 993store" xfId="45485"/>
    <cellStyle name="_2009 forcast_Forecast evaluation_GRAMERCY PAISLEY-SARDINIA_20110315_Echo Production schedule_2009 Fall_201119" xfId="45486"/>
    <cellStyle name="_2009 forcast_Forecast evaluation_GRAMERCY PAISLEY-SARDINIA_20110315_Echo Production schedule_2009 Fall_201119 2" xfId="45487"/>
    <cellStyle name="_2009 forcast_Forecast evaluation_GRAMERCY PAISLEY-SARDINIA_20110315_Echo Production schedule_2009 Fall_201141" xfId="45488"/>
    <cellStyle name="_2009 forcast_Forecast evaluation_GRAMERCY PAISLEY-SARDINIA_20110315_Echo Production schedule_2009 Fall_201141 2" xfId="45489"/>
    <cellStyle name="_2009 forcast_Forecast evaluation_GRAMERCY PAISLEY-SARDINIA_20110315_Macy proj 201110" xfId="45490"/>
    <cellStyle name="_2009 forcast_Forecast evaluation_GRAMERCY PAISLEY-SARDINIA_20110315_Macy proj 201110 2" xfId="45491"/>
    <cellStyle name="_2009 forcast_Forecast evaluation_GRAMERCY PAISLEY-SARDINIA_20110315_Sheet1" xfId="45492"/>
    <cellStyle name="_2009 forcast_Forecast evaluation_GRAMERCY PAISLEY-SARDINIA_20110315_Sheet2" xfId="45493"/>
    <cellStyle name="_2009 forcast_Forecast evaluation_GRAMERCY PAISLEY-SARDINIA_20110315_Summary" xfId="45494"/>
    <cellStyle name="_2009 forcast_Forecast evaluation_GRAMERCY PAISLEY-SARDINIA_20110315_Summary 2" xfId="45495"/>
    <cellStyle name="_2009 forcast_Forecast evaluation_GRAMERCY PAISLEY-SARDINIA_20110315_Summary_BBB proj for Calypso 993store" xfId="45496"/>
    <cellStyle name="_2009 forcast_Forecast evaluation_Lucy Bloom_20100525" xfId="21727"/>
    <cellStyle name="_2009 forcast_Forecast evaluation_Lucy Bloom_20100525 2" xfId="22684"/>
    <cellStyle name="_2009 forcast_Forecast evaluation_Lucy Bloom_20100525_11.6" xfId="45497"/>
    <cellStyle name="_2009 forcast_Forecast evaluation_Lucy Bloom_20100525_12.4 " xfId="45498"/>
    <cellStyle name="_2009 forcast_Forecast evaluation_Lucy Bloom_20100525_BBB evaluation for Calypso 993store _20111121_frank" xfId="45499"/>
    <cellStyle name="_2009 forcast_Forecast evaluation_Lucy Bloom_20100525_BBB evaluation for Calypso 993store _20111121_frank 2" xfId="45500"/>
    <cellStyle name="_2009 forcast_Forecast evaluation_Lucy Bloom_20100525_BBB evaluation for Calypso 993store _20111121_Frank_2" xfId="45501"/>
    <cellStyle name="_2009 forcast_Forecast evaluation_Lucy Bloom_20100525_BBB evaluation for Calypso 993store _20111121_Frank_2 2" xfId="45502"/>
    <cellStyle name="_2009 forcast_Forecast evaluation_Lucy Bloom_20100525_BBB evaluation for Calypso 993store _20111121_frank_BBB proj for Calypso 993store" xfId="45503"/>
    <cellStyle name="_2009 forcast_Forecast evaluation_Lucy Bloom_20100525_BBB proj for Calypso 993store" xfId="45504"/>
    <cellStyle name="_2009 forcast_Forecast evaluation_Lucy Bloom_20100525_Echo Production schedule_2009 Fall_201119" xfId="45505"/>
    <cellStyle name="_2009 forcast_Forecast evaluation_Lucy Bloom_20100525_Echo Production schedule_2009 Fall_201119 2" xfId="45506"/>
    <cellStyle name="_2009 forcast_Forecast evaluation_Lucy Bloom_20100525_Echo Production schedule_2009 Fall_201141" xfId="45507"/>
    <cellStyle name="_2009 forcast_Forecast evaluation_Lucy Bloom_20100525_Echo Production schedule_2009 Fall_201141 2" xfId="45508"/>
    <cellStyle name="_2009 forcast_Forecast evaluation_Lucy Bloom_20100525_Harbor house Production Schedule_2011Spring_201139" xfId="45509"/>
    <cellStyle name="_2009 forcast_Forecast evaluation_Lucy Bloom_20100525_Harbor house Production Schedule_2011Spring_201139 2" xfId="45510"/>
    <cellStyle name="_2009 forcast_Forecast evaluation_Lucy Bloom_20100525_Harbor house Production Schedule_2011Spring_201139_BBB proj for Calypso 993store" xfId="45511"/>
    <cellStyle name="_2009 forcast_Forecast evaluation_Lucy Bloom_20100525_Macy proj 201110" xfId="45512"/>
    <cellStyle name="_2009 forcast_Forecast evaluation_Lucy Bloom_20100525_Macy proj 201110 2" xfId="45513"/>
    <cellStyle name="_2009 forcast_Forecast evaluation_Lucy Bloom_20100525_Sheet1" xfId="45514"/>
    <cellStyle name="_2009 forcast_Forecast evaluation_Lucy Bloom_20100525_Sheet2" xfId="45515"/>
    <cellStyle name="_2009 forcast_Forecast evaluation_Lucy Bloom_20100525_Summary" xfId="45516"/>
    <cellStyle name="_2009 forcast_Forecast evaluation_Lucy Bloom_20100525_Summary 2" xfId="45517"/>
    <cellStyle name="_2009 forcast_Forecast evaluation_Lucy Bloom_20100525_Summary_BBB proj for Calypso 993store" xfId="45518"/>
    <cellStyle name="_2009 forcast_Forecast evaluation_Pacifica-Island Grove_20110301" xfId="45519"/>
    <cellStyle name="_2009 forcast_Forecast evaluation_Pacifica-Island Grove_20110301_11.6" xfId="45520"/>
    <cellStyle name="_2009 forcast_Forecast evaluation_Pacifica-Island Grove_20110301_12.4 " xfId="45521"/>
    <cellStyle name="_2009 forcast_Forecast evaluation_Pacifica-Island Grove_20110301_BBB evaluation for Calypso 993store _20111121_frank" xfId="45522"/>
    <cellStyle name="_2009 forcast_Forecast evaluation_Pacifica-Island Grove_20110301_BBB evaluation for Calypso 993store _20111121_frank 2" xfId="45523"/>
    <cellStyle name="_2009 forcast_Forecast evaluation_Pacifica-Island Grove_20110301_BBB evaluation for Calypso 993store _20111121_Frank_2" xfId="45524"/>
    <cellStyle name="_2009 forcast_Forecast evaluation_Pacifica-Island Grove_20110301_BBB evaluation for Calypso 993store _20111121_Frank_2 2" xfId="45525"/>
    <cellStyle name="_2009 forcast_Forecast evaluation_Pacifica-Island Grove_20110301_BBB evaluation for Calypso 993store _20111121_frank_BBB proj for Calypso 993store" xfId="45526"/>
    <cellStyle name="_2009 forcast_Forecast evaluation_Pacifica-Island Grove_20110301_BBB proj for Calypso 993store" xfId="45527"/>
    <cellStyle name="_2009 forcast_Forecast evaluation_Pacifica-Island Grove_20110301_Echo Production schedule_2009 Fall_201119" xfId="45528"/>
    <cellStyle name="_2009 forcast_Forecast evaluation_Pacifica-Island Grove_20110301_Echo Production schedule_2009 Fall_201119 2" xfId="45529"/>
    <cellStyle name="_2009 forcast_Forecast evaluation_Pacifica-Island Grove_20110301_Echo Production schedule_2009 Fall_201141" xfId="45530"/>
    <cellStyle name="_2009 forcast_Forecast evaluation_Pacifica-Island Grove_20110301_Echo Production schedule_2009 Fall_201141 2" xfId="45531"/>
    <cellStyle name="_2009 forcast_Forecast evaluation_Pacifica-Island Grove_20110301_Macy proj 201110" xfId="45532"/>
    <cellStyle name="_2009 forcast_Forecast evaluation_Pacifica-Island Grove_20110301_Macy proj 201110 2" xfId="45533"/>
    <cellStyle name="_2009 forcast_Forecast evaluation_Pacifica-Island Grove_20110301_Sheet1" xfId="45534"/>
    <cellStyle name="_2009 forcast_Forecast evaluation_Pacifica-Island Grove_20110301_Sheet2" xfId="45535"/>
    <cellStyle name="_2009 forcast_Forecast evaluation_Pacifica-Island Grove_20110301_Summary" xfId="45536"/>
    <cellStyle name="_2009 forcast_Forecast evaluation_Pacifica-Island Grove_20110301_Summary 2" xfId="45537"/>
    <cellStyle name="_2009 forcast_Forecast evaluation_Pacifica-Island Grove_20110301_Summary_BBB proj for Calypso 993store" xfId="45538"/>
    <cellStyle name="_2009 forcast_Harbor house Production Schedule_2011Fall_201112" xfId="21728"/>
    <cellStyle name="_2009 forcast_Harbor house Production Schedule_2011Fall_201112 2" xfId="22685"/>
    <cellStyle name="_2009 forcast_Harbor house Production Schedule_2011Spring_201105" xfId="21729"/>
    <cellStyle name="_2009 forcast_Harbor house Production Schedule_2011Spring_201105 2" xfId="22686"/>
    <cellStyle name="_2009 forcast_Harbor house Production Schedule_2011Spring_201105_11.6" xfId="45539"/>
    <cellStyle name="_2009 forcast_Harbor house Production Schedule_2011Spring_201105_12.4 " xfId="45540"/>
    <cellStyle name="_2009 forcast_Harbor house Production Schedule_2011Spring_201105_BBB evaluation for Calypso 993store _20111121_frank" xfId="45541"/>
    <cellStyle name="_2009 forcast_Harbor house Production Schedule_2011Spring_201105_BBB evaluation for Calypso 993store _20111121_frank 2" xfId="45542"/>
    <cellStyle name="_2009 forcast_Harbor house Production Schedule_2011Spring_201105_BBB evaluation for Calypso 993store _20111121_Frank_2" xfId="45543"/>
    <cellStyle name="_2009 forcast_Harbor house Production Schedule_2011Spring_201105_BBB evaluation for Calypso 993store _20111121_Frank_2 2" xfId="45544"/>
    <cellStyle name="_2009 forcast_Harbor house Production Schedule_2011Spring_201105_BBB evaluation for Calypso 993store _20111121_frank_BBB proj for Calypso 993store" xfId="45545"/>
    <cellStyle name="_2009 forcast_Harbor house Production Schedule_2011Spring_201105_BBB proj for Calypso 993store" xfId="45546"/>
    <cellStyle name="_2009 forcast_Harbor house Production Schedule_2011Spring_201105_Echo Production schedule_2009 Fall_201119" xfId="45547"/>
    <cellStyle name="_2009 forcast_Harbor house Production Schedule_2011Spring_201105_Echo Production schedule_2009 Fall_201119 2" xfId="45548"/>
    <cellStyle name="_2009 forcast_Harbor house Production Schedule_2011Spring_201105_Echo Production schedule_2009 Fall_201141" xfId="45549"/>
    <cellStyle name="_2009 forcast_Harbor house Production Schedule_2011Spring_201105_Echo Production schedule_2009 Fall_201141 2" xfId="45550"/>
    <cellStyle name="_2009 forcast_Harbor house Production Schedule_2011Spring_201105_Harbor house Production Schedule_2011Spring_201139" xfId="45551"/>
    <cellStyle name="_2009 forcast_Harbor house Production Schedule_2011Spring_201105_Harbor house Production Schedule_2011Spring_201139 2" xfId="45552"/>
    <cellStyle name="_2009 forcast_Harbor house Production Schedule_2011Spring_201105_Harbor house Production Schedule_2011Spring_201139_BBB proj for Calypso 993store" xfId="45553"/>
    <cellStyle name="_2009 forcast_Harbor house Production Schedule_2011Spring_201105_Macy proj 201110" xfId="45554"/>
    <cellStyle name="_2009 forcast_Harbor house Production Schedule_2011Spring_201105_Macy proj 201110 2" xfId="45555"/>
    <cellStyle name="_2009 forcast_Harbor house Production Schedule_2011Spring_201105_Sheet1" xfId="45556"/>
    <cellStyle name="_2009 forcast_Harbor house Production Schedule_2011Spring_201105_Sheet2" xfId="45557"/>
    <cellStyle name="_2009 forcast_Harbor house Production Schedule_2011Spring_201105_Summary" xfId="45558"/>
    <cellStyle name="_2009 forcast_Harbor house Production Schedule_2011Spring_201105_Summary 2" xfId="45559"/>
    <cellStyle name="_2009 forcast_Harbor house Production Schedule_2011Spring_201105_Summary_BBB proj for Calypso 993store" xfId="45560"/>
    <cellStyle name="_2009 forcast_Harbor house Production Schedule_2011Spring_201139" xfId="45561"/>
    <cellStyle name="_2009 forcast_Harbor house Production Schedule_2011Spring_201139 2" xfId="45562"/>
    <cellStyle name="_2009 forcast_Harbor house Production Schedule_2011Spring_201139_BBB proj for Calypso 993store" xfId="45563"/>
    <cellStyle name="_2009 forcast_HH patterns in BBB" xfId="21730"/>
    <cellStyle name="_2009 forcast_HH patterns in BBB 2" xfId="22687"/>
    <cellStyle name="_2009 forcast_HH patterns in BBB_11.6" xfId="45564"/>
    <cellStyle name="_2009 forcast_HH patterns in BBB_12.4 " xfId="45565"/>
    <cellStyle name="_2009 forcast_HH patterns in BBB_BBB evaluation for Calypso 993store _20111121_frank" xfId="45566"/>
    <cellStyle name="_2009 forcast_HH patterns in BBB_BBB evaluation for Calypso 993store _20111121_frank 2" xfId="45567"/>
    <cellStyle name="_2009 forcast_HH patterns in BBB_BBB evaluation for Calypso 993store _20111121_Frank_2" xfId="45568"/>
    <cellStyle name="_2009 forcast_HH patterns in BBB_BBB evaluation for Calypso 993store _20111121_Frank_2 2" xfId="45569"/>
    <cellStyle name="_2009 forcast_HH patterns in BBB_BBB evaluation for Calypso 993store _20111121_frank_BBB proj for Calypso 993store" xfId="45570"/>
    <cellStyle name="_2009 forcast_HH patterns in BBB_BBB proj for Calypso 993store" xfId="45571"/>
    <cellStyle name="_2009 forcast_HH patterns in BBB_Echo Production schedule_2009 Fall_201119" xfId="45572"/>
    <cellStyle name="_2009 forcast_HH patterns in BBB_Echo Production schedule_2009 Fall_201119 2" xfId="45573"/>
    <cellStyle name="_2009 forcast_HH patterns in BBB_Echo Production schedule_2009 Fall_201141" xfId="45574"/>
    <cellStyle name="_2009 forcast_HH patterns in BBB_Echo Production schedule_2009 Fall_201141 2" xfId="45575"/>
    <cellStyle name="_2009 forcast_HH patterns in BBB_Harbor house Production Schedule_2011Spring_201139" xfId="45576"/>
    <cellStyle name="_2009 forcast_HH patterns in BBB_Harbor house Production Schedule_2011Spring_201139 2" xfId="45577"/>
    <cellStyle name="_2009 forcast_HH patterns in BBB_Harbor house Production Schedule_2011Spring_201139_BBB proj for Calypso 993store" xfId="45578"/>
    <cellStyle name="_2009 forcast_HH patterns in BBB_Macy proj 201110" xfId="45579"/>
    <cellStyle name="_2009 forcast_HH patterns in BBB_Macy proj 201110 2" xfId="45580"/>
    <cellStyle name="_2009 forcast_HH patterns in BBB_Sheet1" xfId="45581"/>
    <cellStyle name="_2009 forcast_HH patterns in BBB_Sheet2" xfId="45582"/>
    <cellStyle name="_2009 forcast_HH patterns in BBB_Summary" xfId="45583"/>
    <cellStyle name="_2009 forcast_HH patterns in BBB_Summary 2" xfId="45584"/>
    <cellStyle name="_2009 forcast_HH patterns in BBB_Summary_BBB proj for Calypso 993store" xfId="45585"/>
    <cellStyle name="_2009 forcast_History ECHO patterns in BBB" xfId="21731"/>
    <cellStyle name="_2009 forcast_History ECHO patterns in BBB 2" xfId="22688"/>
    <cellStyle name="_2009 forcast_History ECHO patterns in BBB_11.6" xfId="45586"/>
    <cellStyle name="_2009 forcast_History ECHO patterns in BBB_12.4 " xfId="45587"/>
    <cellStyle name="_2009 forcast_History ECHO patterns in BBB_BBB evaluation for Calypso 993store _20111121_frank" xfId="45588"/>
    <cellStyle name="_2009 forcast_History ECHO patterns in BBB_BBB evaluation for Calypso 993store _20111121_frank 2" xfId="45589"/>
    <cellStyle name="_2009 forcast_History ECHO patterns in BBB_BBB evaluation for Calypso 993store _20111121_Frank_2" xfId="45590"/>
    <cellStyle name="_2009 forcast_History ECHO patterns in BBB_BBB evaluation for Calypso 993store _20111121_Frank_2 2" xfId="45591"/>
    <cellStyle name="_2009 forcast_History ECHO patterns in BBB_BBB evaluation for Calypso 993store _20111121_frank_BBB proj for Calypso 993store" xfId="45592"/>
    <cellStyle name="_2009 forcast_History ECHO patterns in BBB_BBB proj for Calypso 993store" xfId="45593"/>
    <cellStyle name="_2009 forcast_History ECHO patterns in BBB_Echo Production schedule_2009 Fall_201119" xfId="45594"/>
    <cellStyle name="_2009 forcast_History ECHO patterns in BBB_Echo Production schedule_2009 Fall_201119 2" xfId="45595"/>
    <cellStyle name="_2009 forcast_History ECHO patterns in BBB_Echo Production schedule_2009 Fall_201141" xfId="45596"/>
    <cellStyle name="_2009 forcast_History ECHO patterns in BBB_Echo Production schedule_2009 Fall_201141 2" xfId="45597"/>
    <cellStyle name="_2009 forcast_History ECHO patterns in BBB_Echo Production schedule_2010 Spring_201017" xfId="21732"/>
    <cellStyle name="_2009 forcast_History ECHO patterns in BBB_Echo Production schedule_2010 Spring_201017 2" xfId="22689"/>
    <cellStyle name="_2009 forcast_History ECHO patterns in BBB_Echo Production schedule_2010 Spring_201017_11.6" xfId="45598"/>
    <cellStyle name="_2009 forcast_History ECHO patterns in BBB_Echo Production schedule_2010 Spring_201017_12.4 " xfId="45599"/>
    <cellStyle name="_2009 forcast_History ECHO patterns in BBB_Echo Production schedule_2010 Spring_201017_BBB evaluation for Calypso 993store _20111121_frank" xfId="45600"/>
    <cellStyle name="_2009 forcast_History ECHO patterns in BBB_Echo Production schedule_2010 Spring_201017_BBB evaluation for Calypso 993store _20111121_frank 2" xfId="45601"/>
    <cellStyle name="_2009 forcast_History ECHO patterns in BBB_Echo Production schedule_2010 Spring_201017_BBB evaluation for Calypso 993store _20111121_Frank_2" xfId="45602"/>
    <cellStyle name="_2009 forcast_History ECHO patterns in BBB_Echo Production schedule_2010 Spring_201017_BBB evaluation for Calypso 993store _20111121_Frank_2 2" xfId="45603"/>
    <cellStyle name="_2009 forcast_History ECHO patterns in BBB_Echo Production schedule_2010 Spring_201017_BBB evaluation for Calypso 993store _20111121_frank_BBB proj for Calypso 993store" xfId="45604"/>
    <cellStyle name="_2009 forcast_History ECHO patterns in BBB_Echo Production schedule_2010 Spring_201017_BBB proj for Calypso 993store" xfId="45605"/>
    <cellStyle name="_2009 forcast_History ECHO patterns in BBB_Echo Production schedule_2010 Spring_201017_Echo Production schedule_2009 Fall_201119" xfId="45606"/>
    <cellStyle name="_2009 forcast_History ECHO patterns in BBB_Echo Production schedule_2010 Spring_201017_Echo Production schedule_2009 Fall_201119 2" xfId="45607"/>
    <cellStyle name="_2009 forcast_History ECHO patterns in BBB_Echo Production schedule_2010 Spring_201017_Echo Production schedule_2009 Fall_201141" xfId="45608"/>
    <cellStyle name="_2009 forcast_History ECHO patterns in BBB_Echo Production schedule_2010 Spring_201017_Echo Production schedule_2009 Fall_201141 2" xfId="45609"/>
    <cellStyle name="_2009 forcast_History ECHO patterns in BBB_Echo Production schedule_2010 Spring_201017_Harbor house Production Schedule_2011Spring_201139" xfId="45610"/>
    <cellStyle name="_2009 forcast_History ECHO patterns in BBB_Echo Production schedule_2010 Spring_201017_Harbor house Production Schedule_2011Spring_201139 2" xfId="45611"/>
    <cellStyle name="_2009 forcast_History ECHO patterns in BBB_Echo Production schedule_2010 Spring_201017_Harbor house Production Schedule_2011Spring_201139_BBB proj for Calypso 993store" xfId="45612"/>
    <cellStyle name="_2009 forcast_History ECHO patterns in BBB_Echo Production schedule_2010 Spring_201017_Macy proj 201110" xfId="45613"/>
    <cellStyle name="_2009 forcast_History ECHO patterns in BBB_Echo Production schedule_2010 Spring_201017_Macy proj 201110 2" xfId="45614"/>
    <cellStyle name="_2009 forcast_History ECHO patterns in BBB_Echo Production schedule_2010 Spring_201017_Sheet1" xfId="45615"/>
    <cellStyle name="_2009 forcast_History ECHO patterns in BBB_Echo Production schedule_2010 Spring_201017_Sheet2" xfId="45616"/>
    <cellStyle name="_2009 forcast_History ECHO patterns in BBB_Echo Production schedule_2010 Spring_201017_Summary" xfId="45617"/>
    <cellStyle name="_2009 forcast_History ECHO patterns in BBB_Echo Production schedule_2010 Spring_201017_Summary 2" xfId="45618"/>
    <cellStyle name="_2009 forcast_History ECHO patterns in BBB_Echo Production schedule_2010 Spring_201017_Summary_BBB proj for Calypso 993store" xfId="45619"/>
    <cellStyle name="_2009 forcast_History ECHO patterns in BBB_Harbor house Production Schedule_2011Spring_201139" xfId="45620"/>
    <cellStyle name="_2009 forcast_History ECHO patterns in BBB_Harbor house Production Schedule_2011Spring_201139 2" xfId="45621"/>
    <cellStyle name="_2009 forcast_History ECHO patterns in BBB_Harbor house Production Schedule_2011Spring_201139_BBB proj for Calypso 993store" xfId="45622"/>
    <cellStyle name="_2009 forcast_History ECHO patterns in BBB_Macy proj 201110" xfId="45623"/>
    <cellStyle name="_2009 forcast_History ECHO patterns in BBB_Macy proj 201110 2" xfId="45624"/>
    <cellStyle name="_2009 forcast_History ECHO patterns in BBB_Sheet1" xfId="45625"/>
    <cellStyle name="_2009 forcast_History ECHO patterns in BBB_Sheet2" xfId="45626"/>
    <cellStyle name="_2009 forcast_History ECHO patterns in BBB_Summary" xfId="45627"/>
    <cellStyle name="_2009 forcast_History ECHO patterns in BBB_Summary 2" xfId="45628"/>
    <cellStyle name="_2009 forcast_History ECHO patterns in BBB_Summary_BBB proj for Calypso 993store" xfId="45629"/>
    <cellStyle name="_2009 forcast_June 13 2013 pooled stock ecom menu" xfId="2859"/>
    <cellStyle name="_2009 forcast_June 13 2013 pooled stock ecom menu 2" xfId="13131"/>
    <cellStyle name="_2009 forcast_June 13 2013 pooled stock ecom menu 3" xfId="18143"/>
    <cellStyle name="_2009 forcast_Macy proj 201110" xfId="45630"/>
    <cellStyle name="_2009 forcast_Macy proj 201110 2" xfId="45631"/>
    <cellStyle name="_2009 forcast_Sheet1" xfId="21733"/>
    <cellStyle name="_2009 forcast_Sheet1 2" xfId="22690"/>
    <cellStyle name="_2009 forcast_Sheet1_1" xfId="45632"/>
    <cellStyle name="_2009 forcast_Sheet1_11.6" xfId="45633"/>
    <cellStyle name="_2009 forcast_Sheet1_12.4 " xfId="45634"/>
    <cellStyle name="_2009 forcast_Sheet1_BBB evaluation for Calypso 993store _20111121_frank" xfId="45635"/>
    <cellStyle name="_2009 forcast_Sheet1_BBB evaluation for Calypso 993store _20111121_frank 2" xfId="45636"/>
    <cellStyle name="_2009 forcast_Sheet1_BBB evaluation for Calypso 993store _20111121_Frank_2" xfId="45637"/>
    <cellStyle name="_2009 forcast_Sheet1_BBB evaluation for Calypso 993store _20111121_Frank_2 2" xfId="45638"/>
    <cellStyle name="_2009 forcast_Sheet1_BBB evaluation for Calypso 993store _20111121_frank_BBB proj for Calypso 993store" xfId="45639"/>
    <cellStyle name="_2009 forcast_Sheet1_BBB proj for Calypso 993store" xfId="45640"/>
    <cellStyle name="_2009 forcast_Sheet1_Echo Production schedule_2009 Fall_201119" xfId="45641"/>
    <cellStyle name="_2009 forcast_Sheet1_Echo Production schedule_2009 Fall_201119 2" xfId="45642"/>
    <cellStyle name="_2009 forcast_Sheet1_Echo Production schedule_2009 Fall_201141" xfId="45643"/>
    <cellStyle name="_2009 forcast_Sheet1_Echo Production schedule_2009 Fall_201141 2" xfId="45644"/>
    <cellStyle name="_2009 forcast_Sheet1_Echo Production schedule_2010 Spring_201017" xfId="21734"/>
    <cellStyle name="_2009 forcast_Sheet1_Echo Production schedule_2010 Spring_201017 2" xfId="22691"/>
    <cellStyle name="_2009 forcast_Sheet1_Echo Production schedule_2010 Spring_201017_11.6" xfId="45645"/>
    <cellStyle name="_2009 forcast_Sheet1_Echo Production schedule_2010 Spring_201017_12.4 " xfId="45646"/>
    <cellStyle name="_2009 forcast_Sheet1_Echo Production schedule_2010 Spring_201017_BBB evaluation for Calypso 993store _20111121_frank" xfId="45647"/>
    <cellStyle name="_2009 forcast_Sheet1_Echo Production schedule_2010 Spring_201017_BBB evaluation for Calypso 993store _20111121_frank 2" xfId="45648"/>
    <cellStyle name="_2009 forcast_Sheet1_Echo Production schedule_2010 Spring_201017_BBB evaluation for Calypso 993store _20111121_Frank_2" xfId="45649"/>
    <cellStyle name="_2009 forcast_Sheet1_Echo Production schedule_2010 Spring_201017_BBB evaluation for Calypso 993store _20111121_Frank_2 2" xfId="45650"/>
    <cellStyle name="_2009 forcast_Sheet1_Echo Production schedule_2010 Spring_201017_BBB evaluation for Calypso 993store _20111121_frank_BBB proj for Calypso 993store" xfId="45651"/>
    <cellStyle name="_2009 forcast_Sheet1_Echo Production schedule_2010 Spring_201017_BBB proj for Calypso 993store" xfId="45652"/>
    <cellStyle name="_2009 forcast_Sheet1_Echo Production schedule_2010 Spring_201017_Echo Production schedule_2009 Fall_201119" xfId="45653"/>
    <cellStyle name="_2009 forcast_Sheet1_Echo Production schedule_2010 Spring_201017_Echo Production schedule_2009 Fall_201119 2" xfId="45654"/>
    <cellStyle name="_2009 forcast_Sheet1_Echo Production schedule_2010 Spring_201017_Echo Production schedule_2009 Fall_201141" xfId="45655"/>
    <cellStyle name="_2009 forcast_Sheet1_Echo Production schedule_2010 Spring_201017_Echo Production schedule_2009 Fall_201141 2" xfId="45656"/>
    <cellStyle name="_2009 forcast_Sheet1_Echo Production schedule_2010 Spring_201017_Harbor house Production Schedule_2011Spring_201139" xfId="45657"/>
    <cellStyle name="_2009 forcast_Sheet1_Echo Production schedule_2010 Spring_201017_Harbor house Production Schedule_2011Spring_201139 2" xfId="45658"/>
    <cellStyle name="_2009 forcast_Sheet1_Echo Production schedule_2010 Spring_201017_Harbor house Production Schedule_2011Spring_201139_BBB proj for Calypso 993store" xfId="45659"/>
    <cellStyle name="_2009 forcast_Sheet1_Echo Production schedule_2010 Spring_201017_Macy proj 201110" xfId="45660"/>
    <cellStyle name="_2009 forcast_Sheet1_Echo Production schedule_2010 Spring_201017_Macy proj 201110 2" xfId="45661"/>
    <cellStyle name="_2009 forcast_Sheet1_Echo Production schedule_2010 Spring_201017_Sheet1" xfId="45662"/>
    <cellStyle name="_2009 forcast_Sheet1_Echo Production schedule_2010 Spring_201017_Sheet2" xfId="45663"/>
    <cellStyle name="_2009 forcast_Sheet1_Echo Production schedule_2010 Spring_201017_Summary" xfId="45664"/>
    <cellStyle name="_2009 forcast_Sheet1_Echo Production schedule_2010 Spring_201017_Summary 2" xfId="45665"/>
    <cellStyle name="_2009 forcast_Sheet1_Echo Production schedule_2010 Spring_201017_Summary_BBB proj for Calypso 993store" xfId="45666"/>
    <cellStyle name="_2009 forcast_Sheet1_Harbor house Production Schedule_2011Spring_201139" xfId="45667"/>
    <cellStyle name="_2009 forcast_Sheet1_Harbor house Production Schedule_2011Spring_201139 2" xfId="45668"/>
    <cellStyle name="_2009 forcast_Sheet1_Harbor house Production Schedule_2011Spring_201139_BBB proj for Calypso 993store" xfId="45669"/>
    <cellStyle name="_2009 forcast_Sheet1_Macy proj 201110" xfId="45670"/>
    <cellStyle name="_2009 forcast_Sheet1_Macy proj 201110 2" xfId="45671"/>
    <cellStyle name="_2009 forcast_Sheet1_Sheet1" xfId="45672"/>
    <cellStyle name="_2009 forcast_Sheet1_Sheet2" xfId="45673"/>
    <cellStyle name="_2009 forcast_Sheet1_Summary" xfId="45674"/>
    <cellStyle name="_2009 forcast_Sheet1_Summary 2" xfId="45675"/>
    <cellStyle name="_2009 forcast_Sheet1_Summary_BBB proj for Calypso 993store" xfId="45676"/>
    <cellStyle name="_2009 forcast_Sheet2" xfId="45677"/>
    <cellStyle name="_2009 forcast_Summary" xfId="45678"/>
    <cellStyle name="_2009 forcast_Summary 2" xfId="45679"/>
    <cellStyle name="_2009 forcast_Summary_BBB proj for Calypso 993store" xfId="45680"/>
    <cellStyle name="_2010 E-Commerce inline quote internal 100609" xfId="22692"/>
    <cellStyle name="_2010 E-Commerce-CM quote internal 100609" xfId="22693"/>
    <cellStyle name="_2010 E-Commerce-Softtouch Distributor commimtent 100628" xfId="22694"/>
    <cellStyle name="_2010 NY SHOW pet bed quote sheet-20100910" xfId="22695"/>
    <cellStyle name="_2010 NY SHOW pet bed quote sheet-20100910 2" xfId="22696"/>
    <cellStyle name="_2011Chuanyang产品价格调整-Jane" xfId="3189"/>
    <cellStyle name="_2011Chuanyang产品价格调整-Jane 2" xfId="13450"/>
    <cellStyle name="_2011Chuanyang产品价格调整-Jane 3" xfId="18462"/>
    <cellStyle name="_716-GH ANTIQUITY COLETTE - mar 1xls (2)" xfId="22697"/>
    <cellStyle name="_Accent Chair warehouse item list 110121" xfId="3190"/>
    <cellStyle name="_Accent Chair warehouse item list 110121 2" xfId="13451"/>
    <cellStyle name="_Accent Chair warehouse item list 110121 2 2" xfId="22698"/>
    <cellStyle name="_Accent Chair warehouse item list 110121 2 3" xfId="22699"/>
    <cellStyle name="_Accent Chair warehouse item list 110121 3" xfId="18463"/>
    <cellStyle name="_Accent Chair warehouse item list 110121 3 2" xfId="22700"/>
    <cellStyle name="_Accent Chair warehouse item list 110121 4" xfId="22701"/>
    <cellStyle name="_Accent Chair warehouse item list 110121 5" xfId="22702"/>
    <cellStyle name="_Accent Chair warehouse item list 110121 6" xfId="22703"/>
    <cellStyle name="_Accent Chair warehouse item list 110121_77" xfId="21735"/>
    <cellStyle name="_Accent Chair warehouse item list 110121_77 2" xfId="22704"/>
    <cellStyle name="_Accent Chair warehouse item list 110121_77 3" xfId="22705"/>
    <cellStyle name="_Accent Chair warehouse item list 110121_77 3 2" xfId="22706"/>
    <cellStyle name="_Accent Chair warehouse item list 110121_77 4" xfId="22707"/>
    <cellStyle name="_Accent Chair warehouse item list 110121_77 4 2" xfId="22708"/>
    <cellStyle name="_Accent Chair warehouse item list 110121_77 5" xfId="22709"/>
    <cellStyle name="_Accent Chair warehouse item list 110121_77 5 2" xfId="22710"/>
    <cellStyle name="_Accent Chair warehouse item list 110121_77 6" xfId="22711"/>
    <cellStyle name="_Accent Chair warehouse item list 110121_77 7" xfId="22712"/>
    <cellStyle name="_Accent Chair warehouse item list 110121_77 8" xfId="22713"/>
    <cellStyle name="_Accent Chair warehouse item list 110121_Chairs" xfId="22714"/>
    <cellStyle name="_Accent Chair warehouse item list 110121_Chairs_all in" xfId="22715"/>
    <cellStyle name="_Accent Chair warehouse item list 110121_Chairs_all in_Chairs" xfId="22716"/>
    <cellStyle name="_Accent Chair warehouse item list 110121_Chairs_all in_HJ order" xfId="22717"/>
    <cellStyle name="_Accent Chair warehouse item list 110121_Chairs_ALL items" xfId="22718"/>
    <cellStyle name="_Accent Chair warehouse item list 110121_Chairs_ALL items_chair" xfId="22719"/>
    <cellStyle name="_Accent Chair warehouse item list 110121_Chairs_ALL items_Chairs" xfId="22720"/>
    <cellStyle name="_Accent Chair warehouse item list 110121_Chairs_ALL items_HJ order" xfId="22721"/>
    <cellStyle name="_Accent Chair warehouse item list 110121_Chairs_Chairs" xfId="22722"/>
    <cellStyle name="_Accent Chair warehouse item list 110121_Chairs_FOB CHINA" xfId="22723"/>
    <cellStyle name="_Accent Chair warehouse item list 110121_Chairs_WOD chair" xfId="22724"/>
    <cellStyle name="_Accent Chair warehouse item list 110121_JLA Accents 4-2013 - Michelle 2 Price" xfId="3191"/>
    <cellStyle name="_Accent Chair warehouse item list 110121_JLA Accents 4-2013 - Michelle 2 Price 2" xfId="13452"/>
    <cellStyle name="_Accent Chair warehouse item list 110121_JLA Accents 4-2013 - Michelle 2 Price 3" xfId="18464"/>
    <cellStyle name="_Accent Chair warehouse item list 110121_JLA Accents 4-2013 - Michelle 2 Price 3 2" xfId="22725"/>
    <cellStyle name="_Accent Chair warehouse item list 110121_JLA Accents 4-2013 - Michelle 2 Price 4" xfId="22726"/>
    <cellStyle name="_Accent Chair warehouse item list 110121_JLA Accents 4-2013 - Michelle 2 Price 4 2" xfId="22727"/>
    <cellStyle name="_Accent Chair warehouse item list 110121_JLA Accents 4-2013 - Michelle 2 Price 5" xfId="22728"/>
    <cellStyle name="_Accent Chair warehouse item list 110121_JLA Accents 4-2013 - Michelle 2 Price 5 2" xfId="22729"/>
    <cellStyle name="_Accent Chair warehouse item list 110121_JLA Accents 4-2013 - Michelle 2 Price 6" xfId="22730"/>
    <cellStyle name="_Accent Chair warehouse item list 110121_JLA Accents 4-2013 - Michelle 2 Price 7" xfId="22731"/>
    <cellStyle name="_Accent Chair warehouse item list 110121_JLA Accents 4-2013 - Michelle 2 Price 8" xfId="22732"/>
    <cellStyle name="_Accent Chair warehouse item list 110121_JLA Accents 4-2013 - Michelle 2 Price_all in" xfId="22733"/>
    <cellStyle name="_Accent Chair warehouse item list 110121_JLA Accents 4-2013 - Michelle 2 Price_all in_Chairs" xfId="22734"/>
    <cellStyle name="_Accent Chair warehouse item list 110121_JLA Accents 4-2013 - Michelle 2 Price_all in_HJ order" xfId="22735"/>
    <cellStyle name="_Accent Chair warehouse item list 110121_JLA Accents 4-2013 - Michelle 2 Price_ALL items" xfId="22736"/>
    <cellStyle name="_Accent Chair warehouse item list 110121_JLA Accents 4-2013 - Michelle 2 Price_ALL items_chair" xfId="22737"/>
    <cellStyle name="_Accent Chair warehouse item list 110121_JLA Accents 4-2013 - Michelle 2 Price_ALL items_Chairs" xfId="22738"/>
    <cellStyle name="_Accent Chair warehouse item list 110121_JLA Accents 4-2013 - Michelle 2 Price_ALL items_HJ order" xfId="22739"/>
    <cellStyle name="_Accent Chair warehouse item list 110121_JLA Accents 4-2013 - Michelle 2 Price_Chairs" xfId="22740"/>
    <cellStyle name="_Accent Chair warehouse item list 110121_JLA Accents 4-2013 - Michelle 2 Price_FOB CHINA" xfId="22741"/>
    <cellStyle name="_Accent Chair warehouse item list 110121_JLA Accents 4-2013 - Michelle 2 Price_Furniture" xfId="22742"/>
    <cellStyle name="_Accent Chair warehouse item list 110121_JLA Accents 4-2013 - Michelle 2 Price_WOD chair" xfId="22743"/>
    <cellStyle name="_Accent Chair warehouse item list 110121_Sheet2" xfId="21736"/>
    <cellStyle name="_Accent Chair warehouse item list 110121_Sheet2 2" xfId="22744"/>
    <cellStyle name="_Accent Chair warehouse item list 110121_Sheet2 3" xfId="22745"/>
    <cellStyle name="_AD plan" xfId="45681"/>
    <cellStyle name="_all in" xfId="22746"/>
    <cellStyle name="_ALL items" xfId="22747"/>
    <cellStyle name="_All_Store Count_20100224 (2)" xfId="22748"/>
    <cellStyle name="_All_Store Count_20100224 (2) 2" xfId="22749"/>
    <cellStyle name="_Anna's Linen Electric 90105" xfId="1580"/>
    <cellStyle name="_Anna's Linen Electric 90105 2" xfId="3192"/>
    <cellStyle name="_Anna's Linen Electric 90105 2 2" xfId="13453"/>
    <cellStyle name="_Anna's Linen Electric 90105 2 3" xfId="18465"/>
    <cellStyle name="_Anna's Linen Electric 90105 2_Sheet1" xfId="22750"/>
    <cellStyle name="_Anna's Linen Electric 90105 2_Sheet1 2" xfId="22751"/>
    <cellStyle name="_Anna's Linen Electric 90105 3" xfId="3193"/>
    <cellStyle name="_Anna's Linen Electric 90105 3 2" xfId="13454"/>
    <cellStyle name="_Anna's Linen Electric 90105 3 3" xfId="18466"/>
    <cellStyle name="_Anna's Linen Electric 90105 4" xfId="3194"/>
    <cellStyle name="_Anna's Linen Electric 90105 4 2" xfId="13455"/>
    <cellStyle name="_Anna's Linen Electric 90105 4 2_Sheet1" xfId="22752"/>
    <cellStyle name="_Anna's Linen Electric 90105 4 3" xfId="18467"/>
    <cellStyle name="_Anna's Linen Electric 90105 4_Sheet1" xfId="22753"/>
    <cellStyle name="_Anna's Linen Electric 90105 5" xfId="2831"/>
    <cellStyle name="_Anna's Linen Electric 90105 5 2" xfId="22754"/>
    <cellStyle name="_Anna's Linen Electric 90105 6" xfId="13103"/>
    <cellStyle name="_Anna's Linen Electric 90105 7" xfId="18115"/>
    <cellStyle name="_Anna's Linen Electric 90105_2014S panel ship date" xfId="22755"/>
    <cellStyle name="_Anna's Linen Electric 90105_2014S panel ship date 2" xfId="22756"/>
    <cellStyle name="_Anna's Linen Electric 90105_77" xfId="21737"/>
    <cellStyle name="_Anna's Linen Electric 90105_77 2" xfId="22757"/>
    <cellStyle name="_Anna's Linen Electric 90105_77 3" xfId="22758"/>
    <cellStyle name="_Anna's Linen Electric 90105_77 3 2" xfId="22759"/>
    <cellStyle name="_Anna's Linen Electric 90105_77 4" xfId="22760"/>
    <cellStyle name="_Anna's Linen Electric 90105_77 4 2" xfId="22761"/>
    <cellStyle name="_Anna's Linen Electric 90105_77 5" xfId="22762"/>
    <cellStyle name="_Anna's Linen Electric 90105_77 5 2" xfId="22763"/>
    <cellStyle name="_Anna's Linen Electric 90105_77 6" xfId="22764"/>
    <cellStyle name="_Anna's Linen Electric 90105_77 7" xfId="22765"/>
    <cellStyle name="_Anna's Linen Electric 90105_77 8" xfId="22766"/>
    <cellStyle name="_Anna's Linen Electric 90105_CCD -WM BHG BLANKET 2013-12-20" xfId="22767"/>
    <cellStyle name="_Anna's Linen Electric 90105_CCD -WM BHG BLANKET 2013-12-20 2" xfId="22768"/>
    <cellStyle name="_Anna's Linen Electric 90105_CCD-WM blanket  throw-131029" xfId="22769"/>
    <cellStyle name="_Anna's Linen Electric 90105_CCD-WM blanket  throw-131029 2" xfId="22770"/>
    <cellStyle name="_Anna's Linen Electric 90105_CCD-WM blanket  throw-131029_WM BHG Lux plush blanket 20131220 upd20140115" xfId="22771"/>
    <cellStyle name="_Anna's Linen Electric 90105_CCD-WM blanket  throw-131029_WM BHG Lux plush blanket 20131220 upd20140115 2" xfId="22772"/>
    <cellStyle name="_Anna's Linen Electric 90105_CCD-WM blanket  throw-131029_WM BHG Lux plush blanket 20131220 upd20140115 upd 0121" xfId="22773"/>
    <cellStyle name="_Anna's Linen Electric 90105_CCD-WM blanket  throw-131029_WM BHG Lux plush blanket 20131220 upd20140115 upd 0121 2" xfId="22774"/>
    <cellStyle name="_Anna's Linen Electric 90105_CCD-WM blanket  throw-131029_WM BHG Lux plush blanket 20131220 upd20140115 upd 0121 upd 0305" xfId="22775"/>
    <cellStyle name="_Anna's Linen Electric 90105_CCD-WM blanket  throw-131029_WM BHG Lux plush blanket 20131220 upd20140115 upd 0121 upd 0305 2" xfId="22776"/>
    <cellStyle name="_Anna's Linen Electric 90105_CCD-WM blanket  throw-131029_WM BHG Lux plush blanket 20131220-updated 011614" xfId="22777"/>
    <cellStyle name="_Anna's Linen Electric 90105_CCD-WM blanket  throw-131029_WM BHG Lux plush blanket 20131220-updated 011614 2" xfId="22778"/>
    <cellStyle name="_Anna's Linen Electric 90105_CCD-WM blanket  throw-131029_WM BHG Lux plush blanket 20131220-updated 011614upd030514 (2)" xfId="22779"/>
    <cellStyle name="_Anna's Linen Electric 90105_CCD-WM blanket  throw-131029_WM BHG Lux plush blanket 20131220-updated 011614upd030514 (2) 2" xfId="22780"/>
    <cellStyle name="_Anna's Linen Electric 90105_CCD-WM blanket  throw-131029_WM BHG Lux plush blanket 20131220-updated 011614upd030514 upd030714" xfId="22781"/>
    <cellStyle name="_Anna's Linen Electric 90105_CCD-WM blanket  throw-131029_WM BHG Lux plush blanket 20131220-updated 011614upd030514 upd030714 2" xfId="22782"/>
    <cellStyle name="_Anna's Linen Electric 90105_CCD-WM holiday-130205" xfId="22783"/>
    <cellStyle name="_Anna's Linen Electric 90105_CCD-WM holiday-130205 2" xfId="22784"/>
    <cellStyle name="_Anna's Linen Electric 90105_CCD-WM holiday-130205_WM BHG Lux plush blanket 20131220 upd20140115" xfId="22785"/>
    <cellStyle name="_Anna's Linen Electric 90105_CCD-WM holiday-130205_WM BHG Lux plush blanket 20131220 upd20140115 2" xfId="22786"/>
    <cellStyle name="_Anna's Linen Electric 90105_CCD-WM holiday-130205_WM BHG Lux plush blanket 20131220 upd20140115 upd 0121" xfId="22787"/>
    <cellStyle name="_Anna's Linen Electric 90105_CCD-WM holiday-130205_WM BHG Lux plush blanket 20131220 upd20140115 upd 0121 2" xfId="22788"/>
    <cellStyle name="_Anna's Linen Electric 90105_CCD-WM holiday-130205_WM BHG Lux plush blanket 20131220 upd20140115 upd 0121 upd 0305" xfId="22789"/>
    <cellStyle name="_Anna's Linen Electric 90105_CCD-WM holiday-130205_WM BHG Lux plush blanket 20131220 upd20140115 upd 0121 upd 0305 2" xfId="22790"/>
    <cellStyle name="_Anna's Linen Electric 90105_CCD-WM holiday-130205_WM BHG Lux plush blanket 20131220-updated 011614" xfId="22791"/>
    <cellStyle name="_Anna's Linen Electric 90105_CCD-WM holiday-130205_WM BHG Lux plush blanket 20131220-updated 011614 2" xfId="22792"/>
    <cellStyle name="_Anna's Linen Electric 90105_CCD-WM holiday-130205_WM BHG Lux plush blanket 20131220-updated 011614upd030514 (2)" xfId="22793"/>
    <cellStyle name="_Anna's Linen Electric 90105_CCD-WM holiday-130205_WM BHG Lux plush blanket 20131220-updated 011614upd030514 (2) 2" xfId="22794"/>
    <cellStyle name="_Anna's Linen Electric 90105_CCD-WM holiday-130205_WM BHG Lux plush blanket 20131220-updated 011614upd030514 upd030714" xfId="22795"/>
    <cellStyle name="_Anna's Linen Electric 90105_CCD-WM holiday-130205_WM BHG Lux plush blanket 20131220-updated 011614upd030514 upd030714 2" xfId="22796"/>
    <cellStyle name="_Anna's Linen Electric 90105_CCD-WM TRAVEL THROW-130822" xfId="22797"/>
    <cellStyle name="_Anna's Linen Electric 90105_CCD-WM TRAVEL THROW-130822 2" xfId="22798"/>
    <cellStyle name="_Anna's Linen Electric 90105_CCD-WM TRAVEL THROW-130822_WM BHG Lux plush blanket 20131220 upd20140115" xfId="22799"/>
    <cellStyle name="_Anna's Linen Electric 90105_CCD-WM TRAVEL THROW-130822_WM BHG Lux plush blanket 20131220 upd20140115 2" xfId="22800"/>
    <cellStyle name="_Anna's Linen Electric 90105_CCD-WM TRAVEL THROW-130822_WM BHG Lux plush blanket 20131220 upd20140115 upd 0121" xfId="22801"/>
    <cellStyle name="_Anna's Linen Electric 90105_CCD-WM TRAVEL THROW-130822_WM BHG Lux plush blanket 20131220 upd20140115 upd 0121 2" xfId="22802"/>
    <cellStyle name="_Anna's Linen Electric 90105_CCD-WM TRAVEL THROW-130822_WM BHG Lux plush blanket 20131220 upd20140115 upd 0121 upd 0305" xfId="22803"/>
    <cellStyle name="_Anna's Linen Electric 90105_CCD-WM TRAVEL THROW-130822_WM BHG Lux plush blanket 20131220 upd20140115 upd 0121 upd 0305 2" xfId="22804"/>
    <cellStyle name="_Anna's Linen Electric 90105_CCD-WM TRAVEL THROW-130822_WM BHG Lux plush blanket 20131220-updated 011614" xfId="22805"/>
    <cellStyle name="_Anna's Linen Electric 90105_CCD-WM TRAVEL THROW-130822_WM BHG Lux plush blanket 20131220-updated 011614 2" xfId="22806"/>
    <cellStyle name="_Anna's Linen Electric 90105_CCD-WM TRAVEL THROW-130822_WM BHG Lux plush blanket 20131220-updated 011614upd030514 (2)" xfId="22807"/>
    <cellStyle name="_Anna's Linen Electric 90105_CCD-WM TRAVEL THROW-130822_WM BHG Lux plush blanket 20131220-updated 011614upd030514 (2) 2" xfId="22808"/>
    <cellStyle name="_Anna's Linen Electric 90105_CCD-WM TRAVEL THROW-130822_WM BHG Lux plush blanket 20131220-updated 011614upd030514 upd030714" xfId="22809"/>
    <cellStyle name="_Anna's Linen Electric 90105_CCD-WM TRAVEL THROW-130822_WM BHG Lux plush blanket 20131220-updated 011614upd030514 upd030714 2" xfId="22810"/>
    <cellStyle name="_Anna's Linen Electric 90105_Chairs" xfId="22811"/>
    <cellStyle name="_Anna's Linen Electric 90105_Chairs_all in" xfId="22812"/>
    <cellStyle name="_Anna's Linen Electric 90105_Chairs_all in_Chairs" xfId="22813"/>
    <cellStyle name="_Anna's Linen Electric 90105_Chairs_all in_HJ order" xfId="22814"/>
    <cellStyle name="_Anna's Linen Electric 90105_Chairs_ALL items" xfId="22815"/>
    <cellStyle name="_Anna's Linen Electric 90105_Chairs_ALL items_chair" xfId="22816"/>
    <cellStyle name="_Anna's Linen Electric 90105_Chairs_ALL items_Chairs" xfId="22817"/>
    <cellStyle name="_Anna's Linen Electric 90105_Chairs_ALL items_HJ order" xfId="22818"/>
    <cellStyle name="_Anna's Linen Electric 90105_Chairs_Chairs" xfId="22819"/>
    <cellStyle name="_Anna's Linen Electric 90105_Chairs_FOB CHINA" xfId="22820"/>
    <cellStyle name="_Anna's Linen Electric 90105_Chairs_WOD chair" xfId="22821"/>
    <cellStyle name="_Anna's Linen Electric 90105_CVC March 2011 quotes" xfId="2860"/>
    <cellStyle name="_Anna's Linen Electric 90105_CVC March 2011 quotes 2" xfId="13132"/>
    <cellStyle name="_Anna's Linen Electric 90105_CVC March 2011 quotes 2_Sheet1" xfId="22822"/>
    <cellStyle name="_Anna's Linen Electric 90105_CVC March 2011 quotes 3" xfId="18144"/>
    <cellStyle name="_Anna's Linen Electric 90105_CVC March 2011 quotes_June 13 2013 pooled stock ecom menu" xfId="2861"/>
    <cellStyle name="_Anna's Linen Electric 90105_CVC March 2011 quotes_June 13 2013 pooled stock ecom menu 2" xfId="13133"/>
    <cellStyle name="_Anna's Linen Electric 90105_CVC March 2011 quotes_June 13 2013 pooled stock ecom menu 3" xfId="18145"/>
    <cellStyle name="_Anna's Linen Electric 90105_CVC March 2011 quotes_Sheet1" xfId="22823"/>
    <cellStyle name="_Anna's Linen Electric 90105_JLA Accents 4-2013 - Michelle 2 Price" xfId="3195"/>
    <cellStyle name="_Anna's Linen Electric 90105_JLA Accents 4-2013 - Michelle 2 Price 2" xfId="13456"/>
    <cellStyle name="_Anna's Linen Electric 90105_JLA Accents 4-2013 - Michelle 2 Price 3" xfId="18468"/>
    <cellStyle name="_Anna's Linen Electric 90105_JLA Accents 4-2013 - Michelle 2 Price 3 2" xfId="22824"/>
    <cellStyle name="_Anna's Linen Electric 90105_JLA Accents 4-2013 - Michelle 2 Price 4" xfId="22825"/>
    <cellStyle name="_Anna's Linen Electric 90105_JLA Accents 4-2013 - Michelle 2 Price 4 2" xfId="22826"/>
    <cellStyle name="_Anna's Linen Electric 90105_JLA Accents 4-2013 - Michelle 2 Price 5" xfId="22827"/>
    <cellStyle name="_Anna's Linen Electric 90105_JLA Accents 4-2013 - Michelle 2 Price 5 2" xfId="22828"/>
    <cellStyle name="_Anna's Linen Electric 90105_JLA Accents 4-2013 - Michelle 2 Price 6" xfId="22829"/>
    <cellStyle name="_Anna's Linen Electric 90105_JLA Accents 4-2013 - Michelle 2 Price 7" xfId="22830"/>
    <cellStyle name="_Anna's Linen Electric 90105_JLA Accents 4-2013 - Michelle 2 Price 8" xfId="22831"/>
    <cellStyle name="_Anna's Linen Electric 90105_JLA Accents 4-2013 - Michelle 2 Price_all in" xfId="22832"/>
    <cellStyle name="_Anna's Linen Electric 90105_JLA Accents 4-2013 - Michelle 2 Price_all in_Chairs" xfId="22833"/>
    <cellStyle name="_Anna's Linen Electric 90105_JLA Accents 4-2013 - Michelle 2 Price_all in_HJ order" xfId="22834"/>
    <cellStyle name="_Anna's Linen Electric 90105_JLA Accents 4-2013 - Michelle 2 Price_ALL items" xfId="22835"/>
    <cellStyle name="_Anna's Linen Electric 90105_JLA Accents 4-2013 - Michelle 2 Price_ALL items_chair" xfId="22836"/>
    <cellStyle name="_Anna's Linen Electric 90105_JLA Accents 4-2013 - Michelle 2 Price_ALL items_Chairs" xfId="22837"/>
    <cellStyle name="_Anna's Linen Electric 90105_JLA Accents 4-2013 - Michelle 2 Price_ALL items_HJ order" xfId="22838"/>
    <cellStyle name="_Anna's Linen Electric 90105_JLA Accents 4-2013 - Michelle 2 Price_Chairs" xfId="22839"/>
    <cellStyle name="_Anna's Linen Electric 90105_JLA Accents 4-2013 - Michelle 2 Price_FOB CHINA" xfId="22840"/>
    <cellStyle name="_Anna's Linen Electric 90105_JLA Accents 4-2013 - Michelle 2 Price_Furniture" xfId="22841"/>
    <cellStyle name="_Anna's Linen Electric 90105_JLA Accents 4-2013 - Michelle 2 Price_WOD chair" xfId="22842"/>
    <cellStyle name="_Anna's Linen Electric 90105_June 13 2013 pooled stock ecom menu" xfId="2862"/>
    <cellStyle name="_Anna's Linen Electric 90105_June 13 2013 pooled stock ecom menu 2" xfId="13134"/>
    <cellStyle name="_Anna's Linen Electric 90105_June 13 2013 pooled stock ecom menu 3" xfId="18146"/>
    <cellStyle name="_Anna's Linen Electric 90105_Madison Park" xfId="3912"/>
    <cellStyle name="_Anna's Linen Electric 90105_Madison Park 2" xfId="14146"/>
    <cellStyle name="_Anna's Linen Electric 90105_Madison Park 3" xfId="19158"/>
    <cellStyle name="_Anna's Linen Electric 90105_Madison Park 4" xfId="22843"/>
    <cellStyle name="_Anna's Linen Electric 90105_Madison Park_Sheet2" xfId="22844"/>
    <cellStyle name="_Anna's Linen Electric 90105_Sheet1" xfId="22845"/>
    <cellStyle name="_Anna's Linen Electric 90105_Sheet1 2" xfId="22846"/>
    <cellStyle name="_Anna's Linen Electric 90105_Sheet2" xfId="21738"/>
    <cellStyle name="_Anna's Linen Electric 90105_Sheet2 2" xfId="22847"/>
    <cellStyle name="_Anna's Linen Electric 90105_Sheet2 3" xfId="22848"/>
    <cellStyle name="_APPMA -- BOM -- Orthopedic Napper 29x39  03-05-10" xfId="22849"/>
    <cellStyle name="_APPMA -- BOM -- Orthopedic Napper 29x39  03-05-10 2" xfId="22850"/>
    <cellStyle name="_ASP" xfId="22851"/>
    <cellStyle name="_ASP 2" xfId="22852"/>
    <cellStyle name="_Assortment" xfId="22853"/>
    <cellStyle name="_Assortment 2" xfId="22854"/>
    <cellStyle name="_BA price 2" xfId="45682"/>
    <cellStyle name="_BA Quotesheet for Kohl's-5 13" xfId="45683"/>
    <cellStyle name="_BA Quotesheet format JLA-Kohls -05032011" xfId="45684"/>
    <cellStyle name="_BA Quotesheet format JLA-Kohls -05032011 2" xfId="45685"/>
    <cellStyle name="_BA-Miraval" xfId="45686"/>
    <cellStyle name="_BA-Miraval 2" xfId="45687"/>
    <cellStyle name="_Basic KL final production " xfId="10213"/>
    <cellStyle name="_Basic KL final production  2" xfId="22855"/>
    <cellStyle name="_BAY EE Forecast Mar 2 2010" xfId="22856"/>
    <cellStyle name="_BAY EE Forecast Mar 2 2010 (3)" xfId="22857"/>
    <cellStyle name="_BAY PRIORITY REPLENISHMENT - March 1 2010 v2" xfId="22858"/>
    <cellStyle name="_BAY PRIORITY REPLENISHMENT - March 1 2010 v2 2" xfId="22859"/>
    <cellStyle name="_BB-100111 Fusion and Eden CCD 100112" xfId="3913"/>
    <cellStyle name="_BB-100111 Fusion and Eden CCD 100112 2" xfId="4577"/>
    <cellStyle name="_BB-100111 Fusion and Eden CCD 100112 2 2" xfId="5606"/>
    <cellStyle name="_BB-100111 Fusion and Eden CCD 100112 2 2 2" xfId="15771"/>
    <cellStyle name="_BB-100111 Fusion and Eden CCD 100112 2 2 3" xfId="20783"/>
    <cellStyle name="_BB-100111 Fusion and Eden CCD 100112 2 3" xfId="14763"/>
    <cellStyle name="_BB-100111 Fusion and Eden CCD 100112 2 4" xfId="19775"/>
    <cellStyle name="_BB-100111 Fusion and Eden CCD 100112 3" xfId="4578"/>
    <cellStyle name="_BB-100111 Fusion and Eden CCD 100112 3 2" xfId="5607"/>
    <cellStyle name="_BB-100111 Fusion and Eden CCD 100112 3 2 2" xfId="15772"/>
    <cellStyle name="_BB-100111 Fusion and Eden CCD 100112 3 2 3" xfId="20784"/>
    <cellStyle name="_BB-100111 Fusion and Eden CCD 100112 3 3" xfId="14764"/>
    <cellStyle name="_BB-100111 Fusion and Eden CCD 100112 3 4" xfId="19776"/>
    <cellStyle name="_BB-100111 Fusion and Eden CCD 100112 4" xfId="5291"/>
    <cellStyle name="_BB-100111 Fusion and Eden CCD 100112 4 2" xfId="15464"/>
    <cellStyle name="_BB-100111 Fusion and Eden CCD 100112 4 3" xfId="20476"/>
    <cellStyle name="_BB-100111 Fusion and Eden CCD 100112 5" xfId="4494"/>
    <cellStyle name="_BB-100111 Fusion and Eden CCD 100112 5 2" xfId="14713"/>
    <cellStyle name="_BB-100111 Fusion and Eden CCD 100112 5 3" xfId="19725"/>
    <cellStyle name="_BB-100111 Fusion and Eden CCD 100112 6" xfId="5581"/>
    <cellStyle name="_BB-100111 Fusion and Eden CCD 100112 6 2" xfId="15746"/>
    <cellStyle name="_BB-100111 Fusion and Eden CCD 100112 6 3" xfId="20758"/>
    <cellStyle name="_BB-100111 Fusion and Eden CCD 100112 7" xfId="14147"/>
    <cellStyle name="_BB-100111 Fusion and Eden CCD 100112 8" xfId="19159"/>
    <cellStyle name="_BB-100111 Fusion and Eden CCD 100112_Ecom Decorative Pillows Fall2013 Quote Sheet 20131023" xfId="4579"/>
    <cellStyle name="_BB-100111 Fusion and Eden CCD 100112_Ecom Decorative Pillows Fall2013 Quote Sheet 20131023 2" xfId="5608"/>
    <cellStyle name="_BB-100111 Fusion and Eden CCD 100112_Ecom Decorative Pillows Fall2013 Quote Sheet 20131023 2 2" xfId="15773"/>
    <cellStyle name="_BB-100111 Fusion and Eden CCD 100112_Ecom Decorative Pillows Fall2013 Quote Sheet 20131023 2 3" xfId="20785"/>
    <cellStyle name="_BB-100111 Fusion and Eden CCD 100112_Ecom Decorative Pillows Fall2013 Quote Sheet 20131023 3" xfId="14765"/>
    <cellStyle name="_BB-100111 Fusion and Eden CCD 100112_Ecom Decorative Pillows Fall2013 Quote Sheet 20131023 4" xfId="19777"/>
    <cellStyle name="_BB-100111 Fusion and Eden CCD 100112_Madison Park" xfId="3914"/>
    <cellStyle name="_BB-100111 Fusion and Eden CCD 100112_Madison Park 2" xfId="14148"/>
    <cellStyle name="_BB-100111 Fusion and Eden CCD 100112_Madison Park 3" xfId="19160"/>
    <cellStyle name="_BB-100111 Fusion and Eden CCD 100112_Madison Park 4" xfId="22860"/>
    <cellStyle name="_BB-100111 Fusion and Eden CCD 100112_Madison Park_Sheet2" xfId="22861"/>
    <cellStyle name="_BB-100111 Fusion and Eden CCD 100112_WM-140611A BHG Libra comforter 5pc set" xfId="10214"/>
    <cellStyle name="_BB-100111 Fusion and Eden CCD 100112_WM-140619A BHG 5pc set-Ana Jovie Lenore Trintty" xfId="10215"/>
    <cellStyle name="_BBB -- Internal quote US manufacturing -- 03-15-10" xfId="22862"/>
    <cellStyle name="_BBB -- Internal quote US manufacturing -- 03-15-10 2" xfId="22863"/>
    <cellStyle name="_BBB Classic Damask Bath Accessory Quote  - Hellen" xfId="45688"/>
    <cellStyle name="_BBB Classic Damask Bath Accessory Quote  - Hellen 2" xfId="45689"/>
    <cellStyle name="_BBB Development Quote 9-11-12" xfId="22864"/>
    <cellStyle name="_BBB evaluation for Calypso 993store _20111121_Frank_2" xfId="45690"/>
    <cellStyle name="_BBB evaluation for Calypso 993store _20111121_Frank_2 2" xfId="45691"/>
    <cellStyle name="_BBB Fall 11 Styleout BA price-110324" xfId="45692"/>
    <cellStyle name="_BBB Fall 11 Styleout BA price-110324_2012 Fall BBB Echo Shower Curtain CCD- 111230" xfId="45693"/>
    <cellStyle name="_BBB Fall 11 Styleout BA price-110324_2012 Fall BBB Echo Shower Curtain CCD- 120131" xfId="45694"/>
    <cellStyle name="_BBB Fall 11 Styleout BA price-110324_2012 Fall BBB Shower Curtain CCD- 120203" xfId="45695"/>
    <cellStyle name="_BBB Fall 11 Styleout BA price-110324_2012 Fall BBB Woolrich Shower Curtain CCD- 111118" xfId="45696"/>
    <cellStyle name="_BBB Fall 11 Styleout BA price-110324_2012 Fall Woolrich Shower Curtain CCD- 111229" xfId="45697"/>
    <cellStyle name="_BBB Fall 11 Styleout BA price-110324_2012 Spr BBB Greenport Shower Curtain Quote- 110907" xfId="45698"/>
    <cellStyle name="_BBB Fall 11 Styleout BA price-110324_2012 Spr BBB Greenport Shower Curtain Quote- 111018" xfId="45699"/>
    <cellStyle name="_BBB Fall 11 Styleout BA price-110324_2012 Spr BBB Greenport Shower Curtain Quote- 111019 final" xfId="45700"/>
    <cellStyle name="_BBB Fall 11 Styleout BA price-110324_Spring 13 Echo Quote Sheet - Heather" xfId="45701"/>
    <cellStyle name="_BBB Fall 11 Styleout BA price-110324_Spring 13 Echo Quote Sheet - Heather 2" xfId="45702"/>
    <cellStyle name="_BBB Fall 11 Styleout BA price-110331" xfId="45703"/>
    <cellStyle name="_BBB Fall 11 Styleout BA price-110331 (2)" xfId="45704"/>
    <cellStyle name="_BBB Fall 11 Styleout BA price-110331 (2) 2" xfId="45705"/>
    <cellStyle name="_BBB Fall 11 Styleout BA price-110331 2" xfId="45706"/>
    <cellStyle name="_BBB Harbor House Bath Accessory Quote  - Hellen" xfId="45707"/>
    <cellStyle name="_BBB Harbor House Bath Accessory Quote  - Hellen 2" xfId="45708"/>
    <cellStyle name="_BBB Proj PAIGE AQUA 12PC SUPERSET 3 25 Ship" xfId="22865"/>
    <cellStyle name="_BBB Proj PAIGE AQUA 12PC SUPERSET 3 25 Ship 2" xfId="22866"/>
    <cellStyle name="_BBB Proj PAIGE AQUA 12PC SUPERSET 3 25 Ship_BBB evaluation for Calypso 993store _20111121_frank" xfId="45709"/>
    <cellStyle name="_BBB Proj PAIGE AQUA 12PC SUPERSET 3 25 Ship_BBB evaluation for Calypso 993store _20111121_frank 2" xfId="45710"/>
    <cellStyle name="_BBB Proj PAIGE AQUA 12PC SUPERSET 3 25 Ship_BBB evaluation for Calypso 993store _20111121_frank_BBB proj for Calypso 993store" xfId="45711"/>
    <cellStyle name="_BBB Proj PAIGE AQUA 12PC SUPERSET 3 25 Ship_BBB proj for Calypso 993store" xfId="45712"/>
    <cellStyle name="_BBB Proj PAIGE AQUA 12PC SUPERSET 3 25 Ship_Summary" xfId="45713"/>
    <cellStyle name="_BBB Proj PAIGE AQUA 12PC SUPERSET 3 25 Ship_Summary 2" xfId="45714"/>
    <cellStyle name="_BBB Proj PAIGE AQUA 12PC SUPERSET 3 25 Ship_Summary_BBB proj for Calypso 993store" xfId="45715"/>
    <cellStyle name="_BBB Projections" xfId="45716"/>
    <cellStyle name="_BBB RA Manor Hamilton Window Panel Quote Sheet-06242009 to jennifer" xfId="1581"/>
    <cellStyle name="_BBB RA Manor Hamilton Window Panel Quote Sheet-06242009 to jennifer 2" xfId="3196"/>
    <cellStyle name="_BBB RA Manor Hamilton Window Panel Quote Sheet-06242009 to jennifer 2 2" xfId="13457"/>
    <cellStyle name="_BBB RA Manor Hamilton Window Panel Quote Sheet-06242009 to jennifer 2 3" xfId="18469"/>
    <cellStyle name="_BBB RA Manor Hamilton Window Panel Quote Sheet-06242009 to jennifer 3" xfId="2863"/>
    <cellStyle name="_BBB RA Manor Hamilton Window Panel Quote Sheet-06242009 to jennifer 3 2" xfId="22867"/>
    <cellStyle name="_BBB RA Manor Hamilton Window Panel Quote Sheet-06242009 to jennifer 3 3" xfId="22868"/>
    <cellStyle name="_BBB RA Manor Hamilton Window Panel Quote Sheet-06242009 to jennifer 3_Sheet1" xfId="22869"/>
    <cellStyle name="_BBB RA Manor Hamilton Window Panel Quote Sheet-06242009 to jennifer 4" xfId="13135"/>
    <cellStyle name="_BBB RA Manor Hamilton Window Panel Quote Sheet-06242009 to jennifer 4 2" xfId="22870"/>
    <cellStyle name="_BBB RA Manor Hamilton Window Panel Quote Sheet-06242009 to jennifer 5" xfId="18147"/>
    <cellStyle name="_BBB RA Manor Hamilton Window Panel Quote Sheet-06242009 to jennifer 6" xfId="22871"/>
    <cellStyle name="_BBB RA Manor Hamilton Window Panel Quote Sheet-06242009 to jennifer_77" xfId="21739"/>
    <cellStyle name="_BBB RA Manor Hamilton Window Panel Quote Sheet-06242009 to jennifer_77 2" xfId="22872"/>
    <cellStyle name="_BBB RA Manor Hamilton Window Panel Quote Sheet-06242009 to jennifer_77 3" xfId="22873"/>
    <cellStyle name="_BBB RA Manor Hamilton Window Panel Quote Sheet-06242009 to jennifer_77 3 2" xfId="22874"/>
    <cellStyle name="_BBB RA Manor Hamilton Window Panel Quote Sheet-06242009 to jennifer_77 4" xfId="22875"/>
    <cellStyle name="_BBB RA Manor Hamilton Window Panel Quote Sheet-06242009 to jennifer_77 4 2" xfId="22876"/>
    <cellStyle name="_BBB RA Manor Hamilton Window Panel Quote Sheet-06242009 to jennifer_77 5" xfId="22877"/>
    <cellStyle name="_BBB RA Manor Hamilton Window Panel Quote Sheet-06242009 to jennifer_77 5 2" xfId="22878"/>
    <cellStyle name="_BBB RA Manor Hamilton Window Panel Quote Sheet-06242009 to jennifer_77 6" xfId="22879"/>
    <cellStyle name="_BBB RA Manor Hamilton Window Panel Quote Sheet-06242009 to jennifer_77 7" xfId="22880"/>
    <cellStyle name="_BBB RA Manor Hamilton Window Panel Quote Sheet-06242009 to jennifer_77 8" xfId="22881"/>
    <cellStyle name="_BBB RA Manor Hamilton Window Panel Quote Sheet-06242009 to jennifer_all in" xfId="22882"/>
    <cellStyle name="_BBB RA Manor Hamilton Window Panel Quote Sheet-06242009 to jennifer_all in_Chairs" xfId="22883"/>
    <cellStyle name="_BBB RA Manor Hamilton Window Panel Quote Sheet-06242009 to jennifer_all in_HJ order" xfId="22884"/>
    <cellStyle name="_BBB RA Manor Hamilton Window Panel Quote Sheet-06242009 to jennifer_ALL items" xfId="22885"/>
    <cellStyle name="_BBB RA Manor Hamilton Window Panel Quote Sheet-06242009 to jennifer_ALL items_chair" xfId="22886"/>
    <cellStyle name="_BBB RA Manor Hamilton Window Panel Quote Sheet-06242009 to jennifer_ALL items_Chairs" xfId="22887"/>
    <cellStyle name="_BBB RA Manor Hamilton Window Panel Quote Sheet-06242009 to jennifer_ALL items_HJ order" xfId="22888"/>
    <cellStyle name="_BBB RA Manor Hamilton Window Panel Quote Sheet-06242009 to jennifer_Chairs" xfId="22889"/>
    <cellStyle name="_BBB RA Manor Hamilton Window Panel Quote Sheet-06242009 to jennifer_FOB CHINA" xfId="22890"/>
    <cellStyle name="_BBB RA Manor Hamilton Window Panel Quote Sheet-06242009 to jennifer_Furniture" xfId="22891"/>
    <cellStyle name="_BBB RA Manor Hamilton Window Panel Quote Sheet-06242009 to jennifer_June 13 2013 pooled stock ecom menu" xfId="2864"/>
    <cellStyle name="_BBB RA Manor Hamilton Window Panel Quote Sheet-06242009 to jennifer_June 13 2013 pooled stock ecom menu 2" xfId="13136"/>
    <cellStyle name="_BBB RA Manor Hamilton Window Panel Quote Sheet-06242009 to jennifer_June 13 2013 pooled stock ecom menu 3" xfId="18148"/>
    <cellStyle name="_BBB RA Manor Hamilton Window Panel Quote Sheet-06242009 to jennifer_Madison Park" xfId="3915"/>
    <cellStyle name="_BBB RA Manor Hamilton Window Panel Quote Sheet-06242009 to jennifer_Madison Park 2" xfId="14149"/>
    <cellStyle name="_BBB RA Manor Hamilton Window Panel Quote Sheet-06242009 to jennifer_Madison Park 3" xfId="19161"/>
    <cellStyle name="_BBB RA Manor Hamilton Window Panel Quote Sheet-06242009 to jennifer_Madison Park 4" xfId="22892"/>
    <cellStyle name="_BBB RA Manor Hamilton Window Panel Quote Sheet-06242009 to jennifer_Madison Park_Sheet2" xfId="22893"/>
    <cellStyle name="_BBB RA Manor Hamilton Window Panel Quote Sheet-06242009 to jennifer_Sheet2" xfId="21740"/>
    <cellStyle name="_BBB RA Manor Hamilton Window Panel Quote Sheet-06242009 to jennifer_Sheet2 2" xfId="22894"/>
    <cellStyle name="_BBB RA Manor Hamilton Window Panel Quote Sheet-06242009 to jennifer_Sheet2 3" xfId="22895"/>
    <cellStyle name="_BBB RA Manor Hamilton Window Panel Quote Sheet-06242009 to jennifer_WOD chair" xfId="22896"/>
    <cellStyle name="_Bbb_initialws_WK201041_bath" xfId="22897"/>
    <cellStyle name="_bedspread" xfId="45717"/>
    <cellStyle name="_BISCAYNE FOR KOHLS Quotesheet 5.13.2011" xfId="45718"/>
    <cellStyle name="_BISCAYNE FOR KOHLS Quotesheet 5.13.2011 2" xfId="45719"/>
    <cellStyle name="_Blanket Division Item List Macola# and UPC#" xfId="1582"/>
    <cellStyle name="_Blanket Division Item List Macola# and UPC# - New" xfId="1583"/>
    <cellStyle name="_Blanket Division Item List Macola# and UPC# - New 2" xfId="3197"/>
    <cellStyle name="_Blanket Division Item List Macola# and UPC# - New 2 2" xfId="13458"/>
    <cellStyle name="_Blanket Division Item List Macola# and UPC# - New 2 3" xfId="18470"/>
    <cellStyle name="_Blanket Division Item List Macola# and UPC# - New 2_Sheet1" xfId="22898"/>
    <cellStyle name="_Blanket Division Item List Macola# and UPC# - New 2_Sheet1 2" xfId="22899"/>
    <cellStyle name="_Blanket Division Item List Macola# and UPC# - New 3" xfId="3198"/>
    <cellStyle name="_Blanket Division Item List Macola# and UPC# - New 3 2" xfId="13459"/>
    <cellStyle name="_Blanket Division Item List Macola# and UPC# - New 3 3" xfId="18471"/>
    <cellStyle name="_Blanket Division Item List Macola# and UPC# - New 3_Sheet1" xfId="22900"/>
    <cellStyle name="_Blanket Division Item List Macola# and UPC# - New 4" xfId="3199"/>
    <cellStyle name="_Blanket Division Item List Macola# and UPC# - New 4 2" xfId="13460"/>
    <cellStyle name="_Blanket Division Item List Macola# and UPC# - New 4 3" xfId="18472"/>
    <cellStyle name="_Blanket Division Item List Macola# and UPC# - New 5" xfId="2833"/>
    <cellStyle name="_Blanket Division Item List Macola# and UPC# - New 6" xfId="13105"/>
    <cellStyle name="_Blanket Division Item List Macola# and UPC# - New 7" xfId="18117"/>
    <cellStyle name="_Blanket Division Item List Macola# and UPC# - New_77" xfId="21741"/>
    <cellStyle name="_Blanket Division Item List Macola# and UPC# - New_77 2" xfId="22901"/>
    <cellStyle name="_Blanket Division Item List Macola# and UPC# - New_77 3" xfId="22902"/>
    <cellStyle name="_Blanket Division Item List Macola# and UPC# - New_77 3 2" xfId="22903"/>
    <cellStyle name="_Blanket Division Item List Macola# and UPC# - New_77 4" xfId="22904"/>
    <cellStyle name="_Blanket Division Item List Macola# and UPC# - New_77 4 2" xfId="22905"/>
    <cellStyle name="_Blanket Division Item List Macola# and UPC# - New_77 5" xfId="22906"/>
    <cellStyle name="_Blanket Division Item List Macola# and UPC# - New_77 5 2" xfId="22907"/>
    <cellStyle name="_Blanket Division Item List Macola# and UPC# - New_77 6" xfId="22908"/>
    <cellStyle name="_Blanket Division Item List Macola# and UPC# - New_77 7" xfId="22909"/>
    <cellStyle name="_Blanket Division Item List Macola# and UPC# - New_77 8" xfId="22910"/>
    <cellStyle name="_Blanket Division Item List Macola# and UPC# - New_Chairs" xfId="22911"/>
    <cellStyle name="_Blanket Division Item List Macola# and UPC# - New_Chairs_all in" xfId="22912"/>
    <cellStyle name="_Blanket Division Item List Macola# and UPC# - New_Chairs_all in_Chairs" xfId="22913"/>
    <cellStyle name="_Blanket Division Item List Macola# and UPC# - New_Chairs_all in_HJ order" xfId="22914"/>
    <cellStyle name="_Blanket Division Item List Macola# and UPC# - New_Chairs_ALL items" xfId="22915"/>
    <cellStyle name="_Blanket Division Item List Macola# and UPC# - New_Chairs_ALL items_chair" xfId="22916"/>
    <cellStyle name="_Blanket Division Item List Macola# and UPC# - New_Chairs_ALL items_Chairs" xfId="22917"/>
    <cellStyle name="_Blanket Division Item List Macola# and UPC# - New_Chairs_ALL items_HJ order" xfId="22918"/>
    <cellStyle name="_Blanket Division Item List Macola# and UPC# - New_Chairs_Chairs" xfId="22919"/>
    <cellStyle name="_Blanket Division Item List Macola# and UPC# - New_Chairs_FOB CHINA" xfId="22920"/>
    <cellStyle name="_Blanket Division Item List Macola# and UPC# - New_Chairs_WOD chair" xfId="22921"/>
    <cellStyle name="_Blanket Division Item List Macola# and UPC# - New_JLA Accents 4-2013 - Michelle 2 Price" xfId="3200"/>
    <cellStyle name="_Blanket Division Item List Macola# and UPC# - New_JLA Accents 4-2013 - Michelle 2 Price 2" xfId="13461"/>
    <cellStyle name="_Blanket Division Item List Macola# and UPC# - New_JLA Accents 4-2013 - Michelle 2 Price 3" xfId="18473"/>
    <cellStyle name="_Blanket Division Item List Macola# and UPC# - New_JLA Accents 4-2013 - Michelle 2 Price 3 2" xfId="22922"/>
    <cellStyle name="_Blanket Division Item List Macola# and UPC# - New_JLA Accents 4-2013 - Michelle 2 Price 4" xfId="22923"/>
    <cellStyle name="_Blanket Division Item List Macola# and UPC# - New_JLA Accents 4-2013 - Michelle 2 Price 4 2" xfId="22924"/>
    <cellStyle name="_Blanket Division Item List Macola# and UPC# - New_JLA Accents 4-2013 - Michelle 2 Price 5" xfId="22925"/>
    <cellStyle name="_Blanket Division Item List Macola# and UPC# - New_JLA Accents 4-2013 - Michelle 2 Price 5 2" xfId="22926"/>
    <cellStyle name="_Blanket Division Item List Macola# and UPC# - New_JLA Accents 4-2013 - Michelle 2 Price 6" xfId="22927"/>
    <cellStyle name="_Blanket Division Item List Macola# and UPC# - New_JLA Accents 4-2013 - Michelle 2 Price 7" xfId="22928"/>
    <cellStyle name="_Blanket Division Item List Macola# and UPC# - New_JLA Accents 4-2013 - Michelle 2 Price 8" xfId="22929"/>
    <cellStyle name="_Blanket Division Item List Macola# and UPC# - New_JLA Accents 4-2013 - Michelle 2 Price_all in" xfId="22930"/>
    <cellStyle name="_Blanket Division Item List Macola# and UPC# - New_JLA Accents 4-2013 - Michelle 2 Price_all in_Chairs" xfId="22931"/>
    <cellStyle name="_Blanket Division Item List Macola# and UPC# - New_JLA Accents 4-2013 - Michelle 2 Price_all in_HJ order" xfId="22932"/>
    <cellStyle name="_Blanket Division Item List Macola# and UPC# - New_JLA Accents 4-2013 - Michelle 2 Price_ALL items" xfId="22933"/>
    <cellStyle name="_Blanket Division Item List Macola# and UPC# - New_JLA Accents 4-2013 - Michelle 2 Price_ALL items_chair" xfId="22934"/>
    <cellStyle name="_Blanket Division Item List Macola# and UPC# - New_JLA Accents 4-2013 - Michelle 2 Price_ALL items_Chairs" xfId="22935"/>
    <cellStyle name="_Blanket Division Item List Macola# and UPC# - New_JLA Accents 4-2013 - Michelle 2 Price_ALL items_HJ order" xfId="22936"/>
    <cellStyle name="_Blanket Division Item List Macola# and UPC# - New_JLA Accents 4-2013 - Michelle 2 Price_Chairs" xfId="22937"/>
    <cellStyle name="_Blanket Division Item List Macola# and UPC# - New_JLA Accents 4-2013 - Michelle 2 Price_FOB CHINA" xfId="22938"/>
    <cellStyle name="_Blanket Division Item List Macola# and UPC# - New_JLA Accents 4-2013 - Michelle 2 Price_Furniture" xfId="22939"/>
    <cellStyle name="_Blanket Division Item List Macola# and UPC# - New_JLA Accents 4-2013 - Michelle 2 Price_WOD chair" xfId="22940"/>
    <cellStyle name="_Blanket Division Item List Macola# and UPC# - New_June 13 2013 pooled stock ecom menu" xfId="2865"/>
    <cellStyle name="_Blanket Division Item List Macola# and UPC# - New_June 13 2013 pooled stock ecom menu 2" xfId="13137"/>
    <cellStyle name="_Blanket Division Item List Macola# and UPC# - New_June 13 2013 pooled stock ecom menu 3" xfId="18149"/>
    <cellStyle name="_Blanket Division Item List Macola# and UPC# - New_Madison Park" xfId="3916"/>
    <cellStyle name="_Blanket Division Item List Macola# and UPC# - New_Madison Park 2" xfId="14150"/>
    <cellStyle name="_Blanket Division Item List Macola# and UPC# - New_Madison Park 3" xfId="19162"/>
    <cellStyle name="_Blanket Division Item List Macola# and UPC# - New_Madison Park 4" xfId="22941"/>
    <cellStyle name="_Blanket Division Item List Macola# and UPC# - New_Madison Park_Sheet2" xfId="22942"/>
    <cellStyle name="_Blanket Division Item List Macola# and UPC# - New_Sheet1" xfId="22943"/>
    <cellStyle name="_Blanket Division Item List Macola# and UPC# - New_Sheet1 2" xfId="22944"/>
    <cellStyle name="_Blanket Division Item List Macola# and UPC# - New_Sheet2" xfId="21742"/>
    <cellStyle name="_Blanket Division Item List Macola# and UPC# - New_Sheet2 2" xfId="22945"/>
    <cellStyle name="_Blanket Division Item List Macola# and UPC# - New_Sheet2 3" xfId="22946"/>
    <cellStyle name="_Blanket Division Item List Macola# and UPC# 10" xfId="11312"/>
    <cellStyle name="_Blanket Division Item List Macola# and UPC# 11" xfId="13104"/>
    <cellStyle name="_Blanket Division Item List Macola# and UPC# 12" xfId="18116"/>
    <cellStyle name="_Blanket Division Item List Macola# and UPC# 2" xfId="3201"/>
    <cellStyle name="_Blanket Division Item List Macola# and UPC# 2 2" xfId="13462"/>
    <cellStyle name="_Blanket Division Item List Macola# and UPC# 2 3" xfId="18474"/>
    <cellStyle name="_Blanket Division Item List Macola# and UPC# 2_Sheet1" xfId="22947"/>
    <cellStyle name="_Blanket Division Item List Macola# and UPC# 2_Sheet1 2" xfId="22948"/>
    <cellStyle name="_Blanket Division Item List Macola# and UPC# 3" xfId="3202"/>
    <cellStyle name="_Blanket Division Item List Macola# and UPC# 3 2" xfId="13463"/>
    <cellStyle name="_Blanket Division Item List Macola# and UPC# 3 3" xfId="18475"/>
    <cellStyle name="_Blanket Division Item List Macola# and UPC# 3 4" xfId="22949"/>
    <cellStyle name="_Blanket Division Item List Macola# and UPC# 3_Sheet1" xfId="22950"/>
    <cellStyle name="_Blanket Division Item List Macola# and UPC# 4" xfId="3203"/>
    <cellStyle name="_Blanket Division Item List Macola# and UPC# 4 2" xfId="13464"/>
    <cellStyle name="_Blanket Division Item List Macola# and UPC# 4 3" xfId="18476"/>
    <cellStyle name="_Blanket Division Item List Macola# and UPC# 4_Sheet1" xfId="22951"/>
    <cellStyle name="_Blanket Division Item List Macola# and UPC# 5" xfId="3204"/>
    <cellStyle name="_Blanket Division Item List Macola# and UPC# 5 2" xfId="13465"/>
    <cellStyle name="_Blanket Division Item List Macola# and UPC# 5 3" xfId="18477"/>
    <cellStyle name="_Blanket Division Item List Macola# and UPC# 6" xfId="3205"/>
    <cellStyle name="_Blanket Division Item List Macola# and UPC# 6 2" xfId="13466"/>
    <cellStyle name="_Blanket Division Item List Macola# and UPC# 6 3" xfId="18478"/>
    <cellStyle name="_Blanket Division Item List Macola# and UPC# 7" xfId="3206"/>
    <cellStyle name="_Blanket Division Item List Macola# and UPC# 7 2" xfId="13467"/>
    <cellStyle name="_Blanket Division Item List Macola# and UPC# 7 3" xfId="18479"/>
    <cellStyle name="_Blanket Division Item List Macola# and UPC# 8" xfId="3207"/>
    <cellStyle name="_Blanket Division Item List Macola# and UPC# 8 2" xfId="13468"/>
    <cellStyle name="_Blanket Division Item List Macola# and UPC# 8 3" xfId="18480"/>
    <cellStyle name="_Blanket Division Item List Macola# and UPC# 9" xfId="2832"/>
    <cellStyle name="_Blanket Division Item List Macola# and UPC# test" xfId="1584"/>
    <cellStyle name="_Blanket Division Item List Macola# and UPC# test 2" xfId="3208"/>
    <cellStyle name="_Blanket Division Item List Macola# and UPC# test 2 2" xfId="13469"/>
    <cellStyle name="_Blanket Division Item List Macola# and UPC# test 2 3" xfId="18481"/>
    <cellStyle name="_Blanket Division Item List Macola# and UPC# test 2_Sheet1" xfId="22954"/>
    <cellStyle name="_Blanket Division Item List Macola# and UPC# test 2_Sheet1 2" xfId="22955"/>
    <cellStyle name="_Blanket Division Item List Macola# and UPC# test 3" xfId="3209"/>
    <cellStyle name="_Blanket Division Item List Macola# and UPC# test 3 2" xfId="13470"/>
    <cellStyle name="_Blanket Division Item List Macola# and UPC# test 3 3" xfId="18482"/>
    <cellStyle name="_Blanket Division Item List Macola# and UPC# test 3_Sheet1" xfId="22956"/>
    <cellStyle name="_Blanket Division Item List Macola# and UPC# test 4" xfId="3210"/>
    <cellStyle name="_Blanket Division Item List Macola# and UPC# test 4 2" xfId="13471"/>
    <cellStyle name="_Blanket Division Item List Macola# and UPC# test 4 3" xfId="18483"/>
    <cellStyle name="_Blanket Division Item List Macola# and UPC# test 5" xfId="2834"/>
    <cellStyle name="_Blanket Division Item List Macola# and UPC# test 6" xfId="13106"/>
    <cellStyle name="_Blanket Division Item List Macola# and UPC# test 7" xfId="18118"/>
    <cellStyle name="_Blanket Division Item List Macola# and UPC# test_77" xfId="21743"/>
    <cellStyle name="_Blanket Division Item List Macola# and UPC# test_77 2" xfId="22957"/>
    <cellStyle name="_Blanket Division Item List Macola# and UPC# test_77 3" xfId="22958"/>
    <cellStyle name="_Blanket Division Item List Macola# and UPC# test_77 3 2" xfId="22959"/>
    <cellStyle name="_Blanket Division Item List Macola# and UPC# test_77 4" xfId="22960"/>
    <cellStyle name="_Blanket Division Item List Macola# and UPC# test_77 4 2" xfId="22961"/>
    <cellStyle name="_Blanket Division Item List Macola# and UPC# test_77 5" xfId="22962"/>
    <cellStyle name="_Blanket Division Item List Macola# and UPC# test_77 5 2" xfId="22963"/>
    <cellStyle name="_Blanket Division Item List Macola# and UPC# test_77 6" xfId="22964"/>
    <cellStyle name="_Blanket Division Item List Macola# and UPC# test_77 7" xfId="22965"/>
    <cellStyle name="_Blanket Division Item List Macola# and UPC# test_77 8" xfId="22966"/>
    <cellStyle name="_Blanket Division Item List Macola# and UPC# test_Chairs" xfId="22967"/>
    <cellStyle name="_Blanket Division Item List Macola# and UPC# test_Chairs_all in" xfId="22968"/>
    <cellStyle name="_Blanket Division Item List Macola# and UPC# test_Chairs_all in_Chairs" xfId="22969"/>
    <cellStyle name="_Blanket Division Item List Macola# and UPC# test_Chairs_all in_HJ order" xfId="22970"/>
    <cellStyle name="_Blanket Division Item List Macola# and UPC# test_Chairs_ALL items" xfId="22971"/>
    <cellStyle name="_Blanket Division Item List Macola# and UPC# test_Chairs_ALL items_chair" xfId="22972"/>
    <cellStyle name="_Blanket Division Item List Macola# and UPC# test_Chairs_ALL items_Chairs" xfId="22973"/>
    <cellStyle name="_Blanket Division Item List Macola# and UPC# test_Chairs_ALL items_HJ order" xfId="22974"/>
    <cellStyle name="_Blanket Division Item List Macola# and UPC# test_Chairs_Chairs" xfId="22975"/>
    <cellStyle name="_Blanket Division Item List Macola# and UPC# test_Chairs_FOB CHINA" xfId="22976"/>
    <cellStyle name="_Blanket Division Item List Macola# and UPC# test_Chairs_WOD chair" xfId="22977"/>
    <cellStyle name="_Blanket Division Item List Macola# and UPC# test_JLA Accents 4-2013 - Michelle 2 Price" xfId="3211"/>
    <cellStyle name="_Blanket Division Item List Macola# and UPC# test_JLA Accents 4-2013 - Michelle 2 Price 2" xfId="13472"/>
    <cellStyle name="_Blanket Division Item List Macola# and UPC# test_JLA Accents 4-2013 - Michelle 2 Price 3" xfId="18484"/>
    <cellStyle name="_Blanket Division Item List Macola# and UPC# test_JLA Accents 4-2013 - Michelle 2 Price 3 2" xfId="22978"/>
    <cellStyle name="_Blanket Division Item List Macola# and UPC# test_JLA Accents 4-2013 - Michelle 2 Price 4" xfId="22979"/>
    <cellStyle name="_Blanket Division Item List Macola# and UPC# test_JLA Accents 4-2013 - Michelle 2 Price 4 2" xfId="22980"/>
    <cellStyle name="_Blanket Division Item List Macola# and UPC# test_JLA Accents 4-2013 - Michelle 2 Price 5" xfId="22981"/>
    <cellStyle name="_Blanket Division Item List Macola# and UPC# test_JLA Accents 4-2013 - Michelle 2 Price 5 2" xfId="22982"/>
    <cellStyle name="_Blanket Division Item List Macola# and UPC# test_JLA Accents 4-2013 - Michelle 2 Price 6" xfId="22983"/>
    <cellStyle name="_Blanket Division Item List Macola# and UPC# test_JLA Accents 4-2013 - Michelle 2 Price 7" xfId="22984"/>
    <cellStyle name="_Blanket Division Item List Macola# and UPC# test_JLA Accents 4-2013 - Michelle 2 Price 8" xfId="22985"/>
    <cellStyle name="_Blanket Division Item List Macola# and UPC# test_JLA Accents 4-2013 - Michelle 2 Price_all in" xfId="22986"/>
    <cellStyle name="_Blanket Division Item List Macola# and UPC# test_JLA Accents 4-2013 - Michelle 2 Price_all in_Chairs" xfId="22987"/>
    <cellStyle name="_Blanket Division Item List Macola# and UPC# test_JLA Accents 4-2013 - Michelle 2 Price_all in_HJ order" xfId="22988"/>
    <cellStyle name="_Blanket Division Item List Macola# and UPC# test_JLA Accents 4-2013 - Michelle 2 Price_ALL items" xfId="22989"/>
    <cellStyle name="_Blanket Division Item List Macola# and UPC# test_JLA Accents 4-2013 - Michelle 2 Price_ALL items_chair" xfId="22990"/>
    <cellStyle name="_Blanket Division Item List Macola# and UPC# test_JLA Accents 4-2013 - Michelle 2 Price_ALL items_Chairs" xfId="22991"/>
    <cellStyle name="_Blanket Division Item List Macola# and UPC# test_JLA Accents 4-2013 - Michelle 2 Price_ALL items_HJ order" xfId="22992"/>
    <cellStyle name="_Blanket Division Item List Macola# and UPC# test_JLA Accents 4-2013 - Michelle 2 Price_Chairs" xfId="22993"/>
    <cellStyle name="_Blanket Division Item List Macola# and UPC# test_JLA Accents 4-2013 - Michelle 2 Price_FOB CHINA" xfId="22994"/>
    <cellStyle name="_Blanket Division Item List Macola# and UPC# test_JLA Accents 4-2013 - Michelle 2 Price_Furniture" xfId="22995"/>
    <cellStyle name="_Blanket Division Item List Macola# and UPC# test_JLA Accents 4-2013 - Michelle 2 Price_WOD chair" xfId="22996"/>
    <cellStyle name="_Blanket Division Item List Macola# and UPC# test_June 13 2013 pooled stock ecom menu" xfId="2866"/>
    <cellStyle name="_Blanket Division Item List Macola# and UPC# test_June 13 2013 pooled stock ecom menu 2" xfId="13138"/>
    <cellStyle name="_Blanket Division Item List Macola# and UPC# test_June 13 2013 pooled stock ecom menu 3" xfId="18150"/>
    <cellStyle name="_Blanket Division Item List Macola# and UPC# test_Madison Park" xfId="3917"/>
    <cellStyle name="_Blanket Division Item List Macola# and UPC# test_Madison Park 2" xfId="14151"/>
    <cellStyle name="_Blanket Division Item List Macola# and UPC# test_Madison Park 3" xfId="19163"/>
    <cellStyle name="_Blanket Division Item List Macola# and UPC# test_Madison Park 4" xfId="22997"/>
    <cellStyle name="_Blanket Division Item List Macola# and UPC# test_Madison Park_Sheet2" xfId="22998"/>
    <cellStyle name="_Blanket Division Item List Macola# and UPC# test_Sheet1" xfId="22999"/>
    <cellStyle name="_Blanket Division Item List Macola# and UPC# test_Sheet1 2" xfId="23000"/>
    <cellStyle name="_Blanket Division Item List Macola# and UPC# test_Sheet2" xfId="21744"/>
    <cellStyle name="_Blanket Division Item List Macola# and UPC# test_Sheet2 2" xfId="23001"/>
    <cellStyle name="_Blanket Division Item List Macola# and UPC# test_Sheet2 3" xfId="23002"/>
    <cellStyle name="_Blanket Division Item List Macola# and UPC#_77" xfId="21745"/>
    <cellStyle name="_Blanket Division Item List Macola# and UPC#_77 2" xfId="23003"/>
    <cellStyle name="_Blanket Division Item List Macola# and UPC#_77 3" xfId="23004"/>
    <cellStyle name="_Blanket Division Item List Macola# and UPC#_77 3 2" xfId="23005"/>
    <cellStyle name="_Blanket Division Item List Macola# and UPC#_77 4" xfId="23006"/>
    <cellStyle name="_Blanket Division Item List Macola# and UPC#_77 4 2" xfId="23007"/>
    <cellStyle name="_Blanket Division Item List Macola# and UPC#_77 5" xfId="23008"/>
    <cellStyle name="_Blanket Division Item List Macola# and UPC#_77 5 2" xfId="23009"/>
    <cellStyle name="_Blanket Division Item List Macola# and UPC#_77 6" xfId="23010"/>
    <cellStyle name="_Blanket Division Item List Macola# and UPC#_77 7" xfId="23011"/>
    <cellStyle name="_Blanket Division Item List Macola# and UPC#_77 8" xfId="23012"/>
    <cellStyle name="_Blanket Division Item List Macola# and UPC#_Chairs" xfId="23013"/>
    <cellStyle name="_Blanket Division Item List Macola# and UPC#_Chairs_all in" xfId="23014"/>
    <cellStyle name="_Blanket Division Item List Macola# and UPC#_Chairs_all in_Chairs" xfId="23015"/>
    <cellStyle name="_Blanket Division Item List Macola# and UPC#_Chairs_all in_HJ order" xfId="23016"/>
    <cellStyle name="_Blanket Division Item List Macola# and UPC#_Chairs_ALL items" xfId="23017"/>
    <cellStyle name="_Blanket Division Item List Macola# and UPC#_Chairs_ALL items_chair" xfId="23018"/>
    <cellStyle name="_Blanket Division Item List Macola# and UPC#_Chairs_ALL items_Chairs" xfId="23019"/>
    <cellStyle name="_Blanket Division Item List Macola# and UPC#_Chairs_ALL items_HJ order" xfId="23020"/>
    <cellStyle name="_Blanket Division Item List Macola# and UPC#_Chairs_Chairs" xfId="23021"/>
    <cellStyle name="_Blanket Division Item List Macola# and UPC#_Chairs_FOB CHINA" xfId="23022"/>
    <cellStyle name="_Blanket Division Item List Macola# and UPC#_Chairs_WOD chair" xfId="23023"/>
    <cellStyle name="_Blanket Division Item List Macola# and UPC#_JLA Accents 4-2013 - Michelle 2 Price" xfId="3212"/>
    <cellStyle name="_Blanket Division Item List Macola# and UPC#_JLA Accents 4-2013 - Michelle 2 Price 2" xfId="13473"/>
    <cellStyle name="_Blanket Division Item List Macola# and UPC#_JLA Accents 4-2013 - Michelle 2 Price 3" xfId="18485"/>
    <cellStyle name="_Blanket Division Item List Macola# and UPC#_JLA Accents 4-2013 - Michelle 2 Price 3 2" xfId="23024"/>
    <cellStyle name="_Blanket Division Item List Macola# and UPC#_JLA Accents 4-2013 - Michelle 2 Price 4" xfId="23025"/>
    <cellStyle name="_Blanket Division Item List Macola# and UPC#_JLA Accents 4-2013 - Michelle 2 Price 4 2" xfId="23026"/>
    <cellStyle name="_Blanket Division Item List Macola# and UPC#_JLA Accents 4-2013 - Michelle 2 Price 5" xfId="23027"/>
    <cellStyle name="_Blanket Division Item List Macola# and UPC#_JLA Accents 4-2013 - Michelle 2 Price 5 2" xfId="23028"/>
    <cellStyle name="_Blanket Division Item List Macola# and UPC#_JLA Accents 4-2013 - Michelle 2 Price 6" xfId="23029"/>
    <cellStyle name="_Blanket Division Item List Macola# and UPC#_JLA Accents 4-2013 - Michelle 2 Price 7" xfId="23030"/>
    <cellStyle name="_Blanket Division Item List Macola# and UPC#_JLA Accents 4-2013 - Michelle 2 Price 8" xfId="23031"/>
    <cellStyle name="_Blanket Division Item List Macola# and UPC#_JLA Accents 4-2013 - Michelle 2 Price_all in" xfId="23032"/>
    <cellStyle name="_Blanket Division Item List Macola# and UPC#_JLA Accents 4-2013 - Michelle 2 Price_all in_Chairs" xfId="23033"/>
    <cellStyle name="_Blanket Division Item List Macola# and UPC#_JLA Accents 4-2013 - Michelle 2 Price_all in_HJ order" xfId="23034"/>
    <cellStyle name="_Blanket Division Item List Macola# and UPC#_JLA Accents 4-2013 - Michelle 2 Price_ALL items" xfId="23035"/>
    <cellStyle name="_Blanket Division Item List Macola# and UPC#_JLA Accents 4-2013 - Michelle 2 Price_ALL items_chair" xfId="23036"/>
    <cellStyle name="_Blanket Division Item List Macola# and UPC#_JLA Accents 4-2013 - Michelle 2 Price_ALL items_Chairs" xfId="23037"/>
    <cellStyle name="_Blanket Division Item List Macola# and UPC#_JLA Accents 4-2013 - Michelle 2 Price_ALL items_HJ order" xfId="23038"/>
    <cellStyle name="_Blanket Division Item List Macola# and UPC#_JLA Accents 4-2013 - Michelle 2 Price_Chairs" xfId="23039"/>
    <cellStyle name="_Blanket Division Item List Macola# and UPC#_JLA Accents 4-2013 - Michelle 2 Price_FOB CHINA" xfId="23040"/>
    <cellStyle name="_Blanket Division Item List Macola# and UPC#_JLA Accents 4-2013 - Michelle 2 Price_Furniture" xfId="23041"/>
    <cellStyle name="_Blanket Division Item List Macola# and UPC#_JLA Accents 4-2013 - Michelle 2 Price_WOD chair" xfId="23042"/>
    <cellStyle name="_Blanket Division Item List Macola# and UPC#_June 13 2013 pooled stock ecom menu" xfId="2867"/>
    <cellStyle name="_Blanket Division Item List Macola# and UPC#_June 13 2013 pooled stock ecom menu 2" xfId="13139"/>
    <cellStyle name="_Blanket Division Item List Macola# and UPC#_June 13 2013 pooled stock ecom menu 3" xfId="18151"/>
    <cellStyle name="_Blanket Division Item List Macola# and UPC#_Madison Park" xfId="3918"/>
    <cellStyle name="_Blanket Division Item List Macola# and UPC#_Madison Park 2" xfId="14152"/>
    <cellStyle name="_Blanket Division Item List Macola# and UPC#_Madison Park 3" xfId="19164"/>
    <cellStyle name="_Blanket Division Item List Macola# and UPC#_Madison Park 4" xfId="23043"/>
    <cellStyle name="_Blanket Division Item List Macola# and UPC#_Madison Park_Sheet2" xfId="23044"/>
    <cellStyle name="_Blanket Division Item List Macola# and UPC#_Sheet1" xfId="23045"/>
    <cellStyle name="_Blanket Division Item List Macola# and UPC#_Sheet1 2" xfId="23046"/>
    <cellStyle name="_Blanket Division Item List Macola# and UPC#_Sheet2" xfId="21746"/>
    <cellStyle name="_Blanket Division Item List Macola# and UPC#_Sheet2 2" xfId="23047"/>
    <cellStyle name="_Blanket Division Item List Macola# and UPC#_Sheet2 3" xfId="23048"/>
    <cellStyle name="_Bon Ton - Internal Quote US mfg -- 03-19-10" xfId="23049"/>
    <cellStyle name="_Book1" xfId="3213"/>
    <cellStyle name="_Book1 (2)" xfId="2868"/>
    <cellStyle name="_Book1 (2) 2" xfId="13140"/>
    <cellStyle name="_Book1 (2) 2 2" xfId="23050"/>
    <cellStyle name="_Book1 (2) 3" xfId="18152"/>
    <cellStyle name="_Book1 (2)_June 13 2013 pooled stock ecom menu" xfId="2869"/>
    <cellStyle name="_Book1 (2)_June 13 2013 pooled stock ecom menu 2" xfId="13141"/>
    <cellStyle name="_Book1 (2)_June 13 2013 pooled stock ecom menu 3" xfId="18153"/>
    <cellStyle name="_Book1 (2)_Sheet1" xfId="23051"/>
    <cellStyle name="_Book1 2" xfId="13474"/>
    <cellStyle name="_Book1 2 2" xfId="23053"/>
    <cellStyle name="_Book1 2 3" xfId="23054"/>
    <cellStyle name="_Book1 2 4" xfId="23052"/>
    <cellStyle name="_Book1 2_Sheet2" xfId="23055"/>
    <cellStyle name="_Book1 3" xfId="18486"/>
    <cellStyle name="_Book1 3 2" xfId="23057"/>
    <cellStyle name="_Book1 3 3" xfId="23056"/>
    <cellStyle name="_Book1 4" xfId="23058"/>
    <cellStyle name="_Book1 5" xfId="23059"/>
    <cellStyle name="_Book1 6" xfId="23060"/>
    <cellStyle name="_Book2" xfId="45720"/>
    <cellStyle name="_Book2 2" xfId="45721"/>
    <cellStyle name="_Book2_11.6" xfId="45722"/>
    <cellStyle name="_Book2_12.4 " xfId="45723"/>
    <cellStyle name="_Book2_Sheet1" xfId="45724"/>
    <cellStyle name="_Book2_Sheet2" xfId="45725"/>
    <cellStyle name="_Book3" xfId="45726"/>
    <cellStyle name="_Book3 (9)" xfId="23061"/>
    <cellStyle name="_Book3 (9) 2" xfId="23062"/>
    <cellStyle name="_Book4" xfId="23063"/>
    <cellStyle name="_Brayden Projections" xfId="45727"/>
    <cellStyle name="_BUYPLAN" xfId="23064"/>
    <cellStyle name="_BUYPLAN 2" xfId="23065"/>
    <cellStyle name="_CCD for E-com 2011 2 17 (2)" xfId="23066"/>
    <cellStyle name="_CCD for E-com 2011 2 17 (2) 2" xfId="23067"/>
    <cellStyle name="_CCD for E-com 2011 3 11" xfId="23068"/>
    <cellStyle name="_CCD for E-com 2011 3 11 2" xfId="23069"/>
    <cellStyle name="_CCD for Steinmart pet bed -100421" xfId="23070"/>
    <cellStyle name="_CCD for Steinmart pet bed -100421 2" xfId="23071"/>
    <cellStyle name="_CCD-E-commerce Pet bed quote sheet-20100608" xfId="23072"/>
    <cellStyle name="_CCD-E-commerce Pet bed quote sheet-20100608 2" xfId="23073"/>
    <cellStyle name="_CCD-HSN  1.14.11" xfId="2870"/>
    <cellStyle name="_CCD-HSN  1.14.11 2" xfId="13142"/>
    <cellStyle name="_CCD-HSN  1.14.11 2 2" xfId="23074"/>
    <cellStyle name="_CCD-HSN  1.14.11 2 3" xfId="23075"/>
    <cellStyle name="_CCD-HSN  1.14.11 3" xfId="18154"/>
    <cellStyle name="_CCD-HSN  1.14.11 3 2" xfId="23076"/>
    <cellStyle name="_CCD-HSN  1.14.11 3 3" xfId="23077"/>
    <cellStyle name="_CCD-HSN  1.14.11 3_Sheet1" xfId="23078"/>
    <cellStyle name="_CCD-HSN  1.14.11 4" xfId="23079"/>
    <cellStyle name="_CCD-HSN  1.14.11 4 2" xfId="23080"/>
    <cellStyle name="_CCD-HSN  1.14.11 5" xfId="23081"/>
    <cellStyle name="_CCD-HSN  1.14.11 6" xfId="23082"/>
    <cellStyle name="_CCD-HSN  1.14.11_77" xfId="21747"/>
    <cellStyle name="_CCD-HSN  1.14.11_77 2" xfId="23083"/>
    <cellStyle name="_CCD-HSN  1.14.11_77 3" xfId="23084"/>
    <cellStyle name="_CCD-HSN  1.14.11_77 3 2" xfId="23085"/>
    <cellStyle name="_CCD-HSN  1.14.11_77 4" xfId="23086"/>
    <cellStyle name="_CCD-HSN  1.14.11_77 4 2" xfId="23087"/>
    <cellStyle name="_CCD-HSN  1.14.11_77 5" xfId="23088"/>
    <cellStyle name="_CCD-HSN  1.14.11_77 5 2" xfId="23089"/>
    <cellStyle name="_CCD-HSN  1.14.11_77 6" xfId="23090"/>
    <cellStyle name="_CCD-HSN  1.14.11_77 7" xfId="23091"/>
    <cellStyle name="_CCD-HSN  1.14.11_77 8" xfId="23092"/>
    <cellStyle name="_CCD-HSN  1.14.11_CCD -WM BHG BLANKET 2013-12-20" xfId="23093"/>
    <cellStyle name="_CCD-HSN  1.14.11_CCD -WM BHG BLANKET 2013-12-20 2" xfId="23094"/>
    <cellStyle name="_CCD-HSN  1.14.11_CCD-WM TRAVEL THROW-130822" xfId="23095"/>
    <cellStyle name="_CCD-HSN  1.14.11_CCD-WM TRAVEL THROW-130822 2" xfId="23096"/>
    <cellStyle name="_CCD-HSN  1.14.11_CCD-WM TRAVEL THROW-130822_WM BHG Lux plush blanket 20131220 upd20140115" xfId="23097"/>
    <cellStyle name="_CCD-HSN  1.14.11_CCD-WM TRAVEL THROW-130822_WM BHG Lux plush blanket 20131220 upd20140115 2" xfId="23098"/>
    <cellStyle name="_CCD-HSN  1.14.11_CCD-WM TRAVEL THROW-130822_WM BHG Lux plush blanket 20131220 upd20140115 upd 0121" xfId="23099"/>
    <cellStyle name="_CCD-HSN  1.14.11_CCD-WM TRAVEL THROW-130822_WM BHG Lux plush blanket 20131220 upd20140115 upd 0121 2" xfId="23100"/>
    <cellStyle name="_CCD-HSN  1.14.11_CCD-WM TRAVEL THROW-130822_WM BHG Lux plush blanket 20131220 upd20140115 upd 0121 upd 0305" xfId="23101"/>
    <cellStyle name="_CCD-HSN  1.14.11_CCD-WM TRAVEL THROW-130822_WM BHG Lux plush blanket 20131220 upd20140115 upd 0121 upd 0305 2" xfId="23102"/>
    <cellStyle name="_CCD-HSN  1.14.11_CCD-WM TRAVEL THROW-130822_WM BHG Lux plush blanket 20131220-updated 011614" xfId="23103"/>
    <cellStyle name="_CCD-HSN  1.14.11_CCD-WM TRAVEL THROW-130822_WM BHG Lux plush blanket 20131220-updated 011614 2" xfId="23104"/>
    <cellStyle name="_CCD-HSN  1.14.11_CCD-WM TRAVEL THROW-130822_WM BHG Lux plush blanket 20131220-updated 011614upd030514 (2)" xfId="23105"/>
    <cellStyle name="_CCD-HSN  1.14.11_CCD-WM TRAVEL THROW-130822_WM BHG Lux plush blanket 20131220-updated 011614upd030514 (2) 2" xfId="23106"/>
    <cellStyle name="_CCD-HSN  1.14.11_CCD-WM TRAVEL THROW-130822_WM BHG Lux plush blanket 20131220-updated 011614upd030514 upd030714" xfId="23107"/>
    <cellStyle name="_CCD-HSN  1.14.11_CCD-WM TRAVEL THROW-130822_WM BHG Lux plush blanket 20131220-updated 011614upd030514 upd030714 2" xfId="23108"/>
    <cellStyle name="_CCD-HSN  1.14.11_Chairs" xfId="23109"/>
    <cellStyle name="_CCD-HSN  1.14.11_Chairs_all in" xfId="23110"/>
    <cellStyle name="_CCD-HSN  1.14.11_Chairs_all in_Chairs" xfId="23111"/>
    <cellStyle name="_CCD-HSN  1.14.11_Chairs_all in_HJ order" xfId="23112"/>
    <cellStyle name="_CCD-HSN  1.14.11_Chairs_ALL items" xfId="23113"/>
    <cellStyle name="_CCD-HSN  1.14.11_Chairs_ALL items_chair" xfId="23114"/>
    <cellStyle name="_CCD-HSN  1.14.11_Chairs_ALL items_Chairs" xfId="23115"/>
    <cellStyle name="_CCD-HSN  1.14.11_Chairs_ALL items_HJ order" xfId="23116"/>
    <cellStyle name="_CCD-HSN  1.14.11_Chairs_Chairs" xfId="23117"/>
    <cellStyle name="_CCD-HSN  1.14.11_Chairs_FOB CHINA" xfId="23118"/>
    <cellStyle name="_CCD-HSN  1.14.11_Chairs_WOD chair" xfId="23119"/>
    <cellStyle name="_CCD-HSN  1.14.11_June 13 2013 pooled stock ecom menu" xfId="2871"/>
    <cellStyle name="_CCD-HSN  1.14.11_June 13 2013 pooled stock ecom menu 2" xfId="13143"/>
    <cellStyle name="_CCD-HSN  1.14.11_June 13 2013 pooled stock ecom menu 3" xfId="18155"/>
    <cellStyle name="_CCD-HSN  1.14.11_Sheet2" xfId="21748"/>
    <cellStyle name="_CCD-HSN  1.14.11_Sheet2 2" xfId="23121"/>
    <cellStyle name="_CCD-HSN  1.14.11_Sheet2 3" xfId="23122"/>
    <cellStyle name="_CCD-HSN 03 16 11" xfId="2872"/>
    <cellStyle name="_CCD-HSN 03 16 11 2" xfId="13144"/>
    <cellStyle name="_CCD-HSN 03 16 11 2 2" xfId="23123"/>
    <cellStyle name="_CCD-HSN 03 16 11 3" xfId="18156"/>
    <cellStyle name="_CCD-HSN 03 16 11_June 13 2013 pooled stock ecom menu" xfId="2873"/>
    <cellStyle name="_CCD-HSN 03 16 11_June 13 2013 pooled stock ecom menu 2" xfId="13145"/>
    <cellStyle name="_CCD-HSN 03 16 11_June 13 2013 pooled stock ecom menu 3" xfId="18157"/>
    <cellStyle name="_CCD-HSN 03 16 11_Sheet1" xfId="23124"/>
    <cellStyle name="_CCD-HSN 06 18 10" xfId="2874"/>
    <cellStyle name="_CCD-HSN 06 18 10 2" xfId="13146"/>
    <cellStyle name="_CCD-HSN 06 18 10 2 2" xfId="23125"/>
    <cellStyle name="_CCD-HSN 06 18 10 3" xfId="18158"/>
    <cellStyle name="_CCD-HSN 06 18 10_June 13 2013 pooled stock ecom menu" xfId="2875"/>
    <cellStyle name="_CCD-HSN 06 18 10_June 13 2013 pooled stock ecom menu 2" xfId="13147"/>
    <cellStyle name="_CCD-HSN 06 18 10_June 13 2013 pooled stock ecom menu 3" xfId="18159"/>
    <cellStyle name="_CCD-HSN 06 18 10_Sheet1" xfId="23126"/>
    <cellStyle name="_CCD-HSN 06 18 10_WM 2014 travel throw 08222013" xfId="23127"/>
    <cellStyle name="_CCD-HSN 06 18 10_WM 2014 travel throw 08222013 2" xfId="23128"/>
    <cellStyle name="_CCD-HSN 06 18 10_WM 2014 travel throw 08222013_WM BHG Lux plush blanket 20131220 upd20140115" xfId="23129"/>
    <cellStyle name="_CCD-HSN 06 18 10_WM 2014 travel throw 08222013_WM BHG Lux plush blanket 20131220 upd20140115 2" xfId="23130"/>
    <cellStyle name="_CCD-HSN 06 18 10_WM 2014 travel throw 08222013_WM BHG Lux plush blanket 20131220 upd20140115 upd 0121" xfId="23131"/>
    <cellStyle name="_CCD-HSN 06 18 10_WM 2014 travel throw 08222013_WM BHG Lux plush blanket 20131220 upd20140115 upd 0121 2" xfId="23132"/>
    <cellStyle name="_CCD-HSN 06 18 10_WM 2014 travel throw 08222013_WM BHG Lux plush blanket 20131220 upd20140115 upd 0121 upd 0305" xfId="23133"/>
    <cellStyle name="_CCD-HSN 06 18 10_WM 2014 travel throw 08222013_WM BHG Lux plush blanket 20131220 upd20140115 upd 0121 upd 0305 2" xfId="23134"/>
    <cellStyle name="_CCD-HSN 06 18 10_WM 2014 travel throw 08222013_WM BHG Lux plush blanket 20131220-updated 011614" xfId="23135"/>
    <cellStyle name="_CCD-HSN 06 18 10_WM 2014 travel throw 08222013_WM BHG Lux plush blanket 20131220-updated 011614 2" xfId="23136"/>
    <cellStyle name="_CCD-HSN 06 18 10_WM 2014 travel throw 08222013_WM BHG Lux plush blanket 20131220-updated 011614upd030514 (2)" xfId="23137"/>
    <cellStyle name="_CCD-HSN 06 18 10_WM 2014 travel throw 08222013_WM BHG Lux plush blanket 20131220-updated 011614upd030514 (2) 2" xfId="23138"/>
    <cellStyle name="_CCD-HSN 06 18 10_WM 2014 travel throw 08222013_WM BHG Lux plush blanket 20131220-updated 011614upd030514 upd030714" xfId="23139"/>
    <cellStyle name="_CCD-HSN 06 18 10_WM 2014 travel throw 08222013_WM BHG Lux plush blanket 20131220-updated 011614upd030514 upd030714 2" xfId="23140"/>
    <cellStyle name="_CCD-HSN 2011 4 15" xfId="2876"/>
    <cellStyle name="_CCD-HSN 2011 4 15 2" xfId="13148"/>
    <cellStyle name="_CCD-HSN 2011 4 15 2 2" xfId="23141"/>
    <cellStyle name="_CCD-HSN 2011 4 15 3" xfId="18160"/>
    <cellStyle name="_CCD-HSN 2011 4 15_June 13 2013 pooled stock ecom menu" xfId="2877"/>
    <cellStyle name="_CCD-HSN 2011 4 15_June 13 2013 pooled stock ecom menu 2" xfId="13149"/>
    <cellStyle name="_CCD-HSN 2011 4 15_June 13 2013 pooled stock ecom menu 3" xfId="18161"/>
    <cellStyle name="_CCD-HSN 2011 4 15_Sheet1" xfId="23142"/>
    <cellStyle name="_CCD-HSN Blanket Throw 02 14 11 (2)" xfId="2878"/>
    <cellStyle name="_CCD-HSN Blanket Throw 02 14 11 (2) 2" xfId="13150"/>
    <cellStyle name="_CCD-HSN Blanket Throw 02 14 11 (2) 2 2" xfId="23143"/>
    <cellStyle name="_CCD-HSN Blanket Throw 02 14 11 (2) 3" xfId="18162"/>
    <cellStyle name="_CCD-HSN Blanket Throw 02 14 11 (2)_June 13 2013 pooled stock ecom menu" xfId="2879"/>
    <cellStyle name="_CCD-HSN Blanket Throw 02 14 11 (2)_June 13 2013 pooled stock ecom menu 2" xfId="13151"/>
    <cellStyle name="_CCD-HSN Blanket Throw 02 14 11 (2)_June 13 2013 pooled stock ecom menu 3" xfId="18163"/>
    <cellStyle name="_CCD-HSN Blanket Throw 02 14 11 (2)_Sheet1" xfId="23144"/>
    <cellStyle name="_CCD-HSN Blanket Throw 3.16 11" xfId="2880"/>
    <cellStyle name="_CCD-HSN Blanket Throw 3.16 11 2" xfId="13152"/>
    <cellStyle name="_CCD-HSN Blanket Throw 3.16 11 2 2" xfId="23145"/>
    <cellStyle name="_CCD-HSN Blanket Throw 3.16 11 3" xfId="18164"/>
    <cellStyle name="_CCD-HSN Blanket Throw 3.16 11_June 13 2013 pooled stock ecom menu" xfId="2881"/>
    <cellStyle name="_CCD-HSN Blanket Throw 3.16 11_June 13 2013 pooled stock ecom menu 2" xfId="13153"/>
    <cellStyle name="_CCD-HSN Blanket Throw 3.16 11_June 13 2013 pooled stock ecom menu 3" xfId="18165"/>
    <cellStyle name="_CCD-HSN Blanket Throw 3.16 11_Sheet1" xfId="23146"/>
    <cellStyle name="_CCD-HSN-cotton &amp; micro thermal blanket 08.17.10" xfId="2882"/>
    <cellStyle name="_CCD-HSN-cotton &amp; micro thermal blanket 08.17.10 2" xfId="13154"/>
    <cellStyle name="_CCD-HSN-cotton &amp; micro thermal blanket 08.17.10 2 2" xfId="23147"/>
    <cellStyle name="_CCD-HSN-cotton &amp; micro thermal blanket 08.17.10 2 3" xfId="23148"/>
    <cellStyle name="_CCD-HSN-cotton &amp; micro thermal blanket 08.17.10 3" xfId="18166"/>
    <cellStyle name="_CCD-HSN-cotton &amp; micro thermal blanket 08.17.10 3 2" xfId="23149"/>
    <cellStyle name="_CCD-HSN-cotton &amp; micro thermal blanket 08.17.10 3 3" xfId="23150"/>
    <cellStyle name="_CCD-HSN-cotton &amp; micro thermal blanket 08.17.10 3_Sheet1" xfId="23151"/>
    <cellStyle name="_CCD-HSN-cotton &amp; micro thermal blanket 08.17.10 4" xfId="23152"/>
    <cellStyle name="_CCD-HSN-cotton &amp; micro thermal blanket 08.17.10 4 2" xfId="23153"/>
    <cellStyle name="_CCD-HSN-cotton &amp; micro thermal blanket 08.17.10 5" xfId="23154"/>
    <cellStyle name="_CCD-HSN-cotton &amp; micro thermal blanket 08.17.10 6" xfId="23155"/>
    <cellStyle name="_CCD-HSN-cotton &amp; micro thermal blanket 08.17.10_77" xfId="21751"/>
    <cellStyle name="_CCD-HSN-cotton &amp; micro thermal blanket 08.17.10_77 2" xfId="23156"/>
    <cellStyle name="_CCD-HSN-cotton &amp; micro thermal blanket 08.17.10_77 3" xfId="23157"/>
    <cellStyle name="_CCD-HSN-cotton &amp; micro thermal blanket 08.17.10_77 3 2" xfId="23158"/>
    <cellStyle name="_CCD-HSN-cotton &amp; micro thermal blanket 08.17.10_77 4" xfId="23159"/>
    <cellStyle name="_CCD-HSN-cotton &amp; micro thermal blanket 08.17.10_77 4 2" xfId="23160"/>
    <cellStyle name="_CCD-HSN-cotton &amp; micro thermal blanket 08.17.10_77 5" xfId="23161"/>
    <cellStyle name="_CCD-HSN-cotton &amp; micro thermal blanket 08.17.10_77 5 2" xfId="23162"/>
    <cellStyle name="_CCD-HSN-cotton &amp; micro thermal blanket 08.17.10_77 6" xfId="23163"/>
    <cellStyle name="_CCD-HSN-cotton &amp; micro thermal blanket 08.17.10_77 7" xfId="23164"/>
    <cellStyle name="_CCD-HSN-cotton &amp; micro thermal blanket 08.17.10_77 8" xfId="23165"/>
    <cellStyle name="_CCD-HSN-cotton &amp; micro thermal blanket 08.17.10_CCD -WM BHG BLANKET 2013-12-20" xfId="23166"/>
    <cellStyle name="_CCD-HSN-cotton &amp; micro thermal blanket 08.17.10_CCD -WM BHG BLANKET 2013-12-20 2" xfId="23167"/>
    <cellStyle name="_CCD-HSN-cotton &amp; micro thermal blanket 08.17.10_CCD-WM blanket  throw-131029" xfId="23168"/>
    <cellStyle name="_CCD-HSN-cotton &amp; micro thermal blanket 08.17.10_CCD-WM blanket  throw-131029 2" xfId="23169"/>
    <cellStyle name="_CCD-HSN-cotton &amp; micro thermal blanket 08.17.10_CCD-WM blanket  throw-131029_WM BHG Lux plush blanket 20131220 upd20140115" xfId="23170"/>
    <cellStyle name="_CCD-HSN-cotton &amp; micro thermal blanket 08.17.10_CCD-WM blanket  throw-131029_WM BHG Lux plush blanket 20131220 upd20140115 2" xfId="23171"/>
    <cellStyle name="_CCD-HSN-cotton &amp; micro thermal blanket 08.17.10_CCD-WM blanket  throw-131029_WM BHG Lux plush blanket 20131220 upd20140115 upd 0121" xfId="23172"/>
    <cellStyle name="_CCD-HSN-cotton &amp; micro thermal blanket 08.17.10_CCD-WM blanket  throw-131029_WM BHG Lux plush blanket 20131220 upd20140115 upd 0121 2" xfId="23173"/>
    <cellStyle name="_CCD-HSN-cotton &amp; micro thermal blanket 08.17.10_CCD-WM blanket  throw-131029_WM BHG Lux plush blanket 20131220 upd20140115 upd 0121 upd 0305" xfId="23174"/>
    <cellStyle name="_CCD-HSN-cotton &amp; micro thermal blanket 08.17.10_CCD-WM blanket  throw-131029_WM BHG Lux plush blanket 20131220 upd20140115 upd 0121 upd 0305 2" xfId="23175"/>
    <cellStyle name="_CCD-HSN-cotton &amp; micro thermal blanket 08.17.10_CCD-WM blanket  throw-131029_WM BHG Lux plush blanket 20131220-updated 011614" xfId="23176"/>
    <cellStyle name="_CCD-HSN-cotton &amp; micro thermal blanket 08.17.10_CCD-WM blanket  throw-131029_WM BHG Lux plush blanket 20131220-updated 011614 2" xfId="23177"/>
    <cellStyle name="_CCD-HSN-cotton &amp; micro thermal blanket 08.17.10_CCD-WM blanket  throw-131029_WM BHG Lux plush blanket 20131220-updated 011614upd030514 (2)" xfId="23178"/>
    <cellStyle name="_CCD-HSN-cotton &amp; micro thermal blanket 08.17.10_CCD-WM blanket  throw-131029_WM BHG Lux plush blanket 20131220-updated 011614upd030514 (2) 2" xfId="23179"/>
    <cellStyle name="_CCD-HSN-cotton &amp; micro thermal blanket 08.17.10_CCD-WM blanket  throw-131029_WM BHG Lux plush blanket 20131220-updated 011614upd030514 upd030714" xfId="23180"/>
    <cellStyle name="_CCD-HSN-cotton &amp; micro thermal blanket 08.17.10_CCD-WM blanket  throw-131029_WM BHG Lux plush blanket 20131220-updated 011614upd030514 upd030714 2" xfId="23181"/>
    <cellStyle name="_CCD-HSN-cotton &amp; micro thermal blanket 08.17.10_CCD-WM holiday-130205" xfId="23182"/>
    <cellStyle name="_CCD-HSN-cotton &amp; micro thermal blanket 08.17.10_CCD-WM holiday-130205 2" xfId="23183"/>
    <cellStyle name="_CCD-HSN-cotton &amp; micro thermal blanket 08.17.10_CCD-WM holiday-130205_WM BHG Lux plush blanket 20131220 upd20140115" xfId="23184"/>
    <cellStyle name="_CCD-HSN-cotton &amp; micro thermal blanket 08.17.10_CCD-WM holiday-130205_WM BHG Lux plush blanket 20131220 upd20140115 2" xfId="23185"/>
    <cellStyle name="_CCD-HSN-cotton &amp; micro thermal blanket 08.17.10_CCD-WM holiday-130205_WM BHG Lux plush blanket 20131220 upd20140115 upd 0121" xfId="23186"/>
    <cellStyle name="_CCD-HSN-cotton &amp; micro thermal blanket 08.17.10_CCD-WM holiday-130205_WM BHG Lux plush blanket 20131220 upd20140115 upd 0121 2" xfId="23187"/>
    <cellStyle name="_CCD-HSN-cotton &amp; micro thermal blanket 08.17.10_CCD-WM holiday-130205_WM BHG Lux plush blanket 20131220 upd20140115 upd 0121 upd 0305" xfId="23188"/>
    <cellStyle name="_CCD-HSN-cotton &amp; micro thermal blanket 08.17.10_CCD-WM holiday-130205_WM BHG Lux plush blanket 20131220 upd20140115 upd 0121 upd 0305 2" xfId="23189"/>
    <cellStyle name="_CCD-HSN-cotton &amp; micro thermal blanket 08.17.10_CCD-WM holiday-130205_WM BHG Lux plush blanket 20131220-updated 011614" xfId="23190"/>
    <cellStyle name="_CCD-HSN-cotton &amp; micro thermal blanket 08.17.10_CCD-WM holiday-130205_WM BHG Lux plush blanket 20131220-updated 011614 2" xfId="23191"/>
    <cellStyle name="_CCD-HSN-cotton &amp; micro thermal blanket 08.17.10_CCD-WM holiday-130205_WM BHG Lux plush blanket 20131220-updated 011614upd030514 (2)" xfId="23192"/>
    <cellStyle name="_CCD-HSN-cotton &amp; micro thermal blanket 08.17.10_CCD-WM holiday-130205_WM BHG Lux plush blanket 20131220-updated 011614upd030514 (2) 2" xfId="23193"/>
    <cellStyle name="_CCD-HSN-cotton &amp; micro thermal blanket 08.17.10_CCD-WM holiday-130205_WM BHG Lux plush blanket 20131220-updated 011614upd030514 upd030714" xfId="23194"/>
    <cellStyle name="_CCD-HSN-cotton &amp; micro thermal blanket 08.17.10_CCD-WM holiday-130205_WM BHG Lux plush blanket 20131220-updated 011614upd030514 upd030714 2" xfId="23195"/>
    <cellStyle name="_CCD-HSN-cotton &amp; micro thermal blanket 08.17.10_CCD-WM TRAVEL THROW-130822" xfId="23196"/>
    <cellStyle name="_CCD-HSN-cotton &amp; micro thermal blanket 08.17.10_CCD-WM TRAVEL THROW-130822 2" xfId="23197"/>
    <cellStyle name="_CCD-HSN-cotton &amp; micro thermal blanket 08.17.10_CCD-WM TRAVEL THROW-130822_WM BHG Lux plush blanket 20131220 upd20140115" xfId="23198"/>
    <cellStyle name="_CCD-HSN-cotton &amp; micro thermal blanket 08.17.10_CCD-WM TRAVEL THROW-130822_WM BHG Lux plush blanket 20131220 upd20140115 2" xfId="23199"/>
    <cellStyle name="_CCD-HSN-cotton &amp; micro thermal blanket 08.17.10_CCD-WM TRAVEL THROW-130822_WM BHG Lux plush blanket 20131220 upd20140115 upd 0121" xfId="23200"/>
    <cellStyle name="_CCD-HSN-cotton &amp; micro thermal blanket 08.17.10_CCD-WM TRAVEL THROW-130822_WM BHG Lux plush blanket 20131220 upd20140115 upd 0121 2" xfId="23201"/>
    <cellStyle name="_CCD-HSN-cotton &amp; micro thermal blanket 08.17.10_CCD-WM TRAVEL THROW-130822_WM BHG Lux plush blanket 20131220 upd20140115 upd 0121 upd 0305" xfId="23202"/>
    <cellStyle name="_CCD-HSN-cotton &amp; micro thermal blanket 08.17.10_CCD-WM TRAVEL THROW-130822_WM BHG Lux plush blanket 20131220 upd20140115 upd 0121 upd 0305 2" xfId="23203"/>
    <cellStyle name="_CCD-HSN-cotton &amp; micro thermal blanket 08.17.10_CCD-WM TRAVEL THROW-130822_WM BHG Lux plush blanket 20131220-updated 011614" xfId="23204"/>
    <cellStyle name="_CCD-HSN-cotton &amp; micro thermal blanket 08.17.10_CCD-WM TRAVEL THROW-130822_WM BHG Lux plush blanket 20131220-updated 011614 2" xfId="23205"/>
    <cellStyle name="_CCD-HSN-cotton &amp; micro thermal blanket 08.17.10_CCD-WM TRAVEL THROW-130822_WM BHG Lux plush blanket 20131220-updated 011614upd030514 (2)" xfId="23206"/>
    <cellStyle name="_CCD-HSN-cotton &amp; micro thermal blanket 08.17.10_CCD-WM TRAVEL THROW-130822_WM BHG Lux plush blanket 20131220-updated 011614upd030514 (2) 2" xfId="23207"/>
    <cellStyle name="_CCD-HSN-cotton &amp; micro thermal blanket 08.17.10_CCD-WM TRAVEL THROW-130822_WM BHG Lux plush blanket 20131220-updated 011614upd030514 upd030714" xfId="23208"/>
    <cellStyle name="_CCD-HSN-cotton &amp; micro thermal blanket 08.17.10_CCD-WM TRAVEL THROW-130822_WM BHG Lux plush blanket 20131220-updated 011614upd030514 upd030714 2" xfId="23209"/>
    <cellStyle name="_CCD-HSN-cotton &amp; micro thermal blanket 08.17.10_Chairs" xfId="23210"/>
    <cellStyle name="_CCD-HSN-cotton &amp; micro thermal blanket 08.17.10_Chairs_all in" xfId="23211"/>
    <cellStyle name="_CCD-HSN-cotton &amp; micro thermal blanket 08.17.10_Chairs_all in_Chairs" xfId="23212"/>
    <cellStyle name="_CCD-HSN-cotton &amp; micro thermal blanket 08.17.10_Chairs_all in_HJ order" xfId="23213"/>
    <cellStyle name="_CCD-HSN-cotton &amp; micro thermal blanket 08.17.10_Chairs_ALL items" xfId="23214"/>
    <cellStyle name="_CCD-HSN-cotton &amp; micro thermal blanket 08.17.10_Chairs_ALL items_chair" xfId="23215"/>
    <cellStyle name="_CCD-HSN-cotton &amp; micro thermal blanket 08.17.10_Chairs_ALL items_Chairs" xfId="23216"/>
    <cellStyle name="_CCD-HSN-cotton &amp; micro thermal blanket 08.17.10_Chairs_ALL items_HJ order" xfId="23217"/>
    <cellStyle name="_CCD-HSN-cotton &amp; micro thermal blanket 08.17.10_Chairs_Chairs" xfId="23218"/>
    <cellStyle name="_CCD-HSN-cotton &amp; micro thermal blanket 08.17.10_Chairs_FOB CHINA" xfId="23219"/>
    <cellStyle name="_CCD-HSN-cotton &amp; micro thermal blanket 08.17.10_Chairs_WOD chair" xfId="23220"/>
    <cellStyle name="_CCD-HSN-cotton &amp; micro thermal blanket 08.17.10_June 13 2013 pooled stock ecom menu" xfId="2883"/>
    <cellStyle name="_CCD-HSN-cotton &amp; micro thermal blanket 08.17.10_June 13 2013 pooled stock ecom menu 2" xfId="13155"/>
    <cellStyle name="_CCD-HSN-cotton &amp; micro thermal blanket 08.17.10_June 13 2013 pooled stock ecom menu 3" xfId="18167"/>
    <cellStyle name="_CCD-HSN-cotton &amp; micro thermal blanket 08.17.10_Madison Park" xfId="3919"/>
    <cellStyle name="_CCD-HSN-cotton &amp; micro thermal blanket 08.17.10_Madison Park 2" xfId="14153"/>
    <cellStyle name="_CCD-HSN-cotton &amp; micro thermal blanket 08.17.10_Madison Park 3" xfId="19165"/>
    <cellStyle name="_CCD-HSN-cotton &amp; micro thermal blanket 08.17.10_Madison Park 4" xfId="23221"/>
    <cellStyle name="_CCD-HSN-cotton &amp; micro thermal blanket 08.17.10_Madison Park_Sheet2" xfId="23222"/>
    <cellStyle name="_CCD-HSN-cotton &amp; micro thermal blanket 08.17.10_Sheet2" xfId="21752"/>
    <cellStyle name="_CCD-HSN-cotton &amp; micro thermal blanket 08.17.10_Sheet2 2" xfId="23223"/>
    <cellStyle name="_CCD-HSN-cotton &amp; micro thermal blanket 08.17.10_Sheet2 3" xfId="23224"/>
    <cellStyle name="_CCD-Kohl's 20101203" xfId="23225"/>
    <cellStyle name="_CCD-Kohl's 20101203 2" xfId="23226"/>
    <cellStyle name="_CCD-Kohl's Blanket  Throw 101111" xfId="23227"/>
    <cellStyle name="_CCD-Kohl's Blanket  Throw 101111 2" xfId="23228"/>
    <cellStyle name="_CCD-PetSmart simmon quote -2010 9 7" xfId="23229"/>
    <cellStyle name="_CCD-PetSmart simmon quote -2010 9 7 2" xfId="23230"/>
    <cellStyle name="_CCD-Sample pricing menu 2011 07 04 (2)" xfId="23231"/>
    <cellStyle name="_CCD-Sample pricing menu 2011 07 04 (2) 2" xfId="23232"/>
    <cellStyle name="_CCD-WM Fleece Sheet Set 03 19 10 to Ying" xfId="23233"/>
    <cellStyle name="_CCD-WM Fleece Sheet Set 03 19 10 to Ying 2" xfId="23234"/>
    <cellStyle name="_CCD-WM Fleece Sheet Set 03 19 10 to Ying_CCD-WM blanket  throw-131029" xfId="23235"/>
    <cellStyle name="_CCD-WM Fleece Sheet Set 03 19 10 to Ying_CCD-WM blanket  throw-131029 2" xfId="23236"/>
    <cellStyle name="_CCD-WM Fleece Sheet Set 03 19 10 to Ying_CCD-WM blanket  throw-131029_WM BHG Lux plush blanket 20131220 upd20140115" xfId="23237"/>
    <cellStyle name="_CCD-WM Fleece Sheet Set 03 19 10 to Ying_CCD-WM blanket  throw-131029_WM BHG Lux plush blanket 20131220 upd20140115 2" xfId="23238"/>
    <cellStyle name="_CCD-WM Fleece Sheet Set 03 19 10 to Ying_CCD-WM blanket  throw-131029_WM BHG Lux plush blanket 20131220 upd20140115 upd 0121" xfId="23239"/>
    <cellStyle name="_CCD-WM Fleece Sheet Set 03 19 10 to Ying_CCD-WM blanket  throw-131029_WM BHG Lux plush blanket 20131220 upd20140115 upd 0121 2" xfId="23240"/>
    <cellStyle name="_CCD-WM Fleece Sheet Set 03 19 10 to Ying_CCD-WM blanket  throw-131029_WM BHG Lux plush blanket 20131220 upd20140115 upd 0121 upd 0305" xfId="23241"/>
    <cellStyle name="_CCD-WM Fleece Sheet Set 03 19 10 to Ying_CCD-WM blanket  throw-131029_WM BHG Lux plush blanket 20131220 upd20140115 upd 0121 upd 0305 2" xfId="23242"/>
    <cellStyle name="_CCD-WM Fleece Sheet Set 03 19 10 to Ying_CCD-WM blanket  throw-131029_WM BHG Lux plush blanket 20131220-updated 011614" xfId="23243"/>
    <cellStyle name="_CCD-WM Fleece Sheet Set 03 19 10 to Ying_CCD-WM blanket  throw-131029_WM BHG Lux plush blanket 20131220-updated 011614 2" xfId="23244"/>
    <cellStyle name="_CCD-WM Fleece Sheet Set 03 19 10 to Ying_CCD-WM blanket  throw-131029_WM BHG Lux plush blanket 20131220-updated 011614upd030514 (2)" xfId="23245"/>
    <cellStyle name="_CCD-WM Fleece Sheet Set 03 19 10 to Ying_CCD-WM blanket  throw-131029_WM BHG Lux plush blanket 20131220-updated 011614upd030514 (2) 2" xfId="23246"/>
    <cellStyle name="_CCD-WM Fleece Sheet Set 03 19 10 to Ying_CCD-WM blanket  throw-131029_WM BHG Lux plush blanket 20131220-updated 011614upd030514 upd030714" xfId="23247"/>
    <cellStyle name="_CCD-WM Fleece Sheet Set 03 19 10 to Ying_CCD-WM blanket  throw-131029_WM BHG Lux plush blanket 20131220-updated 011614upd030514 upd030714 2" xfId="23248"/>
    <cellStyle name="_CCD-WM Fleece Sheet Set 03 19 10 to Ying_CCD-WM holiday-130205" xfId="23249"/>
    <cellStyle name="_CCD-WM Fleece Sheet Set 03 19 10 to Ying_CCD-WM holiday-130205 2" xfId="23250"/>
    <cellStyle name="_CCD-WM Fleece Sheet Set 03 19 10 to Ying_CCD-WM holiday-130205_WM BHG Lux plush blanket 20131220 upd20140115" xfId="23251"/>
    <cellStyle name="_CCD-WM Fleece Sheet Set 03 19 10 to Ying_CCD-WM holiday-130205_WM BHG Lux plush blanket 20131220 upd20140115 2" xfId="23252"/>
    <cellStyle name="_CCD-WM Fleece Sheet Set 03 19 10 to Ying_CCD-WM holiday-130205_WM BHG Lux plush blanket 20131220 upd20140115 upd 0121" xfId="23253"/>
    <cellStyle name="_CCD-WM Fleece Sheet Set 03 19 10 to Ying_CCD-WM holiday-130205_WM BHG Lux plush blanket 20131220 upd20140115 upd 0121 2" xfId="23254"/>
    <cellStyle name="_CCD-WM Fleece Sheet Set 03 19 10 to Ying_CCD-WM holiday-130205_WM BHG Lux plush blanket 20131220 upd20140115 upd 0121 upd 0305" xfId="23255"/>
    <cellStyle name="_CCD-WM Fleece Sheet Set 03 19 10 to Ying_CCD-WM holiday-130205_WM BHG Lux plush blanket 20131220 upd20140115 upd 0121 upd 0305 2" xfId="23256"/>
    <cellStyle name="_CCD-WM Fleece Sheet Set 03 19 10 to Ying_CCD-WM holiday-130205_WM BHG Lux plush blanket 20131220-updated 011614" xfId="23257"/>
    <cellStyle name="_CCD-WM Fleece Sheet Set 03 19 10 to Ying_CCD-WM holiday-130205_WM BHG Lux plush blanket 20131220-updated 011614 2" xfId="23258"/>
    <cellStyle name="_CCD-WM Fleece Sheet Set 03 19 10 to Ying_CCD-WM holiday-130205_WM BHG Lux plush blanket 20131220-updated 011614upd030514 (2)" xfId="23259"/>
    <cellStyle name="_CCD-WM Fleece Sheet Set 03 19 10 to Ying_CCD-WM holiday-130205_WM BHG Lux plush blanket 20131220-updated 011614upd030514 (2) 2" xfId="23260"/>
    <cellStyle name="_CCD-WM Fleece Sheet Set 03 19 10 to Ying_CCD-WM holiday-130205_WM BHG Lux plush blanket 20131220-updated 011614upd030514 upd030714" xfId="23261"/>
    <cellStyle name="_CCD-WM Fleece Sheet Set 03 19 10 to Ying_CCD-WM holiday-130205_WM BHG Lux plush blanket 20131220-updated 011614upd030514 upd030714 2" xfId="23262"/>
    <cellStyle name="_CCD-WMCA Sheet Set 02 10 09" xfId="1585"/>
    <cellStyle name="_CCD-WMCA Sheet Set 02 10 09 2" xfId="3214"/>
    <cellStyle name="_CCD-WMCA Sheet Set 02 10 09 2 2" xfId="13475"/>
    <cellStyle name="_CCD-WMCA Sheet Set 02 10 09 2 3" xfId="18487"/>
    <cellStyle name="_CCD-WMCA Sheet Set 02 10 09 2_Sheet1" xfId="23263"/>
    <cellStyle name="_CCD-WMCA Sheet Set 02 10 09 2_Sheet1 2" xfId="23264"/>
    <cellStyle name="_CCD-WMCA Sheet Set 02 10 09 3" xfId="3215"/>
    <cellStyle name="_CCD-WMCA Sheet Set 02 10 09 3 2" xfId="13476"/>
    <cellStyle name="_CCD-WMCA Sheet Set 02 10 09 3 3" xfId="18488"/>
    <cellStyle name="_CCD-WMCA Sheet Set 02 10 09 4" xfId="3216"/>
    <cellStyle name="_CCD-WMCA Sheet Set 02 10 09 4 2" xfId="13477"/>
    <cellStyle name="_CCD-WMCA Sheet Set 02 10 09 4 2_Sheet1" xfId="23265"/>
    <cellStyle name="_CCD-WMCA Sheet Set 02 10 09 4 3" xfId="18489"/>
    <cellStyle name="_CCD-WMCA Sheet Set 02 10 09 4_Sheet1" xfId="23266"/>
    <cellStyle name="_CCD-WMCA Sheet Set 02 10 09 5" xfId="2835"/>
    <cellStyle name="_CCD-WMCA Sheet Set 02 10 09 5 2" xfId="23267"/>
    <cellStyle name="_CCD-WMCA Sheet Set 02 10 09 6" xfId="13107"/>
    <cellStyle name="_CCD-WMCA Sheet Set 02 10 09 7" xfId="18119"/>
    <cellStyle name="_CCD-WMCA Sheet Set 02 10 09_2014S panel ship date" xfId="23268"/>
    <cellStyle name="_CCD-WMCA Sheet Set 02 10 09_2014S panel ship date 2" xfId="23269"/>
    <cellStyle name="_CCD-WMCA Sheet Set 02 10 09_77" xfId="21753"/>
    <cellStyle name="_CCD-WMCA Sheet Set 02 10 09_77 2" xfId="23270"/>
    <cellStyle name="_CCD-WMCA Sheet Set 02 10 09_77 3" xfId="23271"/>
    <cellStyle name="_CCD-WMCA Sheet Set 02 10 09_77 3 2" xfId="23272"/>
    <cellStyle name="_CCD-WMCA Sheet Set 02 10 09_77 4" xfId="23273"/>
    <cellStyle name="_CCD-WMCA Sheet Set 02 10 09_77 4 2" xfId="23274"/>
    <cellStyle name="_CCD-WMCA Sheet Set 02 10 09_77 5" xfId="23275"/>
    <cellStyle name="_CCD-WMCA Sheet Set 02 10 09_77 5 2" xfId="23276"/>
    <cellStyle name="_CCD-WMCA Sheet Set 02 10 09_77 6" xfId="23277"/>
    <cellStyle name="_CCD-WMCA Sheet Set 02 10 09_77 7" xfId="23278"/>
    <cellStyle name="_CCD-WMCA Sheet Set 02 10 09_77 8" xfId="23279"/>
    <cellStyle name="_CCD-WMCA Sheet Set 02 10 09_CCD -WM BHG BLANKET 2013-12-20" xfId="23280"/>
    <cellStyle name="_CCD-WMCA Sheet Set 02 10 09_CCD -WM BHG BLANKET 2013-12-20 2" xfId="23281"/>
    <cellStyle name="_CCD-WMCA Sheet Set 02 10 09_CCD-WM blanket  throw-131029" xfId="23282"/>
    <cellStyle name="_CCD-WMCA Sheet Set 02 10 09_CCD-WM blanket  throw-131029 2" xfId="23283"/>
    <cellStyle name="_CCD-WMCA Sheet Set 02 10 09_CCD-WM blanket  throw-131029_WM BHG Lux plush blanket 20131220 upd20140115" xfId="23284"/>
    <cellStyle name="_CCD-WMCA Sheet Set 02 10 09_CCD-WM blanket  throw-131029_WM BHG Lux plush blanket 20131220 upd20140115 2" xfId="23285"/>
    <cellStyle name="_CCD-WMCA Sheet Set 02 10 09_CCD-WM blanket  throw-131029_WM BHG Lux plush blanket 20131220 upd20140115 upd 0121" xfId="23286"/>
    <cellStyle name="_CCD-WMCA Sheet Set 02 10 09_CCD-WM blanket  throw-131029_WM BHG Lux plush blanket 20131220 upd20140115 upd 0121 2" xfId="23287"/>
    <cellStyle name="_CCD-WMCA Sheet Set 02 10 09_CCD-WM blanket  throw-131029_WM BHG Lux plush blanket 20131220 upd20140115 upd 0121 upd 0305" xfId="23288"/>
    <cellStyle name="_CCD-WMCA Sheet Set 02 10 09_CCD-WM blanket  throw-131029_WM BHG Lux plush blanket 20131220 upd20140115 upd 0121 upd 0305 2" xfId="23289"/>
    <cellStyle name="_CCD-WMCA Sheet Set 02 10 09_CCD-WM blanket  throw-131029_WM BHG Lux plush blanket 20131220-updated 011614" xfId="23290"/>
    <cellStyle name="_CCD-WMCA Sheet Set 02 10 09_CCD-WM blanket  throw-131029_WM BHG Lux plush blanket 20131220-updated 011614 2" xfId="23291"/>
    <cellStyle name="_CCD-WMCA Sheet Set 02 10 09_CCD-WM blanket  throw-131029_WM BHG Lux plush blanket 20131220-updated 011614upd030514 (2)" xfId="23292"/>
    <cellStyle name="_CCD-WMCA Sheet Set 02 10 09_CCD-WM blanket  throw-131029_WM BHG Lux plush blanket 20131220-updated 011614upd030514 (2) 2" xfId="23293"/>
    <cellStyle name="_CCD-WMCA Sheet Set 02 10 09_CCD-WM blanket  throw-131029_WM BHG Lux plush blanket 20131220-updated 011614upd030514 upd030714" xfId="23294"/>
    <cellStyle name="_CCD-WMCA Sheet Set 02 10 09_CCD-WM blanket  throw-131029_WM BHG Lux plush blanket 20131220-updated 011614upd030514 upd030714 2" xfId="23295"/>
    <cellStyle name="_CCD-WMCA Sheet Set 02 10 09_CCD-WM holiday-130205" xfId="23296"/>
    <cellStyle name="_CCD-WMCA Sheet Set 02 10 09_CCD-WM holiday-130205 2" xfId="23297"/>
    <cellStyle name="_CCD-WMCA Sheet Set 02 10 09_CCD-WM holiday-130205_WM BHG Lux plush blanket 20131220 upd20140115" xfId="23298"/>
    <cellStyle name="_CCD-WMCA Sheet Set 02 10 09_CCD-WM holiday-130205_WM BHG Lux plush blanket 20131220 upd20140115 2" xfId="23299"/>
    <cellStyle name="_CCD-WMCA Sheet Set 02 10 09_CCD-WM holiday-130205_WM BHG Lux plush blanket 20131220 upd20140115 upd 0121" xfId="23300"/>
    <cellStyle name="_CCD-WMCA Sheet Set 02 10 09_CCD-WM holiday-130205_WM BHG Lux plush blanket 20131220 upd20140115 upd 0121 2" xfId="23301"/>
    <cellStyle name="_CCD-WMCA Sheet Set 02 10 09_CCD-WM holiday-130205_WM BHG Lux plush blanket 20131220 upd20140115 upd 0121 upd 0305" xfId="23302"/>
    <cellStyle name="_CCD-WMCA Sheet Set 02 10 09_CCD-WM holiday-130205_WM BHG Lux plush blanket 20131220 upd20140115 upd 0121 upd 0305 2" xfId="23303"/>
    <cellStyle name="_CCD-WMCA Sheet Set 02 10 09_CCD-WM holiday-130205_WM BHG Lux plush blanket 20131220-updated 011614" xfId="23304"/>
    <cellStyle name="_CCD-WMCA Sheet Set 02 10 09_CCD-WM holiday-130205_WM BHG Lux plush blanket 20131220-updated 011614 2" xfId="23305"/>
    <cellStyle name="_CCD-WMCA Sheet Set 02 10 09_CCD-WM holiday-130205_WM BHG Lux plush blanket 20131220-updated 011614upd030514 (2)" xfId="23306"/>
    <cellStyle name="_CCD-WMCA Sheet Set 02 10 09_CCD-WM holiday-130205_WM BHG Lux plush blanket 20131220-updated 011614upd030514 (2) 2" xfId="23307"/>
    <cellStyle name="_CCD-WMCA Sheet Set 02 10 09_CCD-WM holiday-130205_WM BHG Lux plush blanket 20131220-updated 011614upd030514 upd030714" xfId="23308"/>
    <cellStyle name="_CCD-WMCA Sheet Set 02 10 09_CCD-WM holiday-130205_WM BHG Lux plush blanket 20131220-updated 011614upd030514 upd030714 2" xfId="23309"/>
    <cellStyle name="_CCD-WMCA Sheet Set 02 10 09_CCD-WM TRAVEL THROW-130822" xfId="23310"/>
    <cellStyle name="_CCD-WMCA Sheet Set 02 10 09_CCD-WM TRAVEL THROW-130822 2" xfId="23311"/>
    <cellStyle name="_CCD-WMCA Sheet Set 02 10 09_CCD-WM TRAVEL THROW-130822_WM BHG Lux plush blanket 20131220 upd20140115" xfId="23312"/>
    <cellStyle name="_CCD-WMCA Sheet Set 02 10 09_CCD-WM TRAVEL THROW-130822_WM BHG Lux plush blanket 20131220 upd20140115 2" xfId="23313"/>
    <cellStyle name="_CCD-WMCA Sheet Set 02 10 09_CCD-WM TRAVEL THROW-130822_WM BHG Lux plush blanket 20131220 upd20140115 upd 0121" xfId="23314"/>
    <cellStyle name="_CCD-WMCA Sheet Set 02 10 09_CCD-WM TRAVEL THROW-130822_WM BHG Lux plush blanket 20131220 upd20140115 upd 0121 2" xfId="23315"/>
    <cellStyle name="_CCD-WMCA Sheet Set 02 10 09_CCD-WM TRAVEL THROW-130822_WM BHG Lux plush blanket 20131220 upd20140115 upd 0121 upd 0305" xfId="23316"/>
    <cellStyle name="_CCD-WMCA Sheet Set 02 10 09_CCD-WM TRAVEL THROW-130822_WM BHG Lux plush blanket 20131220 upd20140115 upd 0121 upd 0305 2" xfId="23317"/>
    <cellStyle name="_CCD-WMCA Sheet Set 02 10 09_CCD-WM TRAVEL THROW-130822_WM BHG Lux plush blanket 20131220-updated 011614" xfId="23318"/>
    <cellStyle name="_CCD-WMCA Sheet Set 02 10 09_CCD-WM TRAVEL THROW-130822_WM BHG Lux plush blanket 20131220-updated 011614 2" xfId="23319"/>
    <cellStyle name="_CCD-WMCA Sheet Set 02 10 09_CCD-WM TRAVEL THROW-130822_WM BHG Lux plush blanket 20131220-updated 011614upd030514 (2)" xfId="23320"/>
    <cellStyle name="_CCD-WMCA Sheet Set 02 10 09_CCD-WM TRAVEL THROW-130822_WM BHG Lux plush blanket 20131220-updated 011614upd030514 (2) 2" xfId="23321"/>
    <cellStyle name="_CCD-WMCA Sheet Set 02 10 09_CCD-WM TRAVEL THROW-130822_WM BHG Lux plush blanket 20131220-updated 011614upd030514 upd030714" xfId="23322"/>
    <cellStyle name="_CCD-WMCA Sheet Set 02 10 09_CCD-WM TRAVEL THROW-130822_WM BHG Lux plush blanket 20131220-updated 011614upd030514 upd030714 2" xfId="23323"/>
    <cellStyle name="_CCD-WMCA Sheet Set 02 10 09_Chairs" xfId="23324"/>
    <cellStyle name="_CCD-WMCA Sheet Set 02 10 09_Chairs_all in" xfId="23325"/>
    <cellStyle name="_CCD-WMCA Sheet Set 02 10 09_Chairs_all in_Chairs" xfId="23326"/>
    <cellStyle name="_CCD-WMCA Sheet Set 02 10 09_Chairs_all in_HJ order" xfId="23327"/>
    <cellStyle name="_CCD-WMCA Sheet Set 02 10 09_Chairs_ALL items" xfId="23328"/>
    <cellStyle name="_CCD-WMCA Sheet Set 02 10 09_Chairs_ALL items_chair" xfId="23329"/>
    <cellStyle name="_CCD-WMCA Sheet Set 02 10 09_Chairs_ALL items_Chairs" xfId="23330"/>
    <cellStyle name="_CCD-WMCA Sheet Set 02 10 09_Chairs_ALL items_HJ order" xfId="23331"/>
    <cellStyle name="_CCD-WMCA Sheet Set 02 10 09_Chairs_Chairs" xfId="23332"/>
    <cellStyle name="_CCD-WMCA Sheet Set 02 10 09_Chairs_FOB CHINA" xfId="23333"/>
    <cellStyle name="_CCD-WMCA Sheet Set 02 10 09_Chairs_WOD chair" xfId="23334"/>
    <cellStyle name="_CCD-WMCA Sheet Set 02 10 09_CVC March 2011 quotes" xfId="2884"/>
    <cellStyle name="_CCD-WMCA Sheet Set 02 10 09_CVC March 2011 quotes 2" xfId="13156"/>
    <cellStyle name="_CCD-WMCA Sheet Set 02 10 09_CVC March 2011 quotes 2_Sheet1" xfId="23335"/>
    <cellStyle name="_CCD-WMCA Sheet Set 02 10 09_CVC March 2011 quotes 3" xfId="18168"/>
    <cellStyle name="_CCD-WMCA Sheet Set 02 10 09_CVC March 2011 quotes_June 13 2013 pooled stock ecom menu" xfId="2885"/>
    <cellStyle name="_CCD-WMCA Sheet Set 02 10 09_CVC March 2011 quotes_June 13 2013 pooled stock ecom menu 2" xfId="13157"/>
    <cellStyle name="_CCD-WMCA Sheet Set 02 10 09_CVC March 2011 quotes_June 13 2013 pooled stock ecom menu 3" xfId="18169"/>
    <cellStyle name="_CCD-WMCA Sheet Set 02 10 09_CVC March 2011 quotes_Sheet1" xfId="23336"/>
    <cellStyle name="_CCD-WMCA Sheet Set 02 10 09_JLA Accents 4-2013 - Michelle 2 Price" xfId="3217"/>
    <cellStyle name="_CCD-WMCA Sheet Set 02 10 09_JLA Accents 4-2013 - Michelle 2 Price 2" xfId="13478"/>
    <cellStyle name="_CCD-WMCA Sheet Set 02 10 09_JLA Accents 4-2013 - Michelle 2 Price 3" xfId="18490"/>
    <cellStyle name="_CCD-WMCA Sheet Set 02 10 09_JLA Accents 4-2013 - Michelle 2 Price 3 2" xfId="23337"/>
    <cellStyle name="_CCD-WMCA Sheet Set 02 10 09_JLA Accents 4-2013 - Michelle 2 Price 4" xfId="23338"/>
    <cellStyle name="_CCD-WMCA Sheet Set 02 10 09_JLA Accents 4-2013 - Michelle 2 Price 4 2" xfId="23339"/>
    <cellStyle name="_CCD-WMCA Sheet Set 02 10 09_JLA Accents 4-2013 - Michelle 2 Price 5" xfId="23340"/>
    <cellStyle name="_CCD-WMCA Sheet Set 02 10 09_JLA Accents 4-2013 - Michelle 2 Price 5 2" xfId="23341"/>
    <cellStyle name="_CCD-WMCA Sheet Set 02 10 09_JLA Accents 4-2013 - Michelle 2 Price 6" xfId="23342"/>
    <cellStyle name="_CCD-WMCA Sheet Set 02 10 09_JLA Accents 4-2013 - Michelle 2 Price 7" xfId="23343"/>
    <cellStyle name="_CCD-WMCA Sheet Set 02 10 09_JLA Accents 4-2013 - Michelle 2 Price 8" xfId="23344"/>
    <cellStyle name="_CCD-WMCA Sheet Set 02 10 09_JLA Accents 4-2013 - Michelle 2 Price_all in" xfId="23345"/>
    <cellStyle name="_CCD-WMCA Sheet Set 02 10 09_JLA Accents 4-2013 - Michelle 2 Price_all in_Chairs" xfId="23346"/>
    <cellStyle name="_CCD-WMCA Sheet Set 02 10 09_JLA Accents 4-2013 - Michelle 2 Price_all in_HJ order" xfId="23347"/>
    <cellStyle name="_CCD-WMCA Sheet Set 02 10 09_JLA Accents 4-2013 - Michelle 2 Price_ALL items" xfId="23348"/>
    <cellStyle name="_CCD-WMCA Sheet Set 02 10 09_JLA Accents 4-2013 - Michelle 2 Price_ALL items_chair" xfId="23349"/>
    <cellStyle name="_CCD-WMCA Sheet Set 02 10 09_JLA Accents 4-2013 - Michelle 2 Price_ALL items_Chairs" xfId="23350"/>
    <cellStyle name="_CCD-WMCA Sheet Set 02 10 09_JLA Accents 4-2013 - Michelle 2 Price_ALL items_HJ order" xfId="23351"/>
    <cellStyle name="_CCD-WMCA Sheet Set 02 10 09_JLA Accents 4-2013 - Michelle 2 Price_Chairs" xfId="23352"/>
    <cellStyle name="_CCD-WMCA Sheet Set 02 10 09_JLA Accents 4-2013 - Michelle 2 Price_FOB CHINA" xfId="23353"/>
    <cellStyle name="_CCD-WMCA Sheet Set 02 10 09_JLA Accents 4-2013 - Michelle 2 Price_Furniture" xfId="23354"/>
    <cellStyle name="_CCD-WMCA Sheet Set 02 10 09_JLA Accents 4-2013 - Michelle 2 Price_WOD chair" xfId="23355"/>
    <cellStyle name="_CCD-WMCA Sheet Set 02 10 09_June 13 2013 pooled stock ecom menu" xfId="2886"/>
    <cellStyle name="_CCD-WMCA Sheet Set 02 10 09_June 13 2013 pooled stock ecom menu 2" xfId="13158"/>
    <cellStyle name="_CCD-WMCA Sheet Set 02 10 09_June 13 2013 pooled stock ecom menu 3" xfId="18170"/>
    <cellStyle name="_CCD-WMCA Sheet Set 02 10 09_Madison Park" xfId="3920"/>
    <cellStyle name="_CCD-WMCA Sheet Set 02 10 09_Madison Park 2" xfId="14154"/>
    <cellStyle name="_CCD-WMCA Sheet Set 02 10 09_Madison Park 3" xfId="19166"/>
    <cellStyle name="_CCD-WMCA Sheet Set 02 10 09_Madison Park 4" xfId="23356"/>
    <cellStyle name="_CCD-WMCA Sheet Set 02 10 09_Madison Park_Sheet2" xfId="23357"/>
    <cellStyle name="_CCD-WMCA Sheet Set 02 10 09_Sheet1" xfId="23358"/>
    <cellStyle name="_CCD-WMCA Sheet Set 02 10 09_Sheet1 2" xfId="23359"/>
    <cellStyle name="_CCD-WMCA Sheet Set 02 10 09_Sheet2" xfId="21755"/>
    <cellStyle name="_CCD-WMCA Sheet Set 02 10 09_Sheet2 2" xfId="23360"/>
    <cellStyle name="_CCD-WMCA Sheet Set 02 10 09_Sheet2 3" xfId="23361"/>
    <cellStyle name="_Chairs" xfId="3218"/>
    <cellStyle name="_Chairs 2" xfId="13479"/>
    <cellStyle name="_Chairs 2 2" xfId="23362"/>
    <cellStyle name="_Chairs 3" xfId="18491"/>
    <cellStyle name="_Chairs_1" xfId="3219"/>
    <cellStyle name="_Chairs_1 2" xfId="13480"/>
    <cellStyle name="_Chairs_1 3" xfId="18492"/>
    <cellStyle name="_Chairs_36" xfId="21756"/>
    <cellStyle name="_Chairs_36 2" xfId="21757"/>
    <cellStyle name="_Chairs_36 2 2" xfId="23363"/>
    <cellStyle name="_Chairs_36 3" xfId="23364"/>
    <cellStyle name="_Chairs_77" xfId="21758"/>
    <cellStyle name="_Chairs_77 2" xfId="23365"/>
    <cellStyle name="_Chairs_all in" xfId="23366"/>
    <cellStyle name="_Chairs_all in_Chairs" xfId="23367"/>
    <cellStyle name="_Chairs_all in_HJ order" xfId="23368"/>
    <cellStyle name="_Chairs_ALL items" xfId="23369"/>
    <cellStyle name="_Chairs_ALL items_chair" xfId="23370"/>
    <cellStyle name="_Chairs_ALL items_Chairs" xfId="23371"/>
    <cellStyle name="_Chairs_ALL items_HJ order" xfId="23372"/>
    <cellStyle name="_Chairs_Chairs" xfId="23373"/>
    <cellStyle name="_Chairs_FOB CHINA" xfId="23374"/>
    <cellStyle name="_Chairs_Furniture" xfId="23375"/>
    <cellStyle name="_Chairs_Sheet2" xfId="21759"/>
    <cellStyle name="_Chairs_Sheet2 2" xfId="21760"/>
    <cellStyle name="_Chairs_Sheet2 2 2" xfId="23376"/>
    <cellStyle name="_Chairs_Sheet2 3" xfId="23377"/>
    <cellStyle name="_Chairs_WOD chair" xfId="23378"/>
    <cellStyle name="_Change form" xfId="48088"/>
    <cellStyle name="_Chantilly" xfId="45728"/>
    <cellStyle name="_Coastline BA price updated with MDF price" xfId="45729"/>
    <cellStyle name="_Coastline BA price updated with MDF price 2" xfId="45730"/>
    <cellStyle name="_commitment" xfId="3220"/>
    <cellStyle name="_commitment 2" xfId="13481"/>
    <cellStyle name="_commitment 2 2" xfId="23379"/>
    <cellStyle name="_commitment 2 3" xfId="23380"/>
    <cellStyle name="_commitment 3" xfId="18493"/>
    <cellStyle name="_commitment 3 2" xfId="23381"/>
    <cellStyle name="_commitment 4" xfId="23382"/>
    <cellStyle name="_commitment 5" xfId="23383"/>
    <cellStyle name="_commitment 6" xfId="23384"/>
    <cellStyle name="_commitment_77" xfId="21761"/>
    <cellStyle name="_commitment_77 2" xfId="23385"/>
    <cellStyle name="_commitment_77 3" xfId="23386"/>
    <cellStyle name="_commitment_77 3 2" xfId="23387"/>
    <cellStyle name="_commitment_77 4" xfId="23388"/>
    <cellStyle name="_commitment_77 4 2" xfId="23389"/>
    <cellStyle name="_commitment_77 5" xfId="23390"/>
    <cellStyle name="_commitment_77 5 2" xfId="23391"/>
    <cellStyle name="_commitment_77 6" xfId="23392"/>
    <cellStyle name="_commitment_77 7" xfId="23393"/>
    <cellStyle name="_commitment_77 8" xfId="23394"/>
    <cellStyle name="_commitment_Chairs" xfId="23395"/>
    <cellStyle name="_commitment_Chairs_all in" xfId="23396"/>
    <cellStyle name="_commitment_Chairs_all in_Chairs" xfId="23397"/>
    <cellStyle name="_commitment_Chairs_all in_HJ order" xfId="23398"/>
    <cellStyle name="_commitment_Chairs_ALL items" xfId="23399"/>
    <cellStyle name="_commitment_Chairs_ALL items_chair" xfId="23400"/>
    <cellStyle name="_commitment_Chairs_ALL items_Chairs" xfId="23401"/>
    <cellStyle name="_commitment_Chairs_ALL items_HJ order" xfId="23402"/>
    <cellStyle name="_commitment_Chairs_Chairs" xfId="23403"/>
    <cellStyle name="_commitment_Chairs_FOB CHINA" xfId="23404"/>
    <cellStyle name="_commitment_Chairs_WOD chair" xfId="23405"/>
    <cellStyle name="_commitment_Sheet2" xfId="21762"/>
    <cellStyle name="_commitment_Sheet2 2" xfId="23406"/>
    <cellStyle name="_commitment_Sheet2 3" xfId="23407"/>
    <cellStyle name="_Continuing items" xfId="23408"/>
    <cellStyle name="_Continuing items 2" xfId="23409"/>
    <cellStyle name="_Copy of Copy of Book3 (9) (2)" xfId="23410"/>
    <cellStyle name="_Copy of Copy of Book3 (9) (2) 2" xfId="23411"/>
    <cellStyle name="_counter stock" xfId="23412"/>
    <cellStyle name="_counter stock 2" xfId="23413"/>
    <cellStyle name="_cust fcst" xfId="45731"/>
    <cellStyle name="_cust fcst_1" xfId="45732"/>
    <cellStyle name="_Customer forecast" xfId="45733"/>
    <cellStyle name="_Data" xfId="6303"/>
    <cellStyle name="_Data_20090622" xfId="1270"/>
    <cellStyle name="_Data_20090622 2" xfId="12694"/>
    <cellStyle name="_Data_20090622 3" xfId="17711"/>
    <cellStyle name="_Data_ASP" xfId="6304"/>
    <cellStyle name="_Data_DD" xfId="6305"/>
    <cellStyle name="_Data_Dot BNB Traited store POS" xfId="6306"/>
    <cellStyle name="_Data_History storecount" xfId="6307"/>
    <cellStyle name="_Data_PO Daily" xfId="6308"/>
    <cellStyle name="_Data_report" xfId="6309"/>
    <cellStyle name="_Data_Retail Price" xfId="6310"/>
    <cellStyle name="_Data_WM production schedule_2011 Spring New Items_201144_Mintha" xfId="6311"/>
    <cellStyle name="_Data_WM.Com sales" xfId="6312"/>
    <cellStyle name="_Demand Planner wk20" xfId="1435"/>
    <cellStyle name="_Demand Planner wk20 2" xfId="10405"/>
    <cellStyle name="_Demand Planner wk20 3" xfId="12858"/>
    <cellStyle name="_Demand Planner wk20 4" xfId="17875"/>
    <cellStyle name="_Demand Planner wk20_History store count" xfId="6313"/>
    <cellStyle name="_Demand Planner wk21" xfId="1513"/>
    <cellStyle name="_Demand Planner wk21 2" xfId="10406"/>
    <cellStyle name="_Demand Planner wk21 3" xfId="12935"/>
    <cellStyle name="_Demand Planner wk21 4" xfId="17952"/>
    <cellStyle name="_Demand Planner wk21_History store count" xfId="6314"/>
    <cellStyle name="_Demand Planner wk22" xfId="1512"/>
    <cellStyle name="_Demand Planner wk22 2" xfId="10407"/>
    <cellStyle name="_Demand Planner wk22 3" xfId="12934"/>
    <cellStyle name="_Demand Planner wk22 4" xfId="17951"/>
    <cellStyle name="_Demand Planner wk22_History store count" xfId="6315"/>
    <cellStyle name="_Demand Planner wk23" xfId="1514"/>
    <cellStyle name="_Demand Planner wk23 2" xfId="10408"/>
    <cellStyle name="_Demand Planner wk23 3" xfId="12936"/>
    <cellStyle name="_Demand Planner wk23 4" xfId="17953"/>
    <cellStyle name="_Demand Planner wk23_History store count" xfId="6316"/>
    <cellStyle name="_dot com" xfId="23414"/>
    <cellStyle name="_dot com 2" xfId="23415"/>
    <cellStyle name="_duckwall and gordman order margin review- 80701" xfId="1586"/>
    <cellStyle name="_duckwall and gordman order margin review- 80701 2" xfId="2836"/>
    <cellStyle name="_duckwall and gordman order margin review- 80701 2 2" xfId="23416"/>
    <cellStyle name="_duckwall and gordman order margin review- 80701 2 2 2" xfId="23417"/>
    <cellStyle name="_duckwall and gordman order margin review- 80701 2 3" xfId="23418"/>
    <cellStyle name="_duckwall and gordman order margin review- 80701 3" xfId="13108"/>
    <cellStyle name="_duckwall and gordman order margin review- 80701 3 2" xfId="23419"/>
    <cellStyle name="_duckwall and gordman order margin review- 80701 4" xfId="18120"/>
    <cellStyle name="_duckwall and gordman order margin review- 80701_2014S panel ship date" xfId="23420"/>
    <cellStyle name="_duckwall and gordman order margin review- 80701_2014S panel ship date 2" xfId="23421"/>
    <cellStyle name="_duckwall and gordman order margin review- 80701_7th Ave marketfollow111011--H--111012" xfId="23422"/>
    <cellStyle name="_duckwall and gordman order margin review- 80701_7th Ave marketfollow111011--H--111012 2" xfId="23423"/>
    <cellStyle name="_duckwall and gordman order margin review- 80701_BL microtec throw CCD 20130109 by Freda" xfId="23424"/>
    <cellStyle name="_duckwall and gordman order margin review- 80701_BL microtec throw CCD 20130109 by Freda 2" xfId="23425"/>
    <cellStyle name="_duckwall and gordman order margin review- 80701_CCD -WM BHG BLANKET 2013-12-20" xfId="23426"/>
    <cellStyle name="_duckwall and gordman order margin review- 80701_CCD -WM BHG BLANKET 2013-12-20 2" xfId="23427"/>
    <cellStyle name="_duckwall and gordman order margin review- 80701_CCD-HSN 09" xfId="23428"/>
    <cellStyle name="_duckwall and gordman order margin review- 80701_CCD-HSN 09 2" xfId="23429"/>
    <cellStyle name="_duckwall and gordman order margin review- 80701_CCD-HSN 092812" xfId="23430"/>
    <cellStyle name="_duckwall and gordman order margin review- 80701_CCD-HSN 092812 2" xfId="23431"/>
    <cellStyle name="_duckwall and gordman order margin review- 80701_CCD-HSN 130128" xfId="23432"/>
    <cellStyle name="_duckwall and gordman order margin review- 80701_CCD-HSN 130128 2" xfId="23433"/>
    <cellStyle name="_duckwall and gordman order margin review- 80701_CCD-poolstock long fur throw-011113" xfId="23434"/>
    <cellStyle name="_duckwall and gordman order margin review- 80701_CCD-poolstock long fur throw-011113 2" xfId="23435"/>
    <cellStyle name="_duckwall and gordman order margin review- 80701_CCD-poolstock micro velour blanket  throw-130808" xfId="23436"/>
    <cellStyle name="_duckwall and gordman order margin review- 80701_CCD-poolstock micro velour blanket  throw-130808 2" xfId="23437"/>
    <cellStyle name="_duckwall and gordman order margin review- 80701_CCD-WM blanket  throw-131029" xfId="23438"/>
    <cellStyle name="_duckwall and gordman order margin review- 80701_CCD-WM blanket  throw-131029 2" xfId="23439"/>
    <cellStyle name="_duckwall and gordman order margin review- 80701_CCD-WM blanket  throw-131029_WM BHG Lux plush blanket 20131220 upd20140115" xfId="23440"/>
    <cellStyle name="_duckwall and gordman order margin review- 80701_CCD-WM blanket  throw-131029_WM BHG Lux plush blanket 20131220 upd20140115 2" xfId="23441"/>
    <cellStyle name="_duckwall and gordman order margin review- 80701_CCD-WM blanket  throw-131029_WM BHG Lux plush blanket 20131220 upd20140115 upd 0121" xfId="23442"/>
    <cellStyle name="_duckwall and gordman order margin review- 80701_CCD-WM blanket  throw-131029_WM BHG Lux plush blanket 20131220 upd20140115 upd 0121 2" xfId="23443"/>
    <cellStyle name="_duckwall and gordman order margin review- 80701_CCD-WM blanket  throw-131029_WM BHG Lux plush blanket 20131220 upd20140115 upd 0121 upd 0305" xfId="23444"/>
    <cellStyle name="_duckwall and gordman order margin review- 80701_CCD-WM blanket  throw-131029_WM BHG Lux plush blanket 20131220 upd20140115 upd 0121 upd 0305 2" xfId="23445"/>
    <cellStyle name="_duckwall and gordman order margin review- 80701_CCD-WM blanket  throw-131029_WM BHG Lux plush blanket 20131220-updated 011614" xfId="23446"/>
    <cellStyle name="_duckwall and gordman order margin review- 80701_CCD-WM blanket  throw-131029_WM BHG Lux plush blanket 20131220-updated 011614 2" xfId="23447"/>
    <cellStyle name="_duckwall and gordman order margin review- 80701_CCD-WM blanket  throw-131029_WM BHG Lux plush blanket 20131220-updated 011614upd030514 (2)" xfId="23448"/>
    <cellStyle name="_duckwall and gordman order margin review- 80701_CCD-WM blanket  throw-131029_WM BHG Lux plush blanket 20131220-updated 011614upd030514 (2) 2" xfId="23449"/>
    <cellStyle name="_duckwall and gordman order margin review- 80701_CCD-WM blanket  throw-131029_WM BHG Lux plush blanket 20131220-updated 011614upd030514 upd030714" xfId="23450"/>
    <cellStyle name="_duckwall and gordman order margin review- 80701_CCD-WM blanket  throw-131029_WM BHG Lux plush blanket 20131220-updated 011614upd030514 upd030714 2" xfId="23451"/>
    <cellStyle name="_duckwall and gordman order margin review- 80701_CCD-WM holiday-130205" xfId="23452"/>
    <cellStyle name="_duckwall and gordman order margin review- 80701_CCD-WM holiday-130205 2" xfId="23453"/>
    <cellStyle name="_duckwall and gordman order margin review- 80701_CCD-WM holiday-130205_WM BHG Lux plush blanket 20131220 upd20140115" xfId="23454"/>
    <cellStyle name="_duckwall and gordman order margin review- 80701_CCD-WM holiday-130205_WM BHG Lux plush blanket 20131220 upd20140115 2" xfId="23455"/>
    <cellStyle name="_duckwall and gordman order margin review- 80701_CCD-WM holiday-130205_WM BHG Lux plush blanket 20131220 upd20140115 upd 0121" xfId="23456"/>
    <cellStyle name="_duckwall and gordman order margin review- 80701_CCD-WM holiday-130205_WM BHG Lux plush blanket 20131220 upd20140115 upd 0121 2" xfId="23457"/>
    <cellStyle name="_duckwall and gordman order margin review- 80701_CCD-WM holiday-130205_WM BHG Lux plush blanket 20131220 upd20140115 upd 0121 upd 0305" xfId="23458"/>
    <cellStyle name="_duckwall and gordman order margin review- 80701_CCD-WM holiday-130205_WM BHG Lux plush blanket 20131220 upd20140115 upd 0121 upd 0305 2" xfId="23459"/>
    <cellStyle name="_duckwall and gordman order margin review- 80701_CCD-WM holiday-130205_WM BHG Lux plush blanket 20131220-updated 011614" xfId="23460"/>
    <cellStyle name="_duckwall and gordman order margin review- 80701_CCD-WM holiday-130205_WM BHG Lux plush blanket 20131220-updated 011614 2" xfId="23461"/>
    <cellStyle name="_duckwall and gordman order margin review- 80701_CCD-WM holiday-130205_WM BHG Lux plush blanket 20131220-updated 011614upd030514 (2)" xfId="23462"/>
    <cellStyle name="_duckwall and gordman order margin review- 80701_CCD-WM holiday-130205_WM BHG Lux plush blanket 20131220-updated 011614upd030514 (2) 2" xfId="23463"/>
    <cellStyle name="_duckwall and gordman order margin review- 80701_CCD-WM holiday-130205_WM BHG Lux plush blanket 20131220-updated 011614upd030514 upd030714" xfId="23464"/>
    <cellStyle name="_duckwall and gordman order margin review- 80701_CCD-WM holiday-130205_WM BHG Lux plush blanket 20131220-updated 011614upd030514 upd030714 2" xfId="23465"/>
    <cellStyle name="_duckwall and gordman order margin review- 80701_CCD-WM TRAVEL THROW-130822" xfId="23466"/>
    <cellStyle name="_duckwall and gordman order margin review- 80701_CCD-WM TRAVEL THROW-130822 2" xfId="23467"/>
    <cellStyle name="_duckwall and gordman order margin review- 80701_CCD-WM TRAVEL THROW-130822_WM BHG Lux plush blanket 20131220 upd20140115" xfId="23468"/>
    <cellStyle name="_duckwall and gordman order margin review- 80701_CCD-WM TRAVEL THROW-130822_WM BHG Lux plush blanket 20131220 upd20140115 2" xfId="23469"/>
    <cellStyle name="_duckwall and gordman order margin review- 80701_CCD-WM TRAVEL THROW-130822_WM BHG Lux plush blanket 20131220 upd20140115 upd 0121" xfId="23470"/>
    <cellStyle name="_duckwall and gordman order margin review- 80701_CCD-WM TRAVEL THROW-130822_WM BHG Lux plush blanket 20131220 upd20140115 upd 0121 2" xfId="23471"/>
    <cellStyle name="_duckwall and gordman order margin review- 80701_CCD-WM TRAVEL THROW-130822_WM BHG Lux plush blanket 20131220 upd20140115 upd 0121 upd 0305" xfId="23472"/>
    <cellStyle name="_duckwall and gordman order margin review- 80701_CCD-WM TRAVEL THROW-130822_WM BHG Lux plush blanket 20131220 upd20140115 upd 0121 upd 0305 2" xfId="23473"/>
    <cellStyle name="_duckwall and gordman order margin review- 80701_CCD-WM TRAVEL THROW-130822_WM BHG Lux plush blanket 20131220-updated 011614" xfId="23474"/>
    <cellStyle name="_duckwall and gordman order margin review- 80701_CCD-WM TRAVEL THROW-130822_WM BHG Lux plush blanket 20131220-updated 011614 2" xfId="23475"/>
    <cellStyle name="_duckwall and gordman order margin review- 80701_CCD-WM TRAVEL THROW-130822_WM BHG Lux plush blanket 20131220-updated 011614upd030514 (2)" xfId="23476"/>
    <cellStyle name="_duckwall and gordman order margin review- 80701_CCD-WM TRAVEL THROW-130822_WM BHG Lux plush blanket 20131220-updated 011614upd030514 (2) 2" xfId="23477"/>
    <cellStyle name="_duckwall and gordman order margin review- 80701_CCD-WM TRAVEL THROW-130822_WM BHG Lux plush blanket 20131220-updated 011614upd030514 upd030714" xfId="23478"/>
    <cellStyle name="_duckwall and gordman order margin review- 80701_CCD-WM TRAVEL THROW-130822_WM BHG Lux plush blanket 20131220-updated 011614upd030514 upd030714 2" xfId="23479"/>
    <cellStyle name="_duckwall and gordman order margin review- 80701_Cellular Blanket prices- Faze3" xfId="2887"/>
    <cellStyle name="_duckwall and gordman order margin review- 80701_Cellular Blanket prices- Faze3 2" xfId="13159"/>
    <cellStyle name="_duckwall and gordman order margin review- 80701_Cellular Blanket prices- Faze3 2 2" xfId="23480"/>
    <cellStyle name="_duckwall and gordman order margin review- 80701_Cellular Blanket prices- Faze3 2 3" xfId="23481"/>
    <cellStyle name="_duckwall and gordman order margin review- 80701_Cellular Blanket prices- Faze3 3" xfId="18171"/>
    <cellStyle name="_duckwall and gordman order margin review- 80701_Cellular Blanket prices- Faze3 3 2" xfId="23482"/>
    <cellStyle name="_duckwall and gordman order margin review- 80701_Cellular Blanket prices- Faze3 3 3" xfId="23483"/>
    <cellStyle name="_duckwall and gordman order margin review- 80701_Cellular Blanket prices- Faze3 3_Sheet1" xfId="23484"/>
    <cellStyle name="_duckwall and gordman order margin review- 80701_Cellular Blanket prices- Faze3 4" xfId="23485"/>
    <cellStyle name="_duckwall and gordman order margin review- 80701_Cellular Blanket prices- Faze3 4 2" xfId="23486"/>
    <cellStyle name="_duckwall and gordman order margin review- 80701_Cellular Blanket prices- Faze3 5" xfId="23487"/>
    <cellStyle name="_duckwall and gordman order margin review- 80701_Cellular Blanket prices- Faze3 6" xfId="23488"/>
    <cellStyle name="_duckwall and gordman order margin review- 80701_Cellular Blanket prices- Faze3_77" xfId="21764"/>
    <cellStyle name="_duckwall and gordman order margin review- 80701_Cellular Blanket prices- Faze3_77 2" xfId="23489"/>
    <cellStyle name="_duckwall and gordman order margin review- 80701_Cellular Blanket prices- Faze3_77 3" xfId="23490"/>
    <cellStyle name="_duckwall and gordman order margin review- 80701_Cellular Blanket prices- Faze3_77 3 2" xfId="23491"/>
    <cellStyle name="_duckwall and gordman order margin review- 80701_Cellular Blanket prices- Faze3_77 4" xfId="23492"/>
    <cellStyle name="_duckwall and gordman order margin review- 80701_Cellular Blanket prices- Faze3_77 4 2" xfId="23493"/>
    <cellStyle name="_duckwall and gordman order margin review- 80701_Cellular Blanket prices- Faze3_77 5" xfId="23494"/>
    <cellStyle name="_duckwall and gordman order margin review- 80701_Cellular Blanket prices- Faze3_77 5 2" xfId="23495"/>
    <cellStyle name="_duckwall and gordman order margin review- 80701_Cellular Blanket prices- Faze3_77 6" xfId="23496"/>
    <cellStyle name="_duckwall and gordman order margin review- 80701_Cellular Blanket prices- Faze3_77 7" xfId="23497"/>
    <cellStyle name="_duckwall and gordman order margin review- 80701_Cellular Blanket prices- Faze3_77 8" xfId="23498"/>
    <cellStyle name="_duckwall and gordman order margin review- 80701_Cellular Blanket prices- Faze3_CCD -WM BHG BLANKET 2013-12-20" xfId="23499"/>
    <cellStyle name="_duckwall and gordman order margin review- 80701_Cellular Blanket prices- Faze3_CCD -WM BHG BLANKET 2013-12-20 2" xfId="23500"/>
    <cellStyle name="_duckwall and gordman order margin review- 80701_Cellular Blanket prices- Faze3_CCD-WM TRAVEL THROW-130822" xfId="23501"/>
    <cellStyle name="_duckwall and gordman order margin review- 80701_Cellular Blanket prices- Faze3_CCD-WM TRAVEL THROW-130822 2" xfId="23502"/>
    <cellStyle name="_duckwall and gordman order margin review- 80701_Cellular Blanket prices- Faze3_CCD-WM TRAVEL THROW-130822_WM BHG Lux plush blanket 20131220 upd20140115" xfId="23503"/>
    <cellStyle name="_duckwall and gordman order margin review- 80701_Cellular Blanket prices- Faze3_CCD-WM TRAVEL THROW-130822_WM BHG Lux plush blanket 20131220 upd20140115 2" xfId="23504"/>
    <cellStyle name="_duckwall and gordman order margin review- 80701_Cellular Blanket prices- Faze3_CCD-WM TRAVEL THROW-130822_WM BHG Lux plush blanket 20131220 upd20140115 upd 0121" xfId="23505"/>
    <cellStyle name="_duckwall and gordman order margin review- 80701_Cellular Blanket prices- Faze3_CCD-WM TRAVEL THROW-130822_WM BHG Lux plush blanket 20131220 upd20140115 upd 0121 2" xfId="23506"/>
    <cellStyle name="_duckwall and gordman order margin review- 80701_Cellular Blanket prices- Faze3_CCD-WM TRAVEL THROW-130822_WM BHG Lux plush blanket 20131220 upd20140115 upd 0121 upd 0305" xfId="23507"/>
    <cellStyle name="_duckwall and gordman order margin review- 80701_Cellular Blanket prices- Faze3_CCD-WM TRAVEL THROW-130822_WM BHG Lux plush blanket 20131220 upd20140115 upd 0121 upd 0305 2" xfId="23508"/>
    <cellStyle name="_duckwall and gordman order margin review- 80701_Cellular Blanket prices- Faze3_CCD-WM TRAVEL THROW-130822_WM BHG Lux plush blanket 20131220-updated 011614" xfId="23509"/>
    <cellStyle name="_duckwall and gordman order margin review- 80701_Cellular Blanket prices- Faze3_CCD-WM TRAVEL THROW-130822_WM BHG Lux plush blanket 20131220-updated 011614 2" xfId="23510"/>
    <cellStyle name="_duckwall and gordman order margin review- 80701_Cellular Blanket prices- Faze3_CCD-WM TRAVEL THROW-130822_WM BHG Lux plush blanket 20131220-updated 011614upd030514 (2)" xfId="23511"/>
    <cellStyle name="_duckwall and gordman order margin review- 80701_Cellular Blanket prices- Faze3_CCD-WM TRAVEL THROW-130822_WM BHG Lux plush blanket 20131220-updated 011614upd030514 (2) 2" xfId="23512"/>
    <cellStyle name="_duckwall and gordman order margin review- 80701_Cellular Blanket prices- Faze3_CCD-WM TRAVEL THROW-130822_WM BHG Lux plush blanket 20131220-updated 011614upd030514 upd030714" xfId="23513"/>
    <cellStyle name="_duckwall and gordman order margin review- 80701_Cellular Blanket prices- Faze3_CCD-WM TRAVEL THROW-130822_WM BHG Lux plush blanket 20131220-updated 011614upd030514 upd030714 2" xfId="23514"/>
    <cellStyle name="_duckwall and gordman order margin review- 80701_Cellular Blanket prices- Faze3_Chairs" xfId="23515"/>
    <cellStyle name="_duckwall and gordman order margin review- 80701_Cellular Blanket prices- Faze3_Chairs_all in" xfId="23516"/>
    <cellStyle name="_duckwall and gordman order margin review- 80701_Cellular Blanket prices- Faze3_Chairs_all in_Chairs" xfId="23517"/>
    <cellStyle name="_duckwall and gordman order margin review- 80701_Cellular Blanket prices- Faze3_Chairs_all in_HJ order" xfId="23518"/>
    <cellStyle name="_duckwall and gordman order margin review- 80701_Cellular Blanket prices- Faze3_Chairs_ALL items" xfId="23519"/>
    <cellStyle name="_duckwall and gordman order margin review- 80701_Cellular Blanket prices- Faze3_Chairs_ALL items_chair" xfId="23520"/>
    <cellStyle name="_duckwall and gordman order margin review- 80701_Cellular Blanket prices- Faze3_Chairs_ALL items_Chairs" xfId="23521"/>
    <cellStyle name="_duckwall and gordman order margin review- 80701_Cellular Blanket prices- Faze3_Chairs_ALL items_HJ order" xfId="23522"/>
    <cellStyle name="_duckwall and gordman order margin review- 80701_Cellular Blanket prices- Faze3_Chairs_Chairs" xfId="23523"/>
    <cellStyle name="_duckwall and gordman order margin review- 80701_Cellular Blanket prices- Faze3_Chairs_FOB CHINA" xfId="23524"/>
    <cellStyle name="_duckwall and gordman order margin review- 80701_Cellular Blanket prices- Faze3_Chairs_WOD chair" xfId="23525"/>
    <cellStyle name="_duckwall and gordman order margin review- 80701_Cellular Blanket prices- Faze3_June 13 2013 pooled stock ecom menu" xfId="2888"/>
    <cellStyle name="_duckwall and gordman order margin review- 80701_Cellular Blanket prices- Faze3_June 13 2013 pooled stock ecom menu 2" xfId="13160"/>
    <cellStyle name="_duckwall and gordman order margin review- 80701_Cellular Blanket prices- Faze3_June 13 2013 pooled stock ecom menu 3" xfId="18172"/>
    <cellStyle name="_duckwall and gordman order margin review- 80701_Cellular Blanket prices- Faze3_Madison Park" xfId="3921"/>
    <cellStyle name="_duckwall and gordman order margin review- 80701_Cellular Blanket prices- Faze3_Madison Park 2" xfId="14155"/>
    <cellStyle name="_duckwall and gordman order margin review- 80701_Cellular Blanket prices- Faze3_Madison Park 3" xfId="19167"/>
    <cellStyle name="_duckwall and gordman order margin review- 80701_Cellular Blanket prices- Faze3_Madison Park 4" xfId="23526"/>
    <cellStyle name="_duckwall and gordman order margin review- 80701_Cellular Blanket prices- Faze3_Madison Park_Sheet2" xfId="23527"/>
    <cellStyle name="_duckwall and gordman order margin review- 80701_Cellular Blanket prices- Faze3_Sheet2" xfId="21765"/>
    <cellStyle name="_duckwall and gordman order margin review- 80701_Cellular Blanket prices- Faze3_Sheet2 2" xfId="23528"/>
    <cellStyle name="_duckwall and gordman order margin review- 80701_Cellular Blanket prices- Faze3_Sheet2 3" xfId="23529"/>
    <cellStyle name="_duckwall and gordman order margin review- 80701_Consolidated Price quote sheet" xfId="2889"/>
    <cellStyle name="_duckwall and gordman order margin review- 80701_Consolidated Price quote sheet (3)" xfId="2890"/>
    <cellStyle name="_duckwall and gordman order margin review- 80701_Consolidated Price quote sheet (3) 2" xfId="13162"/>
    <cellStyle name="_duckwall and gordman order margin review- 80701_Consolidated Price quote sheet (3) 2 2" xfId="21767"/>
    <cellStyle name="_duckwall and gordman order margin review- 80701_Consolidated Price quote sheet (3) 3" xfId="18174"/>
    <cellStyle name="_duckwall and gordman order margin review- 80701_Consolidated Price quote sheet (3)_June 13 2013 pooled stock ecom menu" xfId="2891"/>
    <cellStyle name="_duckwall and gordman order margin review- 80701_Consolidated Price quote sheet (3)_June 13 2013 pooled stock ecom menu 2" xfId="13163"/>
    <cellStyle name="_duckwall and gordman order margin review- 80701_Consolidated Price quote sheet (3)_June 13 2013 pooled stock ecom menu 3" xfId="18175"/>
    <cellStyle name="_duckwall and gordman order margin review- 80701_Consolidated Price quote sheet 10" xfId="44754"/>
    <cellStyle name="_duckwall and gordman order margin review- 80701_Consolidated Price quote sheet 11" xfId="44029"/>
    <cellStyle name="_duckwall and gordman order margin review- 80701_Consolidated Price quote sheet 12" xfId="44541"/>
    <cellStyle name="_duckwall and gordman order margin review- 80701_Consolidated Price quote sheet 13" xfId="44216"/>
    <cellStyle name="_duckwall and gordman order margin review- 80701_Consolidated Price quote sheet 14" xfId="22468"/>
    <cellStyle name="_duckwall and gordman order margin review- 80701_Consolidated Price quote sheet 15" xfId="44368"/>
    <cellStyle name="_duckwall and gordman order margin review- 80701_Consolidated Price quote sheet 16" xfId="44363"/>
    <cellStyle name="_duckwall and gordman order margin review- 80701_Consolidated Price quote sheet 17" xfId="44319"/>
    <cellStyle name="_duckwall and gordman order margin review- 80701_Consolidated Price quote sheet 18" xfId="45017"/>
    <cellStyle name="_duckwall and gordman order margin review- 80701_Consolidated Price quote sheet 19" xfId="45123"/>
    <cellStyle name="_duckwall and gordman order margin review- 80701_Consolidated Price quote sheet 2" xfId="13161"/>
    <cellStyle name="_duckwall and gordman order margin review- 80701_Consolidated Price quote sheet 2 2" xfId="21766"/>
    <cellStyle name="_duckwall and gordman order margin review- 80701_Consolidated Price quote sheet 20" xfId="48497"/>
    <cellStyle name="_duckwall and gordman order margin review- 80701_Consolidated Price quote sheet 21" xfId="49137"/>
    <cellStyle name="_duckwall and gordman order margin review- 80701_Consolidated Price quote sheet 22" xfId="49202"/>
    <cellStyle name="_duckwall and gordman order margin review- 80701_Consolidated Price quote sheet 23" xfId="49232"/>
    <cellStyle name="_duckwall and gordman order margin review- 80701_Consolidated Price quote sheet 24" xfId="49256"/>
    <cellStyle name="_duckwall and gordman order margin review- 80701_Consolidated Price quote sheet 3" xfId="18173"/>
    <cellStyle name="_duckwall and gordman order margin review- 80701_Consolidated Price quote sheet 3 2" xfId="22226"/>
    <cellStyle name="_duckwall and gordman order margin review- 80701_Consolidated Price quote sheet 4" xfId="22531"/>
    <cellStyle name="_duckwall and gordman order margin review- 80701_Consolidated Price quote sheet 5" xfId="22218"/>
    <cellStyle name="_duckwall and gordman order margin review- 80701_Consolidated Price quote sheet 6" xfId="22519"/>
    <cellStyle name="_duckwall and gordman order margin review- 80701_Consolidated Price quote sheet 7" xfId="22208"/>
    <cellStyle name="_duckwall and gordman order margin review- 80701_Consolidated Price quote sheet 8" xfId="22188"/>
    <cellStyle name="_duckwall and gordman order margin review- 80701_Consolidated Price quote sheet 9" xfId="22576"/>
    <cellStyle name="_duckwall and gordman order margin review- 80701_Consolidated Price quote sheet_June 13 2013 pooled stock ecom menu" xfId="2892"/>
    <cellStyle name="_duckwall and gordman order margin review- 80701_Consolidated Price quote sheet_June 13 2013 pooled stock ecom menu 2" xfId="13164"/>
    <cellStyle name="_duckwall and gordman order margin review- 80701_Consolidated Price quote sheet_June 13 2013 pooled stock ecom menu 3" xfId="18176"/>
    <cellStyle name="_duckwall and gordman order margin review- 80701_Ecommerce Menu - BBBST 08.27.12" xfId="23530"/>
    <cellStyle name="_duckwall and gordman order margin review- 80701_Ecommerce Menu - BBBST 08.27.12 2" xfId="23531"/>
    <cellStyle name="_duckwall and gordman order margin review- 80701_HSN Blanket &amp; Throw 121003 updated 130114" xfId="23532"/>
    <cellStyle name="_duckwall and gordman order margin review- 80701_HSN Blanket &amp; Throw 121003 updated 130114 2" xfId="23533"/>
    <cellStyle name="_duckwall and gordman order margin review- 80701_JCP berber mattress pad 0120012--H--0125012may" xfId="23534"/>
    <cellStyle name="_duckwall and gordman order margin review- 80701_JCP berber mattress pad 0120012--H--0125012may 2" xfId="23535"/>
    <cellStyle name="_duckwall and gordman order margin review- 80701_JCP Display comforter 0119012--H--0120012" xfId="23536"/>
    <cellStyle name="_duckwall and gordman order margin review- 80701_JCP Display comforter 0119012--H--0120012 2" xfId="23537"/>
    <cellStyle name="_duckwall and gordman order margin review- 80701_JCP softspun printed throw 0227012--H--0229012" xfId="23538"/>
    <cellStyle name="_duckwall and gordman order margin review- 80701_JCP softspun printed throw 0227012--H--0229012 2" xfId="23539"/>
    <cellStyle name="_duckwall and gordman order margin review- 80701_Kohl's mink berber comforter mini set 0320012--H--0402012May" xfId="23540"/>
    <cellStyle name="_duckwall and gordman order margin review- 80701_Kohl's mink berber comforter mini set 0320012--H--0402012May 2" xfId="23541"/>
    <cellStyle name="_duckwall and gordman order margin review- 80701_Kohls proposal" xfId="23542"/>
    <cellStyle name="_duckwall and gordman order margin review- 80701_LID" xfId="23543"/>
    <cellStyle name="_duckwall and gordman order margin review- 80701_LID 2" xfId="23544"/>
    <cellStyle name="_duckwall and gordman order margin review- 80701_Line Plan Fall 2012 FINAL" xfId="3221"/>
    <cellStyle name="_duckwall and gordman order margin review- 80701_Line Plan Fall 2012 FINAL 2" xfId="13482"/>
    <cellStyle name="_duckwall and gordman order margin review- 80701_Line Plan Fall 2012 FINAL 2 2" xfId="23545"/>
    <cellStyle name="_duckwall and gordman order margin review- 80701_Line Plan Fall 2012 FINAL 3" xfId="18494"/>
    <cellStyle name="_duckwall and gordman order margin review- 80701_Line Plan Fall 2012 FINAL_Chairs" xfId="23546"/>
    <cellStyle name="_duckwall and gordman order margin review- 80701_Line Plan Fall 2012 FINAL_Furniture" xfId="23547"/>
    <cellStyle name="_duckwall and gordman order margin review- 80701_Line Plan Fall 2012 FINAL_HJ order" xfId="23548"/>
    <cellStyle name="_duckwall and gordman order margin review- 80701_Madison Park" xfId="3922"/>
    <cellStyle name="_duckwall and gordman order margin review- 80701_Madison Park 2" xfId="14156"/>
    <cellStyle name="_duckwall and gordman order margin review- 80701_Madison Park 3" xfId="19168"/>
    <cellStyle name="_duckwall and gordman order margin review- 80701_Madison Park_Sheet2" xfId="23549"/>
    <cellStyle name="_duckwall and gordman order margin review- 80701_Meijer Basic Bedding comforter, throw 20121204" xfId="23550"/>
    <cellStyle name="_duckwall and gordman order margin review- 80701_Meijer Basic Bedding comforter, throw 20121204 2" xfId="23551"/>
    <cellStyle name="_duckwall and gordman order margin review- 80701_Meijer Blanket &amp; Throw 121121 updated 121218" xfId="23552"/>
    <cellStyle name="_duckwall and gordman order margin review- 80701_Meijer Blanket &amp; Throw 121121 updated 121218 2" xfId="23553"/>
    <cellStyle name="_duckwall and gordman order margin review- 80701_Poolstock Down Alt Throw Commit 130417" xfId="23554"/>
    <cellStyle name="_duckwall and gordman order margin review- 80701_Poolstock Down Alt Throw Commit 130417 2" xfId="23555"/>
    <cellStyle name="_duckwall and gordman order margin review- 80701_Poolstock New Poly Knit Blanket 121114.xls" xfId="23556"/>
    <cellStyle name="_duckwall and gordman order margin review- 80701_Poolstock New Poly Knit Blanket 121114.xls 2" xfId="23557"/>
    <cellStyle name="_duckwall and gordman order margin review- 80701_Poolstock Non-heated Blanket &amp; Sheet Set Commit" xfId="23558"/>
    <cellStyle name="_duckwall and gordman order margin review- 80701_Poolstock Non-heated Blanket &amp; Sheet Set Commit 2" xfId="23559"/>
    <cellStyle name="_duckwall and gordman order margin review- 80701_Sears mattress pad 0307012--H--0328012 3M,antibacterial" xfId="23560"/>
    <cellStyle name="_duckwall and gordman order margin review- 80701_Sears mattress pad 0307012--H--0328012 3M,antibacterial 2" xfId="23561"/>
    <cellStyle name="_duckwall and gordman order margin review- 80701_Sheet1" xfId="23562"/>
    <cellStyle name="_duckwall and gordman order margin review- 80701_Sheet1 2" xfId="23563"/>
    <cellStyle name="_duckwall and gordman order margin review- 80701_TM Mink Berber Down Alt Throw Commit 130228" xfId="23564"/>
    <cellStyle name="_duckwall and gordman order margin review- 80701_TM Mink Berber Down Alt Throw Commit 130228 2" xfId="23565"/>
    <cellStyle name="_duckwall and gordman order margin review- 80701_Tuesday down alt blanekt111018--H--111019" xfId="23566"/>
    <cellStyle name="_duckwall and gordman order margin review- 80701_Tuesday down alt blanekt111018--H--111019 2" xfId="23567"/>
    <cellStyle name="_duckwall and gordman order margin review- 80701_Tuesday Morning down alt throw 130207 updated 130220" xfId="23568"/>
    <cellStyle name="_duckwall and gordman order margin review- 80701_Tuesday Morning down alt throw 130207 updated 130220 2" xfId="23569"/>
    <cellStyle name="_duckwall and gordman order margin review- 80701_Tuesday Morning meeting110608--H--110611jill THW" xfId="23570"/>
    <cellStyle name="_duckwall and gordman order margin review- 80701_Tuesday Morning meeting110608--H--110611jill THW 2" xfId="23571"/>
    <cellStyle name="_duckwall and gordman order margin review- 80701_Tuesday Morning meeting11520--H--110525" xfId="23572"/>
    <cellStyle name="_duckwall and gordman order margin review- 80701_Tuesday Morning meeting11520--H--110525 2" xfId="23573"/>
    <cellStyle name="_duckwall and gordman order margin review- 80701_Tuesday morning pillowcoverpad110816--H--0111012" xfId="23574"/>
    <cellStyle name="_duckwall and gordman order margin review- 80701_Tuesday morning pillowcoverpad110816--H--0111012 2" xfId="23575"/>
    <cellStyle name="_duckwall and gordman order margin review- 80701_Tuesday morning pillowcoverpad110816--H--111025" xfId="23576"/>
    <cellStyle name="_duckwall and gordman order margin review- 80701_Tuesday morning pillowcoverpad110816--H--111025 2" xfId="23577"/>
    <cellStyle name="_duckwall and gordman order margin review- 80701_WM 2013 Lawn blanket updated 11082012 xls (3)" xfId="23578"/>
    <cellStyle name="_duckwall and gordman order margin review- 80701_WM 2013 Lawn blanket updated 11082012 xls (3) 2" xfId="23579"/>
    <cellStyle name="_duckwall and gordman order margin review- 80701_WM 2014 Lawn blanket 20130904" xfId="23580"/>
    <cellStyle name="_duckwall and gordman order margin review- 80701_WM 2014 Lawn blanket 20130904 2" xfId="23581"/>
    <cellStyle name="_duckwall and gordman order margin review- 80701_WM angle Wrap commitment-05232012-updated 07172012" xfId="23582"/>
    <cellStyle name="_duckwall and gordman order margin review- 80701_WM angle Wrap commitment-05232012-updated 07172012 2" xfId="23583"/>
    <cellStyle name="_duckwall and gordman order margin review- 80701_WM BHG Lux plush blanket upd 20140307" xfId="23584"/>
    <cellStyle name="_duckwall and gordman order margin review- 80701_WM BHG Lux plush blanket upd 20140307 2" xfId="23585"/>
    <cellStyle name="_E&amp;E Co Forecast 3.05.08" xfId="7"/>
    <cellStyle name="_E&amp;E Co Forecast 3.05.08 2" xfId="1021"/>
    <cellStyle name="_E&amp;E Co Forecast 3.05.08 2 2" xfId="12453"/>
    <cellStyle name="_E&amp;E Co Forecast 3.05.08 2 3" xfId="17470"/>
    <cellStyle name="_E&amp;E Co Forecast 3.05.08 3" xfId="6317"/>
    <cellStyle name="_E&amp;E Co Forecast 3.05.08 4" xfId="10117"/>
    <cellStyle name="_E&amp;E Co Forecast 3.05.08 5" xfId="11457"/>
    <cellStyle name="_E&amp;E Co Forecast 3.05.08 6" xfId="16470"/>
    <cellStyle name="_E&amp;E Co Forecast 3.05.08_11Fall" xfId="6318"/>
    <cellStyle name="_E&amp;E Co Forecast 3.05.08_ASP" xfId="6319"/>
    <cellStyle name="_E&amp;E Co Forecast 3.05.08_DC PO " xfId="6320"/>
    <cellStyle name="_E&amp;E Co Forecast 3.05.08_DD" xfId="6321"/>
    <cellStyle name="_E&amp;E Co Forecast 3.05.08_Demand Planner wk20" xfId="1320"/>
    <cellStyle name="_E&amp;E Co Forecast 3.05.08_Demand Planner wk20 2" xfId="10409"/>
    <cellStyle name="_E&amp;E Co Forecast 3.05.08_Demand Planner wk20 3" xfId="12744"/>
    <cellStyle name="_E&amp;E Co Forecast 3.05.08_Demand Planner wk20 4" xfId="17761"/>
    <cellStyle name="_E&amp;E Co Forecast 3.05.08_Demand Planner wk20_History store count" xfId="6322"/>
    <cellStyle name="_E&amp;E Co Forecast 3.05.08_Demand Planner wk21" xfId="1510"/>
    <cellStyle name="_E&amp;E Co Forecast 3.05.08_Demand Planner wk21 2" xfId="10410"/>
    <cellStyle name="_E&amp;E Co Forecast 3.05.08_Demand Planner wk21 3" xfId="12932"/>
    <cellStyle name="_E&amp;E Co Forecast 3.05.08_Demand Planner wk21 4" xfId="17949"/>
    <cellStyle name="_E&amp;E Co Forecast 3.05.08_Demand Planner wk21_History store count" xfId="6323"/>
    <cellStyle name="_E&amp;E Co Forecast 3.05.08_Demand Planner wk22" xfId="1511"/>
    <cellStyle name="_E&amp;E Co Forecast 3.05.08_Demand Planner wk22 2" xfId="10411"/>
    <cellStyle name="_E&amp;E Co Forecast 3.05.08_Demand Planner wk22 3" xfId="12933"/>
    <cellStyle name="_E&amp;E Co Forecast 3.05.08_Demand Planner wk22 4" xfId="17950"/>
    <cellStyle name="_E&amp;E Co Forecast 3.05.08_Demand Planner wk22_History store count" xfId="6324"/>
    <cellStyle name="_E&amp;E Co Forecast 3.05.08_Demand Planner wk23" xfId="1508"/>
    <cellStyle name="_E&amp;E Co Forecast 3.05.08_Demand Planner wk23 2" xfId="10412"/>
    <cellStyle name="_E&amp;E Co Forecast 3.05.08_Demand Planner wk23 3" xfId="12930"/>
    <cellStyle name="_E&amp;E Co Forecast 3.05.08_Demand Planner wk23 4" xfId="17947"/>
    <cellStyle name="_E&amp;E Co Forecast 3.05.08_Demand Planner wk23_History store count" xfId="6325"/>
    <cellStyle name="_E&amp;E Co Forecast 3.05.08_Dot BNB Traited store POS" xfId="6326"/>
    <cellStyle name="_E&amp;E Co Forecast 3.05.08_History store count" xfId="6327"/>
    <cellStyle name="_E&amp;E Co Forecast 3.05.08_History storecount" xfId="6328"/>
    <cellStyle name="_E&amp;E Co Forecast 3.05.08_PO " xfId="6329"/>
    <cellStyle name="_E&amp;E Co Forecast 3.05.08_PO daily" xfId="1321"/>
    <cellStyle name="_E&amp;E Co Forecast 3.05.08_PO daily 2" xfId="12745"/>
    <cellStyle name="_E&amp;E Co Forecast 3.05.08_PO daily 3" xfId="17762"/>
    <cellStyle name="_E&amp;E Co Forecast 3.05.08_report" xfId="6330"/>
    <cellStyle name="_E&amp;E Co Forecast 3.05.08_Retail Price" xfId="6331"/>
    <cellStyle name="_E&amp;E Co Forecast 3.05.08_Sheet1" xfId="6332"/>
    <cellStyle name="_E&amp;E Co Forecast 3.05.08_Shortage List" xfId="23586"/>
    <cellStyle name="_E&amp;E Co Forecast 3.05.08_Shortage List 2" xfId="23587"/>
    <cellStyle name="_E&amp;E Co Forecast 3.05.08_summary" xfId="1507"/>
    <cellStyle name="_E&amp;E Co Forecast 3.05.08_summary 2" xfId="10413"/>
    <cellStyle name="_E&amp;E Co Forecast 3.05.08_summary 3" xfId="12929"/>
    <cellStyle name="_E&amp;E Co Forecast 3.05.08_summary 4" xfId="17946"/>
    <cellStyle name="_E&amp;E Co Forecast 3.05.08_summary_History store count" xfId="6333"/>
    <cellStyle name="_E&amp;E Co Forecast 3.05.08_SWAS report 20080825" xfId="1505"/>
    <cellStyle name="_E&amp;E Co Forecast 3.05.08_SWAS report 20080825 2" xfId="10414"/>
    <cellStyle name="_E&amp;E Co Forecast 3.05.08_SWAS report 20080825 3" xfId="12927"/>
    <cellStyle name="_E&amp;E Co Forecast 3.05.08_SWAS report 20080825 4" xfId="17944"/>
    <cellStyle name="_E&amp;E Co Forecast 3.05.08_SWAS report 20080825_History store count" xfId="6334"/>
    <cellStyle name="_E&amp;E Co Forecast 3.05.08_SWAS report 20080901" xfId="1506"/>
    <cellStyle name="_E&amp;E Co Forecast 3.05.08_SWAS report 20080901 2" xfId="10415"/>
    <cellStyle name="_E&amp;E Co Forecast 3.05.08_SWAS report 20080901 3" xfId="12928"/>
    <cellStyle name="_E&amp;E Co Forecast 3.05.08_SWAS report 20080901 4" xfId="17945"/>
    <cellStyle name="_E&amp;E Co Forecast 3.05.08_SWAS report 20080901_History store count" xfId="6335"/>
    <cellStyle name="_E&amp;E Co Forecast 3.05.08_SWAS report 20080908" xfId="1504"/>
    <cellStyle name="_E&amp;E Co Forecast 3.05.08_SWAS report 20080908 2" xfId="10416"/>
    <cellStyle name="_E&amp;E Co Forecast 3.05.08_SWAS report 20080908 3" xfId="12926"/>
    <cellStyle name="_E&amp;E Co Forecast 3.05.08_SWAS report 20080908 4" xfId="17943"/>
    <cellStyle name="_E&amp;E Co Forecast 3.05.08_SWAS report 20080908_History store count" xfId="6336"/>
    <cellStyle name="_E&amp;E Co Forecast 3.05.08_WM production schedule_2011 Spring New Items_201144_Mintha" xfId="6337"/>
    <cellStyle name="_E&amp;E Co Forecast 3.05.08_WM.Com sales" xfId="6338"/>
    <cellStyle name="_Ecco Projections Ovation and Fan Floral 20091113" xfId="21768"/>
    <cellStyle name="_Ecco Projections Ovation and Fan Floral 20091113 2" xfId="23588"/>
    <cellStyle name="_Ecco Projections Ovation and Fan Floral 20091113_11.6" xfId="45734"/>
    <cellStyle name="_Ecco Projections Ovation and Fan Floral 20091113_12.4 " xfId="45735"/>
    <cellStyle name="_Ecco Projections Ovation and Fan Floral 20091113_BBB evaluation for Calypso 993store _20111121_frank" xfId="45736"/>
    <cellStyle name="_Ecco Projections Ovation and Fan Floral 20091113_BBB evaluation for Calypso 993store _20111121_frank 2" xfId="45737"/>
    <cellStyle name="_Ecco Projections Ovation and Fan Floral 20091113_BBB evaluation for Calypso 993store _20111121_Frank_2" xfId="45738"/>
    <cellStyle name="_Ecco Projections Ovation and Fan Floral 20091113_BBB evaluation for Calypso 993store _20111121_Frank_2 2" xfId="45739"/>
    <cellStyle name="_Ecco Projections Ovation and Fan Floral 20091113_BBB evaluation for Calypso 993store _20111121_frank_BBB proj for Calypso 993store" xfId="45740"/>
    <cellStyle name="_Ecco Projections Ovation and Fan Floral 20091113_BBB proj for Calypso 993store" xfId="45741"/>
    <cellStyle name="_Ecco Projections Ovation and Fan Floral 20091113_Echo Production schedule_2009 Fall_201111" xfId="45742"/>
    <cellStyle name="_Ecco Projections Ovation and Fan Floral 20091113_Echo Production schedule_2009 Fall_201119" xfId="45743"/>
    <cellStyle name="_Ecco Projections Ovation and Fan Floral 20091113_Echo Production schedule_2009 Fall_201119 2" xfId="45744"/>
    <cellStyle name="_Ecco Projections Ovation and Fan Floral 20091113_Echo Production schedule_2009 Fall_201141" xfId="45745"/>
    <cellStyle name="_Ecco Projections Ovation and Fan Floral 20091113_Echo Production schedule_2009 Fall_201141 2" xfId="45746"/>
    <cellStyle name="_Ecco Projections Ovation and Fan Floral 20091113_Echo Production schedule_2010 Spring_200947" xfId="21769"/>
    <cellStyle name="_Ecco Projections Ovation and Fan Floral 20091113_Echo Production schedule_2010 Spring_200947 2" xfId="23589"/>
    <cellStyle name="_Ecco Projections Ovation and Fan Floral 20091113_Echo Production schedule_2010 Spring_200947_11.6" xfId="45747"/>
    <cellStyle name="_Ecco Projections Ovation and Fan Floral 20091113_Echo Production schedule_2010 Spring_200947_12.4 " xfId="45748"/>
    <cellStyle name="_Ecco Projections Ovation and Fan Floral 20091113_Echo Production schedule_2010 Spring_200947_BBB evaluation for Calypso 993store _20111121_frank" xfId="45749"/>
    <cellStyle name="_Ecco Projections Ovation and Fan Floral 20091113_Echo Production schedule_2010 Spring_200947_BBB evaluation for Calypso 993store _20111121_frank 2" xfId="45750"/>
    <cellStyle name="_Ecco Projections Ovation and Fan Floral 20091113_Echo Production schedule_2010 Spring_200947_BBB evaluation for Calypso 993store _20111121_Frank_2" xfId="45751"/>
    <cellStyle name="_Ecco Projections Ovation and Fan Floral 20091113_Echo Production schedule_2010 Spring_200947_BBB evaluation for Calypso 993store _20111121_Frank_2 2" xfId="45752"/>
    <cellStyle name="_Ecco Projections Ovation and Fan Floral 20091113_Echo Production schedule_2010 Spring_200947_BBB evaluation for Calypso 993store _20111121_frank_BBB proj for Calypso 993store" xfId="45753"/>
    <cellStyle name="_Ecco Projections Ovation and Fan Floral 20091113_Echo Production schedule_2010 Spring_200947_BBB proj for Calypso 993store" xfId="45754"/>
    <cellStyle name="_Ecco Projections Ovation and Fan Floral 20091113_Echo Production schedule_2010 Spring_200947_Echo Production schedule_2009 Fall_201119" xfId="45755"/>
    <cellStyle name="_Ecco Projections Ovation and Fan Floral 20091113_Echo Production schedule_2010 Spring_200947_Echo Production schedule_2009 Fall_201119 2" xfId="45756"/>
    <cellStyle name="_Ecco Projections Ovation and Fan Floral 20091113_Echo Production schedule_2010 Spring_200947_Echo Production schedule_2009 Fall_201141" xfId="45757"/>
    <cellStyle name="_Ecco Projections Ovation and Fan Floral 20091113_Echo Production schedule_2010 Spring_200947_Echo Production schedule_2009 Fall_201141 2" xfId="45758"/>
    <cellStyle name="_Ecco Projections Ovation and Fan Floral 20091113_Echo Production schedule_2010 Spring_200947_Harbor house Production Schedule_2011Spring_201139" xfId="45759"/>
    <cellStyle name="_Ecco Projections Ovation and Fan Floral 20091113_Echo Production schedule_2010 Spring_200947_Harbor house Production Schedule_2011Spring_201139 2" xfId="45760"/>
    <cellStyle name="_Ecco Projections Ovation and Fan Floral 20091113_Echo Production schedule_2010 Spring_200947_Harbor house Production Schedule_2011Spring_201139_BBB proj for Calypso 993store" xfId="45761"/>
    <cellStyle name="_Ecco Projections Ovation and Fan Floral 20091113_Echo Production schedule_2010 Spring_200947_Macy proj 201110" xfId="45762"/>
    <cellStyle name="_Ecco Projections Ovation and Fan Floral 20091113_Echo Production schedule_2010 Spring_200947_Macy proj 201110 2" xfId="45763"/>
    <cellStyle name="_Ecco Projections Ovation and Fan Floral 20091113_Echo Production schedule_2010 Spring_200947_Sheet1" xfId="45764"/>
    <cellStyle name="_Ecco Projections Ovation and Fan Floral 20091113_Echo Production schedule_2010 Spring_200947_Sheet2" xfId="45765"/>
    <cellStyle name="_Ecco Projections Ovation and Fan Floral 20091113_Echo Production schedule_2010 Spring_200947_Summary" xfId="45766"/>
    <cellStyle name="_Ecco Projections Ovation and Fan Floral 20091113_Echo Production schedule_2010 Spring_200947_Summary 2" xfId="45767"/>
    <cellStyle name="_Ecco Projections Ovation and Fan Floral 20091113_Echo Production schedule_2010 Spring_200947_Summary_BBB proj for Calypso 993store" xfId="45768"/>
    <cellStyle name="_Ecco Projections Ovation and Fan Floral 20091113_Echo Production schedule_2010 Spring_201017" xfId="21770"/>
    <cellStyle name="_Ecco Projections Ovation and Fan Floral 20091113_Echo Production schedule_2010 Spring_201017 2" xfId="23590"/>
    <cellStyle name="_Ecco Projections Ovation and Fan Floral 20091113_Echo Production schedule_2010 Spring_201017_11.6" xfId="45769"/>
    <cellStyle name="_Ecco Projections Ovation and Fan Floral 20091113_Echo Production schedule_2010 Spring_201017_12.4 " xfId="45770"/>
    <cellStyle name="_Ecco Projections Ovation and Fan Floral 20091113_Echo Production schedule_2010 Spring_201017_BBB evaluation for Calypso 993store _20111121_frank" xfId="45771"/>
    <cellStyle name="_Ecco Projections Ovation and Fan Floral 20091113_Echo Production schedule_2010 Spring_201017_BBB evaluation for Calypso 993store _20111121_frank 2" xfId="45772"/>
    <cellStyle name="_Ecco Projections Ovation and Fan Floral 20091113_Echo Production schedule_2010 Spring_201017_BBB evaluation for Calypso 993store _20111121_Frank_2" xfId="45773"/>
    <cellStyle name="_Ecco Projections Ovation and Fan Floral 20091113_Echo Production schedule_2010 Spring_201017_BBB evaluation for Calypso 993store _20111121_Frank_2 2" xfId="45774"/>
    <cellStyle name="_Ecco Projections Ovation and Fan Floral 20091113_Echo Production schedule_2010 Spring_201017_BBB evaluation for Calypso 993store _20111121_frank_BBB proj for Calypso 993store" xfId="45775"/>
    <cellStyle name="_Ecco Projections Ovation and Fan Floral 20091113_Echo Production schedule_2010 Spring_201017_BBB proj for Calypso 993store" xfId="45776"/>
    <cellStyle name="_Ecco Projections Ovation and Fan Floral 20091113_Echo Production schedule_2010 Spring_201017_Echo Production schedule_2009 Fall_201119" xfId="45777"/>
    <cellStyle name="_Ecco Projections Ovation and Fan Floral 20091113_Echo Production schedule_2010 Spring_201017_Echo Production schedule_2009 Fall_201119 2" xfId="45778"/>
    <cellStyle name="_Ecco Projections Ovation and Fan Floral 20091113_Echo Production schedule_2010 Spring_201017_Echo Production schedule_2009 Fall_201141" xfId="45779"/>
    <cellStyle name="_Ecco Projections Ovation and Fan Floral 20091113_Echo Production schedule_2010 Spring_201017_Echo Production schedule_2009 Fall_201141 2" xfId="45780"/>
    <cellStyle name="_Ecco Projections Ovation and Fan Floral 20091113_Echo Production schedule_2010 Spring_201017_Harbor house Production Schedule_2011Spring_201139" xfId="45781"/>
    <cellStyle name="_Ecco Projections Ovation and Fan Floral 20091113_Echo Production schedule_2010 Spring_201017_Harbor house Production Schedule_2011Spring_201139 2" xfId="45782"/>
    <cellStyle name="_Ecco Projections Ovation and Fan Floral 20091113_Echo Production schedule_2010 Spring_201017_Harbor house Production Schedule_2011Spring_201139_BBB proj for Calypso 993store" xfId="45783"/>
    <cellStyle name="_Ecco Projections Ovation and Fan Floral 20091113_Echo Production schedule_2010 Spring_201017_Macy proj 201110" xfId="45784"/>
    <cellStyle name="_Ecco Projections Ovation and Fan Floral 20091113_Echo Production schedule_2010 Spring_201017_Macy proj 201110 2" xfId="45785"/>
    <cellStyle name="_Ecco Projections Ovation and Fan Floral 20091113_Echo Production schedule_2010 Spring_201017_Sheet1" xfId="45786"/>
    <cellStyle name="_Ecco Projections Ovation and Fan Floral 20091113_Echo Production schedule_2010 Spring_201017_Sheet2" xfId="45787"/>
    <cellStyle name="_Ecco Projections Ovation and Fan Floral 20091113_Echo Production schedule_2010 Spring_201017_Summary" xfId="45788"/>
    <cellStyle name="_Ecco Projections Ovation and Fan Floral 20091113_Echo Production schedule_2010 Spring_201017_Summary 2" xfId="45789"/>
    <cellStyle name="_Ecco Projections Ovation and Fan Floral 20091113_Echo Production schedule_2010 Spring_201017_Summary_BBB proj for Calypso 993store" xfId="45790"/>
    <cellStyle name="_Ecco Projections Ovation and Fan Floral 20091113_Harbor house Production Schedule_2011Spring_201139" xfId="45791"/>
    <cellStyle name="_Ecco Projections Ovation and Fan Floral 20091113_Harbor house Production Schedule_2011Spring_201139 2" xfId="45792"/>
    <cellStyle name="_Ecco Projections Ovation and Fan Floral 20091113_Harbor house Production Schedule_2011Spring_201139_BBB proj for Calypso 993store" xfId="45793"/>
    <cellStyle name="_Ecco Projections Ovation and Fan Floral 20091113_Macy proj 201110" xfId="45794"/>
    <cellStyle name="_Ecco Projections Ovation and Fan Floral 20091113_Macy proj 201110 2" xfId="45795"/>
    <cellStyle name="_Ecco Projections Ovation and Fan Floral 20091113_Pop Poppy_forecast evaluation_20091222" xfId="21771"/>
    <cellStyle name="_Ecco Projections Ovation and Fan Floral 20091113_Pop Poppy_forecast evaluation_20091222 2" xfId="23591"/>
    <cellStyle name="_Ecco Projections Ovation and Fan Floral 20091113_Pop Poppy_forecast evaluation_20091222_11.6" xfId="45796"/>
    <cellStyle name="_Ecco Projections Ovation and Fan Floral 20091113_Pop Poppy_forecast evaluation_20091222_12.4 " xfId="45797"/>
    <cellStyle name="_Ecco Projections Ovation and Fan Floral 20091113_Pop Poppy_forecast evaluation_20091222_BBB evaluation for Calypso 993store _20111121_frank" xfId="45798"/>
    <cellStyle name="_Ecco Projections Ovation and Fan Floral 20091113_Pop Poppy_forecast evaluation_20091222_BBB evaluation for Calypso 993store _20111121_frank 2" xfId="45799"/>
    <cellStyle name="_Ecco Projections Ovation and Fan Floral 20091113_Pop Poppy_forecast evaluation_20091222_BBB evaluation for Calypso 993store _20111121_Frank_2" xfId="45800"/>
    <cellStyle name="_Ecco Projections Ovation and Fan Floral 20091113_Pop Poppy_forecast evaluation_20091222_BBB evaluation for Calypso 993store _20111121_Frank_2 2" xfId="45801"/>
    <cellStyle name="_Ecco Projections Ovation and Fan Floral 20091113_Pop Poppy_forecast evaluation_20091222_BBB evaluation for Calypso 993store _20111121_frank_BBB proj for Calypso 993store" xfId="45802"/>
    <cellStyle name="_Ecco Projections Ovation and Fan Floral 20091113_Pop Poppy_forecast evaluation_20091222_BBB proj for Calypso 993store" xfId="45803"/>
    <cellStyle name="_Ecco Projections Ovation and Fan Floral 20091113_Pop Poppy_forecast evaluation_20091222_Echo Production schedule_2009 Fall_201119" xfId="45804"/>
    <cellStyle name="_Ecco Projections Ovation and Fan Floral 20091113_Pop Poppy_forecast evaluation_20091222_Echo Production schedule_2009 Fall_201119 2" xfId="45805"/>
    <cellStyle name="_Ecco Projections Ovation and Fan Floral 20091113_Pop Poppy_forecast evaluation_20091222_Echo Production schedule_2009 Fall_201141" xfId="45806"/>
    <cellStyle name="_Ecco Projections Ovation and Fan Floral 20091113_Pop Poppy_forecast evaluation_20091222_Echo Production schedule_2009 Fall_201141 2" xfId="45807"/>
    <cellStyle name="_Ecco Projections Ovation and Fan Floral 20091113_Pop Poppy_forecast evaluation_20091222_Harbor house Production Schedule_2011Spring_201139" xfId="45808"/>
    <cellStyle name="_Ecco Projections Ovation and Fan Floral 20091113_Pop Poppy_forecast evaluation_20091222_Harbor house Production Schedule_2011Spring_201139 2" xfId="45809"/>
    <cellStyle name="_Ecco Projections Ovation and Fan Floral 20091113_Pop Poppy_forecast evaluation_20091222_Harbor house Production Schedule_2011Spring_201139_BBB proj for Calypso 993store" xfId="45810"/>
    <cellStyle name="_Ecco Projections Ovation and Fan Floral 20091113_Pop Poppy_forecast evaluation_20091222_Macy proj 201110" xfId="45811"/>
    <cellStyle name="_Ecco Projections Ovation and Fan Floral 20091113_Pop Poppy_forecast evaluation_20091222_Macy proj 201110 2" xfId="45812"/>
    <cellStyle name="_Ecco Projections Ovation and Fan Floral 20091113_Pop Poppy_forecast evaluation_20091222_Sheet1" xfId="45813"/>
    <cellStyle name="_Ecco Projections Ovation and Fan Floral 20091113_Pop Poppy_forecast evaluation_20091222_Sheet2" xfId="45814"/>
    <cellStyle name="_Ecco Projections Ovation and Fan Floral 20091113_Pop Poppy_forecast evaluation_20091222_Summary" xfId="45815"/>
    <cellStyle name="_Ecco Projections Ovation and Fan Floral 20091113_Pop Poppy_forecast evaluation_20091222_Summary 2" xfId="45816"/>
    <cellStyle name="_Ecco Projections Ovation and Fan Floral 20091113_Pop Poppy_forecast evaluation_20091222_Summary_BBB proj for Calypso 993store" xfId="45817"/>
    <cellStyle name="_Ecco Projections Ovation and Fan Floral 20091113_Sheet1" xfId="45818"/>
    <cellStyle name="_Ecco Projections Ovation and Fan Floral 20091113_Sheet2" xfId="45819"/>
    <cellStyle name="_Ecco Projections Ovation and Fan Floral 20091113_Summary" xfId="45820"/>
    <cellStyle name="_Ecco Projections Ovation and Fan Floral 20091113_Summary 2" xfId="45821"/>
    <cellStyle name="_Ecco Projections Ovation and Fan Floral 20091113_Summary_BBB proj for Calypso 993store" xfId="45822"/>
    <cellStyle name="_Echo 12.30--sent to RE 3.22_20100324" xfId="21772"/>
    <cellStyle name="_Echo 12.30--sent to RE 3.22_20100324 2" xfId="23592"/>
    <cellStyle name="_Echo 12.30--sent to RE 3.22_20100324_11.6" xfId="45823"/>
    <cellStyle name="_Echo 12.30--sent to RE 3.22_20100324_12.4 " xfId="45824"/>
    <cellStyle name="_Echo 12.30--sent to RE 3.22_20100324_BBB evaluation for Calypso 993store _20111121_frank" xfId="45825"/>
    <cellStyle name="_Echo 12.30--sent to RE 3.22_20100324_BBB evaluation for Calypso 993store _20111121_frank 2" xfId="45826"/>
    <cellStyle name="_Echo 12.30--sent to RE 3.22_20100324_BBB evaluation for Calypso 993store _20111121_Frank_2" xfId="45827"/>
    <cellStyle name="_Echo 12.30--sent to RE 3.22_20100324_BBB evaluation for Calypso 993store _20111121_Frank_2 2" xfId="45828"/>
    <cellStyle name="_Echo 12.30--sent to RE 3.22_20100324_BBB evaluation for Calypso 993store _20111121_frank_BBB proj for Calypso 993store" xfId="45829"/>
    <cellStyle name="_Echo 12.30--sent to RE 3.22_20100324_BBB proj for Calypso 993store" xfId="45830"/>
    <cellStyle name="_Echo 12.30--sent to RE 3.22_20100324_Echo Production schedule_2009 Fall_201119" xfId="45831"/>
    <cellStyle name="_Echo 12.30--sent to RE 3.22_20100324_Echo Production schedule_2009 Fall_201119 2" xfId="45832"/>
    <cellStyle name="_Echo 12.30--sent to RE 3.22_20100324_Echo Production schedule_2009 Fall_201141" xfId="45833"/>
    <cellStyle name="_Echo 12.30--sent to RE 3.22_20100324_Echo Production schedule_2009 Fall_201141 2" xfId="45834"/>
    <cellStyle name="_Echo 12.30--sent to RE 3.22_20100324_Harbor house Production Schedule_2011Spring_201139" xfId="45835"/>
    <cellStyle name="_Echo 12.30--sent to RE 3.22_20100324_Harbor house Production Schedule_2011Spring_201139 2" xfId="45836"/>
    <cellStyle name="_Echo 12.30--sent to RE 3.22_20100324_Harbor house Production Schedule_2011Spring_201139_BBB proj for Calypso 993store" xfId="45837"/>
    <cellStyle name="_Echo 12.30--sent to RE 3.22_20100324_Macy proj 201110" xfId="45838"/>
    <cellStyle name="_Echo 12.30--sent to RE 3.22_20100324_Macy proj 201110 2" xfId="45839"/>
    <cellStyle name="_Echo 12.30--sent to RE 3.22_20100324_Sheet1" xfId="45840"/>
    <cellStyle name="_Echo 12.30--sent to RE 3.22_20100324_Sheet2" xfId="45841"/>
    <cellStyle name="_Echo 12.30--sent to RE 3.22_20100324_Summary" xfId="45842"/>
    <cellStyle name="_Echo 12.30--sent to RE 3.22_20100324_Summary 2" xfId="45843"/>
    <cellStyle name="_Echo 12.30--sent to RE 3.22_20100324_Summary_BBB proj for Calypso 993store" xfId="45844"/>
    <cellStyle name="_Echo Fall 09 Line List Final Copy 7.18" xfId="21773"/>
    <cellStyle name="_Echo Fall 09 Line List Final Copy 7.18 2" xfId="23593"/>
    <cellStyle name="_Echo Fall 09 Line List Final Copy 7.18_11.6" xfId="45845"/>
    <cellStyle name="_Echo Fall 09 Line List Final Copy 7.18_12.4 " xfId="45846"/>
    <cellStyle name="_Echo Fall 09 Line List Final Copy 7.18_BBB evaluation for Calypso 993store _20111121_frank" xfId="45847"/>
    <cellStyle name="_Echo Fall 09 Line List Final Copy 7.18_BBB evaluation for Calypso 993store _20111121_frank 2" xfId="45848"/>
    <cellStyle name="_Echo Fall 09 Line List Final Copy 7.18_BBB evaluation for Calypso 993store _20111121_Frank_2" xfId="45849"/>
    <cellStyle name="_Echo Fall 09 Line List Final Copy 7.18_BBB evaluation for Calypso 993store _20111121_Frank_2 2" xfId="45850"/>
    <cellStyle name="_Echo Fall 09 Line List Final Copy 7.18_BBB evaluation for Calypso 993store _20111121_frank_BBB proj for Calypso 993store" xfId="45851"/>
    <cellStyle name="_Echo Fall 09 Line List Final Copy 7.18_BBB proj for Calypso 993store" xfId="45852"/>
    <cellStyle name="_Echo Fall 09 Line List Final Copy 7.18_Echo Production schedule_2009 Fall_201119" xfId="45853"/>
    <cellStyle name="_Echo Fall 09 Line List Final Copy 7.18_Echo Production schedule_2009 Fall_201119 2" xfId="45854"/>
    <cellStyle name="_Echo Fall 09 Line List Final Copy 7.18_Echo Production schedule_2009 Fall_201141" xfId="45855"/>
    <cellStyle name="_Echo Fall 09 Line List Final Copy 7.18_Echo Production schedule_2009 Fall_201141 2" xfId="45856"/>
    <cellStyle name="_Echo Fall 09 Line List Final Copy 7.18_Harbor house Production Schedule_2011Spring_201139" xfId="45857"/>
    <cellStyle name="_Echo Fall 09 Line List Final Copy 7.18_Harbor house Production Schedule_2011Spring_201139 2" xfId="45858"/>
    <cellStyle name="_Echo Fall 09 Line List Final Copy 7.18_Harbor house Production Schedule_2011Spring_201139_BBB proj for Calypso 993store" xfId="45859"/>
    <cellStyle name="_Echo Fall 09 Line List Final Copy 7.18_Macy proj 201110" xfId="45860"/>
    <cellStyle name="_Echo Fall 09 Line List Final Copy 7.18_Macy proj 201110 2" xfId="45861"/>
    <cellStyle name="_Echo Fall 09 Line List Final Copy 7.18_Sheet1" xfId="45862"/>
    <cellStyle name="_Echo Fall 09 Line List Final Copy 7.18_Sheet2" xfId="45863"/>
    <cellStyle name="_Echo Fall 09 Line List Final Copy 7.18_Summary" xfId="45864"/>
    <cellStyle name="_Echo Fall 09 Line List Final Copy 7.18_Summary 2" xfId="45865"/>
    <cellStyle name="_Echo Fall 09 Line List Final Copy 7.18_Summary_BBB proj for Calypso 993store" xfId="45866"/>
    <cellStyle name="_Echo full line list  06 10 11" xfId="21774"/>
    <cellStyle name="_Echo full line list  06 10 11 2" xfId="23594"/>
    <cellStyle name="_Echo Jaipur expansion issue_20101220_post mathew_20101222" xfId="45867"/>
    <cellStyle name="_Echo Jaipur expansion issue_20101220_post mathew_20101222 2" xfId="45868"/>
    <cellStyle name="_Echo Jaipur expansion issue_20101220_post mathew_20101222_11.6" xfId="45869"/>
    <cellStyle name="_Echo Jaipur expansion issue_20101220_post mathew_20101222_12.4 " xfId="45870"/>
    <cellStyle name="_Echo Jaipur expansion issue_20101220_post mathew_20101222_Sheet1" xfId="45871"/>
    <cellStyle name="_Echo Jaipur expansion issue_20101220_post mathew_20101222_Sheet2" xfId="45872"/>
    <cellStyle name="_Echo Maracash projection 20101010" xfId="45873"/>
    <cellStyle name="_Echo Maracash projection 20101010_11.6" xfId="45874"/>
    <cellStyle name="_Echo Maracash projection 20101010_12.4 " xfId="45875"/>
    <cellStyle name="_Echo Maracash projection 20101010_BBB evaluation for Calypso 993store _20111121_frank" xfId="45876"/>
    <cellStyle name="_Echo Maracash projection 20101010_BBB evaluation for Calypso 993store _20111121_frank 2" xfId="45877"/>
    <cellStyle name="_Echo Maracash projection 20101010_BBB evaluation for Calypso 993store _20111121_Frank_2" xfId="45878"/>
    <cellStyle name="_Echo Maracash projection 20101010_BBB evaluation for Calypso 993store _20111121_Frank_2 2" xfId="45879"/>
    <cellStyle name="_Echo Maracash projection 20101010_BBB evaluation for Calypso 993store _20111121_frank_BBB proj for Calypso 993store" xfId="45880"/>
    <cellStyle name="_Echo Maracash projection 20101010_BBB proj for Calypso 993store" xfId="45881"/>
    <cellStyle name="_Echo Maracash projection 20101010_Echo Production schedule_2009 Fall_201119" xfId="45882"/>
    <cellStyle name="_Echo Maracash projection 20101010_Echo Production schedule_2009 Fall_201119 2" xfId="45883"/>
    <cellStyle name="_Echo Maracash projection 20101010_Echo Production schedule_2009 Fall_201141" xfId="45884"/>
    <cellStyle name="_Echo Maracash projection 20101010_Echo Production schedule_2009 Fall_201141 2" xfId="45885"/>
    <cellStyle name="_Echo Maracash projection 20101010_Macy proj 201110" xfId="45886"/>
    <cellStyle name="_Echo Maracash projection 20101010_Macy proj 201110 2" xfId="45887"/>
    <cellStyle name="_Echo Maracash projection 20101010_Sheet1" xfId="45888"/>
    <cellStyle name="_Echo Maracash projection 20101010_Sheet2" xfId="45889"/>
    <cellStyle name="_Echo Maracash projection 20101010_Summary" xfId="45890"/>
    <cellStyle name="_Echo Maracash projection 20101010_Summary 2" xfId="45891"/>
    <cellStyle name="_Echo Maracash projection 20101010_Summary_BBB proj for Calypso 993store" xfId="45892"/>
    <cellStyle name="_Echo Marrakesh Projections from BBB 10 10 plus 12 19 exp added Jaipur 12 19 exp" xfId="45893"/>
    <cellStyle name="_Echo Marrakesh Projections from BBB 10 10 plus 12 19 exp added Jaipur 12 19 exp 2" xfId="45894"/>
    <cellStyle name="_Echo Production schedule_2009 Fall_201008" xfId="21775"/>
    <cellStyle name="_Echo Production schedule_2009 Fall_201008 2" xfId="23595"/>
    <cellStyle name="_Echo Production schedule_2009 Fall_201008_11.6" xfId="45895"/>
    <cellStyle name="_Echo Production schedule_2009 Fall_201008_12.4 " xfId="45896"/>
    <cellStyle name="_Echo Production schedule_2009 Fall_201008_BBB evaluation for Calypso 993store _20111121_frank" xfId="45897"/>
    <cellStyle name="_Echo Production schedule_2009 Fall_201008_BBB evaluation for Calypso 993store _20111121_frank 2" xfId="45898"/>
    <cellStyle name="_Echo Production schedule_2009 Fall_201008_BBB evaluation for Calypso 993store _20111121_Frank_2" xfId="45899"/>
    <cellStyle name="_Echo Production schedule_2009 Fall_201008_BBB evaluation for Calypso 993store _20111121_Frank_2 2" xfId="45900"/>
    <cellStyle name="_Echo Production schedule_2009 Fall_201008_BBB evaluation for Calypso 993store _20111121_frank_BBB proj for Calypso 993store" xfId="45901"/>
    <cellStyle name="_Echo Production schedule_2009 Fall_201008_BBB proj for Calypso 993store" xfId="45902"/>
    <cellStyle name="_Echo Production schedule_2009 Fall_201008_Echo Production schedule_2009 Fall_201119" xfId="45903"/>
    <cellStyle name="_Echo Production schedule_2009 Fall_201008_Echo Production schedule_2009 Fall_201119 2" xfId="45904"/>
    <cellStyle name="_Echo Production schedule_2009 Fall_201008_Echo Production schedule_2009 Fall_201141" xfId="45905"/>
    <cellStyle name="_Echo Production schedule_2009 Fall_201008_Echo Production schedule_2009 Fall_201141 2" xfId="45906"/>
    <cellStyle name="_Echo Production schedule_2009 Fall_201008_Harbor house Production Schedule_2011Spring_201139" xfId="45907"/>
    <cellStyle name="_Echo Production schedule_2009 Fall_201008_Harbor house Production Schedule_2011Spring_201139 2" xfId="45908"/>
    <cellStyle name="_Echo Production schedule_2009 Fall_201008_Harbor house Production Schedule_2011Spring_201139_BBB proj for Calypso 993store" xfId="45909"/>
    <cellStyle name="_Echo Production schedule_2009 Fall_201008_Macy proj 201110" xfId="45910"/>
    <cellStyle name="_Echo Production schedule_2009 Fall_201008_Macy proj 201110 2" xfId="45911"/>
    <cellStyle name="_Echo Production schedule_2009 Fall_201008_Sheet1" xfId="45912"/>
    <cellStyle name="_Echo Production schedule_2009 Fall_201008_Sheet2" xfId="45913"/>
    <cellStyle name="_Echo Production schedule_2009 Fall_201008_Summary" xfId="45914"/>
    <cellStyle name="_Echo Production schedule_2009 Fall_201008_Summary 2" xfId="45915"/>
    <cellStyle name="_Echo Production schedule_2009 Fall_201008_Summary_BBB proj for Calypso 993store" xfId="45916"/>
    <cellStyle name="_Echo Production schedule_2009 Fall_201026" xfId="45917"/>
    <cellStyle name="_Echo Production schedule_2009 Fall_201035" xfId="45918"/>
    <cellStyle name="_Echo Production schedule_2009 Fall_201111" xfId="45919"/>
    <cellStyle name="_Echo Production schedule_2009 Fall_201111 2" xfId="45920"/>
    <cellStyle name="_Echo Production schedule_2009 Fall_201111_11.6" xfId="45921"/>
    <cellStyle name="_Echo Production schedule_2009 Fall_201111_12.4 " xfId="45922"/>
    <cellStyle name="_Echo Production schedule_2009 Fall_201111_Sheet1" xfId="45923"/>
    <cellStyle name="_Echo Production schedule_2009 Fall_201111_Sheet2" xfId="45924"/>
    <cellStyle name="_Echo Production schedule_2009 Fall_201119" xfId="45925"/>
    <cellStyle name="_Echo Production schedule_2009 Fall_201119 2" xfId="45926"/>
    <cellStyle name="_Echo Production schedule_2009 Fall_201141" xfId="45927"/>
    <cellStyle name="_Echo Production schedule_2009 Fall_201141 2" xfId="45928"/>
    <cellStyle name="_Echo Production schedule_2010 Fall_201017" xfId="45929"/>
    <cellStyle name="_Echo Production schedule_2010 Fall_201038" xfId="45930"/>
    <cellStyle name="_Echo Production schedule_2011 Fall_201107" xfId="45931"/>
    <cellStyle name="_Echo Production schedule_2011 Spring_201111" xfId="45932"/>
    <cellStyle name="_Echo Production schedule_2011 Spring_201111 2" xfId="45933"/>
    <cellStyle name="_Echo Production schedule_2011 Spring_201111_11.6" xfId="45934"/>
    <cellStyle name="_Echo Production schedule_2011 Spring_201111_12.4 " xfId="45935"/>
    <cellStyle name="_Echo Production schedule_2011 Spring_201111_Sheet1" xfId="45936"/>
    <cellStyle name="_Echo Production schedule_2011 Spring_201111_Sheet2" xfId="45937"/>
    <cellStyle name="_Echo Production schedule_2011 Spring_201113" xfId="45938"/>
    <cellStyle name="_Echo Production schedule_2011 Spring_201114" xfId="45939"/>
    <cellStyle name="_Echo Production schedule_2011 Spring_201119_Marakesh" xfId="45940"/>
    <cellStyle name="_Echo Production schedule_2011 Spring_201146" xfId="45941"/>
    <cellStyle name="_Echo Spring 2010  Line List 10.1.09" xfId="21776"/>
    <cellStyle name="_Echo Spring 2010  Line List 10.1.09 2" xfId="23596"/>
    <cellStyle name="_Echo Spring 2010  Line List 10.1.09_11.6" xfId="45942"/>
    <cellStyle name="_Echo Spring 2010  Line List 10.1.09_12.4 " xfId="45943"/>
    <cellStyle name="_Echo Spring 2010  Line List 10.1.09_BBB evaluation for Calypso 993store _20111121_frank" xfId="45944"/>
    <cellStyle name="_Echo Spring 2010  Line List 10.1.09_BBB evaluation for Calypso 993store _20111121_frank 2" xfId="45945"/>
    <cellStyle name="_Echo Spring 2010  Line List 10.1.09_BBB evaluation for Calypso 993store _20111121_Frank_2" xfId="45946"/>
    <cellStyle name="_Echo Spring 2010  Line List 10.1.09_BBB evaluation for Calypso 993store _20111121_Frank_2 2" xfId="45947"/>
    <cellStyle name="_Echo Spring 2010  Line List 10.1.09_BBB evaluation for Calypso 993store _20111121_frank_BBB proj for Calypso 993store" xfId="45948"/>
    <cellStyle name="_Echo Spring 2010  Line List 10.1.09_BBB proj for Calypso 993store" xfId="45949"/>
    <cellStyle name="_Echo Spring 2010  Line List 10.1.09_Echo Production schedule_2009 Fall_201119" xfId="45950"/>
    <cellStyle name="_Echo Spring 2010  Line List 10.1.09_Echo Production schedule_2009 Fall_201119 2" xfId="45951"/>
    <cellStyle name="_Echo Spring 2010  Line List 10.1.09_Echo Production schedule_2009 Fall_201141" xfId="45952"/>
    <cellStyle name="_Echo Spring 2010  Line List 10.1.09_Echo Production schedule_2009 Fall_201141 2" xfId="45953"/>
    <cellStyle name="_Echo Spring 2010  Line List 10.1.09_Harbor house Production Schedule_2011Spring_201139" xfId="45954"/>
    <cellStyle name="_Echo Spring 2010  Line List 10.1.09_Harbor house Production Schedule_2011Spring_201139 2" xfId="45955"/>
    <cellStyle name="_Echo Spring 2010  Line List 10.1.09_Harbor house Production Schedule_2011Spring_201139_BBB proj for Calypso 993store" xfId="45956"/>
    <cellStyle name="_Echo Spring 2010  Line List 10.1.09_Macy proj 201110" xfId="45957"/>
    <cellStyle name="_Echo Spring 2010  Line List 10.1.09_Macy proj 201110 2" xfId="45958"/>
    <cellStyle name="_Echo Spring 2010  Line List 10.1.09_Sheet1" xfId="45959"/>
    <cellStyle name="_Echo Spring 2010  Line List 10.1.09_Sheet2" xfId="45960"/>
    <cellStyle name="_Echo Spring 2010  Line List 10.1.09_Summary" xfId="45961"/>
    <cellStyle name="_Echo Spring 2010  Line List 10.1.09_Summary 2" xfId="45962"/>
    <cellStyle name="_Echo Spring 2010  Line List 10.1.09_Summary_BBB proj for Calypso 993store" xfId="45963"/>
    <cellStyle name="_E-Commerce" xfId="21777"/>
    <cellStyle name="_E-Commerce 2" xfId="23597"/>
    <cellStyle name="_Ecommerce Menu - FRWW 05.29.12" xfId="21778"/>
    <cellStyle name="_Ecommerce Menu - FRWW 05.29.12 2" xfId="23598"/>
    <cellStyle name="_Ecommerce Menu sku" xfId="23599"/>
    <cellStyle name="_E-Commerce_1" xfId="21779"/>
    <cellStyle name="_E-Commerce_1 2" xfId="23600"/>
    <cellStyle name="_Ecommerce_2011fall_cozy spun Sheet set_forecast evaluation_20110718" xfId="2893"/>
    <cellStyle name="_Ecommerce_2011fall_cozy spun Sheet set_forecast evaluation_20110718 2" xfId="13165"/>
    <cellStyle name="_Ecommerce_2011fall_cozy spun Sheet set_forecast evaluation_20110718 2 2" xfId="23601"/>
    <cellStyle name="_Ecommerce_2011fall_cozy spun Sheet set_forecast evaluation_20110718 2 2_Sheet1" xfId="23602"/>
    <cellStyle name="_Ecommerce_2011fall_cozy spun Sheet set_forecast evaluation_20110718 2_Sheet1" xfId="23603"/>
    <cellStyle name="_Ecommerce_2011fall_cozy spun Sheet set_forecast evaluation_20110718 3" xfId="18177"/>
    <cellStyle name="_Ecommerce_2011fall_cozy spun Sheet set_forecast evaluation_20110718 3 2" xfId="23604"/>
    <cellStyle name="_Ecommerce_2011fall_cozy spun Sheet set_forecast evaluation_20110718 4" xfId="23605"/>
    <cellStyle name="_Ecommerce_2011fall_cozy spun Sheet set_forecast evaluation_20110718_June 13 2013 pooled stock ecom menu" xfId="2894"/>
    <cellStyle name="_Ecommerce_2011fall_cozy spun Sheet set_forecast evaluation_20110718_June 13 2013 pooled stock ecom menu 2" xfId="13166"/>
    <cellStyle name="_Ecommerce_2011fall_cozy spun Sheet set_forecast evaluation_20110718_June 13 2013 pooled stock ecom menu 3" xfId="18178"/>
    <cellStyle name="_E-Commerce-Distributor goods 3-3-10 (2)" xfId="23606"/>
    <cellStyle name="_EE 2011HP quotation sheet-110221-Chairone" xfId="3222"/>
    <cellStyle name="_EE 2011HP quotation sheet-110221-Chairone (2)" xfId="3223"/>
    <cellStyle name="_EE 2011HP quotation sheet-110221-Chairone (2) 2" xfId="13484"/>
    <cellStyle name="_EE 2011HP quotation sheet-110221-Chairone (2) 2 2" xfId="23607"/>
    <cellStyle name="_EE 2011HP quotation sheet-110221-Chairone (2) 2 3" xfId="23608"/>
    <cellStyle name="_EE 2011HP quotation sheet-110221-Chairone (2) 3" xfId="18496"/>
    <cellStyle name="_EE 2011HP quotation sheet-110221-Chairone (2) 3 2" xfId="23609"/>
    <cellStyle name="_EE 2011HP quotation sheet-110221-Chairone (2) 4" xfId="23610"/>
    <cellStyle name="_EE 2011HP quotation sheet-110221-Chairone (2) 5" xfId="23611"/>
    <cellStyle name="_EE 2011HP quotation sheet-110221-Chairone (2) 6" xfId="23612"/>
    <cellStyle name="_EE 2011HP quotation sheet-110221-Chairone (2)_77" xfId="21780"/>
    <cellStyle name="_EE 2011HP quotation sheet-110221-Chairone (2)_77 2" xfId="23613"/>
    <cellStyle name="_EE 2011HP quotation sheet-110221-Chairone (2)_77 3" xfId="23614"/>
    <cellStyle name="_EE 2011HP quotation sheet-110221-Chairone (2)_77 3 2" xfId="23615"/>
    <cellStyle name="_EE 2011HP quotation sheet-110221-Chairone (2)_77 4" xfId="23616"/>
    <cellStyle name="_EE 2011HP quotation sheet-110221-Chairone (2)_77 4 2" xfId="23617"/>
    <cellStyle name="_EE 2011HP quotation sheet-110221-Chairone (2)_77 5" xfId="23618"/>
    <cellStyle name="_EE 2011HP quotation sheet-110221-Chairone (2)_77 5 2" xfId="23619"/>
    <cellStyle name="_EE 2011HP quotation sheet-110221-Chairone (2)_77 6" xfId="23620"/>
    <cellStyle name="_EE 2011HP quotation sheet-110221-Chairone (2)_77 7" xfId="23621"/>
    <cellStyle name="_EE 2011HP quotation sheet-110221-Chairone (2)_77 8" xfId="23622"/>
    <cellStyle name="_EE 2011HP quotation sheet-110221-Chairone (2)_Chairs" xfId="23623"/>
    <cellStyle name="_EE 2011HP quotation sheet-110221-Chairone (2)_Chairs_all in" xfId="23624"/>
    <cellStyle name="_EE 2011HP quotation sheet-110221-Chairone (2)_Chairs_all in_Chairs" xfId="23625"/>
    <cellStyle name="_EE 2011HP quotation sheet-110221-Chairone (2)_Chairs_all in_HJ order" xfId="23626"/>
    <cellStyle name="_EE 2011HP quotation sheet-110221-Chairone (2)_Chairs_ALL items" xfId="23627"/>
    <cellStyle name="_EE 2011HP quotation sheet-110221-Chairone (2)_Chairs_ALL items_chair" xfId="23628"/>
    <cellStyle name="_EE 2011HP quotation sheet-110221-Chairone (2)_Chairs_ALL items_Chairs" xfId="23629"/>
    <cellStyle name="_EE 2011HP quotation sheet-110221-Chairone (2)_Chairs_ALL items_HJ order" xfId="23630"/>
    <cellStyle name="_EE 2011HP quotation sheet-110221-Chairone (2)_Chairs_Chairs" xfId="23631"/>
    <cellStyle name="_EE 2011HP quotation sheet-110221-Chairone (2)_Chairs_FOB CHINA" xfId="23632"/>
    <cellStyle name="_EE 2011HP quotation sheet-110221-Chairone (2)_Chairs_WOD chair" xfId="23633"/>
    <cellStyle name="_EE 2011HP quotation sheet-110221-Chairone (2)_Sheet2" xfId="21781"/>
    <cellStyle name="_EE 2011HP quotation sheet-110221-Chairone (2)_Sheet2 2" xfId="23634"/>
    <cellStyle name="_EE 2011HP quotation sheet-110221-Chairone (2)_Sheet2 3" xfId="23635"/>
    <cellStyle name="_EE 2011HP quotation sheet-110221-Chairone 10" xfId="23636"/>
    <cellStyle name="_EE 2011HP quotation sheet-110221-Chairone 11" xfId="23637"/>
    <cellStyle name="_EE 2011HP quotation sheet-110221-Chairone 2" xfId="13483"/>
    <cellStyle name="_EE 2011HP quotation sheet-110221-Chairone 2 2" xfId="23638"/>
    <cellStyle name="_EE 2011HP quotation sheet-110221-Chairone 2 3" xfId="23639"/>
    <cellStyle name="_EE 2011HP quotation sheet-110221-Chairone 3" xfId="18495"/>
    <cellStyle name="_EE 2011HP quotation sheet-110221-Chairone 3 2" xfId="23640"/>
    <cellStyle name="_EE 2011HP quotation sheet-110221-Chairone 3 3" xfId="23641"/>
    <cellStyle name="_EE 2011HP quotation sheet-110221-Chairone 4" xfId="23642"/>
    <cellStyle name="_EE 2011HP quotation sheet-110221-Chairone 4 2" xfId="23643"/>
    <cellStyle name="_EE 2011HP quotation sheet-110221-Chairone 5" xfId="23644"/>
    <cellStyle name="_EE 2011HP quotation sheet-110221-Chairone 6" xfId="23645"/>
    <cellStyle name="_EE 2011HP quotation sheet-110221-Chairone 7" xfId="23646"/>
    <cellStyle name="_EE 2011HP quotation sheet-110221-Chairone 8" xfId="23647"/>
    <cellStyle name="_EE 2011HP quotation sheet-110221-Chairone 9" xfId="23648"/>
    <cellStyle name="_EE 2011HP quotation sheet-110221-Chairone_77" xfId="21782"/>
    <cellStyle name="_EE 2011HP quotation sheet-110221-Chairone_77 2" xfId="23649"/>
    <cellStyle name="_EE 2011HP quotation sheet-110221-Chairone_77 3" xfId="23650"/>
    <cellStyle name="_EE 2011HP quotation sheet-110221-Chairone_77 3 2" xfId="23651"/>
    <cellStyle name="_EE 2011HP quotation sheet-110221-Chairone_77 4" xfId="23652"/>
    <cellStyle name="_EE 2011HP quotation sheet-110221-Chairone_77 4 2" xfId="23653"/>
    <cellStyle name="_EE 2011HP quotation sheet-110221-Chairone_77 5" xfId="23654"/>
    <cellStyle name="_EE 2011HP quotation sheet-110221-Chairone_77 5 2" xfId="23655"/>
    <cellStyle name="_EE 2011HP quotation sheet-110221-Chairone_77 6" xfId="23656"/>
    <cellStyle name="_EE 2011HP quotation sheet-110221-Chairone_77 7" xfId="23657"/>
    <cellStyle name="_EE 2011HP quotation sheet-110221-Chairone_77 8" xfId="23658"/>
    <cellStyle name="_EE 2011HP quotation sheet-110221-Chairone_Chairs" xfId="23659"/>
    <cellStyle name="_EE 2011HP quotation sheet-110221-Chairone_Chairs_all in" xfId="23660"/>
    <cellStyle name="_EE 2011HP quotation sheet-110221-Chairone_Chairs_all in_Chairs" xfId="23661"/>
    <cellStyle name="_EE 2011HP quotation sheet-110221-Chairone_Chairs_all in_HJ order" xfId="23662"/>
    <cellStyle name="_EE 2011HP quotation sheet-110221-Chairone_Chairs_ALL items" xfId="23663"/>
    <cellStyle name="_EE 2011HP quotation sheet-110221-Chairone_Chairs_ALL items_chair" xfId="23664"/>
    <cellStyle name="_EE 2011HP quotation sheet-110221-Chairone_Chairs_ALL items_Chairs" xfId="23665"/>
    <cellStyle name="_EE 2011HP quotation sheet-110221-Chairone_Chairs_ALL items_HJ order" xfId="23666"/>
    <cellStyle name="_EE 2011HP quotation sheet-110221-Chairone_Chairs_Chairs" xfId="23667"/>
    <cellStyle name="_EE 2011HP quotation sheet-110221-Chairone_Chairs_FOB CHINA" xfId="23668"/>
    <cellStyle name="_EE 2011HP quotation sheet-110221-Chairone_Chairs_WOD chair" xfId="23669"/>
    <cellStyle name="_EE 2011HP quotation sheet-110221-Chairone_JLA Accents 4-2013 - Michelle 2 Price" xfId="3224"/>
    <cellStyle name="_EE 2011HP quotation sheet-110221-Chairone_JLA Accents 4-2013 - Michelle 2 Price 2" xfId="13485"/>
    <cellStyle name="_EE 2011HP quotation sheet-110221-Chairone_JLA Accents 4-2013 - Michelle 2 Price 3" xfId="18497"/>
    <cellStyle name="_EE 2011HP quotation sheet-110221-Chairone_JLA Accents 4-2013 - Michelle 2 Price 3 2" xfId="23670"/>
    <cellStyle name="_EE 2011HP quotation sheet-110221-Chairone_JLA Accents 4-2013 - Michelle 2 Price 4" xfId="23671"/>
    <cellStyle name="_EE 2011HP quotation sheet-110221-Chairone_JLA Accents 4-2013 - Michelle 2 Price 4 2" xfId="23672"/>
    <cellStyle name="_EE 2011HP quotation sheet-110221-Chairone_JLA Accents 4-2013 - Michelle 2 Price 5" xfId="23673"/>
    <cellStyle name="_EE 2011HP quotation sheet-110221-Chairone_JLA Accents 4-2013 - Michelle 2 Price 5 2" xfId="23674"/>
    <cellStyle name="_EE 2011HP quotation sheet-110221-Chairone_JLA Accents 4-2013 - Michelle 2 Price 6" xfId="23675"/>
    <cellStyle name="_EE 2011HP quotation sheet-110221-Chairone_JLA Accents 4-2013 - Michelle 2 Price 7" xfId="23676"/>
    <cellStyle name="_EE 2011HP quotation sheet-110221-Chairone_JLA Accents 4-2013 - Michelle 2 Price 8" xfId="23677"/>
    <cellStyle name="_EE 2011HP quotation sheet-110221-Chairone_JLA Accents 4-2013 - Michelle 2 Price_all in" xfId="23678"/>
    <cellStyle name="_EE 2011HP quotation sheet-110221-Chairone_JLA Accents 4-2013 - Michelle 2 Price_all in_Chairs" xfId="23679"/>
    <cellStyle name="_EE 2011HP quotation sheet-110221-Chairone_JLA Accents 4-2013 - Michelle 2 Price_all in_HJ order" xfId="23680"/>
    <cellStyle name="_EE 2011HP quotation sheet-110221-Chairone_JLA Accents 4-2013 - Michelle 2 Price_ALL items" xfId="23681"/>
    <cellStyle name="_EE 2011HP quotation sheet-110221-Chairone_JLA Accents 4-2013 - Michelle 2 Price_ALL items_chair" xfId="23682"/>
    <cellStyle name="_EE 2011HP quotation sheet-110221-Chairone_JLA Accents 4-2013 - Michelle 2 Price_ALL items_Chairs" xfId="23683"/>
    <cellStyle name="_EE 2011HP quotation sheet-110221-Chairone_JLA Accents 4-2013 - Michelle 2 Price_ALL items_HJ order" xfId="23684"/>
    <cellStyle name="_EE 2011HP quotation sheet-110221-Chairone_JLA Accents 4-2013 - Michelle 2 Price_Chairs" xfId="23685"/>
    <cellStyle name="_EE 2011HP quotation sheet-110221-Chairone_JLA Accents 4-2013 - Michelle 2 Price_FOB CHINA" xfId="23686"/>
    <cellStyle name="_EE 2011HP quotation sheet-110221-Chairone_JLA Accents 4-2013 - Michelle 2 Price_Furniture" xfId="23687"/>
    <cellStyle name="_EE 2011HP quotation sheet-110221-Chairone_JLA Accents 4-2013 - Michelle 2 Price_WOD chair" xfId="23688"/>
    <cellStyle name="_EE 2011HP quotation sheet-110221-Chairone_Sheet2" xfId="21783"/>
    <cellStyle name="_EE 2011HP quotation sheet-110221-Chairone_Sheet2 2" xfId="23689"/>
    <cellStyle name="_EE 2011HP quotation sheet-110221-Chairone_Sheet2 3" xfId="23690"/>
    <cellStyle name="_EE 2011HP quotation sheet-110329 (3)" xfId="3225"/>
    <cellStyle name="_EE 2011HP quotation sheet-110329 (3) 2" xfId="13486"/>
    <cellStyle name="_EE 2011HP quotation sheet-110329 (3) 2 2" xfId="23691"/>
    <cellStyle name="_EE 2011HP quotation sheet-110329 (3) 2 3" xfId="23692"/>
    <cellStyle name="_EE 2011HP quotation sheet-110329 (3) 3" xfId="18498"/>
    <cellStyle name="_EE 2011HP quotation sheet-110329 (3) 3 2" xfId="23693"/>
    <cellStyle name="_EE 2011HP quotation sheet-110329 (3) 4" xfId="23694"/>
    <cellStyle name="_EE 2011HP quotation sheet-110329 (3) 5" xfId="23695"/>
    <cellStyle name="_EE 2011HP quotation sheet-110329 (3) 6" xfId="23696"/>
    <cellStyle name="_EE 2011HP quotation sheet-110329 (3)_77" xfId="21784"/>
    <cellStyle name="_EE 2011HP quotation sheet-110329 (3)_77 2" xfId="23697"/>
    <cellStyle name="_EE 2011HP quotation sheet-110329 (3)_77 3" xfId="23698"/>
    <cellStyle name="_EE 2011HP quotation sheet-110329 (3)_77 3 2" xfId="23699"/>
    <cellStyle name="_EE 2011HP quotation sheet-110329 (3)_77 4" xfId="23700"/>
    <cellStyle name="_EE 2011HP quotation sheet-110329 (3)_77 4 2" xfId="23701"/>
    <cellStyle name="_EE 2011HP quotation sheet-110329 (3)_77 5" xfId="23702"/>
    <cellStyle name="_EE 2011HP quotation sheet-110329 (3)_77 5 2" xfId="23703"/>
    <cellStyle name="_EE 2011HP quotation sheet-110329 (3)_77 6" xfId="23704"/>
    <cellStyle name="_EE 2011HP quotation sheet-110329 (3)_77 7" xfId="23705"/>
    <cellStyle name="_EE 2011HP quotation sheet-110329 (3)_77 8" xfId="23706"/>
    <cellStyle name="_EE 2011HP quotation sheet-110329 (3)_Chairs" xfId="23707"/>
    <cellStyle name="_EE 2011HP quotation sheet-110329 (3)_Chairs_all in" xfId="23708"/>
    <cellStyle name="_EE 2011HP quotation sheet-110329 (3)_Chairs_all in_Chairs" xfId="23709"/>
    <cellStyle name="_EE 2011HP quotation sheet-110329 (3)_Chairs_all in_HJ order" xfId="23710"/>
    <cellStyle name="_EE 2011HP quotation sheet-110329 (3)_Chairs_ALL items" xfId="23711"/>
    <cellStyle name="_EE 2011HP quotation sheet-110329 (3)_Chairs_ALL items_chair" xfId="23712"/>
    <cellStyle name="_EE 2011HP quotation sheet-110329 (3)_Chairs_ALL items_Chairs" xfId="23713"/>
    <cellStyle name="_EE 2011HP quotation sheet-110329 (3)_Chairs_ALL items_HJ order" xfId="23714"/>
    <cellStyle name="_EE 2011HP quotation sheet-110329 (3)_Chairs_Chairs" xfId="23715"/>
    <cellStyle name="_EE 2011HP quotation sheet-110329 (3)_Chairs_FOB CHINA" xfId="23716"/>
    <cellStyle name="_EE 2011HP quotation sheet-110329 (3)_Chairs_WOD chair" xfId="23717"/>
    <cellStyle name="_EE 2011HP quotation sheet-110329 (3)_JLA Accents 4-2013 - Michelle 2 Price" xfId="3226"/>
    <cellStyle name="_EE 2011HP quotation sheet-110329 (3)_JLA Accents 4-2013 - Michelle 2 Price 2" xfId="13487"/>
    <cellStyle name="_EE 2011HP quotation sheet-110329 (3)_JLA Accents 4-2013 - Michelle 2 Price 3" xfId="18499"/>
    <cellStyle name="_EE 2011HP quotation sheet-110329 (3)_JLA Accents 4-2013 - Michelle 2 Price 3 2" xfId="23718"/>
    <cellStyle name="_EE 2011HP quotation sheet-110329 (3)_JLA Accents 4-2013 - Michelle 2 Price 4" xfId="23719"/>
    <cellStyle name="_EE 2011HP quotation sheet-110329 (3)_JLA Accents 4-2013 - Michelle 2 Price 4 2" xfId="23720"/>
    <cellStyle name="_EE 2011HP quotation sheet-110329 (3)_JLA Accents 4-2013 - Michelle 2 Price 5" xfId="23721"/>
    <cellStyle name="_EE 2011HP quotation sheet-110329 (3)_JLA Accents 4-2013 - Michelle 2 Price 5 2" xfId="23722"/>
    <cellStyle name="_EE 2011HP quotation sheet-110329 (3)_JLA Accents 4-2013 - Michelle 2 Price 6" xfId="23723"/>
    <cellStyle name="_EE 2011HP quotation sheet-110329 (3)_JLA Accents 4-2013 - Michelle 2 Price 7" xfId="23724"/>
    <cellStyle name="_EE 2011HP quotation sheet-110329 (3)_JLA Accents 4-2013 - Michelle 2 Price 8" xfId="23725"/>
    <cellStyle name="_EE 2011HP quotation sheet-110329 (3)_JLA Accents 4-2013 - Michelle 2 Price_all in" xfId="23726"/>
    <cellStyle name="_EE 2011HP quotation sheet-110329 (3)_JLA Accents 4-2013 - Michelle 2 Price_all in_Chairs" xfId="23727"/>
    <cellStyle name="_EE 2011HP quotation sheet-110329 (3)_JLA Accents 4-2013 - Michelle 2 Price_all in_HJ order" xfId="23728"/>
    <cellStyle name="_EE 2011HP quotation sheet-110329 (3)_JLA Accents 4-2013 - Michelle 2 Price_ALL items" xfId="23729"/>
    <cellStyle name="_EE 2011HP quotation sheet-110329 (3)_JLA Accents 4-2013 - Michelle 2 Price_ALL items_chair" xfId="23730"/>
    <cellStyle name="_EE 2011HP quotation sheet-110329 (3)_JLA Accents 4-2013 - Michelle 2 Price_ALL items_Chairs" xfId="23731"/>
    <cellStyle name="_EE 2011HP quotation sheet-110329 (3)_JLA Accents 4-2013 - Michelle 2 Price_ALL items_HJ order" xfId="23732"/>
    <cellStyle name="_EE 2011HP quotation sheet-110329 (3)_JLA Accents 4-2013 - Michelle 2 Price_Chairs" xfId="23733"/>
    <cellStyle name="_EE 2011HP quotation sheet-110329 (3)_JLA Accents 4-2013 - Michelle 2 Price_FOB CHINA" xfId="23734"/>
    <cellStyle name="_EE 2011HP quotation sheet-110329 (3)_JLA Accents 4-2013 - Michelle 2 Price_Furniture" xfId="23735"/>
    <cellStyle name="_EE 2011HP quotation sheet-110329 (3)_JLA Accents 4-2013 - Michelle 2 Price_WOD chair" xfId="23736"/>
    <cellStyle name="_EE 2011HP quotation sheet-110329 (3)_Sheet2" xfId="21785"/>
    <cellStyle name="_EE 2011HP quotation sheet-110329 (3)_Sheet2 2" xfId="23737"/>
    <cellStyle name="_EE 2011HP quotation sheet-110329 (3)_Sheet2 3" xfId="23738"/>
    <cellStyle name="_EE 2011HP quotation sheet-110905 (3)" xfId="3227"/>
    <cellStyle name="_EE 2011HP quotation sheet-110905 (3) 2" xfId="13488"/>
    <cellStyle name="_EE 2011HP quotation sheet-110905 (3) 2 2" xfId="23739"/>
    <cellStyle name="_EE 2011HP quotation sheet-110905 (3) 2 3" xfId="23740"/>
    <cellStyle name="_EE 2011HP quotation sheet-110905 (3) 3" xfId="18500"/>
    <cellStyle name="_EE 2011HP quotation sheet-110905 (3) 3 2" xfId="23741"/>
    <cellStyle name="_EE 2011HP quotation sheet-110905 (3) 4" xfId="23742"/>
    <cellStyle name="_EE 2011HP quotation sheet-110905 (3) 5" xfId="23743"/>
    <cellStyle name="_EE 2011HP quotation sheet-110905 (3) 6" xfId="23744"/>
    <cellStyle name="_EE 2011HP quotation sheet-110905 (3)_77" xfId="21786"/>
    <cellStyle name="_EE 2011HP quotation sheet-110905 (3)_77 2" xfId="23745"/>
    <cellStyle name="_EE 2011HP quotation sheet-110905 (3)_77 3" xfId="23746"/>
    <cellStyle name="_EE 2011HP quotation sheet-110905 (3)_77 3 2" xfId="23747"/>
    <cellStyle name="_EE 2011HP quotation sheet-110905 (3)_77 4" xfId="23748"/>
    <cellStyle name="_EE 2011HP quotation sheet-110905 (3)_77 4 2" xfId="23749"/>
    <cellStyle name="_EE 2011HP quotation sheet-110905 (3)_77 5" xfId="23750"/>
    <cellStyle name="_EE 2011HP quotation sheet-110905 (3)_77 5 2" xfId="23751"/>
    <cellStyle name="_EE 2011HP quotation sheet-110905 (3)_77 6" xfId="23752"/>
    <cellStyle name="_EE 2011HP quotation sheet-110905 (3)_77 7" xfId="23753"/>
    <cellStyle name="_EE 2011HP quotation sheet-110905 (3)_77 8" xfId="23754"/>
    <cellStyle name="_EE 2011HP quotation sheet-110905 (3)_Chairs" xfId="23755"/>
    <cellStyle name="_EE 2011HP quotation sheet-110905 (3)_Chairs_all in" xfId="23756"/>
    <cellStyle name="_EE 2011HP quotation sheet-110905 (3)_Chairs_all in_Chairs" xfId="23757"/>
    <cellStyle name="_EE 2011HP quotation sheet-110905 (3)_Chairs_all in_HJ order" xfId="23758"/>
    <cellStyle name="_EE 2011HP quotation sheet-110905 (3)_Chairs_ALL items" xfId="23759"/>
    <cellStyle name="_EE 2011HP quotation sheet-110905 (3)_Chairs_ALL items_chair" xfId="23760"/>
    <cellStyle name="_EE 2011HP quotation sheet-110905 (3)_Chairs_ALL items_Chairs" xfId="23761"/>
    <cellStyle name="_EE 2011HP quotation sheet-110905 (3)_Chairs_ALL items_HJ order" xfId="23762"/>
    <cellStyle name="_EE 2011HP quotation sheet-110905 (3)_Chairs_Chairs" xfId="23763"/>
    <cellStyle name="_EE 2011HP quotation sheet-110905 (3)_Chairs_FOB CHINA" xfId="23764"/>
    <cellStyle name="_EE 2011HP quotation sheet-110905 (3)_Chairs_WOD chair" xfId="23765"/>
    <cellStyle name="_EE 2011HP quotation sheet-110905 (3)_Sheet2" xfId="21787"/>
    <cellStyle name="_EE 2011HP quotation sheet-110905 (3)_Sheet2 2" xfId="23766"/>
    <cellStyle name="_EE 2011HP quotation sheet-110905 (3)_Sheet2 3" xfId="23767"/>
    <cellStyle name="_EE Furniture Quotation of HH samples-20100906" xfId="1587"/>
    <cellStyle name="_EE Furniture Quotation of HH samples-20100906 2" xfId="3228"/>
    <cellStyle name="_EE Furniture Quotation of HH samples-20100906 2 2" xfId="13489"/>
    <cellStyle name="_EE Furniture Quotation of HH samples-20100906 2 3" xfId="18501"/>
    <cellStyle name="_EE Furniture Quotation of HH samples-20100906 3" xfId="2895"/>
    <cellStyle name="_EE Furniture Quotation of HH samples-20100906 3 2" xfId="23768"/>
    <cellStyle name="_EE Furniture Quotation of HH samples-20100906 3 3" xfId="23769"/>
    <cellStyle name="_EE Furniture Quotation of HH samples-20100906 3_Sheet1" xfId="23770"/>
    <cellStyle name="_EE Furniture Quotation of HH samples-20100906 4" xfId="13167"/>
    <cellStyle name="_EE Furniture Quotation of HH samples-20100906 4 2" xfId="23771"/>
    <cellStyle name="_EE Furniture Quotation of HH samples-20100906 5" xfId="18179"/>
    <cellStyle name="_EE Furniture Quotation of HH samples-20100906 6" xfId="23772"/>
    <cellStyle name="_EE Furniture Quotation of HH samples-20100906_77" xfId="21788"/>
    <cellStyle name="_EE Furniture Quotation of HH samples-20100906_77 2" xfId="23773"/>
    <cellStyle name="_EE Furniture Quotation of HH samples-20100906_77 3" xfId="23774"/>
    <cellStyle name="_EE Furniture Quotation of HH samples-20100906_77 3 2" xfId="23775"/>
    <cellStyle name="_EE Furniture Quotation of HH samples-20100906_77 4" xfId="23776"/>
    <cellStyle name="_EE Furniture Quotation of HH samples-20100906_77 4 2" xfId="23777"/>
    <cellStyle name="_EE Furniture Quotation of HH samples-20100906_77 5" xfId="23778"/>
    <cellStyle name="_EE Furniture Quotation of HH samples-20100906_77 5 2" xfId="23779"/>
    <cellStyle name="_EE Furniture Quotation of HH samples-20100906_77 6" xfId="23780"/>
    <cellStyle name="_EE Furniture Quotation of HH samples-20100906_77 7" xfId="23781"/>
    <cellStyle name="_EE Furniture Quotation of HH samples-20100906_77 8" xfId="23782"/>
    <cellStyle name="_EE Furniture Quotation of HH samples-20100906_Chairs" xfId="23783"/>
    <cellStyle name="_EE Furniture Quotation of HH samples-20100906_Chairs_all in" xfId="23784"/>
    <cellStyle name="_EE Furniture Quotation of HH samples-20100906_Chairs_all in_Chairs" xfId="23785"/>
    <cellStyle name="_EE Furniture Quotation of HH samples-20100906_Chairs_all in_HJ order" xfId="23786"/>
    <cellStyle name="_EE Furniture Quotation of HH samples-20100906_Chairs_ALL items" xfId="23787"/>
    <cellStyle name="_EE Furniture Quotation of HH samples-20100906_Chairs_ALL items_chair" xfId="23788"/>
    <cellStyle name="_EE Furniture Quotation of HH samples-20100906_Chairs_ALL items_Chairs" xfId="23789"/>
    <cellStyle name="_EE Furniture Quotation of HH samples-20100906_Chairs_ALL items_HJ order" xfId="23790"/>
    <cellStyle name="_EE Furniture Quotation of HH samples-20100906_Chairs_Chairs" xfId="23791"/>
    <cellStyle name="_EE Furniture Quotation of HH samples-20100906_Chairs_FOB CHINA" xfId="23792"/>
    <cellStyle name="_EE Furniture Quotation of HH samples-20100906_Chairs_WOD chair" xfId="23793"/>
    <cellStyle name="_EE Furniture Quotation of HH samples-20100906_JLA Accents 4-2013 - Michelle 2 Price" xfId="3229"/>
    <cellStyle name="_EE Furniture Quotation of HH samples-20100906_JLA Accents 4-2013 - Michelle 2 Price 2" xfId="13490"/>
    <cellStyle name="_EE Furniture Quotation of HH samples-20100906_JLA Accents 4-2013 - Michelle 2 Price 3" xfId="18502"/>
    <cellStyle name="_EE Furniture Quotation of HH samples-20100906_JLA Accents 4-2013 - Michelle 2 Price 3 2" xfId="23794"/>
    <cellStyle name="_EE Furniture Quotation of HH samples-20100906_JLA Accents 4-2013 - Michelle 2 Price 4" xfId="23795"/>
    <cellStyle name="_EE Furniture Quotation of HH samples-20100906_JLA Accents 4-2013 - Michelle 2 Price 4 2" xfId="23796"/>
    <cellStyle name="_EE Furniture Quotation of HH samples-20100906_JLA Accents 4-2013 - Michelle 2 Price 5" xfId="23797"/>
    <cellStyle name="_EE Furniture Quotation of HH samples-20100906_JLA Accents 4-2013 - Michelle 2 Price 5 2" xfId="23798"/>
    <cellStyle name="_EE Furniture Quotation of HH samples-20100906_JLA Accents 4-2013 - Michelle 2 Price 6" xfId="23799"/>
    <cellStyle name="_EE Furniture Quotation of HH samples-20100906_JLA Accents 4-2013 - Michelle 2 Price 7" xfId="23800"/>
    <cellStyle name="_EE Furniture Quotation of HH samples-20100906_JLA Accents 4-2013 - Michelle 2 Price 8" xfId="23801"/>
    <cellStyle name="_EE Furniture Quotation of HH samples-20100906_JLA Accents 4-2013 - Michelle 2 Price_all in" xfId="23802"/>
    <cellStyle name="_EE Furniture Quotation of HH samples-20100906_JLA Accents 4-2013 - Michelle 2 Price_all in_Chairs" xfId="23803"/>
    <cellStyle name="_EE Furniture Quotation of HH samples-20100906_JLA Accents 4-2013 - Michelle 2 Price_all in_HJ order" xfId="23804"/>
    <cellStyle name="_EE Furniture Quotation of HH samples-20100906_JLA Accents 4-2013 - Michelle 2 Price_ALL items" xfId="23805"/>
    <cellStyle name="_EE Furniture Quotation of HH samples-20100906_JLA Accents 4-2013 - Michelle 2 Price_ALL items_chair" xfId="23806"/>
    <cellStyle name="_EE Furniture Quotation of HH samples-20100906_JLA Accents 4-2013 - Michelle 2 Price_ALL items_Chairs" xfId="23807"/>
    <cellStyle name="_EE Furniture Quotation of HH samples-20100906_JLA Accents 4-2013 - Michelle 2 Price_ALL items_HJ order" xfId="23808"/>
    <cellStyle name="_EE Furniture Quotation of HH samples-20100906_JLA Accents 4-2013 - Michelle 2 Price_Chairs" xfId="23809"/>
    <cellStyle name="_EE Furniture Quotation of HH samples-20100906_JLA Accents 4-2013 - Michelle 2 Price_FOB CHINA" xfId="23810"/>
    <cellStyle name="_EE Furniture Quotation of HH samples-20100906_JLA Accents 4-2013 - Michelle 2 Price_Furniture" xfId="23811"/>
    <cellStyle name="_EE Furniture Quotation of HH samples-20100906_JLA Accents 4-2013 - Michelle 2 Price_WOD chair" xfId="23812"/>
    <cellStyle name="_EE Furniture Quotation of HH samples-20100906_June 13 2013 pooled stock ecom menu" xfId="2896"/>
    <cellStyle name="_EE Furniture Quotation of HH samples-20100906_June 13 2013 pooled stock ecom menu 2" xfId="13168"/>
    <cellStyle name="_EE Furniture Quotation of HH samples-20100906_June 13 2013 pooled stock ecom menu 3" xfId="18180"/>
    <cellStyle name="_EE Furniture Quotation of HH samples-20100906_Madison Park" xfId="3923"/>
    <cellStyle name="_EE Furniture Quotation of HH samples-20100906_Madison Park 2" xfId="14157"/>
    <cellStyle name="_EE Furniture Quotation of HH samples-20100906_Madison Park 3" xfId="19169"/>
    <cellStyle name="_EE Furniture Quotation of HH samples-20100906_Madison Park 4" xfId="23813"/>
    <cellStyle name="_EE Furniture Quotation of HH samples-20100906_Madison Park_Sheet2" xfId="23814"/>
    <cellStyle name="_EE Furniture Quotation of HH samples-20100906_Sheet2" xfId="21789"/>
    <cellStyle name="_EE Furniture Quotation of HH samples-20100906_Sheet2 2" xfId="23815"/>
    <cellStyle name="_EE Furniture Quotation of HH samples-20100906_Sheet2 3" xfId="23816"/>
    <cellStyle name="_EE updated quote sheet-19 11 10" xfId="23817"/>
    <cellStyle name="_EE updated quote sheet-19 11 10 2" xfId="23818"/>
    <cellStyle name="_ET_STYLE_NoName_00_" xfId="1588"/>
    <cellStyle name="_ET_STYLE_NoName_00_ 2" xfId="3230"/>
    <cellStyle name="_ET_STYLE_NoName_00_ 2 2" xfId="13491"/>
    <cellStyle name="_ET_STYLE_NoName_00_ 2 3" xfId="18503"/>
    <cellStyle name="_ET_STYLE_NoName_00_ 2_Sheet1" xfId="23819"/>
    <cellStyle name="_ET_STYLE_NoName_00_ 2_Sheet1 2" xfId="23820"/>
    <cellStyle name="_ET_STYLE_NoName_00_ 3" xfId="3231"/>
    <cellStyle name="_ET_STYLE_NoName_00_ 3 2" xfId="4568"/>
    <cellStyle name="_ET_STYLE_NoName_00_ 3 2 2" xfId="5600"/>
    <cellStyle name="_ET_STYLE_NoName_00_ 3 2 2 2" xfId="15765"/>
    <cellStyle name="_ET_STYLE_NoName_00_ 3 2 2 3" xfId="20777"/>
    <cellStyle name="_ET_STYLE_NoName_00_ 3 2 3" xfId="14754"/>
    <cellStyle name="_ET_STYLE_NoName_00_ 3 2 4" xfId="19766"/>
    <cellStyle name="_ET_STYLE_NoName_00_ 3 3" xfId="13492"/>
    <cellStyle name="_ET_STYLE_NoName_00_ 3 4" xfId="18504"/>
    <cellStyle name="_ET_STYLE_NoName_00_ 4" xfId="3232"/>
    <cellStyle name="_ET_STYLE_NoName_00_ 4 2" xfId="13493"/>
    <cellStyle name="_ET_STYLE_NoName_00_ 4 2_Sheet1" xfId="23821"/>
    <cellStyle name="_ET_STYLE_NoName_00_ 4 3" xfId="18505"/>
    <cellStyle name="_ET_STYLE_NoName_00_ 4_Sheet1" xfId="23822"/>
    <cellStyle name="_ET_STYLE_NoName_00_ 5" xfId="2837"/>
    <cellStyle name="_ET_STYLE_NoName_00_ 5 2" xfId="23823"/>
    <cellStyle name="_ET_STYLE_NoName_00_ 6" xfId="13109"/>
    <cellStyle name="_ET_STYLE_NoName_00_ 7" xfId="18121"/>
    <cellStyle name="_ET_STYLE_NoName_00__2012 Petco Opportunities - JLA 11-22 (2)" xfId="23824"/>
    <cellStyle name="_ET_STYLE_NoName_00__2014S panel ship date" xfId="23825"/>
    <cellStyle name="_ET_STYLE_NoName_00__2014S panel ship date 2" xfId="23826"/>
    <cellStyle name="_ET_STYLE_NoName_00__77" xfId="21790"/>
    <cellStyle name="_ET_STYLE_NoName_00__77 2" xfId="23827"/>
    <cellStyle name="_ET_STYLE_NoName_00__77 3" xfId="23828"/>
    <cellStyle name="_ET_STYLE_NoName_00__77 3 2" xfId="23829"/>
    <cellStyle name="_ET_STYLE_NoName_00__77 4" xfId="23830"/>
    <cellStyle name="_ET_STYLE_NoName_00__77 4 2" xfId="23831"/>
    <cellStyle name="_ET_STYLE_NoName_00__77 5" xfId="23832"/>
    <cellStyle name="_ET_STYLE_NoName_00__77 5 2" xfId="23833"/>
    <cellStyle name="_ET_STYLE_NoName_00__77 6" xfId="23834"/>
    <cellStyle name="_ET_STYLE_NoName_00__77 7" xfId="23835"/>
    <cellStyle name="_ET_STYLE_NoName_00__77 8" xfId="23836"/>
    <cellStyle name="_ET_STYLE_NoName_00__BB-100111 Fusion and Eden CCD 100112" xfId="3924"/>
    <cellStyle name="_ET_STYLE_NoName_00__BB-100111 Fusion and Eden CCD 100112 2" xfId="4580"/>
    <cellStyle name="_ET_STYLE_NoName_00__BB-100111 Fusion and Eden CCD 100112 2 2" xfId="5609"/>
    <cellStyle name="_ET_STYLE_NoName_00__BB-100111 Fusion and Eden CCD 100112 2 2 2" xfId="15774"/>
    <cellStyle name="_ET_STYLE_NoName_00__BB-100111 Fusion and Eden CCD 100112 2 2 3" xfId="20786"/>
    <cellStyle name="_ET_STYLE_NoName_00__BB-100111 Fusion and Eden CCD 100112 2 3" xfId="14766"/>
    <cellStyle name="_ET_STYLE_NoName_00__BB-100111 Fusion and Eden CCD 100112 2 4" xfId="19778"/>
    <cellStyle name="_ET_STYLE_NoName_00__BB-100111 Fusion and Eden CCD 100112 3" xfId="4581"/>
    <cellStyle name="_ET_STYLE_NoName_00__BB-100111 Fusion and Eden CCD 100112 3 2" xfId="5610"/>
    <cellStyle name="_ET_STYLE_NoName_00__BB-100111 Fusion and Eden CCD 100112 3 2 2" xfId="15775"/>
    <cellStyle name="_ET_STYLE_NoName_00__BB-100111 Fusion and Eden CCD 100112 3 2 3" xfId="20787"/>
    <cellStyle name="_ET_STYLE_NoName_00__BB-100111 Fusion and Eden CCD 100112 3 3" xfId="14767"/>
    <cellStyle name="_ET_STYLE_NoName_00__BB-100111 Fusion and Eden CCD 100112 3 4" xfId="19779"/>
    <cellStyle name="_ET_STYLE_NoName_00__BB-100111 Fusion and Eden CCD 100112 4" xfId="5292"/>
    <cellStyle name="_ET_STYLE_NoName_00__BB-100111 Fusion and Eden CCD 100112 4 2" xfId="15465"/>
    <cellStyle name="_ET_STYLE_NoName_00__BB-100111 Fusion and Eden CCD 100112 4 3" xfId="20477"/>
    <cellStyle name="_ET_STYLE_NoName_00__BB-100111 Fusion and Eden CCD 100112 5" xfId="4495"/>
    <cellStyle name="_ET_STYLE_NoName_00__BB-100111 Fusion and Eden CCD 100112 5 2" xfId="14714"/>
    <cellStyle name="_ET_STYLE_NoName_00__BB-100111 Fusion and Eden CCD 100112 5 3" xfId="19726"/>
    <cellStyle name="_ET_STYLE_NoName_00__BB-100111 Fusion and Eden CCD 100112 6" xfId="5582"/>
    <cellStyle name="_ET_STYLE_NoName_00__BB-100111 Fusion and Eden CCD 100112 6 2" xfId="15747"/>
    <cellStyle name="_ET_STYLE_NoName_00__BB-100111 Fusion and Eden CCD 100112 6 3" xfId="20759"/>
    <cellStyle name="_ET_STYLE_NoName_00__BB-100111 Fusion and Eden CCD 100112 7" xfId="14158"/>
    <cellStyle name="_ET_STYLE_NoName_00__BB-100111 Fusion and Eden CCD 100112 8" xfId="19170"/>
    <cellStyle name="_ET_STYLE_NoName_00__BB-100111 Fusion and Eden CCD 100112_Ecom Decorative Pillows Fall2013 Quote Sheet 20131023" xfId="4582"/>
    <cellStyle name="_ET_STYLE_NoName_00__BB-100111 Fusion and Eden CCD 100112_Ecom Decorative Pillows Fall2013 Quote Sheet 20131023 2" xfId="5611"/>
    <cellStyle name="_ET_STYLE_NoName_00__BB-100111 Fusion and Eden CCD 100112_Ecom Decorative Pillows Fall2013 Quote Sheet 20131023 2 2" xfId="15776"/>
    <cellStyle name="_ET_STYLE_NoName_00__BB-100111 Fusion and Eden CCD 100112_Ecom Decorative Pillows Fall2013 Quote Sheet 20131023 2 3" xfId="20788"/>
    <cellStyle name="_ET_STYLE_NoName_00__BB-100111 Fusion and Eden CCD 100112_Ecom Decorative Pillows Fall2013 Quote Sheet 20131023 3" xfId="14768"/>
    <cellStyle name="_ET_STYLE_NoName_00__BB-100111 Fusion and Eden CCD 100112_Ecom Decorative Pillows Fall2013 Quote Sheet 20131023 4" xfId="19780"/>
    <cellStyle name="_ET_STYLE_NoName_00__BB-100111 Fusion and Eden CCD 100112_Madison Park" xfId="3925"/>
    <cellStyle name="_ET_STYLE_NoName_00__BB-100111 Fusion and Eden CCD 100112_Madison Park 2" xfId="14159"/>
    <cellStyle name="_ET_STYLE_NoName_00__BB-100111 Fusion and Eden CCD 100112_Madison Park 3" xfId="19171"/>
    <cellStyle name="_ET_STYLE_NoName_00__BB-100111 Fusion and Eden CCD 100112_Madison Park 4" xfId="23837"/>
    <cellStyle name="_ET_STYLE_NoName_00__BB-100111 Fusion and Eden CCD 100112_Madison Park_Sheet2" xfId="23838"/>
    <cellStyle name="_ET_STYLE_NoName_00__BB-100111 Fusion and Eden CCD 100112_WM-140611A BHG Libra comforter 5pc set" xfId="10216"/>
    <cellStyle name="_ET_STYLE_NoName_00__BB-100111 Fusion and Eden CCD 100112_WM-140619A BHG 5pc set-Ana Jovie Lenore Trintty" xfId="10217"/>
    <cellStyle name="_ET_STYLE_NoName_00__CCD -WM BHG BLANKET 2013-12-20" xfId="23839"/>
    <cellStyle name="_ET_STYLE_NoName_00__CCD -WM BHG BLANKET 2013-12-20 2" xfId="23840"/>
    <cellStyle name="_ET_STYLE_NoName_00__CCD-WM blanket  throw-131029" xfId="23841"/>
    <cellStyle name="_ET_STYLE_NoName_00__CCD-WM blanket  throw-131029 2" xfId="23842"/>
    <cellStyle name="_ET_STYLE_NoName_00__CCD-WM blanket  throw-131029_WM BHG Lux plush blanket 20131220 upd20140115" xfId="23843"/>
    <cellStyle name="_ET_STYLE_NoName_00__CCD-WM blanket  throw-131029_WM BHG Lux plush blanket 20131220 upd20140115 2" xfId="23844"/>
    <cellStyle name="_ET_STYLE_NoName_00__CCD-WM blanket  throw-131029_WM BHG Lux plush blanket 20131220 upd20140115 upd 0121" xfId="23845"/>
    <cellStyle name="_ET_STYLE_NoName_00__CCD-WM blanket  throw-131029_WM BHG Lux plush blanket 20131220 upd20140115 upd 0121 2" xfId="23846"/>
    <cellStyle name="_ET_STYLE_NoName_00__CCD-WM blanket  throw-131029_WM BHG Lux plush blanket 20131220 upd20140115 upd 0121 upd 0305" xfId="23847"/>
    <cellStyle name="_ET_STYLE_NoName_00__CCD-WM blanket  throw-131029_WM BHG Lux plush blanket 20131220 upd20140115 upd 0121 upd 0305 2" xfId="23848"/>
    <cellStyle name="_ET_STYLE_NoName_00__CCD-WM blanket  throw-131029_WM BHG Lux plush blanket 20131220-updated 011614" xfId="23849"/>
    <cellStyle name="_ET_STYLE_NoName_00__CCD-WM blanket  throw-131029_WM BHG Lux plush blanket 20131220-updated 011614 2" xfId="23850"/>
    <cellStyle name="_ET_STYLE_NoName_00__CCD-WM blanket  throw-131029_WM BHG Lux plush blanket 20131220-updated 011614upd030514 (2)" xfId="23851"/>
    <cellStyle name="_ET_STYLE_NoName_00__CCD-WM blanket  throw-131029_WM BHG Lux plush blanket 20131220-updated 011614upd030514 (2) 2" xfId="23852"/>
    <cellStyle name="_ET_STYLE_NoName_00__CCD-WM blanket  throw-131029_WM BHG Lux plush blanket 20131220-updated 011614upd030514 upd030714" xfId="23853"/>
    <cellStyle name="_ET_STYLE_NoName_00__CCD-WM blanket  throw-131029_WM BHG Lux plush blanket 20131220-updated 011614upd030514 upd030714 2" xfId="23854"/>
    <cellStyle name="_ET_STYLE_NoName_00__CCD-WM holiday-130205" xfId="23855"/>
    <cellStyle name="_ET_STYLE_NoName_00__CCD-WM holiday-130205 2" xfId="23856"/>
    <cellStyle name="_ET_STYLE_NoName_00__CCD-WM holiday-130205_WM BHG Lux plush blanket 20131220 upd20140115" xfId="23857"/>
    <cellStyle name="_ET_STYLE_NoName_00__CCD-WM holiday-130205_WM BHG Lux plush blanket 20131220 upd20140115 2" xfId="23858"/>
    <cellStyle name="_ET_STYLE_NoName_00__CCD-WM holiday-130205_WM BHG Lux plush blanket 20131220 upd20140115 upd 0121" xfId="23859"/>
    <cellStyle name="_ET_STYLE_NoName_00__CCD-WM holiday-130205_WM BHG Lux plush blanket 20131220 upd20140115 upd 0121 2" xfId="23860"/>
    <cellStyle name="_ET_STYLE_NoName_00__CCD-WM holiday-130205_WM BHG Lux plush blanket 20131220 upd20140115 upd 0121 upd 0305" xfId="23861"/>
    <cellStyle name="_ET_STYLE_NoName_00__CCD-WM holiday-130205_WM BHG Lux plush blanket 20131220 upd20140115 upd 0121 upd 0305 2" xfId="23862"/>
    <cellStyle name="_ET_STYLE_NoName_00__CCD-WM holiday-130205_WM BHG Lux plush blanket 20131220-updated 011614" xfId="23863"/>
    <cellStyle name="_ET_STYLE_NoName_00__CCD-WM holiday-130205_WM BHG Lux plush blanket 20131220-updated 011614 2" xfId="23864"/>
    <cellStyle name="_ET_STYLE_NoName_00__CCD-WM holiday-130205_WM BHG Lux plush blanket 20131220-updated 011614upd030514 (2)" xfId="23865"/>
    <cellStyle name="_ET_STYLE_NoName_00__CCD-WM holiday-130205_WM BHG Lux plush blanket 20131220-updated 011614upd030514 (2) 2" xfId="23866"/>
    <cellStyle name="_ET_STYLE_NoName_00__CCD-WM holiday-130205_WM BHG Lux plush blanket 20131220-updated 011614upd030514 upd030714" xfId="23867"/>
    <cellStyle name="_ET_STYLE_NoName_00__CCD-WM holiday-130205_WM BHG Lux plush blanket 20131220-updated 011614upd030514 upd030714 2" xfId="23868"/>
    <cellStyle name="_ET_STYLE_NoName_00__CCD-WM TRAVEL THROW-130822" xfId="23869"/>
    <cellStyle name="_ET_STYLE_NoName_00__CCD-WM TRAVEL THROW-130822 2" xfId="23870"/>
    <cellStyle name="_ET_STYLE_NoName_00__CCD-WM TRAVEL THROW-130822_WM BHG Lux plush blanket 20131220 upd20140115" xfId="23871"/>
    <cellStyle name="_ET_STYLE_NoName_00__CCD-WM TRAVEL THROW-130822_WM BHG Lux plush blanket 20131220 upd20140115 2" xfId="23872"/>
    <cellStyle name="_ET_STYLE_NoName_00__CCD-WM TRAVEL THROW-130822_WM BHG Lux plush blanket 20131220 upd20140115 upd 0121" xfId="23873"/>
    <cellStyle name="_ET_STYLE_NoName_00__CCD-WM TRAVEL THROW-130822_WM BHG Lux plush blanket 20131220 upd20140115 upd 0121 2" xfId="23874"/>
    <cellStyle name="_ET_STYLE_NoName_00__CCD-WM TRAVEL THROW-130822_WM BHG Lux plush blanket 20131220 upd20140115 upd 0121 upd 0305" xfId="23875"/>
    <cellStyle name="_ET_STYLE_NoName_00__CCD-WM TRAVEL THROW-130822_WM BHG Lux plush blanket 20131220 upd20140115 upd 0121 upd 0305 2" xfId="23876"/>
    <cellStyle name="_ET_STYLE_NoName_00__CCD-WM TRAVEL THROW-130822_WM BHG Lux plush blanket 20131220-updated 011614" xfId="23877"/>
    <cellStyle name="_ET_STYLE_NoName_00__CCD-WM TRAVEL THROW-130822_WM BHG Lux plush blanket 20131220-updated 011614 2" xfId="23878"/>
    <cellStyle name="_ET_STYLE_NoName_00__CCD-WM TRAVEL THROW-130822_WM BHG Lux plush blanket 20131220-updated 011614upd030514 (2)" xfId="23879"/>
    <cellStyle name="_ET_STYLE_NoName_00__CCD-WM TRAVEL THROW-130822_WM BHG Lux plush blanket 20131220-updated 011614upd030514 (2) 2" xfId="23880"/>
    <cellStyle name="_ET_STYLE_NoName_00__CCD-WM TRAVEL THROW-130822_WM BHG Lux plush blanket 20131220-updated 011614upd030514 upd030714" xfId="23881"/>
    <cellStyle name="_ET_STYLE_NoName_00__CCD-WM TRAVEL THROW-130822_WM BHG Lux plush blanket 20131220-updated 011614upd030514 upd030714 2" xfId="23882"/>
    <cellStyle name="_ET_STYLE_NoName_00__Chairs" xfId="23883"/>
    <cellStyle name="_ET_STYLE_NoName_00__Chairs_all in" xfId="23884"/>
    <cellStyle name="_ET_STYLE_NoName_00__Chairs_all in_Chairs" xfId="23885"/>
    <cellStyle name="_ET_STYLE_NoName_00__Chairs_all in_HJ order" xfId="23886"/>
    <cellStyle name="_ET_STYLE_NoName_00__Chairs_ALL items" xfId="23887"/>
    <cellStyle name="_ET_STYLE_NoName_00__Chairs_ALL items_chair" xfId="23888"/>
    <cellStyle name="_ET_STYLE_NoName_00__Chairs_ALL items_Chairs" xfId="23889"/>
    <cellStyle name="_ET_STYLE_NoName_00__Chairs_ALL items_HJ order" xfId="23890"/>
    <cellStyle name="_ET_STYLE_NoName_00__Chairs_Chairs" xfId="23891"/>
    <cellStyle name="_ET_STYLE_NoName_00__Chairs_FOB CHINA" xfId="23892"/>
    <cellStyle name="_ET_STYLE_NoName_00__Chairs_WOD chair" xfId="23893"/>
    <cellStyle name="_ET_STYLE_NoName_00__CO080506-MPD-375" xfId="1589"/>
    <cellStyle name="_ET_STYLE_NoName_00__CO080506-MPD-375 2" xfId="3233"/>
    <cellStyle name="_ET_STYLE_NoName_00__CO080506-MPD-375 2 2" xfId="13494"/>
    <cellStyle name="_ET_STYLE_NoName_00__CO080506-MPD-375 2 3" xfId="18506"/>
    <cellStyle name="_ET_STYLE_NoName_00__CO080506-MPD-375 2_Sheet1" xfId="23894"/>
    <cellStyle name="_ET_STYLE_NoName_00__CO080506-MPD-375 2_Sheet1 2" xfId="23895"/>
    <cellStyle name="_ET_STYLE_NoName_00__CO080506-MPD-375 3" xfId="3234"/>
    <cellStyle name="_ET_STYLE_NoName_00__CO080506-MPD-375 3 2" xfId="13495"/>
    <cellStyle name="_ET_STYLE_NoName_00__CO080506-MPD-375 3 3" xfId="18507"/>
    <cellStyle name="_ET_STYLE_NoName_00__CO080506-MPD-375 4" xfId="3235"/>
    <cellStyle name="_ET_STYLE_NoName_00__CO080506-MPD-375 4 2" xfId="13496"/>
    <cellStyle name="_ET_STYLE_NoName_00__CO080506-MPD-375 4 2_Sheet1" xfId="23896"/>
    <cellStyle name="_ET_STYLE_NoName_00__CO080506-MPD-375 4 3" xfId="18508"/>
    <cellStyle name="_ET_STYLE_NoName_00__CO080506-MPD-375 4_Sheet1" xfId="23897"/>
    <cellStyle name="_ET_STYLE_NoName_00__CO080506-MPD-375 5" xfId="2838"/>
    <cellStyle name="_ET_STYLE_NoName_00__CO080506-MPD-375 5 2" xfId="23898"/>
    <cellStyle name="_ET_STYLE_NoName_00__CO080506-MPD-375 6" xfId="13110"/>
    <cellStyle name="_ET_STYLE_NoName_00__CO080506-MPD-375 7" xfId="18122"/>
    <cellStyle name="_ET_STYLE_NoName_00__CO080506-MPD-375_2014S panel ship date" xfId="23899"/>
    <cellStyle name="_ET_STYLE_NoName_00__CO080506-MPD-375_2014S panel ship date 2" xfId="23900"/>
    <cellStyle name="_ET_STYLE_NoName_00__CO080506-MPD-375_77" xfId="21791"/>
    <cellStyle name="_ET_STYLE_NoName_00__CO080506-MPD-375_77 2" xfId="23901"/>
    <cellStyle name="_ET_STYLE_NoName_00__CO080506-MPD-375_77 3" xfId="23902"/>
    <cellStyle name="_ET_STYLE_NoName_00__CO080506-MPD-375_77 3 2" xfId="23903"/>
    <cellStyle name="_ET_STYLE_NoName_00__CO080506-MPD-375_77 4" xfId="23904"/>
    <cellStyle name="_ET_STYLE_NoName_00__CO080506-MPD-375_77 4 2" xfId="23905"/>
    <cellStyle name="_ET_STYLE_NoName_00__CO080506-MPD-375_77 5" xfId="23906"/>
    <cellStyle name="_ET_STYLE_NoName_00__CO080506-MPD-375_77 5 2" xfId="23907"/>
    <cellStyle name="_ET_STYLE_NoName_00__CO080506-MPD-375_77 6" xfId="23908"/>
    <cellStyle name="_ET_STYLE_NoName_00__CO080506-MPD-375_77 7" xfId="23909"/>
    <cellStyle name="_ET_STYLE_NoName_00__CO080506-MPD-375_77 8" xfId="23910"/>
    <cellStyle name="_ET_STYLE_NoName_00__CO080506-MPD-375_CCD -WM BHG BLANKET 2013-12-20" xfId="23911"/>
    <cellStyle name="_ET_STYLE_NoName_00__CO080506-MPD-375_CCD -WM BHG BLANKET 2013-12-20 2" xfId="23912"/>
    <cellStyle name="_ET_STYLE_NoName_00__CO080506-MPD-375_CCD-WM blanket  throw-131029" xfId="23913"/>
    <cellStyle name="_ET_STYLE_NoName_00__CO080506-MPD-375_CCD-WM blanket  throw-131029 2" xfId="23914"/>
    <cellStyle name="_ET_STYLE_NoName_00__CO080506-MPD-375_CCD-WM blanket  throw-131029_WM BHG Lux plush blanket 20131220 upd20140115" xfId="23915"/>
    <cellStyle name="_ET_STYLE_NoName_00__CO080506-MPD-375_CCD-WM blanket  throw-131029_WM BHG Lux plush blanket 20131220 upd20140115 2" xfId="23916"/>
    <cellStyle name="_ET_STYLE_NoName_00__CO080506-MPD-375_CCD-WM blanket  throw-131029_WM BHG Lux plush blanket 20131220 upd20140115 upd 0121" xfId="23917"/>
    <cellStyle name="_ET_STYLE_NoName_00__CO080506-MPD-375_CCD-WM blanket  throw-131029_WM BHG Lux plush blanket 20131220 upd20140115 upd 0121 2" xfId="23918"/>
    <cellStyle name="_ET_STYLE_NoName_00__CO080506-MPD-375_CCD-WM blanket  throw-131029_WM BHG Lux plush blanket 20131220 upd20140115 upd 0121 upd 0305" xfId="23919"/>
    <cellStyle name="_ET_STYLE_NoName_00__CO080506-MPD-375_CCD-WM blanket  throw-131029_WM BHG Lux plush blanket 20131220 upd20140115 upd 0121 upd 0305 2" xfId="23920"/>
    <cellStyle name="_ET_STYLE_NoName_00__CO080506-MPD-375_CCD-WM blanket  throw-131029_WM BHG Lux plush blanket 20131220-updated 011614" xfId="23921"/>
    <cellStyle name="_ET_STYLE_NoName_00__CO080506-MPD-375_CCD-WM blanket  throw-131029_WM BHG Lux plush blanket 20131220-updated 011614 2" xfId="23922"/>
    <cellStyle name="_ET_STYLE_NoName_00__CO080506-MPD-375_CCD-WM blanket  throw-131029_WM BHG Lux plush blanket 20131220-updated 011614upd030514 (2)" xfId="23923"/>
    <cellStyle name="_ET_STYLE_NoName_00__CO080506-MPD-375_CCD-WM blanket  throw-131029_WM BHG Lux plush blanket 20131220-updated 011614upd030514 (2) 2" xfId="23924"/>
    <cellStyle name="_ET_STYLE_NoName_00__CO080506-MPD-375_CCD-WM blanket  throw-131029_WM BHG Lux plush blanket 20131220-updated 011614upd030514 upd030714" xfId="23925"/>
    <cellStyle name="_ET_STYLE_NoName_00__CO080506-MPD-375_CCD-WM blanket  throw-131029_WM BHG Lux plush blanket 20131220-updated 011614upd030514 upd030714 2" xfId="23926"/>
    <cellStyle name="_ET_STYLE_NoName_00__CO080506-MPD-375_CCD-WM holiday-130205" xfId="23927"/>
    <cellStyle name="_ET_STYLE_NoName_00__CO080506-MPD-375_CCD-WM holiday-130205 2" xfId="23928"/>
    <cellStyle name="_ET_STYLE_NoName_00__CO080506-MPD-375_CCD-WM holiday-130205_WM BHG Lux plush blanket 20131220 upd20140115" xfId="23929"/>
    <cellStyle name="_ET_STYLE_NoName_00__CO080506-MPD-375_CCD-WM holiday-130205_WM BHG Lux plush blanket 20131220 upd20140115 2" xfId="23930"/>
    <cellStyle name="_ET_STYLE_NoName_00__CO080506-MPD-375_CCD-WM holiday-130205_WM BHG Lux plush blanket 20131220 upd20140115 upd 0121" xfId="23931"/>
    <cellStyle name="_ET_STYLE_NoName_00__CO080506-MPD-375_CCD-WM holiday-130205_WM BHG Lux plush blanket 20131220 upd20140115 upd 0121 2" xfId="23932"/>
    <cellStyle name="_ET_STYLE_NoName_00__CO080506-MPD-375_CCD-WM holiday-130205_WM BHG Lux plush blanket 20131220 upd20140115 upd 0121 upd 0305" xfId="23933"/>
    <cellStyle name="_ET_STYLE_NoName_00__CO080506-MPD-375_CCD-WM holiday-130205_WM BHG Lux plush blanket 20131220 upd20140115 upd 0121 upd 0305 2" xfId="23934"/>
    <cellStyle name="_ET_STYLE_NoName_00__CO080506-MPD-375_CCD-WM holiday-130205_WM BHG Lux plush blanket 20131220-updated 011614" xfId="23935"/>
    <cellStyle name="_ET_STYLE_NoName_00__CO080506-MPD-375_CCD-WM holiday-130205_WM BHG Lux plush blanket 20131220-updated 011614 2" xfId="23936"/>
    <cellStyle name="_ET_STYLE_NoName_00__CO080506-MPD-375_CCD-WM holiday-130205_WM BHG Lux plush blanket 20131220-updated 011614upd030514 (2)" xfId="23937"/>
    <cellStyle name="_ET_STYLE_NoName_00__CO080506-MPD-375_CCD-WM holiday-130205_WM BHG Lux plush blanket 20131220-updated 011614upd030514 (2) 2" xfId="23938"/>
    <cellStyle name="_ET_STYLE_NoName_00__CO080506-MPD-375_CCD-WM holiday-130205_WM BHG Lux plush blanket 20131220-updated 011614upd030514 upd030714" xfId="23939"/>
    <cellStyle name="_ET_STYLE_NoName_00__CO080506-MPD-375_CCD-WM holiday-130205_WM BHG Lux plush blanket 20131220-updated 011614upd030514 upd030714 2" xfId="23940"/>
    <cellStyle name="_ET_STYLE_NoName_00__CO080506-MPD-375_CCD-WM TRAVEL THROW-130822" xfId="23941"/>
    <cellStyle name="_ET_STYLE_NoName_00__CO080506-MPD-375_CCD-WM TRAVEL THROW-130822 2" xfId="23942"/>
    <cellStyle name="_ET_STYLE_NoName_00__CO080506-MPD-375_CCD-WM TRAVEL THROW-130822_WM BHG Lux plush blanket 20131220 upd20140115" xfId="23943"/>
    <cellStyle name="_ET_STYLE_NoName_00__CO080506-MPD-375_CCD-WM TRAVEL THROW-130822_WM BHG Lux plush blanket 20131220 upd20140115 2" xfId="23944"/>
    <cellStyle name="_ET_STYLE_NoName_00__CO080506-MPD-375_CCD-WM TRAVEL THROW-130822_WM BHG Lux plush blanket 20131220 upd20140115 upd 0121" xfId="23945"/>
    <cellStyle name="_ET_STYLE_NoName_00__CO080506-MPD-375_CCD-WM TRAVEL THROW-130822_WM BHG Lux plush blanket 20131220 upd20140115 upd 0121 2" xfId="23946"/>
    <cellStyle name="_ET_STYLE_NoName_00__CO080506-MPD-375_CCD-WM TRAVEL THROW-130822_WM BHG Lux plush blanket 20131220 upd20140115 upd 0121 upd 0305" xfId="23947"/>
    <cellStyle name="_ET_STYLE_NoName_00__CO080506-MPD-375_CCD-WM TRAVEL THROW-130822_WM BHG Lux plush blanket 20131220 upd20140115 upd 0121 upd 0305 2" xfId="23948"/>
    <cellStyle name="_ET_STYLE_NoName_00__CO080506-MPD-375_CCD-WM TRAVEL THROW-130822_WM BHG Lux plush blanket 20131220-updated 011614" xfId="23949"/>
    <cellStyle name="_ET_STYLE_NoName_00__CO080506-MPD-375_CCD-WM TRAVEL THROW-130822_WM BHG Lux plush blanket 20131220-updated 011614 2" xfId="23950"/>
    <cellStyle name="_ET_STYLE_NoName_00__CO080506-MPD-375_CCD-WM TRAVEL THROW-130822_WM BHG Lux plush blanket 20131220-updated 011614upd030514 (2)" xfId="23951"/>
    <cellStyle name="_ET_STYLE_NoName_00__CO080506-MPD-375_CCD-WM TRAVEL THROW-130822_WM BHG Lux plush blanket 20131220-updated 011614upd030514 (2) 2" xfId="23952"/>
    <cellStyle name="_ET_STYLE_NoName_00__CO080506-MPD-375_CCD-WM TRAVEL THROW-130822_WM BHG Lux plush blanket 20131220-updated 011614upd030514 upd030714" xfId="23953"/>
    <cellStyle name="_ET_STYLE_NoName_00__CO080506-MPD-375_CCD-WM TRAVEL THROW-130822_WM BHG Lux plush blanket 20131220-updated 011614upd030514 upd030714 2" xfId="23954"/>
    <cellStyle name="_ET_STYLE_NoName_00__CO080506-MPD-375_Chairs" xfId="23955"/>
    <cellStyle name="_ET_STYLE_NoName_00__CO080506-MPD-375_Chairs_all in" xfId="23956"/>
    <cellStyle name="_ET_STYLE_NoName_00__CO080506-MPD-375_Chairs_all in_Chairs" xfId="23957"/>
    <cellStyle name="_ET_STYLE_NoName_00__CO080506-MPD-375_Chairs_all in_HJ order" xfId="23958"/>
    <cellStyle name="_ET_STYLE_NoName_00__CO080506-MPD-375_Chairs_ALL items" xfId="23959"/>
    <cellStyle name="_ET_STYLE_NoName_00__CO080506-MPD-375_Chairs_ALL items_chair" xfId="23960"/>
    <cellStyle name="_ET_STYLE_NoName_00__CO080506-MPD-375_Chairs_ALL items_Chairs" xfId="23961"/>
    <cellStyle name="_ET_STYLE_NoName_00__CO080506-MPD-375_Chairs_ALL items_HJ order" xfId="23962"/>
    <cellStyle name="_ET_STYLE_NoName_00__CO080506-MPD-375_Chairs_Chairs" xfId="23963"/>
    <cellStyle name="_ET_STYLE_NoName_00__CO080506-MPD-375_Chairs_FOB CHINA" xfId="23964"/>
    <cellStyle name="_ET_STYLE_NoName_00__CO080506-MPD-375_Chairs_WOD chair" xfId="23965"/>
    <cellStyle name="_ET_STYLE_NoName_00__CO080506-MPD-375_CVC March 2011 quotes" xfId="2897"/>
    <cellStyle name="_ET_STYLE_NoName_00__CO080506-MPD-375_CVC March 2011 quotes 2" xfId="13169"/>
    <cellStyle name="_ET_STYLE_NoName_00__CO080506-MPD-375_CVC March 2011 quotes 2_Sheet1" xfId="23966"/>
    <cellStyle name="_ET_STYLE_NoName_00__CO080506-MPD-375_CVC March 2011 quotes 3" xfId="18181"/>
    <cellStyle name="_ET_STYLE_NoName_00__CO080506-MPD-375_CVC March 2011 quotes_June 13 2013 pooled stock ecom menu" xfId="2898"/>
    <cellStyle name="_ET_STYLE_NoName_00__CO080506-MPD-375_CVC March 2011 quotes_June 13 2013 pooled stock ecom menu 2" xfId="13170"/>
    <cellStyle name="_ET_STYLE_NoName_00__CO080506-MPD-375_CVC March 2011 quotes_June 13 2013 pooled stock ecom menu 3" xfId="18182"/>
    <cellStyle name="_ET_STYLE_NoName_00__CO080506-MPD-375_CVC March 2011 quotes_Sheet1" xfId="23967"/>
    <cellStyle name="_ET_STYLE_NoName_00__CO080506-MPD-375_JLA Accents 4-2013 - Michelle 2 Price" xfId="3236"/>
    <cellStyle name="_ET_STYLE_NoName_00__CO080506-MPD-375_JLA Accents 4-2013 - Michelle 2 Price 2" xfId="13497"/>
    <cellStyle name="_ET_STYLE_NoName_00__CO080506-MPD-375_JLA Accents 4-2013 - Michelle 2 Price 3" xfId="18509"/>
    <cellStyle name="_ET_STYLE_NoName_00__CO080506-MPD-375_JLA Accents 4-2013 - Michelle 2 Price 3 2" xfId="23968"/>
    <cellStyle name="_ET_STYLE_NoName_00__CO080506-MPD-375_JLA Accents 4-2013 - Michelle 2 Price 4" xfId="23969"/>
    <cellStyle name="_ET_STYLE_NoName_00__CO080506-MPD-375_JLA Accents 4-2013 - Michelle 2 Price 4 2" xfId="23970"/>
    <cellStyle name="_ET_STYLE_NoName_00__CO080506-MPD-375_JLA Accents 4-2013 - Michelle 2 Price 5" xfId="23971"/>
    <cellStyle name="_ET_STYLE_NoName_00__CO080506-MPD-375_JLA Accents 4-2013 - Michelle 2 Price 5 2" xfId="23972"/>
    <cellStyle name="_ET_STYLE_NoName_00__CO080506-MPD-375_JLA Accents 4-2013 - Michelle 2 Price 6" xfId="23973"/>
    <cellStyle name="_ET_STYLE_NoName_00__CO080506-MPD-375_JLA Accents 4-2013 - Michelle 2 Price 7" xfId="23974"/>
    <cellStyle name="_ET_STYLE_NoName_00__CO080506-MPD-375_JLA Accents 4-2013 - Michelle 2 Price 8" xfId="23975"/>
    <cellStyle name="_ET_STYLE_NoName_00__CO080506-MPD-375_JLA Accents 4-2013 - Michelle 2 Price_all in" xfId="23976"/>
    <cellStyle name="_ET_STYLE_NoName_00__CO080506-MPD-375_JLA Accents 4-2013 - Michelle 2 Price_all in_Chairs" xfId="23977"/>
    <cellStyle name="_ET_STYLE_NoName_00__CO080506-MPD-375_JLA Accents 4-2013 - Michelle 2 Price_all in_HJ order" xfId="23978"/>
    <cellStyle name="_ET_STYLE_NoName_00__CO080506-MPD-375_JLA Accents 4-2013 - Michelle 2 Price_ALL items" xfId="23979"/>
    <cellStyle name="_ET_STYLE_NoName_00__CO080506-MPD-375_JLA Accents 4-2013 - Michelle 2 Price_ALL items_chair" xfId="23980"/>
    <cellStyle name="_ET_STYLE_NoName_00__CO080506-MPD-375_JLA Accents 4-2013 - Michelle 2 Price_ALL items_Chairs" xfId="23981"/>
    <cellStyle name="_ET_STYLE_NoName_00__CO080506-MPD-375_JLA Accents 4-2013 - Michelle 2 Price_ALL items_HJ order" xfId="23982"/>
    <cellStyle name="_ET_STYLE_NoName_00__CO080506-MPD-375_JLA Accents 4-2013 - Michelle 2 Price_Chairs" xfId="23983"/>
    <cellStyle name="_ET_STYLE_NoName_00__CO080506-MPD-375_JLA Accents 4-2013 - Michelle 2 Price_FOB CHINA" xfId="23984"/>
    <cellStyle name="_ET_STYLE_NoName_00__CO080506-MPD-375_JLA Accents 4-2013 - Michelle 2 Price_Furniture" xfId="23985"/>
    <cellStyle name="_ET_STYLE_NoName_00__CO080506-MPD-375_JLA Accents 4-2013 - Michelle 2 Price_WOD chair" xfId="23986"/>
    <cellStyle name="_ET_STYLE_NoName_00__CO080506-MPD-375_June 13 2013 pooled stock ecom menu" xfId="2899"/>
    <cellStyle name="_ET_STYLE_NoName_00__CO080506-MPD-375_June 13 2013 pooled stock ecom menu 2" xfId="13171"/>
    <cellStyle name="_ET_STYLE_NoName_00__CO080506-MPD-375_June 13 2013 pooled stock ecom menu 3" xfId="18183"/>
    <cellStyle name="_ET_STYLE_NoName_00__CO080506-MPD-375_Madison Park" xfId="3926"/>
    <cellStyle name="_ET_STYLE_NoName_00__CO080506-MPD-375_Madison Park 2" xfId="14160"/>
    <cellStyle name="_ET_STYLE_NoName_00__CO080506-MPD-375_Madison Park 3" xfId="19172"/>
    <cellStyle name="_ET_STYLE_NoName_00__CO080506-MPD-375_Madison Park 4" xfId="23987"/>
    <cellStyle name="_ET_STYLE_NoName_00__CO080506-MPD-375_Madison Park_Sheet2" xfId="23988"/>
    <cellStyle name="_ET_STYLE_NoName_00__CO080506-MPD-375_Sheet1" xfId="23989"/>
    <cellStyle name="_ET_STYLE_NoName_00__CO080506-MPD-375_Sheet1 2" xfId="23990"/>
    <cellStyle name="_ET_STYLE_NoName_00__CO080506-MPD-375_Sheet2" xfId="21792"/>
    <cellStyle name="_ET_STYLE_NoName_00__CO080506-MPD-375_Sheet2 2" xfId="23991"/>
    <cellStyle name="_ET_STYLE_NoName_00__CO080506-MPD-375_Sheet2 3" xfId="23992"/>
    <cellStyle name="_ET_STYLE_NoName_00__CO080506-MPD-500" xfId="1590"/>
    <cellStyle name="_ET_STYLE_NoName_00__CO080506-MPD-500 2" xfId="3237"/>
    <cellStyle name="_ET_STYLE_NoName_00__CO080506-MPD-500 2 2" xfId="13498"/>
    <cellStyle name="_ET_STYLE_NoName_00__CO080506-MPD-500 2 3" xfId="18510"/>
    <cellStyle name="_ET_STYLE_NoName_00__CO080506-MPD-500 2_Sheet1" xfId="23993"/>
    <cellStyle name="_ET_STYLE_NoName_00__CO080506-MPD-500 2_Sheet1 2" xfId="23994"/>
    <cellStyle name="_ET_STYLE_NoName_00__CO080506-MPD-500 3" xfId="3238"/>
    <cellStyle name="_ET_STYLE_NoName_00__CO080506-MPD-500 3 2" xfId="13499"/>
    <cellStyle name="_ET_STYLE_NoName_00__CO080506-MPD-500 3 3" xfId="18511"/>
    <cellStyle name="_ET_STYLE_NoName_00__CO080506-MPD-500 4" xfId="3239"/>
    <cellStyle name="_ET_STYLE_NoName_00__CO080506-MPD-500 4 2" xfId="13500"/>
    <cellStyle name="_ET_STYLE_NoName_00__CO080506-MPD-500 4 2_Sheet1" xfId="23995"/>
    <cellStyle name="_ET_STYLE_NoName_00__CO080506-MPD-500 4 3" xfId="18512"/>
    <cellStyle name="_ET_STYLE_NoName_00__CO080506-MPD-500 4_Sheet1" xfId="23996"/>
    <cellStyle name="_ET_STYLE_NoName_00__CO080506-MPD-500 5" xfId="2839"/>
    <cellStyle name="_ET_STYLE_NoName_00__CO080506-MPD-500 5 2" xfId="23997"/>
    <cellStyle name="_ET_STYLE_NoName_00__CO080506-MPD-500 6" xfId="13111"/>
    <cellStyle name="_ET_STYLE_NoName_00__CO080506-MPD-500 7" xfId="18123"/>
    <cellStyle name="_ET_STYLE_NoName_00__CO080506-MPD-500_2014S panel ship date" xfId="23998"/>
    <cellStyle name="_ET_STYLE_NoName_00__CO080506-MPD-500_2014S panel ship date 2" xfId="23999"/>
    <cellStyle name="_ET_STYLE_NoName_00__CO080506-MPD-500_77" xfId="21793"/>
    <cellStyle name="_ET_STYLE_NoName_00__CO080506-MPD-500_77 2" xfId="24000"/>
    <cellStyle name="_ET_STYLE_NoName_00__CO080506-MPD-500_77 3" xfId="24001"/>
    <cellStyle name="_ET_STYLE_NoName_00__CO080506-MPD-500_77 3 2" xfId="24002"/>
    <cellStyle name="_ET_STYLE_NoName_00__CO080506-MPD-500_77 4" xfId="24003"/>
    <cellStyle name="_ET_STYLE_NoName_00__CO080506-MPD-500_77 4 2" xfId="24004"/>
    <cellStyle name="_ET_STYLE_NoName_00__CO080506-MPD-500_77 5" xfId="24005"/>
    <cellStyle name="_ET_STYLE_NoName_00__CO080506-MPD-500_77 5 2" xfId="24006"/>
    <cellStyle name="_ET_STYLE_NoName_00__CO080506-MPD-500_77 6" xfId="24007"/>
    <cellStyle name="_ET_STYLE_NoName_00__CO080506-MPD-500_77 7" xfId="24008"/>
    <cellStyle name="_ET_STYLE_NoName_00__CO080506-MPD-500_77 8" xfId="24009"/>
    <cellStyle name="_ET_STYLE_NoName_00__CO080506-MPD-500_CCD -WM BHG BLANKET 2013-12-20" xfId="24010"/>
    <cellStyle name="_ET_STYLE_NoName_00__CO080506-MPD-500_CCD -WM BHG BLANKET 2013-12-20 2" xfId="24011"/>
    <cellStyle name="_ET_STYLE_NoName_00__CO080506-MPD-500_CCD-WM blanket  throw-131029" xfId="24012"/>
    <cellStyle name="_ET_STYLE_NoName_00__CO080506-MPD-500_CCD-WM blanket  throw-131029 2" xfId="24013"/>
    <cellStyle name="_ET_STYLE_NoName_00__CO080506-MPD-500_CCD-WM blanket  throw-131029_WM BHG Lux plush blanket 20131220 upd20140115" xfId="24014"/>
    <cellStyle name="_ET_STYLE_NoName_00__CO080506-MPD-500_CCD-WM blanket  throw-131029_WM BHG Lux plush blanket 20131220 upd20140115 2" xfId="24015"/>
    <cellStyle name="_ET_STYLE_NoName_00__CO080506-MPD-500_CCD-WM blanket  throw-131029_WM BHG Lux plush blanket 20131220 upd20140115 upd 0121" xfId="24016"/>
    <cellStyle name="_ET_STYLE_NoName_00__CO080506-MPD-500_CCD-WM blanket  throw-131029_WM BHG Lux plush blanket 20131220 upd20140115 upd 0121 2" xfId="24017"/>
    <cellStyle name="_ET_STYLE_NoName_00__CO080506-MPD-500_CCD-WM blanket  throw-131029_WM BHG Lux plush blanket 20131220 upd20140115 upd 0121 upd 0305" xfId="24018"/>
    <cellStyle name="_ET_STYLE_NoName_00__CO080506-MPD-500_CCD-WM blanket  throw-131029_WM BHG Lux plush blanket 20131220 upd20140115 upd 0121 upd 0305 2" xfId="24019"/>
    <cellStyle name="_ET_STYLE_NoName_00__CO080506-MPD-500_CCD-WM blanket  throw-131029_WM BHG Lux plush blanket 20131220-updated 011614" xfId="24020"/>
    <cellStyle name="_ET_STYLE_NoName_00__CO080506-MPD-500_CCD-WM blanket  throw-131029_WM BHG Lux plush blanket 20131220-updated 011614 2" xfId="24021"/>
    <cellStyle name="_ET_STYLE_NoName_00__CO080506-MPD-500_CCD-WM blanket  throw-131029_WM BHG Lux plush blanket 20131220-updated 011614upd030514 (2)" xfId="24022"/>
    <cellStyle name="_ET_STYLE_NoName_00__CO080506-MPD-500_CCD-WM blanket  throw-131029_WM BHG Lux plush blanket 20131220-updated 011614upd030514 (2) 2" xfId="24023"/>
    <cellStyle name="_ET_STYLE_NoName_00__CO080506-MPD-500_CCD-WM blanket  throw-131029_WM BHG Lux plush blanket 20131220-updated 011614upd030514 upd030714" xfId="24024"/>
    <cellStyle name="_ET_STYLE_NoName_00__CO080506-MPD-500_CCD-WM blanket  throw-131029_WM BHG Lux plush blanket 20131220-updated 011614upd030514 upd030714 2" xfId="24025"/>
    <cellStyle name="_ET_STYLE_NoName_00__CO080506-MPD-500_CCD-WM holiday-130205" xfId="24026"/>
    <cellStyle name="_ET_STYLE_NoName_00__CO080506-MPD-500_CCD-WM holiday-130205 2" xfId="24027"/>
    <cellStyle name="_ET_STYLE_NoName_00__CO080506-MPD-500_CCD-WM holiday-130205_WM BHG Lux plush blanket 20131220 upd20140115" xfId="24028"/>
    <cellStyle name="_ET_STYLE_NoName_00__CO080506-MPD-500_CCD-WM holiday-130205_WM BHG Lux plush blanket 20131220 upd20140115 2" xfId="24029"/>
    <cellStyle name="_ET_STYLE_NoName_00__CO080506-MPD-500_CCD-WM holiday-130205_WM BHG Lux plush blanket 20131220 upd20140115 upd 0121" xfId="24030"/>
    <cellStyle name="_ET_STYLE_NoName_00__CO080506-MPD-500_CCD-WM holiday-130205_WM BHG Lux plush blanket 20131220 upd20140115 upd 0121 2" xfId="24031"/>
    <cellStyle name="_ET_STYLE_NoName_00__CO080506-MPD-500_CCD-WM holiday-130205_WM BHG Lux plush blanket 20131220 upd20140115 upd 0121 upd 0305" xfId="24032"/>
    <cellStyle name="_ET_STYLE_NoName_00__CO080506-MPD-500_CCD-WM holiday-130205_WM BHG Lux plush blanket 20131220 upd20140115 upd 0121 upd 0305 2" xfId="24033"/>
    <cellStyle name="_ET_STYLE_NoName_00__CO080506-MPD-500_CCD-WM holiday-130205_WM BHG Lux plush blanket 20131220-updated 011614" xfId="24034"/>
    <cellStyle name="_ET_STYLE_NoName_00__CO080506-MPD-500_CCD-WM holiday-130205_WM BHG Lux plush blanket 20131220-updated 011614 2" xfId="24035"/>
    <cellStyle name="_ET_STYLE_NoName_00__CO080506-MPD-500_CCD-WM holiday-130205_WM BHG Lux plush blanket 20131220-updated 011614upd030514 (2)" xfId="24036"/>
    <cellStyle name="_ET_STYLE_NoName_00__CO080506-MPD-500_CCD-WM holiday-130205_WM BHG Lux plush blanket 20131220-updated 011614upd030514 (2) 2" xfId="24037"/>
    <cellStyle name="_ET_STYLE_NoName_00__CO080506-MPD-500_CCD-WM holiday-130205_WM BHG Lux plush blanket 20131220-updated 011614upd030514 upd030714" xfId="24038"/>
    <cellStyle name="_ET_STYLE_NoName_00__CO080506-MPD-500_CCD-WM holiday-130205_WM BHG Lux plush blanket 20131220-updated 011614upd030514 upd030714 2" xfId="24039"/>
    <cellStyle name="_ET_STYLE_NoName_00__CO080506-MPD-500_CCD-WM TRAVEL THROW-130822" xfId="24040"/>
    <cellStyle name="_ET_STYLE_NoName_00__CO080506-MPD-500_CCD-WM TRAVEL THROW-130822 2" xfId="24041"/>
    <cellStyle name="_ET_STYLE_NoName_00__CO080506-MPD-500_CCD-WM TRAVEL THROW-130822_WM BHG Lux plush blanket 20131220 upd20140115" xfId="24042"/>
    <cellStyle name="_ET_STYLE_NoName_00__CO080506-MPD-500_CCD-WM TRAVEL THROW-130822_WM BHG Lux plush blanket 20131220 upd20140115 2" xfId="24043"/>
    <cellStyle name="_ET_STYLE_NoName_00__CO080506-MPD-500_CCD-WM TRAVEL THROW-130822_WM BHG Lux plush blanket 20131220 upd20140115 upd 0121" xfId="24044"/>
    <cellStyle name="_ET_STYLE_NoName_00__CO080506-MPD-500_CCD-WM TRAVEL THROW-130822_WM BHG Lux plush blanket 20131220 upd20140115 upd 0121 2" xfId="24045"/>
    <cellStyle name="_ET_STYLE_NoName_00__CO080506-MPD-500_CCD-WM TRAVEL THROW-130822_WM BHG Lux plush blanket 20131220 upd20140115 upd 0121 upd 0305" xfId="24046"/>
    <cellStyle name="_ET_STYLE_NoName_00__CO080506-MPD-500_CCD-WM TRAVEL THROW-130822_WM BHG Lux plush blanket 20131220 upd20140115 upd 0121 upd 0305 2" xfId="24047"/>
    <cellStyle name="_ET_STYLE_NoName_00__CO080506-MPD-500_CCD-WM TRAVEL THROW-130822_WM BHG Lux plush blanket 20131220-updated 011614" xfId="24048"/>
    <cellStyle name="_ET_STYLE_NoName_00__CO080506-MPD-500_CCD-WM TRAVEL THROW-130822_WM BHG Lux plush blanket 20131220-updated 011614 2" xfId="24049"/>
    <cellStyle name="_ET_STYLE_NoName_00__CO080506-MPD-500_CCD-WM TRAVEL THROW-130822_WM BHG Lux plush blanket 20131220-updated 011614upd030514 (2)" xfId="24050"/>
    <cellStyle name="_ET_STYLE_NoName_00__CO080506-MPD-500_CCD-WM TRAVEL THROW-130822_WM BHG Lux plush blanket 20131220-updated 011614upd030514 (2) 2" xfId="24051"/>
    <cellStyle name="_ET_STYLE_NoName_00__CO080506-MPD-500_CCD-WM TRAVEL THROW-130822_WM BHG Lux plush blanket 20131220-updated 011614upd030514 upd030714" xfId="24052"/>
    <cellStyle name="_ET_STYLE_NoName_00__CO080506-MPD-500_CCD-WM TRAVEL THROW-130822_WM BHG Lux plush blanket 20131220-updated 011614upd030514 upd030714 2" xfId="24053"/>
    <cellStyle name="_ET_STYLE_NoName_00__CO080506-MPD-500_Chairs" xfId="24054"/>
    <cellStyle name="_ET_STYLE_NoName_00__CO080506-MPD-500_Chairs_all in" xfId="24055"/>
    <cellStyle name="_ET_STYLE_NoName_00__CO080506-MPD-500_Chairs_all in_Chairs" xfId="24056"/>
    <cellStyle name="_ET_STYLE_NoName_00__CO080506-MPD-500_Chairs_all in_HJ order" xfId="24057"/>
    <cellStyle name="_ET_STYLE_NoName_00__CO080506-MPD-500_Chairs_ALL items" xfId="24058"/>
    <cellStyle name="_ET_STYLE_NoName_00__CO080506-MPD-500_Chairs_ALL items_chair" xfId="24059"/>
    <cellStyle name="_ET_STYLE_NoName_00__CO080506-MPD-500_Chairs_ALL items_Chairs" xfId="24060"/>
    <cellStyle name="_ET_STYLE_NoName_00__CO080506-MPD-500_Chairs_ALL items_HJ order" xfId="24061"/>
    <cellStyle name="_ET_STYLE_NoName_00__CO080506-MPD-500_Chairs_Chairs" xfId="24062"/>
    <cellStyle name="_ET_STYLE_NoName_00__CO080506-MPD-500_Chairs_FOB CHINA" xfId="24063"/>
    <cellStyle name="_ET_STYLE_NoName_00__CO080506-MPD-500_Chairs_WOD chair" xfId="24064"/>
    <cellStyle name="_ET_STYLE_NoName_00__CO080506-MPD-500_CVC March 2011 quotes" xfId="2900"/>
    <cellStyle name="_ET_STYLE_NoName_00__CO080506-MPD-500_CVC March 2011 quotes 2" xfId="13172"/>
    <cellStyle name="_ET_STYLE_NoName_00__CO080506-MPD-500_CVC March 2011 quotes 2_Sheet1" xfId="24065"/>
    <cellStyle name="_ET_STYLE_NoName_00__CO080506-MPD-500_CVC March 2011 quotes 3" xfId="18184"/>
    <cellStyle name="_ET_STYLE_NoName_00__CO080506-MPD-500_CVC March 2011 quotes_June 13 2013 pooled stock ecom menu" xfId="2901"/>
    <cellStyle name="_ET_STYLE_NoName_00__CO080506-MPD-500_CVC March 2011 quotes_June 13 2013 pooled stock ecom menu 2" xfId="13173"/>
    <cellStyle name="_ET_STYLE_NoName_00__CO080506-MPD-500_CVC March 2011 quotes_June 13 2013 pooled stock ecom menu 3" xfId="18185"/>
    <cellStyle name="_ET_STYLE_NoName_00__CO080506-MPD-500_CVC March 2011 quotes_Sheet1" xfId="24066"/>
    <cellStyle name="_ET_STYLE_NoName_00__CO080506-MPD-500_JLA Accents 4-2013 - Michelle 2 Price" xfId="3240"/>
    <cellStyle name="_ET_STYLE_NoName_00__CO080506-MPD-500_JLA Accents 4-2013 - Michelle 2 Price 2" xfId="13501"/>
    <cellStyle name="_ET_STYLE_NoName_00__CO080506-MPD-500_JLA Accents 4-2013 - Michelle 2 Price 3" xfId="18513"/>
    <cellStyle name="_ET_STYLE_NoName_00__CO080506-MPD-500_JLA Accents 4-2013 - Michelle 2 Price 3 2" xfId="24067"/>
    <cellStyle name="_ET_STYLE_NoName_00__CO080506-MPD-500_JLA Accents 4-2013 - Michelle 2 Price 4" xfId="24068"/>
    <cellStyle name="_ET_STYLE_NoName_00__CO080506-MPD-500_JLA Accents 4-2013 - Michelle 2 Price 4 2" xfId="24069"/>
    <cellStyle name="_ET_STYLE_NoName_00__CO080506-MPD-500_JLA Accents 4-2013 - Michelle 2 Price 5" xfId="24070"/>
    <cellStyle name="_ET_STYLE_NoName_00__CO080506-MPD-500_JLA Accents 4-2013 - Michelle 2 Price 5 2" xfId="24071"/>
    <cellStyle name="_ET_STYLE_NoName_00__CO080506-MPD-500_JLA Accents 4-2013 - Michelle 2 Price 6" xfId="24072"/>
    <cellStyle name="_ET_STYLE_NoName_00__CO080506-MPD-500_JLA Accents 4-2013 - Michelle 2 Price 7" xfId="24073"/>
    <cellStyle name="_ET_STYLE_NoName_00__CO080506-MPD-500_JLA Accents 4-2013 - Michelle 2 Price 8" xfId="24074"/>
    <cellStyle name="_ET_STYLE_NoName_00__CO080506-MPD-500_JLA Accents 4-2013 - Michelle 2 Price_all in" xfId="24075"/>
    <cellStyle name="_ET_STYLE_NoName_00__CO080506-MPD-500_JLA Accents 4-2013 - Michelle 2 Price_all in_Chairs" xfId="24076"/>
    <cellStyle name="_ET_STYLE_NoName_00__CO080506-MPD-500_JLA Accents 4-2013 - Michelle 2 Price_all in_HJ order" xfId="24077"/>
    <cellStyle name="_ET_STYLE_NoName_00__CO080506-MPD-500_JLA Accents 4-2013 - Michelle 2 Price_ALL items" xfId="24078"/>
    <cellStyle name="_ET_STYLE_NoName_00__CO080506-MPD-500_JLA Accents 4-2013 - Michelle 2 Price_ALL items_chair" xfId="24079"/>
    <cellStyle name="_ET_STYLE_NoName_00__CO080506-MPD-500_JLA Accents 4-2013 - Michelle 2 Price_ALL items_Chairs" xfId="24080"/>
    <cellStyle name="_ET_STYLE_NoName_00__CO080506-MPD-500_JLA Accents 4-2013 - Michelle 2 Price_ALL items_HJ order" xfId="24081"/>
    <cellStyle name="_ET_STYLE_NoName_00__CO080506-MPD-500_JLA Accents 4-2013 - Michelle 2 Price_Chairs" xfId="24082"/>
    <cellStyle name="_ET_STYLE_NoName_00__CO080506-MPD-500_JLA Accents 4-2013 - Michelle 2 Price_FOB CHINA" xfId="24083"/>
    <cellStyle name="_ET_STYLE_NoName_00__CO080506-MPD-500_JLA Accents 4-2013 - Michelle 2 Price_Furniture" xfId="24084"/>
    <cellStyle name="_ET_STYLE_NoName_00__CO080506-MPD-500_JLA Accents 4-2013 - Michelle 2 Price_WOD chair" xfId="24085"/>
    <cellStyle name="_ET_STYLE_NoName_00__CO080506-MPD-500_June 13 2013 pooled stock ecom menu" xfId="2902"/>
    <cellStyle name="_ET_STYLE_NoName_00__CO080506-MPD-500_June 13 2013 pooled stock ecom menu 2" xfId="13174"/>
    <cellStyle name="_ET_STYLE_NoName_00__CO080506-MPD-500_June 13 2013 pooled stock ecom menu 3" xfId="18186"/>
    <cellStyle name="_ET_STYLE_NoName_00__CO080506-MPD-500_Madison Park" xfId="3927"/>
    <cellStyle name="_ET_STYLE_NoName_00__CO080506-MPD-500_Madison Park 2" xfId="14161"/>
    <cellStyle name="_ET_STYLE_NoName_00__CO080506-MPD-500_Madison Park 3" xfId="19173"/>
    <cellStyle name="_ET_STYLE_NoName_00__CO080506-MPD-500_Madison Park 4" xfId="24086"/>
    <cellStyle name="_ET_STYLE_NoName_00__CO080506-MPD-500_Madison Park_Sheet2" xfId="24087"/>
    <cellStyle name="_ET_STYLE_NoName_00__CO080506-MPD-500_Sheet1" xfId="24088"/>
    <cellStyle name="_ET_STYLE_NoName_00__CO080506-MPD-500_Sheet1 2" xfId="24089"/>
    <cellStyle name="_ET_STYLE_NoName_00__CO080506-MPD-500_Sheet2" xfId="21794"/>
    <cellStyle name="_ET_STYLE_NoName_00__CO080506-MPD-500_Sheet2 2" xfId="24090"/>
    <cellStyle name="_ET_STYLE_NoName_00__CO080506-MPD-500_Sheet2 3" xfId="24091"/>
    <cellStyle name="_ET_STYLE_NoName_00__CVC March 2011 quotes" xfId="2903"/>
    <cellStyle name="_ET_STYLE_NoName_00__CVC March 2011 quotes 2" xfId="13175"/>
    <cellStyle name="_ET_STYLE_NoName_00__CVC March 2011 quotes 2_Sheet1" xfId="24092"/>
    <cellStyle name="_ET_STYLE_NoName_00__CVC March 2011 quotes 3" xfId="18187"/>
    <cellStyle name="_ET_STYLE_NoName_00__CVC March 2011 quotes_June 13 2013 pooled stock ecom menu" xfId="2904"/>
    <cellStyle name="_ET_STYLE_NoName_00__CVC March 2011 quotes_June 13 2013 pooled stock ecom menu 2" xfId="13176"/>
    <cellStyle name="_ET_STYLE_NoName_00__CVC March 2011 quotes_June 13 2013 pooled stock ecom menu 3" xfId="18188"/>
    <cellStyle name="_ET_STYLE_NoName_00__CVC March 2011 quotes_Sheet1" xfId="24093"/>
    <cellStyle name="_ET_STYLE_NoName_00__Ecom Decorative Pillows Fall2013 Quote Sheet 20131023" xfId="4583"/>
    <cellStyle name="_ET_STYLE_NoName_00__Ecom Decorative Pillows Fall2013 Quote Sheet 20131023 2" xfId="5612"/>
    <cellStyle name="_ET_STYLE_NoName_00__Ecom Decorative Pillows Fall2013 Quote Sheet 20131023 2 2" xfId="15777"/>
    <cellStyle name="_ET_STYLE_NoName_00__Ecom Decorative Pillows Fall2013 Quote Sheet 20131023 2 3" xfId="20789"/>
    <cellStyle name="_ET_STYLE_NoName_00__Ecom Decorative Pillows Fall2013 Quote Sheet 20131023 3" xfId="14769"/>
    <cellStyle name="_ET_STYLE_NoName_00__Ecom Decorative Pillows Fall2013 Quote Sheet 20131023 4" xfId="19781"/>
    <cellStyle name="_ET_STYLE_NoName_00__Ecom Decorative Pillows Fall2013 Quote Sheet 20131111" xfId="4584"/>
    <cellStyle name="_ET_STYLE_NoName_00__Ecom Decorative Pillows Fall2013 Quote Sheet 20131111 2" xfId="5613"/>
    <cellStyle name="_ET_STYLE_NoName_00__Ecom Decorative Pillows Fall2013 Quote Sheet 20131111 2 2" xfId="15778"/>
    <cellStyle name="_ET_STYLE_NoName_00__Ecom Decorative Pillows Fall2013 Quote Sheet 20131111 2 3" xfId="20790"/>
    <cellStyle name="_ET_STYLE_NoName_00__Ecom Decorative Pillows Fall2013 Quote Sheet 20131111 3" xfId="14770"/>
    <cellStyle name="_ET_STYLE_NoName_00__Ecom Decorative Pillows Fall2013 Quote Sheet 20131111 4" xfId="19782"/>
    <cellStyle name="_ET_STYLE_NoName_00__Eomm commitment sheet format 131108" xfId="4585"/>
    <cellStyle name="_ET_STYLE_NoName_00__Eomm commitment sheet format 131108 2" xfId="5614"/>
    <cellStyle name="_ET_STYLE_NoName_00__Eomm commitment sheet format 131108 2 2" xfId="15779"/>
    <cellStyle name="_ET_STYLE_NoName_00__Eomm commitment sheet format 131108 2 3" xfId="20791"/>
    <cellStyle name="_ET_STYLE_NoName_00__Eomm commitment sheet format 131108 3" xfId="14771"/>
    <cellStyle name="_ET_STYLE_NoName_00__Eomm commitment sheet format 131108 4" xfId="19783"/>
    <cellStyle name="_ET_STYLE_NoName_00__JLA Accents 4-2013 - Michelle 2 Price" xfId="3241"/>
    <cellStyle name="_ET_STYLE_NoName_00__JLA Accents 4-2013 - Michelle 2 Price 2" xfId="13502"/>
    <cellStyle name="_ET_STYLE_NoName_00__JLA Accents 4-2013 - Michelle 2 Price 3" xfId="18514"/>
    <cellStyle name="_ET_STYLE_NoName_00__JLA Accents 4-2013 - Michelle 2 Price 3 2" xfId="24094"/>
    <cellStyle name="_ET_STYLE_NoName_00__JLA Accents 4-2013 - Michelle 2 Price 4" xfId="24095"/>
    <cellStyle name="_ET_STYLE_NoName_00__JLA Accents 4-2013 - Michelle 2 Price 4 2" xfId="24096"/>
    <cellStyle name="_ET_STYLE_NoName_00__JLA Accents 4-2013 - Michelle 2 Price 5" xfId="24097"/>
    <cellStyle name="_ET_STYLE_NoName_00__JLA Accents 4-2013 - Michelle 2 Price 5 2" xfId="24098"/>
    <cellStyle name="_ET_STYLE_NoName_00__JLA Accents 4-2013 - Michelle 2 Price 6" xfId="24099"/>
    <cellStyle name="_ET_STYLE_NoName_00__JLA Accents 4-2013 - Michelle 2 Price 7" xfId="24100"/>
    <cellStyle name="_ET_STYLE_NoName_00__JLA Accents 4-2013 - Michelle 2 Price 8" xfId="24101"/>
    <cellStyle name="_ET_STYLE_NoName_00__JLA Accents 4-2013 - Michelle 2 Price_all in" xfId="24102"/>
    <cellStyle name="_ET_STYLE_NoName_00__JLA Accents 4-2013 - Michelle 2 Price_all in_Chairs" xfId="24103"/>
    <cellStyle name="_ET_STYLE_NoName_00__JLA Accents 4-2013 - Michelle 2 Price_all in_HJ order" xfId="24104"/>
    <cellStyle name="_ET_STYLE_NoName_00__JLA Accents 4-2013 - Michelle 2 Price_ALL items" xfId="24105"/>
    <cellStyle name="_ET_STYLE_NoName_00__JLA Accents 4-2013 - Michelle 2 Price_ALL items_chair" xfId="24106"/>
    <cellStyle name="_ET_STYLE_NoName_00__JLA Accents 4-2013 - Michelle 2 Price_ALL items_Chairs" xfId="24107"/>
    <cellStyle name="_ET_STYLE_NoName_00__JLA Accents 4-2013 - Michelle 2 Price_ALL items_HJ order" xfId="24108"/>
    <cellStyle name="_ET_STYLE_NoName_00__JLA Accents 4-2013 - Michelle 2 Price_Chairs" xfId="24109"/>
    <cellStyle name="_ET_STYLE_NoName_00__JLA Accents 4-2013 - Michelle 2 Price_FOB CHINA" xfId="24110"/>
    <cellStyle name="_ET_STYLE_NoName_00__JLA Accents 4-2013 - Michelle 2 Price_Furniture" xfId="24111"/>
    <cellStyle name="_ET_STYLE_NoName_00__JLA Accents 4-2013 - Michelle 2 Price_WOD chair" xfId="24112"/>
    <cellStyle name="_ET_STYLE_NoName_00__JLA- June 2012- Review Consideration 10 13 11RK (3)" xfId="24113"/>
    <cellStyle name="_ET_STYLE_NoName_00__JLA- June 2012 Review Consideration 12-16-11 (3)" xfId="24114"/>
    <cellStyle name="_ET_STYLE_NoName_00__June 13 2013 pooled stock ecom menu" xfId="2905"/>
    <cellStyle name="_ET_STYLE_NoName_00__June 13 2013 pooled stock ecom menu 2" xfId="13177"/>
    <cellStyle name="_ET_STYLE_NoName_00__June 13 2013 pooled stock ecom menu 3" xfId="18189"/>
    <cellStyle name="_ET_STYLE_NoName_00__Madison Park" xfId="3928"/>
    <cellStyle name="_ET_STYLE_NoName_00__Madison Park 2" xfId="14162"/>
    <cellStyle name="_ET_STYLE_NoName_00__Madison Park 3" xfId="19174"/>
    <cellStyle name="_ET_STYLE_NoName_00__Madison Park 4" xfId="24115"/>
    <cellStyle name="_ET_STYLE_NoName_00__Madison Park_Sheet2" xfId="24116"/>
    <cellStyle name="_ET_STYLE_NoName_00__MC-111109A  Folkore 5PC 3PC comforter set + Duvet set" xfId="3929"/>
    <cellStyle name="_ET_STYLE_NoName_00__MC-111109A  Folkore 5PC 3PC comforter set + Duvet set 2" xfId="14163"/>
    <cellStyle name="_ET_STYLE_NoName_00__MC-111109A  Folkore 5PC 3PC comforter set + Duvet set 2 2" xfId="24117"/>
    <cellStyle name="_ET_STYLE_NoName_00__MC-111109A  Folkore 5PC 3PC comforter set + Duvet set 3" xfId="19175"/>
    <cellStyle name="_ET_STYLE_NoName_00__MC-111109A  Folkore 5PC 3PC comforter set + Duvet set_Madison Park" xfId="3930"/>
    <cellStyle name="_ET_STYLE_NoName_00__MC-111109A  Folkore 5PC 3PC comforter set + Duvet set_Madison Park 2" xfId="14164"/>
    <cellStyle name="_ET_STYLE_NoName_00__MC-111109A  Folkore 5PC 3PC comforter set + Duvet set_Madison Park 3" xfId="19176"/>
    <cellStyle name="_ET_STYLE_NoName_00__MC-111109A  Folkore 5PC 3PC comforter set + Duvet set_Madison Park 4" xfId="24118"/>
    <cellStyle name="_ET_STYLE_NoName_00__MC-111109A  Folkore 5PC 3PC comforter set + Duvet set_Madison Park_Sheet2" xfId="24119"/>
    <cellStyle name="_ET_STYLE_NoName_00__Ocean State pet bed commitment-101122" xfId="24120"/>
    <cellStyle name="_ET_STYLE_NoName_00__Ocean State pet bed commitment-101122 2" xfId="24121"/>
    <cellStyle name="_ET_STYLE_NoName_00__Petsmart 2011 promo quote 20100630-Emily (5)" xfId="24122"/>
    <cellStyle name="_ET_STYLE_NoName_00__Petsmart 2011 promo quote 20100630-Emily (5) 2" xfId="24123"/>
    <cellStyle name="_ET_STYLE_NoName_00__Petsmart 2011 promo quote 20100817" xfId="24124"/>
    <cellStyle name="_ET_STYLE_NoName_00__Petsmart 2011 promo quote 20100817 2" xfId="24125"/>
    <cellStyle name="_ET_STYLE_NoName_00__Petsmart 2011 promo quote 20101214" xfId="24126"/>
    <cellStyle name="_ET_STYLE_NoName_00__Petsmart 2011 promo quote 20101214 2" xfId="24127"/>
    <cellStyle name="_ET_STYLE_NoName_00__Petsmart Fall 2011 inline pet bed quote sheet 100318-final" xfId="24128"/>
    <cellStyle name="_ET_STYLE_NoName_00__Petsmart Fall 2011 inline pet bed quote sheet 100318-final 2" xfId="24129"/>
    <cellStyle name="_ET_STYLE_NoName_00__Sheet1" xfId="24130"/>
    <cellStyle name="_ET_STYLE_NoName_00__Sheet1 2" xfId="24131"/>
    <cellStyle name="_ET_STYLE_NoName_00__Sheet2" xfId="21795"/>
    <cellStyle name="_ET_STYLE_NoName_00__Sheet2 2" xfId="24132"/>
    <cellStyle name="_ET_STYLE_NoName_00__Sheet2 3" xfId="24133"/>
    <cellStyle name="_ET_STYLE_NoName_00__WM-140611A BHG Libra comforter 5pc set" xfId="10218"/>
    <cellStyle name="_ET_STYLE_NoName_00__WM-140619A BHG 5pc set-Ana Jovie Lenore Trintty" xfId="10219"/>
    <cellStyle name="_ET_STYLE_NoName_00__副本BB-100111 Fusion and Eden CCD 100112(2)" xfId="3931"/>
    <cellStyle name="_ET_STYLE_NoName_00__副本BB-100111 Fusion and Eden CCD 100112(2) 2" xfId="4586"/>
    <cellStyle name="_ET_STYLE_NoName_00__副本BB-100111 Fusion and Eden CCD 100112(2) 2 2" xfId="5615"/>
    <cellStyle name="_ET_STYLE_NoName_00__副本BB-100111 Fusion and Eden CCD 100112(2) 2 2 2" xfId="15780"/>
    <cellStyle name="_ET_STYLE_NoName_00__副本BB-100111 Fusion and Eden CCD 100112(2) 2 2 3" xfId="20792"/>
    <cellStyle name="_ET_STYLE_NoName_00__副本BB-100111 Fusion and Eden CCD 100112(2) 2 3" xfId="14772"/>
    <cellStyle name="_ET_STYLE_NoName_00__副本BB-100111 Fusion and Eden CCD 100112(2) 2 4" xfId="19784"/>
    <cellStyle name="_ET_STYLE_NoName_00__副本BB-100111 Fusion and Eden CCD 100112(2) 3" xfId="4587"/>
    <cellStyle name="_ET_STYLE_NoName_00__副本BB-100111 Fusion and Eden CCD 100112(2) 3 2" xfId="5616"/>
    <cellStyle name="_ET_STYLE_NoName_00__副本BB-100111 Fusion and Eden CCD 100112(2) 3 2 2" xfId="15781"/>
    <cellStyle name="_ET_STYLE_NoName_00__副本BB-100111 Fusion and Eden CCD 100112(2) 3 2 3" xfId="20793"/>
    <cellStyle name="_ET_STYLE_NoName_00__副本BB-100111 Fusion and Eden CCD 100112(2) 3 3" xfId="14773"/>
    <cellStyle name="_ET_STYLE_NoName_00__副本BB-100111 Fusion and Eden CCD 100112(2) 3 4" xfId="19785"/>
    <cellStyle name="_ET_STYLE_NoName_00__副本BB-100111 Fusion and Eden CCD 100112(2) 4" xfId="5293"/>
    <cellStyle name="_ET_STYLE_NoName_00__副本BB-100111 Fusion and Eden CCD 100112(2) 4 2" xfId="15466"/>
    <cellStyle name="_ET_STYLE_NoName_00__副本BB-100111 Fusion and Eden CCD 100112(2) 4 3" xfId="20478"/>
    <cellStyle name="_ET_STYLE_NoName_00__副本BB-100111 Fusion and Eden CCD 100112(2) 5" xfId="4496"/>
    <cellStyle name="_ET_STYLE_NoName_00__副本BB-100111 Fusion and Eden CCD 100112(2) 5 2" xfId="14715"/>
    <cellStyle name="_ET_STYLE_NoName_00__副本BB-100111 Fusion and Eden CCD 100112(2) 5 3" xfId="19727"/>
    <cellStyle name="_ET_STYLE_NoName_00__副本BB-100111 Fusion and Eden CCD 100112(2) 6" xfId="5583"/>
    <cellStyle name="_ET_STYLE_NoName_00__副本BB-100111 Fusion and Eden CCD 100112(2) 6 2" xfId="15748"/>
    <cellStyle name="_ET_STYLE_NoName_00__副本BB-100111 Fusion and Eden CCD 100112(2) 6 3" xfId="20760"/>
    <cellStyle name="_ET_STYLE_NoName_00__副本BB-100111 Fusion and Eden CCD 100112(2) 7" xfId="14165"/>
    <cellStyle name="_ET_STYLE_NoName_00__副本BB-100111 Fusion and Eden CCD 100112(2) 8" xfId="19177"/>
    <cellStyle name="_ET_STYLE_NoName_00__副本BB-100111 Fusion and Eden CCD 100112(2)_Ecom Decorative Pillows Fall2013 Quote Sheet 20131023" xfId="4588"/>
    <cellStyle name="_ET_STYLE_NoName_00__副本BB-100111 Fusion and Eden CCD 100112(2)_Ecom Decorative Pillows Fall2013 Quote Sheet 20131023 2" xfId="5617"/>
    <cellStyle name="_ET_STYLE_NoName_00__副本BB-100111 Fusion and Eden CCD 100112(2)_Ecom Decorative Pillows Fall2013 Quote Sheet 20131023 2 2" xfId="15782"/>
    <cellStyle name="_ET_STYLE_NoName_00__副本BB-100111 Fusion and Eden CCD 100112(2)_Ecom Decorative Pillows Fall2013 Quote Sheet 20131023 2 3" xfId="20794"/>
    <cellStyle name="_ET_STYLE_NoName_00__副本BB-100111 Fusion and Eden CCD 100112(2)_Ecom Decorative Pillows Fall2013 Quote Sheet 20131023 3" xfId="14774"/>
    <cellStyle name="_ET_STYLE_NoName_00__副本BB-100111 Fusion and Eden CCD 100112(2)_Ecom Decorative Pillows Fall2013 Quote Sheet 20131023 4" xfId="19786"/>
    <cellStyle name="_ET_STYLE_NoName_00__副本BB-100111 Fusion and Eden CCD 100112(2)_Madison Park" xfId="3932"/>
    <cellStyle name="_ET_STYLE_NoName_00__副本BB-100111 Fusion and Eden CCD 100112(2)_Madison Park 2" xfId="14166"/>
    <cellStyle name="_ET_STYLE_NoName_00__副本BB-100111 Fusion and Eden CCD 100112(2)_Madison Park 3" xfId="19178"/>
    <cellStyle name="_ET_STYLE_NoName_00__副本BB-100111 Fusion and Eden CCD 100112(2)_Madison Park 4" xfId="24134"/>
    <cellStyle name="_ET_STYLE_NoName_00__副本BB-100111 Fusion and Eden CCD 100112(2)_Madison Park_Sheet2" xfId="24135"/>
    <cellStyle name="_ET_STYLE_NoName_00__副本BB-100111 Fusion and Eden CCD 100112(2)_WM-140611A BHG Libra comforter 5pc set" xfId="10220"/>
    <cellStyle name="_ET_STYLE_NoName_00__副本BB-100111 Fusion and Eden CCD 100112(2)_WM-140619A BHG 5pc set-Ana Jovie Lenore Trintty" xfId="10221"/>
    <cellStyle name="_Evaluation" xfId="21796"/>
    <cellStyle name="_Evaluation 2" xfId="24136"/>
    <cellStyle name="_Evaluation_Fan Floral and Ovation-1" xfId="21797"/>
    <cellStyle name="_Evaluation_Fan Floral and Ovation-1 2" xfId="24137"/>
    <cellStyle name="_Fall 11Bath DevelopmentWork Chart-20110223" xfId="45964"/>
    <cellStyle name="_Fall 2009 Military Macys Home Orders to E AND E 2 25" xfId="1591"/>
    <cellStyle name="_Fall 2009 Military Macys Home Orders to E AND E 2 25 2" xfId="2840"/>
    <cellStyle name="_Fall 2009 Military Macys Home Orders to E AND E 2 25 2 2" xfId="24138"/>
    <cellStyle name="_Fall 2009 Military Macys Home Orders to E AND E 2 25 2 2 2" xfId="24139"/>
    <cellStyle name="_Fall 2009 Military Macys Home Orders to E AND E 2 25 2 3" xfId="24140"/>
    <cellStyle name="_Fall 2009 Military Macys Home Orders to E AND E 2 25 3" xfId="13112"/>
    <cellStyle name="_Fall 2009 Military Macys Home Orders to E AND E 2 25 3 2" xfId="24141"/>
    <cellStyle name="_Fall 2009 Military Macys Home Orders to E AND E 2 25 4" xfId="18124"/>
    <cellStyle name="_Fall 2009 Military Macys Home Orders to E AND E 2 25_2014S panel ship date" xfId="24142"/>
    <cellStyle name="_Fall 2009 Military Macys Home Orders to E AND E 2 25_2014S panel ship date 2" xfId="24143"/>
    <cellStyle name="_Fall 2009 Military Macys Home Orders to E AND E 2 25_7th Ave marketfollow111011--H--111012" xfId="24144"/>
    <cellStyle name="_Fall 2009 Military Macys Home Orders to E AND E 2 25_7th Ave marketfollow111011--H--111012 2" xfId="24145"/>
    <cellStyle name="_Fall 2009 Military Macys Home Orders to E AND E 2 25_BL microtec throw CCD 20130109 by Freda" xfId="24146"/>
    <cellStyle name="_Fall 2009 Military Macys Home Orders to E AND E 2 25_BL microtec throw CCD 20130109 by Freda 2" xfId="24147"/>
    <cellStyle name="_Fall 2009 Military Macys Home Orders to E AND E 2 25_CCD -WM BHG BLANKET 2013-12-20" xfId="24148"/>
    <cellStyle name="_Fall 2009 Military Macys Home Orders to E AND E 2 25_CCD -WM BHG BLANKET 2013-12-20 2" xfId="24149"/>
    <cellStyle name="_Fall 2009 Military Macys Home Orders to E AND E 2 25_CCD-HSN 09" xfId="24150"/>
    <cellStyle name="_Fall 2009 Military Macys Home Orders to E AND E 2 25_CCD-HSN 09 2" xfId="24151"/>
    <cellStyle name="_Fall 2009 Military Macys Home Orders to E AND E 2 25_CCD-HSN 092812" xfId="24152"/>
    <cellStyle name="_Fall 2009 Military Macys Home Orders to E AND E 2 25_CCD-HSN 092812 2" xfId="24153"/>
    <cellStyle name="_Fall 2009 Military Macys Home Orders to E AND E 2 25_CCD-HSN 130128" xfId="24154"/>
    <cellStyle name="_Fall 2009 Military Macys Home Orders to E AND E 2 25_CCD-HSN 130128 2" xfId="24155"/>
    <cellStyle name="_Fall 2009 Military Macys Home Orders to E AND E 2 25_CCD-poolstock long fur throw-011113" xfId="24156"/>
    <cellStyle name="_Fall 2009 Military Macys Home Orders to E AND E 2 25_CCD-poolstock long fur throw-011113 2" xfId="24157"/>
    <cellStyle name="_Fall 2009 Military Macys Home Orders to E AND E 2 25_CCD-poolstock micro velour blanket  throw-130808" xfId="24158"/>
    <cellStyle name="_Fall 2009 Military Macys Home Orders to E AND E 2 25_CCD-poolstock micro velour blanket  throw-130808 2" xfId="24159"/>
    <cellStyle name="_Fall 2009 Military Macys Home Orders to E AND E 2 25_CCD-WM blanket  throw-131029" xfId="24160"/>
    <cellStyle name="_Fall 2009 Military Macys Home Orders to E AND E 2 25_CCD-WM blanket  throw-131029 2" xfId="24161"/>
    <cellStyle name="_Fall 2009 Military Macys Home Orders to E AND E 2 25_CCD-WM blanket  throw-131029_WM BHG Lux plush blanket 20131220 upd20140115" xfId="24162"/>
    <cellStyle name="_Fall 2009 Military Macys Home Orders to E AND E 2 25_CCD-WM blanket  throw-131029_WM BHG Lux plush blanket 20131220 upd20140115 2" xfId="24163"/>
    <cellStyle name="_Fall 2009 Military Macys Home Orders to E AND E 2 25_CCD-WM blanket  throw-131029_WM BHG Lux plush blanket 20131220 upd20140115 upd 0121" xfId="24164"/>
    <cellStyle name="_Fall 2009 Military Macys Home Orders to E AND E 2 25_CCD-WM blanket  throw-131029_WM BHG Lux plush blanket 20131220 upd20140115 upd 0121 2" xfId="24165"/>
    <cellStyle name="_Fall 2009 Military Macys Home Orders to E AND E 2 25_CCD-WM blanket  throw-131029_WM BHG Lux plush blanket 20131220 upd20140115 upd 0121 upd 0305" xfId="24166"/>
    <cellStyle name="_Fall 2009 Military Macys Home Orders to E AND E 2 25_CCD-WM blanket  throw-131029_WM BHG Lux plush blanket 20131220 upd20140115 upd 0121 upd 0305 2" xfId="24167"/>
    <cellStyle name="_Fall 2009 Military Macys Home Orders to E AND E 2 25_CCD-WM blanket  throw-131029_WM BHG Lux plush blanket 20131220-updated 011614" xfId="24168"/>
    <cellStyle name="_Fall 2009 Military Macys Home Orders to E AND E 2 25_CCD-WM blanket  throw-131029_WM BHG Lux plush blanket 20131220-updated 011614 2" xfId="24169"/>
    <cellStyle name="_Fall 2009 Military Macys Home Orders to E AND E 2 25_CCD-WM blanket  throw-131029_WM BHG Lux plush blanket 20131220-updated 011614upd030514 (2)" xfId="24170"/>
    <cellStyle name="_Fall 2009 Military Macys Home Orders to E AND E 2 25_CCD-WM blanket  throw-131029_WM BHG Lux plush blanket 20131220-updated 011614upd030514 (2) 2" xfId="24171"/>
    <cellStyle name="_Fall 2009 Military Macys Home Orders to E AND E 2 25_CCD-WM blanket  throw-131029_WM BHG Lux plush blanket 20131220-updated 011614upd030514 upd030714" xfId="24172"/>
    <cellStyle name="_Fall 2009 Military Macys Home Orders to E AND E 2 25_CCD-WM blanket  throw-131029_WM BHG Lux plush blanket 20131220-updated 011614upd030514 upd030714 2" xfId="24173"/>
    <cellStyle name="_Fall 2009 Military Macys Home Orders to E AND E 2 25_CCD-WM holiday-130205" xfId="24174"/>
    <cellStyle name="_Fall 2009 Military Macys Home Orders to E AND E 2 25_CCD-WM holiday-130205 2" xfId="24175"/>
    <cellStyle name="_Fall 2009 Military Macys Home Orders to E AND E 2 25_CCD-WM holiday-130205_WM BHG Lux plush blanket 20131220 upd20140115" xfId="24176"/>
    <cellStyle name="_Fall 2009 Military Macys Home Orders to E AND E 2 25_CCD-WM holiday-130205_WM BHG Lux plush blanket 20131220 upd20140115 2" xfId="24177"/>
    <cellStyle name="_Fall 2009 Military Macys Home Orders to E AND E 2 25_CCD-WM holiday-130205_WM BHG Lux plush blanket 20131220 upd20140115 upd 0121" xfId="24178"/>
    <cellStyle name="_Fall 2009 Military Macys Home Orders to E AND E 2 25_CCD-WM holiday-130205_WM BHG Lux plush blanket 20131220 upd20140115 upd 0121 2" xfId="24179"/>
    <cellStyle name="_Fall 2009 Military Macys Home Orders to E AND E 2 25_CCD-WM holiday-130205_WM BHG Lux plush blanket 20131220 upd20140115 upd 0121 upd 0305" xfId="24180"/>
    <cellStyle name="_Fall 2009 Military Macys Home Orders to E AND E 2 25_CCD-WM holiday-130205_WM BHG Lux plush blanket 20131220 upd20140115 upd 0121 upd 0305 2" xfId="24181"/>
    <cellStyle name="_Fall 2009 Military Macys Home Orders to E AND E 2 25_CCD-WM holiday-130205_WM BHG Lux plush blanket 20131220-updated 011614" xfId="24182"/>
    <cellStyle name="_Fall 2009 Military Macys Home Orders to E AND E 2 25_CCD-WM holiday-130205_WM BHG Lux plush blanket 20131220-updated 011614 2" xfId="24183"/>
    <cellStyle name="_Fall 2009 Military Macys Home Orders to E AND E 2 25_CCD-WM holiday-130205_WM BHG Lux plush blanket 20131220-updated 011614upd030514 (2)" xfId="24184"/>
    <cellStyle name="_Fall 2009 Military Macys Home Orders to E AND E 2 25_CCD-WM holiday-130205_WM BHG Lux plush blanket 20131220-updated 011614upd030514 (2) 2" xfId="24185"/>
    <cellStyle name="_Fall 2009 Military Macys Home Orders to E AND E 2 25_CCD-WM holiday-130205_WM BHG Lux plush blanket 20131220-updated 011614upd030514 upd030714" xfId="24186"/>
    <cellStyle name="_Fall 2009 Military Macys Home Orders to E AND E 2 25_CCD-WM holiday-130205_WM BHG Lux plush blanket 20131220-updated 011614upd030514 upd030714 2" xfId="24187"/>
    <cellStyle name="_Fall 2009 Military Macys Home Orders to E AND E 2 25_CCD-WM TRAVEL THROW-130822" xfId="24188"/>
    <cellStyle name="_Fall 2009 Military Macys Home Orders to E AND E 2 25_CCD-WM TRAVEL THROW-130822 2" xfId="24189"/>
    <cellStyle name="_Fall 2009 Military Macys Home Orders to E AND E 2 25_CCD-WM TRAVEL THROW-130822_WM BHG Lux plush blanket 20131220 upd20140115" xfId="24190"/>
    <cellStyle name="_Fall 2009 Military Macys Home Orders to E AND E 2 25_CCD-WM TRAVEL THROW-130822_WM BHG Lux plush blanket 20131220 upd20140115 2" xfId="24191"/>
    <cellStyle name="_Fall 2009 Military Macys Home Orders to E AND E 2 25_CCD-WM TRAVEL THROW-130822_WM BHG Lux plush blanket 20131220 upd20140115 upd 0121" xfId="24192"/>
    <cellStyle name="_Fall 2009 Military Macys Home Orders to E AND E 2 25_CCD-WM TRAVEL THROW-130822_WM BHG Lux plush blanket 20131220 upd20140115 upd 0121 2" xfId="24193"/>
    <cellStyle name="_Fall 2009 Military Macys Home Orders to E AND E 2 25_CCD-WM TRAVEL THROW-130822_WM BHG Lux plush blanket 20131220 upd20140115 upd 0121 upd 0305" xfId="24194"/>
    <cellStyle name="_Fall 2009 Military Macys Home Orders to E AND E 2 25_CCD-WM TRAVEL THROW-130822_WM BHG Lux plush blanket 20131220 upd20140115 upd 0121 upd 0305 2" xfId="24195"/>
    <cellStyle name="_Fall 2009 Military Macys Home Orders to E AND E 2 25_CCD-WM TRAVEL THROW-130822_WM BHG Lux plush blanket 20131220-updated 011614" xfId="24196"/>
    <cellStyle name="_Fall 2009 Military Macys Home Orders to E AND E 2 25_CCD-WM TRAVEL THROW-130822_WM BHG Lux plush blanket 20131220-updated 011614 2" xfId="24197"/>
    <cellStyle name="_Fall 2009 Military Macys Home Orders to E AND E 2 25_CCD-WM TRAVEL THROW-130822_WM BHG Lux plush blanket 20131220-updated 011614upd030514 (2)" xfId="24198"/>
    <cellStyle name="_Fall 2009 Military Macys Home Orders to E AND E 2 25_CCD-WM TRAVEL THROW-130822_WM BHG Lux plush blanket 20131220-updated 011614upd030514 (2) 2" xfId="24199"/>
    <cellStyle name="_Fall 2009 Military Macys Home Orders to E AND E 2 25_CCD-WM TRAVEL THROW-130822_WM BHG Lux plush blanket 20131220-updated 011614upd030514 upd030714" xfId="24200"/>
    <cellStyle name="_Fall 2009 Military Macys Home Orders to E AND E 2 25_CCD-WM TRAVEL THROW-130822_WM BHG Lux plush blanket 20131220-updated 011614upd030514 upd030714 2" xfId="24201"/>
    <cellStyle name="_Fall 2009 Military Macys Home Orders to E AND E 2 25_Cellular Blanket prices- Faze3" xfId="2906"/>
    <cellStyle name="_Fall 2009 Military Macys Home Orders to E AND E 2 25_Cellular Blanket prices- Faze3 2" xfId="13178"/>
    <cellStyle name="_Fall 2009 Military Macys Home Orders to E AND E 2 25_Cellular Blanket prices- Faze3 2 2" xfId="24202"/>
    <cellStyle name="_Fall 2009 Military Macys Home Orders to E AND E 2 25_Cellular Blanket prices- Faze3 2 3" xfId="24203"/>
    <cellStyle name="_Fall 2009 Military Macys Home Orders to E AND E 2 25_Cellular Blanket prices- Faze3 3" xfId="18190"/>
    <cellStyle name="_Fall 2009 Military Macys Home Orders to E AND E 2 25_Cellular Blanket prices- Faze3 3 2" xfId="24204"/>
    <cellStyle name="_Fall 2009 Military Macys Home Orders to E AND E 2 25_Cellular Blanket prices- Faze3 3 3" xfId="24205"/>
    <cellStyle name="_Fall 2009 Military Macys Home Orders to E AND E 2 25_Cellular Blanket prices- Faze3 3_Sheet1" xfId="24206"/>
    <cellStyle name="_Fall 2009 Military Macys Home Orders to E AND E 2 25_Cellular Blanket prices- Faze3 4" xfId="24207"/>
    <cellStyle name="_Fall 2009 Military Macys Home Orders to E AND E 2 25_Cellular Blanket prices- Faze3 4 2" xfId="24208"/>
    <cellStyle name="_Fall 2009 Military Macys Home Orders to E AND E 2 25_Cellular Blanket prices- Faze3 5" xfId="24209"/>
    <cellStyle name="_Fall 2009 Military Macys Home Orders to E AND E 2 25_Cellular Blanket prices- Faze3 6" xfId="24210"/>
    <cellStyle name="_Fall 2009 Military Macys Home Orders to E AND E 2 25_Cellular Blanket prices- Faze3_77" xfId="21798"/>
    <cellStyle name="_Fall 2009 Military Macys Home Orders to E AND E 2 25_Cellular Blanket prices- Faze3_77 2" xfId="24211"/>
    <cellStyle name="_Fall 2009 Military Macys Home Orders to E AND E 2 25_Cellular Blanket prices- Faze3_77 3" xfId="24212"/>
    <cellStyle name="_Fall 2009 Military Macys Home Orders to E AND E 2 25_Cellular Blanket prices- Faze3_77 3 2" xfId="24213"/>
    <cellStyle name="_Fall 2009 Military Macys Home Orders to E AND E 2 25_Cellular Blanket prices- Faze3_77 4" xfId="24214"/>
    <cellStyle name="_Fall 2009 Military Macys Home Orders to E AND E 2 25_Cellular Blanket prices- Faze3_77 4 2" xfId="24215"/>
    <cellStyle name="_Fall 2009 Military Macys Home Orders to E AND E 2 25_Cellular Blanket prices- Faze3_77 5" xfId="24216"/>
    <cellStyle name="_Fall 2009 Military Macys Home Orders to E AND E 2 25_Cellular Blanket prices- Faze3_77 5 2" xfId="24217"/>
    <cellStyle name="_Fall 2009 Military Macys Home Orders to E AND E 2 25_Cellular Blanket prices- Faze3_77 6" xfId="24218"/>
    <cellStyle name="_Fall 2009 Military Macys Home Orders to E AND E 2 25_Cellular Blanket prices- Faze3_77 7" xfId="24219"/>
    <cellStyle name="_Fall 2009 Military Macys Home Orders to E AND E 2 25_Cellular Blanket prices- Faze3_77 8" xfId="24220"/>
    <cellStyle name="_Fall 2009 Military Macys Home Orders to E AND E 2 25_Cellular Blanket prices- Faze3_CCD -WM BHG BLANKET 2013-12-20" xfId="24221"/>
    <cellStyle name="_Fall 2009 Military Macys Home Orders to E AND E 2 25_Cellular Blanket prices- Faze3_CCD -WM BHG BLANKET 2013-12-20 2" xfId="24222"/>
    <cellStyle name="_Fall 2009 Military Macys Home Orders to E AND E 2 25_Cellular Blanket prices- Faze3_CCD-WM TRAVEL THROW-130822" xfId="24223"/>
    <cellStyle name="_Fall 2009 Military Macys Home Orders to E AND E 2 25_Cellular Blanket prices- Faze3_CCD-WM TRAVEL THROW-130822 2" xfId="24224"/>
    <cellStyle name="_Fall 2009 Military Macys Home Orders to E AND E 2 25_Cellular Blanket prices- Faze3_CCD-WM TRAVEL THROW-130822_WM BHG Lux plush blanket 20131220 upd20140115" xfId="24225"/>
    <cellStyle name="_Fall 2009 Military Macys Home Orders to E AND E 2 25_Cellular Blanket prices- Faze3_CCD-WM TRAVEL THROW-130822_WM BHG Lux plush blanket 20131220 upd20140115 2" xfId="24226"/>
    <cellStyle name="_Fall 2009 Military Macys Home Orders to E AND E 2 25_Cellular Blanket prices- Faze3_CCD-WM TRAVEL THROW-130822_WM BHG Lux plush blanket 20131220 upd20140115 upd 0121" xfId="24227"/>
    <cellStyle name="_Fall 2009 Military Macys Home Orders to E AND E 2 25_Cellular Blanket prices- Faze3_CCD-WM TRAVEL THROW-130822_WM BHG Lux plush blanket 20131220 upd20140115 upd 0121 2" xfId="24228"/>
    <cellStyle name="_Fall 2009 Military Macys Home Orders to E AND E 2 25_Cellular Blanket prices- Faze3_CCD-WM TRAVEL THROW-130822_WM BHG Lux plush blanket 20131220 upd20140115 upd 0121 upd 0305" xfId="24229"/>
    <cellStyle name="_Fall 2009 Military Macys Home Orders to E AND E 2 25_Cellular Blanket prices- Faze3_CCD-WM TRAVEL THROW-130822_WM BHG Lux plush blanket 20131220 upd20140115 upd 0121 upd 0305 2" xfId="24230"/>
    <cellStyle name="_Fall 2009 Military Macys Home Orders to E AND E 2 25_Cellular Blanket prices- Faze3_CCD-WM TRAVEL THROW-130822_WM BHG Lux plush blanket 20131220-updated 011614" xfId="24231"/>
    <cellStyle name="_Fall 2009 Military Macys Home Orders to E AND E 2 25_Cellular Blanket prices- Faze3_CCD-WM TRAVEL THROW-130822_WM BHG Lux plush blanket 20131220-updated 011614 2" xfId="24232"/>
    <cellStyle name="_Fall 2009 Military Macys Home Orders to E AND E 2 25_Cellular Blanket prices- Faze3_CCD-WM TRAVEL THROW-130822_WM BHG Lux plush blanket 20131220-updated 011614upd030514 (2)" xfId="24233"/>
    <cellStyle name="_Fall 2009 Military Macys Home Orders to E AND E 2 25_Cellular Blanket prices- Faze3_CCD-WM TRAVEL THROW-130822_WM BHG Lux plush blanket 20131220-updated 011614upd030514 (2) 2" xfId="24234"/>
    <cellStyle name="_Fall 2009 Military Macys Home Orders to E AND E 2 25_Cellular Blanket prices- Faze3_CCD-WM TRAVEL THROW-130822_WM BHG Lux plush blanket 20131220-updated 011614upd030514 upd030714" xfId="24235"/>
    <cellStyle name="_Fall 2009 Military Macys Home Orders to E AND E 2 25_Cellular Blanket prices- Faze3_CCD-WM TRAVEL THROW-130822_WM BHG Lux plush blanket 20131220-updated 011614upd030514 upd030714 2" xfId="24236"/>
    <cellStyle name="_Fall 2009 Military Macys Home Orders to E AND E 2 25_Cellular Blanket prices- Faze3_Chairs" xfId="24237"/>
    <cellStyle name="_Fall 2009 Military Macys Home Orders to E AND E 2 25_Cellular Blanket prices- Faze3_Chairs_all in" xfId="24238"/>
    <cellStyle name="_Fall 2009 Military Macys Home Orders to E AND E 2 25_Cellular Blanket prices- Faze3_Chairs_all in_Chairs" xfId="24239"/>
    <cellStyle name="_Fall 2009 Military Macys Home Orders to E AND E 2 25_Cellular Blanket prices- Faze3_Chairs_all in_HJ order" xfId="24240"/>
    <cellStyle name="_Fall 2009 Military Macys Home Orders to E AND E 2 25_Cellular Blanket prices- Faze3_Chairs_ALL items" xfId="24241"/>
    <cellStyle name="_Fall 2009 Military Macys Home Orders to E AND E 2 25_Cellular Blanket prices- Faze3_Chairs_ALL items_chair" xfId="24242"/>
    <cellStyle name="_Fall 2009 Military Macys Home Orders to E AND E 2 25_Cellular Blanket prices- Faze3_Chairs_ALL items_Chairs" xfId="24243"/>
    <cellStyle name="_Fall 2009 Military Macys Home Orders to E AND E 2 25_Cellular Blanket prices- Faze3_Chairs_ALL items_HJ order" xfId="24244"/>
    <cellStyle name="_Fall 2009 Military Macys Home Orders to E AND E 2 25_Cellular Blanket prices- Faze3_Chairs_Chairs" xfId="24245"/>
    <cellStyle name="_Fall 2009 Military Macys Home Orders to E AND E 2 25_Cellular Blanket prices- Faze3_Chairs_FOB CHINA" xfId="24246"/>
    <cellStyle name="_Fall 2009 Military Macys Home Orders to E AND E 2 25_Cellular Blanket prices- Faze3_Chairs_WOD chair" xfId="24247"/>
    <cellStyle name="_Fall 2009 Military Macys Home Orders to E AND E 2 25_Cellular Blanket prices- Faze3_June 13 2013 pooled stock ecom menu" xfId="2907"/>
    <cellStyle name="_Fall 2009 Military Macys Home Orders to E AND E 2 25_Cellular Blanket prices- Faze3_June 13 2013 pooled stock ecom menu 2" xfId="13179"/>
    <cellStyle name="_Fall 2009 Military Macys Home Orders to E AND E 2 25_Cellular Blanket prices- Faze3_June 13 2013 pooled stock ecom menu 3" xfId="18191"/>
    <cellStyle name="_Fall 2009 Military Macys Home Orders to E AND E 2 25_Cellular Blanket prices- Faze3_Madison Park" xfId="3933"/>
    <cellStyle name="_Fall 2009 Military Macys Home Orders to E AND E 2 25_Cellular Blanket prices- Faze3_Madison Park 2" xfId="14167"/>
    <cellStyle name="_Fall 2009 Military Macys Home Orders to E AND E 2 25_Cellular Blanket prices- Faze3_Madison Park 3" xfId="19179"/>
    <cellStyle name="_Fall 2009 Military Macys Home Orders to E AND E 2 25_Cellular Blanket prices- Faze3_Madison Park 4" xfId="24248"/>
    <cellStyle name="_Fall 2009 Military Macys Home Orders to E AND E 2 25_Cellular Blanket prices- Faze3_Madison Park_Sheet2" xfId="24249"/>
    <cellStyle name="_Fall 2009 Military Macys Home Orders to E AND E 2 25_Cellular Blanket prices- Faze3_Sheet2" xfId="21799"/>
    <cellStyle name="_Fall 2009 Military Macys Home Orders to E AND E 2 25_Cellular Blanket prices- Faze3_Sheet2 2" xfId="24250"/>
    <cellStyle name="_Fall 2009 Military Macys Home Orders to E AND E 2 25_Cellular Blanket prices- Faze3_Sheet2 3" xfId="24251"/>
    <cellStyle name="_Fall 2009 Military Macys Home Orders to E AND E 2 25_Consolidated Price quote sheet" xfId="2908"/>
    <cellStyle name="_Fall 2009 Military Macys Home Orders to E AND E 2 25_Consolidated Price quote sheet (3)" xfId="2909"/>
    <cellStyle name="_Fall 2009 Military Macys Home Orders to E AND E 2 25_Consolidated Price quote sheet (3) 2" xfId="13181"/>
    <cellStyle name="_Fall 2009 Military Macys Home Orders to E AND E 2 25_Consolidated Price quote sheet (3) 2 2" xfId="21801"/>
    <cellStyle name="_Fall 2009 Military Macys Home Orders to E AND E 2 25_Consolidated Price quote sheet (3) 3" xfId="18193"/>
    <cellStyle name="_Fall 2009 Military Macys Home Orders to E AND E 2 25_Consolidated Price quote sheet (3)_June 13 2013 pooled stock ecom menu" xfId="2910"/>
    <cellStyle name="_Fall 2009 Military Macys Home Orders to E AND E 2 25_Consolidated Price quote sheet (3)_June 13 2013 pooled stock ecom menu 2" xfId="13182"/>
    <cellStyle name="_Fall 2009 Military Macys Home Orders to E AND E 2 25_Consolidated Price quote sheet (3)_June 13 2013 pooled stock ecom menu 3" xfId="18194"/>
    <cellStyle name="_Fall 2009 Military Macys Home Orders to E AND E 2 25_Consolidated Price quote sheet 10" xfId="44753"/>
    <cellStyle name="_Fall 2009 Military Macys Home Orders to E AND E 2 25_Consolidated Price quote sheet 11" xfId="44031"/>
    <cellStyle name="_Fall 2009 Military Macys Home Orders to E AND E 2 25_Consolidated Price quote sheet 12" xfId="44540"/>
    <cellStyle name="_Fall 2009 Military Macys Home Orders to E AND E 2 25_Consolidated Price quote sheet 13" xfId="44217"/>
    <cellStyle name="_Fall 2009 Military Macys Home Orders to E AND E 2 25_Consolidated Price quote sheet 14" xfId="44877"/>
    <cellStyle name="_Fall 2009 Military Macys Home Orders to E AND E 2 25_Consolidated Price quote sheet 15" xfId="44411"/>
    <cellStyle name="_Fall 2009 Military Macys Home Orders to E AND E 2 25_Consolidated Price quote sheet 16" xfId="44215"/>
    <cellStyle name="_Fall 2009 Military Macys Home Orders to E AND E 2 25_Consolidated Price quote sheet 17" xfId="44364"/>
    <cellStyle name="_Fall 2009 Military Macys Home Orders to E AND E 2 25_Consolidated Price quote sheet 18" xfId="45018"/>
    <cellStyle name="_Fall 2009 Military Macys Home Orders to E AND E 2 25_Consolidated Price quote sheet 19" xfId="45019"/>
    <cellStyle name="_Fall 2009 Military Macys Home Orders to E AND E 2 25_Consolidated Price quote sheet 2" xfId="13180"/>
    <cellStyle name="_Fall 2009 Military Macys Home Orders to E AND E 2 25_Consolidated Price quote sheet 2 2" xfId="21800"/>
    <cellStyle name="_Fall 2009 Military Macys Home Orders to E AND E 2 25_Consolidated Price quote sheet 20" xfId="48585"/>
    <cellStyle name="_Fall 2009 Military Macys Home Orders to E AND E 2 25_Consolidated Price quote sheet 21" xfId="49136"/>
    <cellStyle name="_Fall 2009 Military Macys Home Orders to E AND E 2 25_Consolidated Price quote sheet 22" xfId="49201"/>
    <cellStyle name="_Fall 2009 Military Macys Home Orders to E AND E 2 25_Consolidated Price quote sheet 23" xfId="49138"/>
    <cellStyle name="_Fall 2009 Military Macys Home Orders to E AND E 2 25_Consolidated Price quote sheet 24" xfId="49203"/>
    <cellStyle name="_Fall 2009 Military Macys Home Orders to E AND E 2 25_Consolidated Price quote sheet 3" xfId="18192"/>
    <cellStyle name="_Fall 2009 Military Macys Home Orders to E AND E 2 25_Consolidated Price quote sheet 3 2" xfId="22206"/>
    <cellStyle name="_Fall 2009 Military Macys Home Orders to E AND E 2 25_Consolidated Price quote sheet 4" xfId="22511"/>
    <cellStyle name="_Fall 2009 Military Macys Home Orders to E AND E 2 25_Consolidated Price quote sheet 5" xfId="22204"/>
    <cellStyle name="_Fall 2009 Military Macys Home Orders to E AND E 2 25_Consolidated Price quote sheet 6" xfId="22510"/>
    <cellStyle name="_Fall 2009 Military Macys Home Orders to E AND E 2 25_Consolidated Price quote sheet 7" xfId="22202"/>
    <cellStyle name="_Fall 2009 Military Macys Home Orders to E AND E 2 25_Consolidated Price quote sheet 8" xfId="22189"/>
    <cellStyle name="_Fall 2009 Military Macys Home Orders to E AND E 2 25_Consolidated Price quote sheet 9" xfId="22573"/>
    <cellStyle name="_Fall 2009 Military Macys Home Orders to E AND E 2 25_Consolidated Price quote sheet_June 13 2013 pooled stock ecom menu" xfId="2911"/>
    <cellStyle name="_Fall 2009 Military Macys Home Orders to E AND E 2 25_Consolidated Price quote sheet_June 13 2013 pooled stock ecom menu 2" xfId="13183"/>
    <cellStyle name="_Fall 2009 Military Macys Home Orders to E AND E 2 25_Consolidated Price quote sheet_June 13 2013 pooled stock ecom menu 3" xfId="18195"/>
    <cellStyle name="_Fall 2009 Military Macys Home Orders to E AND E 2 25_Ecommerce Menu - BBBST 08.27.12" xfId="24252"/>
    <cellStyle name="_Fall 2009 Military Macys Home Orders to E AND E 2 25_Ecommerce Menu - BBBST 08.27.12 2" xfId="24253"/>
    <cellStyle name="_Fall 2009 Military Macys Home Orders to E AND E 2 25_HSN Blanket &amp; Throw 121003 updated 130114" xfId="24254"/>
    <cellStyle name="_Fall 2009 Military Macys Home Orders to E AND E 2 25_HSN Blanket &amp; Throw 121003 updated 130114 2" xfId="24255"/>
    <cellStyle name="_Fall 2009 Military Macys Home Orders to E AND E 2 25_JCP berber mattress pad 0120012--H--0125012may" xfId="24256"/>
    <cellStyle name="_Fall 2009 Military Macys Home Orders to E AND E 2 25_JCP berber mattress pad 0120012--H--0125012may 2" xfId="24257"/>
    <cellStyle name="_Fall 2009 Military Macys Home Orders to E AND E 2 25_JCP Display comforter 0119012--H--0120012" xfId="24258"/>
    <cellStyle name="_Fall 2009 Military Macys Home Orders to E AND E 2 25_JCP Display comforter 0119012--H--0120012 2" xfId="24259"/>
    <cellStyle name="_Fall 2009 Military Macys Home Orders to E AND E 2 25_JCP softspun printed throw 0227012--H--0229012" xfId="24260"/>
    <cellStyle name="_Fall 2009 Military Macys Home Orders to E AND E 2 25_JCP softspun printed throw 0227012--H--0229012 2" xfId="24261"/>
    <cellStyle name="_Fall 2009 Military Macys Home Orders to E AND E 2 25_Kohl's mink berber comforter mini set 0320012--H--0402012May" xfId="24262"/>
    <cellStyle name="_Fall 2009 Military Macys Home Orders to E AND E 2 25_Kohl's mink berber comforter mini set 0320012--H--0402012May 2" xfId="24263"/>
    <cellStyle name="_Fall 2009 Military Macys Home Orders to E AND E 2 25_Kohls proposal" xfId="24264"/>
    <cellStyle name="_Fall 2009 Military Macys Home Orders to E AND E 2 25_LID" xfId="24265"/>
    <cellStyle name="_Fall 2009 Military Macys Home Orders to E AND E 2 25_LID 2" xfId="24266"/>
    <cellStyle name="_Fall 2009 Military Macys Home Orders to E AND E 2 25_Line Plan Fall 2012 FINAL" xfId="3242"/>
    <cellStyle name="_Fall 2009 Military Macys Home Orders to E AND E 2 25_Line Plan Fall 2012 FINAL 2" xfId="13503"/>
    <cellStyle name="_Fall 2009 Military Macys Home Orders to E AND E 2 25_Line Plan Fall 2012 FINAL 2 2" xfId="24267"/>
    <cellStyle name="_Fall 2009 Military Macys Home Orders to E AND E 2 25_Line Plan Fall 2012 FINAL 3" xfId="18515"/>
    <cellStyle name="_Fall 2009 Military Macys Home Orders to E AND E 2 25_Line Plan Fall 2012 FINAL_Chairs" xfId="24268"/>
    <cellStyle name="_Fall 2009 Military Macys Home Orders to E AND E 2 25_Line Plan Fall 2012 FINAL_Furniture" xfId="24269"/>
    <cellStyle name="_Fall 2009 Military Macys Home Orders to E AND E 2 25_Line Plan Fall 2012 FINAL_HJ order" xfId="24270"/>
    <cellStyle name="_Fall 2009 Military Macys Home Orders to E AND E 2 25_Madison Park" xfId="3934"/>
    <cellStyle name="_Fall 2009 Military Macys Home Orders to E AND E 2 25_Madison Park 2" xfId="14168"/>
    <cellStyle name="_Fall 2009 Military Macys Home Orders to E AND E 2 25_Madison Park 3" xfId="19180"/>
    <cellStyle name="_Fall 2009 Military Macys Home Orders to E AND E 2 25_Madison Park_Sheet2" xfId="24271"/>
    <cellStyle name="_Fall 2009 Military Macys Home Orders to E AND E 2 25_Meijer Basic Bedding comforter, throw 20121204" xfId="24272"/>
    <cellStyle name="_Fall 2009 Military Macys Home Orders to E AND E 2 25_Meijer Basic Bedding comforter, throw 20121204 2" xfId="24273"/>
    <cellStyle name="_Fall 2009 Military Macys Home Orders to E AND E 2 25_Meijer Blanket &amp; Throw 121121 updated 121218" xfId="24274"/>
    <cellStyle name="_Fall 2009 Military Macys Home Orders to E AND E 2 25_Meijer Blanket &amp; Throw 121121 updated 121218 2" xfId="24275"/>
    <cellStyle name="_Fall 2009 Military Macys Home Orders to E AND E 2 25_Poolstock Down Alt Throw Commit 130417" xfId="24276"/>
    <cellStyle name="_Fall 2009 Military Macys Home Orders to E AND E 2 25_Poolstock Down Alt Throw Commit 130417 2" xfId="24277"/>
    <cellStyle name="_Fall 2009 Military Macys Home Orders to E AND E 2 25_Poolstock New Poly Knit Blanket 121114.xls" xfId="24278"/>
    <cellStyle name="_Fall 2009 Military Macys Home Orders to E AND E 2 25_Poolstock New Poly Knit Blanket 121114.xls 2" xfId="24279"/>
    <cellStyle name="_Fall 2009 Military Macys Home Orders to E AND E 2 25_Poolstock Non-heated Blanket &amp; Sheet Set Commit" xfId="24280"/>
    <cellStyle name="_Fall 2009 Military Macys Home Orders to E AND E 2 25_Poolstock Non-heated Blanket &amp; Sheet Set Commit 2" xfId="24281"/>
    <cellStyle name="_Fall 2009 Military Macys Home Orders to E AND E 2 25_Sears mattress pad 0307012--H--0328012 3M,antibacterial" xfId="24282"/>
    <cellStyle name="_Fall 2009 Military Macys Home Orders to E AND E 2 25_Sears mattress pad 0307012--H--0328012 3M,antibacterial 2" xfId="24283"/>
    <cellStyle name="_Fall 2009 Military Macys Home Orders to E AND E 2 25_Sheet1" xfId="24284"/>
    <cellStyle name="_Fall 2009 Military Macys Home Orders to E AND E 2 25_Sheet1 2" xfId="24285"/>
    <cellStyle name="_Fall 2009 Military Macys Home Orders to E AND E 2 25_TM Mink Berber Down Alt Throw Commit 130228" xfId="24286"/>
    <cellStyle name="_Fall 2009 Military Macys Home Orders to E AND E 2 25_TM Mink Berber Down Alt Throw Commit 130228 2" xfId="24287"/>
    <cellStyle name="_Fall 2009 Military Macys Home Orders to E AND E 2 25_Tuesday down alt blanekt111018--H--111019" xfId="24288"/>
    <cellStyle name="_Fall 2009 Military Macys Home Orders to E AND E 2 25_Tuesday down alt blanekt111018--H--111019 2" xfId="24289"/>
    <cellStyle name="_Fall 2009 Military Macys Home Orders to E AND E 2 25_Tuesday Morning down alt throw 130207 updated 130220" xfId="24290"/>
    <cellStyle name="_Fall 2009 Military Macys Home Orders to E AND E 2 25_Tuesday Morning down alt throw 130207 updated 130220 2" xfId="24291"/>
    <cellStyle name="_Fall 2009 Military Macys Home Orders to E AND E 2 25_Tuesday Morning meeting110608--H--110611jill THW" xfId="24292"/>
    <cellStyle name="_Fall 2009 Military Macys Home Orders to E AND E 2 25_Tuesday Morning meeting110608--H--110611jill THW 2" xfId="24293"/>
    <cellStyle name="_Fall 2009 Military Macys Home Orders to E AND E 2 25_Tuesday Morning meeting11520--H--110525" xfId="24294"/>
    <cellStyle name="_Fall 2009 Military Macys Home Orders to E AND E 2 25_Tuesday Morning meeting11520--H--110525 2" xfId="24295"/>
    <cellStyle name="_Fall 2009 Military Macys Home Orders to E AND E 2 25_Tuesday morning pillowcoverpad110816--H--0111012" xfId="24296"/>
    <cellStyle name="_Fall 2009 Military Macys Home Orders to E AND E 2 25_Tuesday morning pillowcoverpad110816--H--0111012 2" xfId="24297"/>
    <cellStyle name="_Fall 2009 Military Macys Home Orders to E AND E 2 25_Tuesday morning pillowcoverpad110816--H--111025" xfId="24298"/>
    <cellStyle name="_Fall 2009 Military Macys Home Orders to E AND E 2 25_Tuesday morning pillowcoverpad110816--H--111025 2" xfId="24299"/>
    <cellStyle name="_Fall 2009 Military Macys Home Orders to E AND E 2 25_WM 2013 Lawn blanket updated 11082012 xls (3)" xfId="24300"/>
    <cellStyle name="_Fall 2009 Military Macys Home Orders to E AND E 2 25_WM 2013 Lawn blanket updated 11082012 xls (3) 2" xfId="24301"/>
    <cellStyle name="_Fall 2009 Military Macys Home Orders to E AND E 2 25_WM 2014 Lawn blanket 20130904" xfId="24302"/>
    <cellStyle name="_Fall 2009 Military Macys Home Orders to E AND E 2 25_WM 2014 Lawn blanket 20130904 2" xfId="24303"/>
    <cellStyle name="_Fall 2009 Military Macys Home Orders to E AND E 2 25_WM angle Wrap commitment-05232012-updated 07172012" xfId="24304"/>
    <cellStyle name="_Fall 2009 Military Macys Home Orders to E AND E 2 25_WM angle Wrap commitment-05232012-updated 07172012 2" xfId="24305"/>
    <cellStyle name="_Fall 2009 Military Macys Home Orders to E AND E 2 25_WM BHG Lux plush blanket upd 20140307" xfId="24306"/>
    <cellStyle name="_Fall 2009 Military Macys Home Orders to E AND E 2 25_WM BHG Lux plush blanket upd 20140307 2" xfId="24307"/>
    <cellStyle name="_Fashion Bedding" xfId="21802"/>
    <cellStyle name="_Fashion Bedding 2" xfId="24308"/>
    <cellStyle name="_Fashion Bedding Fall 2012" xfId="1592"/>
    <cellStyle name="_Fashion Bedding Fall 2012 2" xfId="2634"/>
    <cellStyle name="_Fashion Bedding Fall 2012 2 2" xfId="4490"/>
    <cellStyle name="_Fashion Bedding Fall 2012 2 3" xfId="14710"/>
    <cellStyle name="_Fashion Bedding Fall 2012 2 4" xfId="19722"/>
    <cellStyle name="_Fashion Bedding Fall 2012 3" xfId="3935"/>
    <cellStyle name="_Fashion Bedding Fall 2012 3 2" xfId="24309"/>
    <cellStyle name="_Fashion Bedding Fall 2012 4" xfId="14169"/>
    <cellStyle name="_Fashion Bedding Fall 2012 5" xfId="19181"/>
    <cellStyle name="_Fashion Bedding Fall 2012_Madison Park" xfId="3936"/>
    <cellStyle name="_Fashion Bedding Fall 2012_Madison Park 2" xfId="14170"/>
    <cellStyle name="_Fashion Bedding Fall 2012_Madison Park 3" xfId="19182"/>
    <cellStyle name="_Fashion Bedding Fall 2012_Madison Park 4" xfId="24310"/>
    <cellStyle name="_Fashion Bedding Fall 2012_Madison Park_Sheet2" xfId="24311"/>
    <cellStyle name="_FOB CHINA" xfId="24312"/>
    <cellStyle name="_Forecast by pattern" xfId="21803"/>
    <cellStyle name="_Forecast by pattern 2" xfId="24313"/>
    <cellStyle name="_Forecast by pattern_11.6" xfId="45965"/>
    <cellStyle name="_Forecast by pattern_12.4 " xfId="45966"/>
    <cellStyle name="_Forecast by pattern_BBB evaluation for Calypso 993store _20111121_frank" xfId="45967"/>
    <cellStyle name="_Forecast by pattern_BBB evaluation for Calypso 993store _20111121_frank 2" xfId="45968"/>
    <cellStyle name="_Forecast by pattern_BBB evaluation for Calypso 993store _20111121_Frank_2" xfId="45969"/>
    <cellStyle name="_Forecast by pattern_BBB evaluation for Calypso 993store _20111121_Frank_2 2" xfId="45970"/>
    <cellStyle name="_Forecast by pattern_BBB evaluation for Calypso 993store _20111121_frank_BBB proj for Calypso 993store" xfId="45971"/>
    <cellStyle name="_Forecast by pattern_BBB proj for Calypso 993store" xfId="45972"/>
    <cellStyle name="_Forecast by pattern_Echo Production schedule_2009 Fall_201119" xfId="45973"/>
    <cellStyle name="_Forecast by pattern_Echo Production schedule_2009 Fall_201119 2" xfId="45974"/>
    <cellStyle name="_Forecast by pattern_Echo Production schedule_2009 Fall_201141" xfId="45975"/>
    <cellStyle name="_Forecast by pattern_Echo Production schedule_2009 Fall_201141 2" xfId="45976"/>
    <cellStyle name="_Forecast by pattern_Harbor house Production Schedule_2011Spring_201139" xfId="45977"/>
    <cellStyle name="_Forecast by pattern_Harbor house Production Schedule_2011Spring_201139 2" xfId="45978"/>
    <cellStyle name="_Forecast by pattern_Harbor house Production Schedule_2011Spring_201139_BBB proj for Calypso 993store" xfId="45979"/>
    <cellStyle name="_Forecast by pattern_Macy proj 201110" xfId="45980"/>
    <cellStyle name="_Forecast by pattern_Macy proj 201110 2" xfId="45981"/>
    <cellStyle name="_Forecast by pattern_Sheet1" xfId="45982"/>
    <cellStyle name="_Forecast by pattern_Sheet2" xfId="45983"/>
    <cellStyle name="_Forecast by pattern_Summary" xfId="45984"/>
    <cellStyle name="_Forecast by pattern_Summary 2" xfId="45985"/>
    <cellStyle name="_Forecast by pattern_Summary_BBB proj for Calypso 993store" xfId="45986"/>
    <cellStyle name="_Forecast evaluation Be smith HB naturals window" xfId="24314"/>
    <cellStyle name="_Forecast evaluation Jeston window" xfId="24315"/>
    <cellStyle name="_Forecast evaluation RA window" xfId="24316"/>
    <cellStyle name="_Forecast evaluation Tao waterfall and Temple Geo fall 2010" xfId="45987"/>
    <cellStyle name="_Forecast evaluation_Brisbane-Pyranees_20100709" xfId="21804"/>
    <cellStyle name="_Forecast evaluation_Brisbane-Pyranees_20100709 2" xfId="24317"/>
    <cellStyle name="_Forecast evaluation_Crystal Beach_20110401" xfId="21805"/>
    <cellStyle name="_Forecast evaluation_Crystal Beach_20110401 2" xfId="24318"/>
    <cellStyle name="_Forecast evaluation_Lucy Bloom_20100525" xfId="21806"/>
    <cellStyle name="_Forecast evaluation_Lucy Bloom_20100525 2" xfId="24319"/>
    <cellStyle name="_Forecast evaluation_Pacifica-Island Grove_20110301" xfId="21807"/>
    <cellStyle name="_Forecast evaluation_Pacifica-Island Grove_20110301 2" xfId="24320"/>
    <cellStyle name="_Forecast evaluation_Preston_20110420 (3)" xfId="21808"/>
    <cellStyle name="_Forecast evaluation_Preston_20110420 (3) 2" xfId="24321"/>
    <cellStyle name="_Forecast evaluation_Preston_20110420 (4)" xfId="21809"/>
    <cellStyle name="_Forecast evaluation_Preston_20110420 (4) 2" xfId="24322"/>
    <cellStyle name="_Furniture Division Item List Macola# and UPC#" xfId="1593"/>
    <cellStyle name="_Furniture Division Item List Macola# and UPC# 2" xfId="3243"/>
    <cellStyle name="_Furniture Division Item List Macola# and UPC# 2 2" xfId="13504"/>
    <cellStyle name="_Furniture Division Item List Macola# and UPC# 2 3" xfId="18516"/>
    <cellStyle name="_Furniture Division Item List Macola# and UPC# 2_Sheet1" xfId="24323"/>
    <cellStyle name="_Furniture Division Item List Macola# and UPC# 2_Sheet1 2" xfId="24324"/>
    <cellStyle name="_Furniture Division Item List Macola# and UPC# 3" xfId="3244"/>
    <cellStyle name="_Furniture Division Item List Macola# and UPC# 3 2" xfId="13505"/>
    <cellStyle name="_Furniture Division Item List Macola# and UPC# 3 3" xfId="18517"/>
    <cellStyle name="_Furniture Division Item List Macola# and UPC# 3_Sheet1" xfId="24325"/>
    <cellStyle name="_Furniture Division Item List Macola# and UPC# 4" xfId="3245"/>
    <cellStyle name="_Furniture Division Item List Macola# and UPC# 4 2" xfId="13506"/>
    <cellStyle name="_Furniture Division Item List Macola# and UPC# 4 3" xfId="18518"/>
    <cellStyle name="_Furniture Division Item List Macola# and UPC# 5" xfId="2841"/>
    <cellStyle name="_Furniture Division Item List Macola# and UPC# 6" xfId="13113"/>
    <cellStyle name="_Furniture Division Item List Macola# and UPC# 7" xfId="18125"/>
    <cellStyle name="_Furniture Division Item List Macola# and UPC#_77" xfId="21810"/>
    <cellStyle name="_Furniture Division Item List Macola# and UPC#_77 2" xfId="24326"/>
    <cellStyle name="_Furniture Division Item List Macola# and UPC#_77 3" xfId="24327"/>
    <cellStyle name="_Furniture Division Item List Macola# and UPC#_77 3 2" xfId="24328"/>
    <cellStyle name="_Furniture Division Item List Macola# and UPC#_77 4" xfId="24329"/>
    <cellStyle name="_Furniture Division Item List Macola# and UPC#_77 4 2" xfId="24330"/>
    <cellStyle name="_Furniture Division Item List Macola# and UPC#_77 5" xfId="24331"/>
    <cellStyle name="_Furniture Division Item List Macola# and UPC#_77 5 2" xfId="24332"/>
    <cellStyle name="_Furniture Division Item List Macola# and UPC#_77 6" xfId="24333"/>
    <cellStyle name="_Furniture Division Item List Macola# and UPC#_77 7" xfId="24334"/>
    <cellStyle name="_Furniture Division Item List Macola# and UPC#_77 8" xfId="24335"/>
    <cellStyle name="_Furniture Division Item List Macola# and UPC#_Chairs" xfId="24336"/>
    <cellStyle name="_Furniture Division Item List Macola# and UPC#_Chairs_all in" xfId="24337"/>
    <cellStyle name="_Furniture Division Item List Macola# and UPC#_Chairs_all in_Chairs" xfId="24338"/>
    <cellStyle name="_Furniture Division Item List Macola# and UPC#_Chairs_all in_HJ order" xfId="24339"/>
    <cellStyle name="_Furniture Division Item List Macola# and UPC#_Chairs_ALL items" xfId="24340"/>
    <cellStyle name="_Furniture Division Item List Macola# and UPC#_Chairs_ALL items_chair" xfId="24341"/>
    <cellStyle name="_Furniture Division Item List Macola# and UPC#_Chairs_ALL items_Chairs" xfId="24342"/>
    <cellStyle name="_Furniture Division Item List Macola# and UPC#_Chairs_ALL items_HJ order" xfId="24343"/>
    <cellStyle name="_Furniture Division Item List Macola# and UPC#_Chairs_Chairs" xfId="24344"/>
    <cellStyle name="_Furniture Division Item List Macola# and UPC#_Chairs_FOB CHINA" xfId="24345"/>
    <cellStyle name="_Furniture Division Item List Macola# and UPC#_Chairs_WOD chair" xfId="24346"/>
    <cellStyle name="_Furniture Division Item List Macola# and UPC#_JLA Accents 4-2013 - Michelle 2 Price" xfId="3246"/>
    <cellStyle name="_Furniture Division Item List Macola# and UPC#_JLA Accents 4-2013 - Michelle 2 Price 2" xfId="13507"/>
    <cellStyle name="_Furniture Division Item List Macola# and UPC#_JLA Accents 4-2013 - Michelle 2 Price 3" xfId="18519"/>
    <cellStyle name="_Furniture Division Item List Macola# and UPC#_JLA Accents 4-2013 - Michelle 2 Price 3 2" xfId="24347"/>
    <cellStyle name="_Furniture Division Item List Macola# and UPC#_JLA Accents 4-2013 - Michelle 2 Price 4" xfId="24348"/>
    <cellStyle name="_Furniture Division Item List Macola# and UPC#_JLA Accents 4-2013 - Michelle 2 Price 4 2" xfId="24349"/>
    <cellStyle name="_Furniture Division Item List Macola# and UPC#_JLA Accents 4-2013 - Michelle 2 Price 5" xfId="24350"/>
    <cellStyle name="_Furniture Division Item List Macola# and UPC#_JLA Accents 4-2013 - Michelle 2 Price 5 2" xfId="24351"/>
    <cellStyle name="_Furniture Division Item List Macola# and UPC#_JLA Accents 4-2013 - Michelle 2 Price 6" xfId="24352"/>
    <cellStyle name="_Furniture Division Item List Macola# and UPC#_JLA Accents 4-2013 - Michelle 2 Price 7" xfId="24353"/>
    <cellStyle name="_Furniture Division Item List Macola# and UPC#_JLA Accents 4-2013 - Michelle 2 Price 8" xfId="24354"/>
    <cellStyle name="_Furniture Division Item List Macola# and UPC#_JLA Accents 4-2013 - Michelle 2 Price_all in" xfId="24355"/>
    <cellStyle name="_Furniture Division Item List Macola# and UPC#_JLA Accents 4-2013 - Michelle 2 Price_all in_Chairs" xfId="24356"/>
    <cellStyle name="_Furniture Division Item List Macola# and UPC#_JLA Accents 4-2013 - Michelle 2 Price_all in_HJ order" xfId="24357"/>
    <cellStyle name="_Furniture Division Item List Macola# and UPC#_JLA Accents 4-2013 - Michelle 2 Price_ALL items" xfId="24358"/>
    <cellStyle name="_Furniture Division Item List Macola# and UPC#_JLA Accents 4-2013 - Michelle 2 Price_ALL items_chair" xfId="24359"/>
    <cellStyle name="_Furniture Division Item List Macola# and UPC#_JLA Accents 4-2013 - Michelle 2 Price_ALL items_Chairs" xfId="24360"/>
    <cellStyle name="_Furniture Division Item List Macola# and UPC#_JLA Accents 4-2013 - Michelle 2 Price_ALL items_HJ order" xfId="24361"/>
    <cellStyle name="_Furniture Division Item List Macola# and UPC#_JLA Accents 4-2013 - Michelle 2 Price_Chairs" xfId="24362"/>
    <cellStyle name="_Furniture Division Item List Macola# and UPC#_JLA Accents 4-2013 - Michelle 2 Price_FOB CHINA" xfId="24363"/>
    <cellStyle name="_Furniture Division Item List Macola# and UPC#_JLA Accents 4-2013 - Michelle 2 Price_Furniture" xfId="24364"/>
    <cellStyle name="_Furniture Division Item List Macola# and UPC#_JLA Accents 4-2013 - Michelle 2 Price_WOD chair" xfId="24365"/>
    <cellStyle name="_Furniture Division Item List Macola# and UPC#_June 13 2013 pooled stock ecom menu" xfId="2912"/>
    <cellStyle name="_Furniture Division Item List Macola# and UPC#_June 13 2013 pooled stock ecom menu 2" xfId="13184"/>
    <cellStyle name="_Furniture Division Item List Macola# and UPC#_June 13 2013 pooled stock ecom menu 3" xfId="18196"/>
    <cellStyle name="_Furniture Division Item List Macola# and UPC#_Madison Park" xfId="3937"/>
    <cellStyle name="_Furniture Division Item List Macola# and UPC#_Madison Park 2" xfId="14171"/>
    <cellStyle name="_Furniture Division Item List Macola# and UPC#_Madison Park 3" xfId="19183"/>
    <cellStyle name="_Furniture Division Item List Macola# and UPC#_Madison Park 4" xfId="24366"/>
    <cellStyle name="_Furniture Division Item List Macola# and UPC#_Madison Park_Sheet2" xfId="24367"/>
    <cellStyle name="_Furniture Division Item List Macola# and UPC#_Sheet1" xfId="24368"/>
    <cellStyle name="_Furniture Division Item List Macola# and UPC#_Sheet1 2" xfId="24369"/>
    <cellStyle name="_Furniture Division Item List Macola# and UPC#_Sheet2" xfId="21811"/>
    <cellStyle name="_Furniture Division Item List Macola# and UPC#_Sheet2 2" xfId="24370"/>
    <cellStyle name="_Furniture Division Item List Macola# and UPC#_Sheet2 3" xfId="24371"/>
    <cellStyle name="_Greenport Price 09-07-2011" xfId="45988"/>
    <cellStyle name="_Greenport Price 09-07-2011 2" xfId="45989"/>
    <cellStyle name="_Greenport Price quoted by Arthur 07-05-2011" xfId="45990"/>
    <cellStyle name="_Greenport Price quoted by Arthur 07-05-2011 2" xfId="45991"/>
    <cellStyle name="_Harbor House Preston_proj_20110418" xfId="21812"/>
    <cellStyle name="_Harbor House Preston_proj_20110418 2" xfId="24372"/>
    <cellStyle name="_Harbor house Production Schedule_2010Fall_201043" xfId="21813"/>
    <cellStyle name="_Harbor house Production Schedule_2010Fall_201043 2" xfId="24373"/>
    <cellStyle name="_Harbor house Production Schedule_2010Fall_201105" xfId="21814"/>
    <cellStyle name="_Harbor house Production Schedule_2010Fall_201105 2" xfId="24374"/>
    <cellStyle name="_Harbor house Production Schedule_2011Fall_201112" xfId="21815"/>
    <cellStyle name="_Harbor house Production Schedule_2011Fall_201112 2" xfId="24375"/>
    <cellStyle name="_Harbor house Production Schedule_2011Spring_201105" xfId="21816"/>
    <cellStyle name="_Harbor house Production Schedule_2011Spring_201105 2" xfId="24376"/>
    <cellStyle name="_Harbor house Production Schedule_2011Spring_201105_11.6" xfId="45992"/>
    <cellStyle name="_Harbor house Production Schedule_2011Spring_201105_12.4 " xfId="45993"/>
    <cellStyle name="_Harbor house Production Schedule_2011Spring_201105_BBB evaluation for Calypso 993store _20111121_frank" xfId="45994"/>
    <cellStyle name="_Harbor house Production Schedule_2011Spring_201105_BBB evaluation for Calypso 993store _20111121_frank 2" xfId="45995"/>
    <cellStyle name="_Harbor house Production Schedule_2011Spring_201105_BBB evaluation for Calypso 993store _20111121_Frank_2" xfId="45996"/>
    <cellStyle name="_Harbor house Production Schedule_2011Spring_201105_BBB evaluation for Calypso 993store _20111121_Frank_2 2" xfId="45997"/>
    <cellStyle name="_Harbor house Production Schedule_2011Spring_201105_BBB evaluation for Calypso 993store _20111121_frank_BBB proj for Calypso 993store" xfId="45998"/>
    <cellStyle name="_Harbor house Production Schedule_2011Spring_201105_BBB proj for Calypso 993store" xfId="45999"/>
    <cellStyle name="_Harbor house Production Schedule_2011Spring_201105_Echo Production schedule_2009 Fall_201119" xfId="46000"/>
    <cellStyle name="_Harbor house Production Schedule_2011Spring_201105_Echo Production schedule_2009 Fall_201119 2" xfId="46001"/>
    <cellStyle name="_Harbor house Production Schedule_2011Spring_201105_Echo Production schedule_2009 Fall_201141" xfId="46002"/>
    <cellStyle name="_Harbor house Production Schedule_2011Spring_201105_Echo Production schedule_2009 Fall_201141 2" xfId="46003"/>
    <cellStyle name="_Harbor house Production Schedule_2011Spring_201105_Harbor house Production Schedule_2011Spring_201139" xfId="46004"/>
    <cellStyle name="_Harbor house Production Schedule_2011Spring_201105_Harbor house Production Schedule_2011Spring_201139 2" xfId="46005"/>
    <cellStyle name="_Harbor house Production Schedule_2011Spring_201105_Harbor house Production Schedule_2011Spring_201139_BBB proj for Calypso 993store" xfId="46006"/>
    <cellStyle name="_Harbor house Production Schedule_2011Spring_201105_Macy proj 201110" xfId="46007"/>
    <cellStyle name="_Harbor house Production Schedule_2011Spring_201105_Macy proj 201110 2" xfId="46008"/>
    <cellStyle name="_Harbor house Production Schedule_2011Spring_201105_Sheet1" xfId="46009"/>
    <cellStyle name="_Harbor house Production Schedule_2011Spring_201105_Sheet2" xfId="46010"/>
    <cellStyle name="_Harbor house Production Schedule_2011Spring_201105_Summary" xfId="46011"/>
    <cellStyle name="_Harbor house Production Schedule_2011Spring_201105_Summary 2" xfId="46012"/>
    <cellStyle name="_Harbor house Production Schedule_2011Spring_201105_Summary_BBB proj for Calypso 993store" xfId="46013"/>
    <cellStyle name="_HBC_Trinity_20100316" xfId="24377"/>
    <cellStyle name="_HD KD Sofas 07142010" xfId="3247"/>
    <cellStyle name="_HD KD Sofas 07142010 2" xfId="13508"/>
    <cellStyle name="_HD KD Sofas 07142010 2 2" xfId="24378"/>
    <cellStyle name="_HD KD Sofas 07142010 3" xfId="18520"/>
    <cellStyle name="_HD KD Sofas 07142010_2011 HP Pricing for 2010 items" xfId="3248"/>
    <cellStyle name="_HD KD Sofas 07142010_2011 HP Pricing for 2010 items 2" xfId="13509"/>
    <cellStyle name="_HD KD Sofas 07142010_2011 HP Pricing for 2010 items 3" xfId="18521"/>
    <cellStyle name="_HD KD Sofas 07142010_2012 HP Old chair quote_4 4 2012-updated 4.4" xfId="3249"/>
    <cellStyle name="_HD KD Sofas 07142010_2012 HP Old chair quote_4 4 2012-updated 4.4 2" xfId="13510"/>
    <cellStyle name="_HD KD Sofas 07142010_2012 HP Old chair quote_4 4 2012-updated 4.4 3" xfId="18522"/>
    <cellStyle name="_HD KD Sofas 07142010_2012 HP Old chair quote_4 4 2012-updated 4.4_all in" xfId="24379"/>
    <cellStyle name="_HD KD Sofas 07142010_2012 HP Old chair quote_4 4 2012-updated 4.4_ALL items" xfId="24380"/>
    <cellStyle name="_HD KD Sofas 07142010_2012 HP Old chair quote_4 4 2012-updated 4.4_Chairs" xfId="24381"/>
    <cellStyle name="_HD KD Sofas 07142010_2012 HP Old chair quote_4 4 2012-updated 4.4_FOB CHINA" xfId="24382"/>
    <cellStyle name="_HD KD Sofas 07142010_2012 HP Old chair quote_4 4 2012-updated 4.4_FOB CHINA_Chairs" xfId="24383"/>
    <cellStyle name="_HD KD Sofas 07142010_2012 HP Old chair quote_4 4 2012-updated 4.4_FOB CHINA_HJ order" xfId="24384"/>
    <cellStyle name="_HD KD Sofas 07142010_36" xfId="21817"/>
    <cellStyle name="_HD KD Sofas 07142010_36 2" xfId="21818"/>
    <cellStyle name="_HD KD Sofas 07142010_36 2 2" xfId="24385"/>
    <cellStyle name="_HD KD Sofas 07142010_36 3" xfId="24386"/>
    <cellStyle name="_HD KD Sofas 07142010_77" xfId="21819"/>
    <cellStyle name="_HD KD Sofas 07142010_77 2" xfId="24387"/>
    <cellStyle name="_HD KD Sofas 07142010_ALL items" xfId="24388"/>
    <cellStyle name="_HD KD Sofas 07142010_ART VAN need price for China" xfId="24389"/>
    <cellStyle name="_HD KD Sofas 07142010_ART VAN orders item information" xfId="24390"/>
    <cellStyle name="_HD KD Sofas 07142010_chair" xfId="24391"/>
    <cellStyle name="_HD KD Sofas 07142010_Chairs" xfId="24392"/>
    <cellStyle name="_HD KD Sofas 07142010_Furniture" xfId="24393"/>
    <cellStyle name="_HD KD Sofas 07142010_HJ order" xfId="24394"/>
    <cellStyle name="_HD KD Sofas 07142010_JLA Accents 10-2012  FNL to Sku _ Top Art (2)" xfId="3250"/>
    <cellStyle name="_HD KD Sofas 07142010_JLA Accents 10-2012  FNL to Sku _ Top Art (2) 2" xfId="13511"/>
    <cellStyle name="_HD KD Sofas 07142010_JLA Accents 10-2012  FNL to Sku _ Top Art (2) 3" xfId="18523"/>
    <cellStyle name="_HD KD Sofas 07142010_JLA Accents 4-2013 - Michelle 2 Price" xfId="3251"/>
    <cellStyle name="_HD KD Sofas 07142010_JLA Accents 4-2013 - Michelle 2 Price 2" xfId="13512"/>
    <cellStyle name="_HD KD Sofas 07142010_JLA Accents 4-2013 - Michelle 2 Price 3" xfId="18524"/>
    <cellStyle name="_HD KD Sofas 07142010_Kohl's - Accent chair line up - 5 22 2012 from lemon (3)" xfId="24395"/>
    <cellStyle name="_HD KD Sofas 07142010_Kohls proposal" xfId="24396"/>
    <cellStyle name="_HD KD Sofas 07142010_Line Plan Fall 2012 FINAL" xfId="3252"/>
    <cellStyle name="_HD KD Sofas 07142010_Line Plan Fall 2012 FINAL 2" xfId="13513"/>
    <cellStyle name="_HD KD Sofas 07142010_Line Plan Fall 2012 FINAL 3" xfId="18525"/>
    <cellStyle name="_HD KD Sofas 07142010_OLD ITEM" xfId="3253"/>
    <cellStyle name="_HD KD Sofas 07142010_OLD ITEM 2" xfId="13514"/>
    <cellStyle name="_HD KD Sofas 07142010_OLD ITEM 3" xfId="18526"/>
    <cellStyle name="_HD KD Sofas 07142010_Raymour domestic 052511 (2)" xfId="24397"/>
    <cellStyle name="_HD KD Sofas 07142010_Sheet2" xfId="21820"/>
    <cellStyle name="_HD KD Sofas 07142010_Sheet2 2" xfId="21821"/>
    <cellStyle name="_HD KD Sofas 07142010_Sheet2 2 2" xfId="24398"/>
    <cellStyle name="_HD KD Sofas 07142010_Sheet2 3" xfId="24399"/>
    <cellStyle name="_HD KD Sofas 07142010_Total quote sheet for 201304 HP chairs" xfId="3254"/>
    <cellStyle name="_HD KD Sofas 07142010_Total quote sheet for 201304 HP chairs 2" xfId="13515"/>
    <cellStyle name="_HD KD Sofas 07142010_Total quote sheet for 201304 HP chairs 3" xfId="18527"/>
    <cellStyle name="_HD KD Sofas 07142010_Total quote sheet for 201304 HP samples _updated on 3-25-2013 (3)" xfId="3255"/>
    <cellStyle name="_HD KD Sofas 07142010_Total quote sheet for 201304 HP samples _updated on 3-25-2013 (3) 2" xfId="13516"/>
    <cellStyle name="_HD KD Sofas 07142010_Total quote sheet for 201304 HP samples _updated on 3-25-2013 (3) 3" xfId="18528"/>
    <cellStyle name="_HD KD Sofas 07142010_Total quote sheet for 201304 HP samples _updated on 3-26-2013 (2)" xfId="3256"/>
    <cellStyle name="_HD KD Sofas 07142010_Total quote sheet for 201304 HP samples _updated on 3-26-2013 (2) 2" xfId="13517"/>
    <cellStyle name="_HD KD Sofas 07142010_Total quote sheet for 201304 HP samples _updated on 3-26-2013 (2) 3" xfId="18529"/>
    <cellStyle name="_HD KD Sofas 07142010_Total quote sheet for 201304 HP samples 3-15-2013" xfId="3257"/>
    <cellStyle name="_HD KD Sofas 07142010_Total quote sheet for 201304 HP samples 3-15-2013 2" xfId="13518"/>
    <cellStyle name="_HD KD Sofas 07142010_Total quote sheet for 201304 HP samples 3-15-2013 3" xfId="18530"/>
    <cellStyle name="_HD KD Sofas 07142010_Total quote sheet for 201304 HP samples 3-18-2013" xfId="3258"/>
    <cellStyle name="_HD KD Sofas 07142010_Total quote sheet for 201304 HP samples 3-18-2013 2" xfId="13519"/>
    <cellStyle name="_HD KD Sofas 07142010_Total quote sheet for 201304 HP samples 3-18-2013 3" xfId="18531"/>
    <cellStyle name="_HD KD Sofas 07142010_Updated Chair warehouse program - JCP" xfId="3259"/>
    <cellStyle name="_HD KD Sofas 07142010_Updated Chair warehouse program - JCP 2" xfId="13520"/>
    <cellStyle name="_HD KD Sofas 07142010_Updated Chair warehouse program - JCP 2 2" xfId="24400"/>
    <cellStyle name="_HD KD Sofas 07142010_Updated Chair warehouse program - JCP 3" xfId="18532"/>
    <cellStyle name="_HH 4 patterns for Macys.com 11 10 11" xfId="24401"/>
    <cellStyle name="_HH Forecast_20090511" xfId="21822"/>
    <cellStyle name="_HH Forecast_20090511 2" xfId="24402"/>
    <cellStyle name="_HH Forecast_20090511_11.6" xfId="46014"/>
    <cellStyle name="_HH Forecast_20090511_12.4 " xfId="46015"/>
    <cellStyle name="_HH Forecast_20090511_BBB evaluation for Calypso 993store _20111121_frank" xfId="46016"/>
    <cellStyle name="_HH Forecast_20090511_BBB evaluation for Calypso 993store _20111121_frank 2" xfId="46017"/>
    <cellStyle name="_HH Forecast_20090511_BBB evaluation for Calypso 993store _20111121_Frank_2" xfId="46018"/>
    <cellStyle name="_HH Forecast_20090511_BBB evaluation for Calypso 993store _20111121_Frank_2 2" xfId="46019"/>
    <cellStyle name="_HH Forecast_20090511_BBB evaluation for Calypso 993store _20111121_frank_BBB proj for Calypso 993store" xfId="46020"/>
    <cellStyle name="_HH Forecast_20090511_BBB proj for Calypso 993store" xfId="46021"/>
    <cellStyle name="_HH Forecast_20090511_Echo Production schedule_2009 Fall_201119" xfId="46022"/>
    <cellStyle name="_HH Forecast_20090511_Echo Production schedule_2009 Fall_201119 2" xfId="46023"/>
    <cellStyle name="_HH Forecast_20090511_Echo Production schedule_2009 Fall_201141" xfId="46024"/>
    <cellStyle name="_HH Forecast_20090511_Echo Production schedule_2009 Fall_201141 2" xfId="46025"/>
    <cellStyle name="_HH Forecast_20090511_Harbor house Production Schedule_2011Spring_201139" xfId="46026"/>
    <cellStyle name="_HH Forecast_20090511_Harbor house Production Schedule_2011Spring_201139 2" xfId="46027"/>
    <cellStyle name="_HH Forecast_20090511_Harbor house Production Schedule_2011Spring_201139_BBB proj for Calypso 993store" xfId="46028"/>
    <cellStyle name="_HH Forecast_20090511_Macy proj 201110" xfId="46029"/>
    <cellStyle name="_HH Forecast_20090511_Macy proj 201110 2" xfId="46030"/>
    <cellStyle name="_HH Forecast_20090511_Sheet1" xfId="46031"/>
    <cellStyle name="_HH Forecast_20090511_Sheet2" xfId="46032"/>
    <cellStyle name="_HH Forecast_20090511_Summary" xfId="46033"/>
    <cellStyle name="_HH Forecast_20090511_Summary 2" xfId="46034"/>
    <cellStyle name="_HH Forecast_20090511_Summary_BBB proj for Calypso 993store" xfId="46035"/>
    <cellStyle name="_hof data for 11112009" xfId="24403"/>
    <cellStyle name="_Home Goods -- Internal Quote China mfg -- 03-18-10" xfId="24404"/>
    <cellStyle name="_Home Goods -- Internal Quote China mfg -- 03-18-10 2" xfId="24405"/>
    <cellStyle name="_HP Accent Chairs Pricing 101014" xfId="1594"/>
    <cellStyle name="_HP Accent Chairs Pricing 101014 2" xfId="2913"/>
    <cellStyle name="_HP Accent Chairs Pricing 101014 2 2" xfId="24406"/>
    <cellStyle name="_HP Accent Chairs Pricing 101014 3" xfId="13185"/>
    <cellStyle name="_HP Accent Chairs Pricing 101014 3 2" xfId="24407"/>
    <cellStyle name="_HP Accent Chairs Pricing 101014 4" xfId="18197"/>
    <cellStyle name="_HP Accent Chairs Pricing 101014 4 2" xfId="24408"/>
    <cellStyle name="_HP Accent Chairs Pricing 101014 5" xfId="24409"/>
    <cellStyle name="_HP Accent Chairs Pricing 101014_2011 HP Pricing for 2010 items" xfId="3260"/>
    <cellStyle name="_HP Accent Chairs Pricing 101014_2011 HP Pricing for 2010 items 2" xfId="13521"/>
    <cellStyle name="_HP Accent Chairs Pricing 101014_2011 HP Pricing for 2010 items 3" xfId="18533"/>
    <cellStyle name="_HP Accent Chairs Pricing 101014_2012 HP Old chair quote_4 4 2012-updated 4.4" xfId="3261"/>
    <cellStyle name="_HP Accent Chairs Pricing 101014_2012 HP Old chair quote_4 4 2012-updated 4.4 2" xfId="13522"/>
    <cellStyle name="_HP Accent Chairs Pricing 101014_2012 HP Old chair quote_4 4 2012-updated 4.4 3" xfId="18534"/>
    <cellStyle name="_HP Accent Chairs Pricing 101014_2012 HP Old chair quote_4 4 2012-updated 4.4_all in" xfId="24410"/>
    <cellStyle name="_HP Accent Chairs Pricing 101014_2012 HP Old chair quote_4 4 2012-updated 4.4_ALL items" xfId="24411"/>
    <cellStyle name="_HP Accent Chairs Pricing 101014_2012 HP Old chair quote_4 4 2012-updated 4.4_Chairs" xfId="24412"/>
    <cellStyle name="_HP Accent Chairs Pricing 101014_2012 HP Old chair quote_4 4 2012-updated 4.4_FOB CHINA" xfId="24413"/>
    <cellStyle name="_HP Accent Chairs Pricing 101014_2012 HP Old chair quote_4 4 2012-updated 4.4_FOB CHINA_Chairs" xfId="24414"/>
    <cellStyle name="_HP Accent Chairs Pricing 101014_2012 HP Old chair quote_4 4 2012-updated 4.4_FOB CHINA_HJ order" xfId="24415"/>
    <cellStyle name="_HP Accent Chairs Pricing 101014_36" xfId="21823"/>
    <cellStyle name="_HP Accent Chairs Pricing 101014_36 2" xfId="21824"/>
    <cellStyle name="_HP Accent Chairs Pricing 101014_36 2 2" xfId="24416"/>
    <cellStyle name="_HP Accent Chairs Pricing 101014_36 3" xfId="24417"/>
    <cellStyle name="_HP Accent Chairs Pricing 101014_57" xfId="21825"/>
    <cellStyle name="_HP Accent Chairs Pricing 101014_57 2" xfId="21826"/>
    <cellStyle name="_HP Accent Chairs Pricing 101014_57 2 2" xfId="24418"/>
    <cellStyle name="_HP Accent Chairs Pricing 101014_57 3" xfId="24419"/>
    <cellStyle name="_HP Accent Chairs Pricing 101014_77" xfId="21827"/>
    <cellStyle name="_HP Accent Chairs Pricing 101014_77 2" xfId="24420"/>
    <cellStyle name="_HP Accent Chairs Pricing 101014_ALL items" xfId="24421"/>
    <cellStyle name="_HP Accent Chairs Pricing 101014_ART VAN need price for China" xfId="24422"/>
    <cellStyle name="_HP Accent Chairs Pricing 101014_ART VAN orders item information" xfId="24423"/>
    <cellStyle name="_HP Accent Chairs Pricing 101014_chair" xfId="24424"/>
    <cellStyle name="_HP Accent Chairs Pricing 101014_Chairs" xfId="24425"/>
    <cellStyle name="_HP Accent Chairs Pricing 101014_CMF" xfId="24426"/>
    <cellStyle name="_HP Accent Chairs Pricing 101014_CMF 2" xfId="24427"/>
    <cellStyle name="_HP Accent Chairs Pricing 101014_Ecommerce Inventory 120215 updated (2)" xfId="3262"/>
    <cellStyle name="_HP Accent Chairs Pricing 101014_Ecommerce Inventory 120215 updated (2) 2" xfId="13523"/>
    <cellStyle name="_HP Accent Chairs Pricing 101014_Ecommerce Inventory 120215 updated (2) 2 2" xfId="24428"/>
    <cellStyle name="_HP Accent Chairs Pricing 101014_Ecommerce Inventory 120215 updated (2) 3" xfId="18535"/>
    <cellStyle name="_HP Accent Chairs Pricing 101014_Ecommerce Menu - BBBST 01 22 13" xfId="2914"/>
    <cellStyle name="_HP Accent Chairs Pricing 101014_Ecommerce Menu - BBBST 01 22 13 2" xfId="13186"/>
    <cellStyle name="_HP Accent Chairs Pricing 101014_Ecommerce Menu - BBBST 01 22 13 3" xfId="18198"/>
    <cellStyle name="_HP Accent Chairs Pricing 101014_Ecommerce Menu - BBBST 01 22 13_June 13 2013 pooled stock ecom menu" xfId="2915"/>
    <cellStyle name="_HP Accent Chairs Pricing 101014_Ecommerce Menu - BBBST 01 22 13_June 13 2013 pooled stock ecom menu 2" xfId="13187"/>
    <cellStyle name="_HP Accent Chairs Pricing 101014_Ecommerce Menu - BBBST 01 22 13_June 13 2013 pooled stock ecom menu 3" xfId="18199"/>
    <cellStyle name="_HP Accent Chairs Pricing 101014_Ecommerce Sheet set Committment update 120902 (2)" xfId="2916"/>
    <cellStyle name="_HP Accent Chairs Pricing 101014_Ecommerce Sheet set Committment update 120902 (2) 2" xfId="13188"/>
    <cellStyle name="_HP Accent Chairs Pricing 101014_Ecommerce Sheet set Committment update 120902 (2) 3" xfId="18200"/>
    <cellStyle name="_HP Accent Chairs Pricing 101014_Ecommerce Sheet set Committment update 120902 (2)_June 13 2013 pooled stock ecom menu" xfId="2917"/>
    <cellStyle name="_HP Accent Chairs Pricing 101014_Ecommerce Sheet set Committment update 120902 (2)_June 13 2013 pooled stock ecom menu 2" xfId="13189"/>
    <cellStyle name="_HP Accent Chairs Pricing 101014_Ecommerce Sheet set Committment update 120902 (2)_June 13 2013 pooled stock ecom menu 3" xfId="18201"/>
    <cellStyle name="_HP Accent Chairs Pricing 101014_Furniture" xfId="24429"/>
    <cellStyle name="_HP Accent Chairs Pricing 101014_HJ order" xfId="24430"/>
    <cellStyle name="_HP Accent Chairs Pricing 101014_JC110517-BLK-FL" xfId="24431"/>
    <cellStyle name="_HP Accent Chairs Pricing 101014_JC110517-BLK-FL 2" xfId="24432"/>
    <cellStyle name="_HP Accent Chairs Pricing 101014_JC110517-BLK-FM" xfId="24433"/>
    <cellStyle name="_HP Accent Chairs Pricing 101014_JC110517-BLK-FM 2" xfId="24434"/>
    <cellStyle name="_HP Accent Chairs Pricing 101014_JC110517-BLK-MF" xfId="24435"/>
    <cellStyle name="_HP Accent Chairs Pricing 101014_JC110517-BLK-MF 2" xfId="24436"/>
    <cellStyle name="_HP Accent Chairs Pricing 101014_JC110517-CMF-MT" xfId="24437"/>
    <cellStyle name="_HP Accent Chairs Pricing 101014_JC110517-CMF-MT 2" xfId="24438"/>
    <cellStyle name="_HP Accent Chairs Pricing 101014_JC110517-THW-Berber" xfId="24439"/>
    <cellStyle name="_HP Accent Chairs Pricing 101014_JC110517-THW-Berber 2" xfId="24440"/>
    <cellStyle name="_HP Accent Chairs Pricing 101014_JC110517-THW-EC" xfId="24441"/>
    <cellStyle name="_HP Accent Chairs Pricing 101014_JC110517-THW-EC 2" xfId="24442"/>
    <cellStyle name="_HP Accent Chairs Pricing 101014_JC110517-THW-Mink" xfId="24443"/>
    <cellStyle name="_HP Accent Chairs Pricing 101014_JC110517-THW-Mink 2" xfId="24444"/>
    <cellStyle name="_HP Accent Chairs Pricing 101014_JC110517-THW-PV" xfId="24445"/>
    <cellStyle name="_HP Accent Chairs Pricing 101014_JC110517-THW-PV 2" xfId="24446"/>
    <cellStyle name="_HP Accent Chairs Pricing 101014_JC110517-THW-WC" xfId="24447"/>
    <cellStyle name="_HP Accent Chairs Pricing 101014_JC110517-THW-WC 2" xfId="24448"/>
    <cellStyle name="_HP Accent Chairs Pricing 101014_JCP Blanket-Throw Turnover Meeting JLA Quotes 10-20-2011" xfId="24449"/>
    <cellStyle name="_HP Accent Chairs Pricing 101014_JCP Blanket-Throw Turnover Meeting JLA Quotes 10-20-2011 2" xfId="24450"/>
    <cellStyle name="_HP Accent Chairs Pricing 101014_JCP market follow110930----111102add new" xfId="24451"/>
    <cellStyle name="_HP Accent Chairs Pricing 101014_JCP market follow110930----111102add new 2" xfId="24452"/>
    <cellStyle name="_HP Accent Chairs Pricing 101014_JCP market follow110930----111102add new_Pooled inventory 3M moisture pad 0417012" xfId="24453"/>
    <cellStyle name="_HP Accent Chairs Pricing 101014_JCP market follow110930----111102add new_Pooled inventory 3M moisture pad 0417012 2" xfId="24454"/>
    <cellStyle name="_HP Accent Chairs Pricing 101014_JCP market follow110930----111102add new_Pooled inventory 3M moisture pad 0417012_Poolstock Fall 12 basic bedding commitment 120502--CCD" xfId="24455"/>
    <cellStyle name="_HP Accent Chairs Pricing 101014_JCP market follow110930----111102add new_Pooled inventory 3M moisture pad 0417012_Poolstock Fall 12 basic bedding commitment 120502--CCD 2" xfId="24456"/>
    <cellStyle name="_HP Accent Chairs Pricing 101014_JCP market follow110930----cmf111102" xfId="24457"/>
    <cellStyle name="_HP Accent Chairs Pricing 101014_JCP market follow110930----cmf111102 2" xfId="24458"/>
    <cellStyle name="_HP Accent Chairs Pricing 101014_JLA Accents 10-2012  FNL to Sku _ Top Art (2)" xfId="3263"/>
    <cellStyle name="_HP Accent Chairs Pricing 101014_JLA Accents 10-2012  FNL to Sku _ Top Art (2) 2" xfId="13524"/>
    <cellStyle name="_HP Accent Chairs Pricing 101014_JLA Accents 10-2012  FNL to Sku _ Top Art (2) 3" xfId="18536"/>
    <cellStyle name="_HP Accent Chairs Pricing 101014_JLA Accents 4-2013 - Michelle 2 Price" xfId="3264"/>
    <cellStyle name="_HP Accent Chairs Pricing 101014_JLA Accents 4-2013 - Michelle 2 Price 2" xfId="13525"/>
    <cellStyle name="_HP Accent Chairs Pricing 101014_JLA Accents 4-2013 - Michelle 2 Price 3" xfId="18537"/>
    <cellStyle name="_HP Accent Chairs Pricing 101014_JLA100929-FEBED-FL" xfId="24459"/>
    <cellStyle name="_HP Accent Chairs Pricing 101014_JLA100929-FEBED-FL 2" xfId="24460"/>
    <cellStyle name="_HP Accent Chairs Pricing 101014_June 13 2013 pooled stock ecom menu" xfId="2918"/>
    <cellStyle name="_HP Accent Chairs Pricing 101014_June 13 2013 pooled stock ecom menu 2" xfId="13190"/>
    <cellStyle name="_HP Accent Chairs Pricing 101014_June 13 2013 pooled stock ecom menu 3" xfId="18202"/>
    <cellStyle name="_HP Accent Chairs Pricing 101014_Kohl's - Accent chair line up - 5 22 2012 from lemon (3)" xfId="24461"/>
    <cellStyle name="_HP Accent Chairs Pricing 101014_Kohls proposal" xfId="24462"/>
    <cellStyle name="_HP Accent Chairs Pricing 101014_Line Plan Fall 2012 FINAL" xfId="3265"/>
    <cellStyle name="_HP Accent Chairs Pricing 101014_Line Plan Fall 2012 FINAL 2" xfId="13526"/>
    <cellStyle name="_HP Accent Chairs Pricing 101014_Line Plan Fall 2012 FINAL 3" xfId="18538"/>
    <cellStyle name="_HP Accent Chairs Pricing 101014_Madison Park" xfId="3938"/>
    <cellStyle name="_HP Accent Chairs Pricing 101014_Madison Park 2" xfId="14172"/>
    <cellStyle name="_HP Accent Chairs Pricing 101014_Madison Park 3" xfId="19184"/>
    <cellStyle name="_HP Accent Chairs Pricing 101014_Madison Park_1" xfId="3939"/>
    <cellStyle name="_HP Accent Chairs Pricing 101014_Madison Park_1 2" xfId="14173"/>
    <cellStyle name="_HP Accent Chairs Pricing 101014_Madison Park_1 3" xfId="19185"/>
    <cellStyle name="_HP Accent Chairs Pricing 101014_Madison Park_1_Sheet2" xfId="24463"/>
    <cellStyle name="_HP Accent Chairs Pricing 101014_OLD ITEM" xfId="3266"/>
    <cellStyle name="_HP Accent Chairs Pricing 101014_OLD ITEM 2" xfId="13527"/>
    <cellStyle name="_HP Accent Chairs Pricing 101014_OLD ITEM 3" xfId="18539"/>
    <cellStyle name="_HP Accent Chairs Pricing 101014_Raymour domestic 052511 (2)" xfId="24464"/>
    <cellStyle name="_HP Accent Chairs Pricing 101014_Sheet1" xfId="24465"/>
    <cellStyle name="_HP Accent Chairs Pricing 101014_Sheet1 2" xfId="24466"/>
    <cellStyle name="_HP Accent Chairs Pricing 101014_Sheet2" xfId="21828"/>
    <cellStyle name="_HP Accent Chairs Pricing 101014_Sheet2 2" xfId="21829"/>
    <cellStyle name="_HP Accent Chairs Pricing 101014_Sheet2 2 2" xfId="24467"/>
    <cellStyle name="_HP Accent Chairs Pricing 101014_Sheet2 3" xfId="24468"/>
    <cellStyle name="_HP Accent Chairs Pricing 101014_Sheet5" xfId="24469"/>
    <cellStyle name="_HP Accent Chairs Pricing 101014_Sheet5 2" xfId="24470"/>
    <cellStyle name="_HP Accent Chairs Pricing 101014_Total quote sheet for 201304 HP chairs" xfId="3267"/>
    <cellStyle name="_HP Accent Chairs Pricing 101014_Total quote sheet for 201304 HP chairs 2" xfId="13528"/>
    <cellStyle name="_HP Accent Chairs Pricing 101014_Total quote sheet for 201304 HP chairs 3" xfId="18540"/>
    <cellStyle name="_HP Accent Chairs Pricing 101014_Total quote sheet for 201304 HP samples _updated on 3-25-2013 (3)" xfId="3268"/>
    <cellStyle name="_HP Accent Chairs Pricing 101014_Total quote sheet for 201304 HP samples _updated on 3-25-2013 (3) 2" xfId="13529"/>
    <cellStyle name="_HP Accent Chairs Pricing 101014_Total quote sheet for 201304 HP samples _updated on 3-25-2013 (3) 3" xfId="18541"/>
    <cellStyle name="_HP Accent Chairs Pricing 101014_Total quote sheet for 201304 HP samples _updated on 3-26-2013 (2)" xfId="3269"/>
    <cellStyle name="_HP Accent Chairs Pricing 101014_Total quote sheet for 201304 HP samples _updated on 3-26-2013 (2) 2" xfId="13530"/>
    <cellStyle name="_HP Accent Chairs Pricing 101014_Total quote sheet for 201304 HP samples _updated on 3-26-2013 (2) 3" xfId="18542"/>
    <cellStyle name="_HP Accent Chairs Pricing 101014_Total quote sheet for 201304 HP samples 3-15-2013" xfId="3270"/>
    <cellStyle name="_HP Accent Chairs Pricing 101014_Total quote sheet for 201304 HP samples 3-15-2013 2" xfId="13531"/>
    <cellStyle name="_HP Accent Chairs Pricing 101014_Total quote sheet for 201304 HP samples 3-15-2013 3" xfId="18543"/>
    <cellStyle name="_HP Accent Chairs Pricing 101014_Total quote sheet for 201304 HP samples 3-18-2013" xfId="3271"/>
    <cellStyle name="_HP Accent Chairs Pricing 101014_Total quote sheet for 201304 HP samples 3-18-2013 2" xfId="13532"/>
    <cellStyle name="_HP Accent Chairs Pricing 101014_Total quote sheet for 201304 HP samples 3-18-2013 3" xfId="18544"/>
    <cellStyle name="_HP Accent Chairs Pricing 101014_Tuesday morning pillowcoverpad110805" xfId="10222"/>
    <cellStyle name="_HP Accent Chairs Pricing 101014_Tuesday morning pillowcoverpad110805 2" xfId="24471"/>
    <cellStyle name="_HP Accent Chairs Pricing 101014_Tuesday morning pillowcoverpad110805---CCD110815" xfId="10223"/>
    <cellStyle name="_HP Accent Chairs Pricing 101014_Tuesday morning pillowcoverpad110805---CCD110815 2" xfId="24472"/>
    <cellStyle name="_HP Accent Chairs Pricing 101014_Tuesday morning pillowcoverpad110816--CCD--111223" xfId="10224"/>
    <cellStyle name="_HP Accent Chairs Pricing 101014_Tuesday morning pillowcoverpad110816--CCD--111223 2" xfId="24473"/>
    <cellStyle name="_HP Accent Chairs Pricing 101014_Tuesday morning pillowcoverpad110816--H--0111012" xfId="24474"/>
    <cellStyle name="_HP Accent Chairs Pricing 101014_Tuesday morning pillowcoverpad110816--H--0111012 2" xfId="24475"/>
    <cellStyle name="_HP Accent Chairs Pricing 101014_Tuesday morning pillowcoverpad110816--H--111025" xfId="24476"/>
    <cellStyle name="_HP Accent Chairs Pricing 101014_Tuesday morning pillowcoverpad110816--H--111025 2" xfId="24477"/>
    <cellStyle name="_HP Accent Chairs Pricing 101014_Tuesday morning pillowcoverpad--CCD111025" xfId="10225"/>
    <cellStyle name="_HP Accent Chairs Pricing 101014_Tuesday morning pillowcoverpad--CCD111025 2" xfId="24478"/>
    <cellStyle name="_HP Accent Chairs Pricing 101014_Updated Chair warehouse program - JCP" xfId="3272"/>
    <cellStyle name="_HP Accent Chairs Pricing 101014_Updated Chair warehouse program - JCP 2" xfId="13533"/>
    <cellStyle name="_HP Accent Chairs Pricing 101014_Updated Chair warehouse program - JCP 2 2" xfId="24479"/>
    <cellStyle name="_HP Accent Chairs Pricing 101014_Updated Chair warehouse program - JCP 3" xfId="18545"/>
    <cellStyle name="_HP Accent Chairs Pricing 101014_副本JCP wash microfiber BLK110516--CCD--110722" xfId="10226"/>
    <cellStyle name="_HP Accent Chairs Pricing 101014_副本JCP wash microfiber BLK110516--CCD--110722 2" xfId="24480"/>
    <cellStyle name="_HP Quota from kaifa 1 Mar  2010 (2)" xfId="1595"/>
    <cellStyle name="_HP Quota from kaifa 1 Mar  2010 (2) 2" xfId="3273"/>
    <cellStyle name="_HP Quota from kaifa 1 Mar  2010 (2) 2 2" xfId="13534"/>
    <cellStyle name="_HP Quota from kaifa 1 Mar  2010 (2) 2 3" xfId="18546"/>
    <cellStyle name="_HP Quota from kaifa 1 Mar  2010 (2) 3" xfId="2919"/>
    <cellStyle name="_HP Quota from kaifa 1 Mar  2010 (2) 3 2" xfId="24481"/>
    <cellStyle name="_HP Quota from kaifa 1 Mar  2010 (2) 3 3" xfId="24482"/>
    <cellStyle name="_HP Quota from kaifa 1 Mar  2010 (2) 3_Sheet1" xfId="24483"/>
    <cellStyle name="_HP Quota from kaifa 1 Mar  2010 (2) 4" xfId="13191"/>
    <cellStyle name="_HP Quota from kaifa 1 Mar  2010 (2) 4 2" xfId="24484"/>
    <cellStyle name="_HP Quota from kaifa 1 Mar  2010 (2) 5" xfId="18203"/>
    <cellStyle name="_HP Quota from kaifa 1 Mar  2010 (2) 6" xfId="24485"/>
    <cellStyle name="_HP Quota from kaifa 1 Mar  2010 (2)_77" xfId="21830"/>
    <cellStyle name="_HP Quota from kaifa 1 Mar  2010 (2)_77 2" xfId="24486"/>
    <cellStyle name="_HP Quota from kaifa 1 Mar  2010 (2)_77 3" xfId="24487"/>
    <cellStyle name="_HP Quota from kaifa 1 Mar  2010 (2)_77 3 2" xfId="24488"/>
    <cellStyle name="_HP Quota from kaifa 1 Mar  2010 (2)_77 4" xfId="24489"/>
    <cellStyle name="_HP Quota from kaifa 1 Mar  2010 (2)_77 4 2" xfId="24490"/>
    <cellStyle name="_HP Quota from kaifa 1 Mar  2010 (2)_77 5" xfId="24491"/>
    <cellStyle name="_HP Quota from kaifa 1 Mar  2010 (2)_77 5 2" xfId="24492"/>
    <cellStyle name="_HP Quota from kaifa 1 Mar  2010 (2)_77 6" xfId="24493"/>
    <cellStyle name="_HP Quota from kaifa 1 Mar  2010 (2)_77 7" xfId="24494"/>
    <cellStyle name="_HP Quota from kaifa 1 Mar  2010 (2)_77 8" xfId="24495"/>
    <cellStyle name="_HP Quota from kaifa 1 Mar  2010 (2)_Chairs" xfId="24496"/>
    <cellStyle name="_HP Quota from kaifa 1 Mar  2010 (2)_Chairs_all in" xfId="24497"/>
    <cellStyle name="_HP Quota from kaifa 1 Mar  2010 (2)_Chairs_all in_Chairs" xfId="24498"/>
    <cellStyle name="_HP Quota from kaifa 1 Mar  2010 (2)_Chairs_all in_HJ order" xfId="24499"/>
    <cellStyle name="_HP Quota from kaifa 1 Mar  2010 (2)_Chairs_ALL items" xfId="24500"/>
    <cellStyle name="_HP Quota from kaifa 1 Mar  2010 (2)_Chairs_ALL items_chair" xfId="24501"/>
    <cellStyle name="_HP Quota from kaifa 1 Mar  2010 (2)_Chairs_ALL items_Chairs" xfId="24502"/>
    <cellStyle name="_HP Quota from kaifa 1 Mar  2010 (2)_Chairs_ALL items_HJ order" xfId="24503"/>
    <cellStyle name="_HP Quota from kaifa 1 Mar  2010 (2)_Chairs_Chairs" xfId="24504"/>
    <cellStyle name="_HP Quota from kaifa 1 Mar  2010 (2)_Chairs_FOB CHINA" xfId="24505"/>
    <cellStyle name="_HP Quota from kaifa 1 Mar  2010 (2)_Chairs_WOD chair" xfId="24506"/>
    <cellStyle name="_HP Quota from kaifa 1 Mar  2010 (2)_JLA Accents 4-2013 - Michelle 2 Price" xfId="3274"/>
    <cellStyle name="_HP Quota from kaifa 1 Mar  2010 (2)_JLA Accents 4-2013 - Michelle 2 Price 2" xfId="13535"/>
    <cellStyle name="_HP Quota from kaifa 1 Mar  2010 (2)_JLA Accents 4-2013 - Michelle 2 Price 3" xfId="18547"/>
    <cellStyle name="_HP Quota from kaifa 1 Mar  2010 (2)_JLA Accents 4-2013 - Michelle 2 Price 3 2" xfId="24507"/>
    <cellStyle name="_HP Quota from kaifa 1 Mar  2010 (2)_JLA Accents 4-2013 - Michelle 2 Price 4" xfId="24508"/>
    <cellStyle name="_HP Quota from kaifa 1 Mar  2010 (2)_JLA Accents 4-2013 - Michelle 2 Price 4 2" xfId="24509"/>
    <cellStyle name="_HP Quota from kaifa 1 Mar  2010 (2)_JLA Accents 4-2013 - Michelle 2 Price 5" xfId="24510"/>
    <cellStyle name="_HP Quota from kaifa 1 Mar  2010 (2)_JLA Accents 4-2013 - Michelle 2 Price 5 2" xfId="24511"/>
    <cellStyle name="_HP Quota from kaifa 1 Mar  2010 (2)_JLA Accents 4-2013 - Michelle 2 Price 6" xfId="24512"/>
    <cellStyle name="_HP Quota from kaifa 1 Mar  2010 (2)_JLA Accents 4-2013 - Michelle 2 Price 7" xfId="24513"/>
    <cellStyle name="_HP Quota from kaifa 1 Mar  2010 (2)_JLA Accents 4-2013 - Michelle 2 Price 8" xfId="24514"/>
    <cellStyle name="_HP Quota from kaifa 1 Mar  2010 (2)_JLA Accents 4-2013 - Michelle 2 Price_all in" xfId="24515"/>
    <cellStyle name="_HP Quota from kaifa 1 Mar  2010 (2)_JLA Accents 4-2013 - Michelle 2 Price_all in_Chairs" xfId="24516"/>
    <cellStyle name="_HP Quota from kaifa 1 Mar  2010 (2)_JLA Accents 4-2013 - Michelle 2 Price_all in_HJ order" xfId="24517"/>
    <cellStyle name="_HP Quota from kaifa 1 Mar  2010 (2)_JLA Accents 4-2013 - Michelle 2 Price_ALL items" xfId="24518"/>
    <cellStyle name="_HP Quota from kaifa 1 Mar  2010 (2)_JLA Accents 4-2013 - Michelle 2 Price_ALL items_chair" xfId="24519"/>
    <cellStyle name="_HP Quota from kaifa 1 Mar  2010 (2)_JLA Accents 4-2013 - Michelle 2 Price_ALL items_Chairs" xfId="24520"/>
    <cellStyle name="_HP Quota from kaifa 1 Mar  2010 (2)_JLA Accents 4-2013 - Michelle 2 Price_ALL items_HJ order" xfId="24521"/>
    <cellStyle name="_HP Quota from kaifa 1 Mar  2010 (2)_JLA Accents 4-2013 - Michelle 2 Price_Chairs" xfId="24522"/>
    <cellStyle name="_HP Quota from kaifa 1 Mar  2010 (2)_JLA Accents 4-2013 - Michelle 2 Price_FOB CHINA" xfId="24523"/>
    <cellStyle name="_HP Quota from kaifa 1 Mar  2010 (2)_JLA Accents 4-2013 - Michelle 2 Price_Furniture" xfId="24524"/>
    <cellStyle name="_HP Quota from kaifa 1 Mar  2010 (2)_JLA Accents 4-2013 - Michelle 2 Price_WOD chair" xfId="24525"/>
    <cellStyle name="_HP Quota from kaifa 1 Mar  2010 (2)_June 13 2013 pooled stock ecom menu" xfId="2920"/>
    <cellStyle name="_HP Quota from kaifa 1 Mar  2010 (2)_June 13 2013 pooled stock ecom menu 2" xfId="13192"/>
    <cellStyle name="_HP Quota from kaifa 1 Mar  2010 (2)_June 13 2013 pooled stock ecom menu 3" xfId="18204"/>
    <cellStyle name="_HP Quota from kaifa 1 Mar  2010 (2)_Madison Park" xfId="3940"/>
    <cellStyle name="_HP Quota from kaifa 1 Mar  2010 (2)_Madison Park 2" xfId="14174"/>
    <cellStyle name="_HP Quota from kaifa 1 Mar  2010 (2)_Madison Park 3" xfId="19186"/>
    <cellStyle name="_HP Quota from kaifa 1 Mar  2010 (2)_Madison Park 4" xfId="24526"/>
    <cellStyle name="_HP Quota from kaifa 1 Mar  2010 (2)_Madison Park_Sheet2" xfId="24527"/>
    <cellStyle name="_HP Quota from kaifa 1 Mar  2010 (2)_Sheet2" xfId="21831"/>
    <cellStyle name="_HP Quota from kaifa 1 Mar  2010 (2)_Sheet2 2" xfId="24528"/>
    <cellStyle name="_HP Quota from kaifa 1 Mar  2010 (2)_Sheet2 3" xfId="24529"/>
    <cellStyle name="_HP quota sheet from kaifa 2011-2-24" xfId="3275"/>
    <cellStyle name="_HP quota sheet from kaifa 2011-2-24 2" xfId="13536"/>
    <cellStyle name="_HP quota sheet from kaifa 2011-2-24 2 2" xfId="24530"/>
    <cellStyle name="_HP quota sheet from kaifa 2011-2-24 2 3" xfId="24531"/>
    <cellStyle name="_HP quota sheet from kaifa 2011-2-24 3" xfId="18548"/>
    <cellStyle name="_HP quota sheet from kaifa 2011-2-24 3 2" xfId="24532"/>
    <cellStyle name="_HP quota sheet from kaifa 2011-2-24 4" xfId="24533"/>
    <cellStyle name="_HP quota sheet from kaifa 2011-2-24 5" xfId="24534"/>
    <cellStyle name="_HP quota sheet from kaifa 2011-2-24 6" xfId="24535"/>
    <cellStyle name="_HP quota sheet from kaifa 2011-2-24_77" xfId="21832"/>
    <cellStyle name="_HP quota sheet from kaifa 2011-2-24_77 2" xfId="24536"/>
    <cellStyle name="_HP quota sheet from kaifa 2011-2-24_77 3" xfId="24537"/>
    <cellStyle name="_HP quota sheet from kaifa 2011-2-24_77 3 2" xfId="24538"/>
    <cellStyle name="_HP quota sheet from kaifa 2011-2-24_77 4" xfId="24539"/>
    <cellStyle name="_HP quota sheet from kaifa 2011-2-24_77 4 2" xfId="24540"/>
    <cellStyle name="_HP quota sheet from kaifa 2011-2-24_77 5" xfId="24541"/>
    <cellStyle name="_HP quota sheet from kaifa 2011-2-24_77 5 2" xfId="24542"/>
    <cellStyle name="_HP quota sheet from kaifa 2011-2-24_77 6" xfId="24543"/>
    <cellStyle name="_HP quota sheet from kaifa 2011-2-24_77 7" xfId="24544"/>
    <cellStyle name="_HP quota sheet from kaifa 2011-2-24_77 8" xfId="24545"/>
    <cellStyle name="_HP quota sheet from kaifa 2011-2-24_Chairs" xfId="24546"/>
    <cellStyle name="_HP quota sheet from kaifa 2011-2-24_Chairs_all in" xfId="24547"/>
    <cellStyle name="_HP quota sheet from kaifa 2011-2-24_Chairs_all in_Chairs" xfId="24548"/>
    <cellStyle name="_HP quota sheet from kaifa 2011-2-24_Chairs_all in_HJ order" xfId="24549"/>
    <cellStyle name="_HP quota sheet from kaifa 2011-2-24_Chairs_ALL items" xfId="24550"/>
    <cellStyle name="_HP quota sheet from kaifa 2011-2-24_Chairs_ALL items_chair" xfId="24551"/>
    <cellStyle name="_HP quota sheet from kaifa 2011-2-24_Chairs_ALL items_Chairs" xfId="24552"/>
    <cellStyle name="_HP quota sheet from kaifa 2011-2-24_Chairs_ALL items_HJ order" xfId="24553"/>
    <cellStyle name="_HP quota sheet from kaifa 2011-2-24_Chairs_Chairs" xfId="24554"/>
    <cellStyle name="_HP quota sheet from kaifa 2011-2-24_Chairs_FOB CHINA" xfId="24555"/>
    <cellStyle name="_HP quota sheet from kaifa 2011-2-24_Chairs_WOD chair" xfId="24556"/>
    <cellStyle name="_HP quota sheet from kaifa 2011-2-24_JLA Accents 4-2013 - Michelle 2 Price" xfId="3276"/>
    <cellStyle name="_HP quota sheet from kaifa 2011-2-24_JLA Accents 4-2013 - Michelle 2 Price 2" xfId="13537"/>
    <cellStyle name="_HP quota sheet from kaifa 2011-2-24_JLA Accents 4-2013 - Michelle 2 Price 3" xfId="18549"/>
    <cellStyle name="_HP quota sheet from kaifa 2011-2-24_JLA Accents 4-2013 - Michelle 2 Price 3 2" xfId="24557"/>
    <cellStyle name="_HP quota sheet from kaifa 2011-2-24_JLA Accents 4-2013 - Michelle 2 Price 4" xfId="24558"/>
    <cellStyle name="_HP quota sheet from kaifa 2011-2-24_JLA Accents 4-2013 - Michelle 2 Price 4 2" xfId="24559"/>
    <cellStyle name="_HP quota sheet from kaifa 2011-2-24_JLA Accents 4-2013 - Michelle 2 Price 5" xfId="24560"/>
    <cellStyle name="_HP quota sheet from kaifa 2011-2-24_JLA Accents 4-2013 - Michelle 2 Price 5 2" xfId="24561"/>
    <cellStyle name="_HP quota sheet from kaifa 2011-2-24_JLA Accents 4-2013 - Michelle 2 Price 6" xfId="24562"/>
    <cellStyle name="_HP quota sheet from kaifa 2011-2-24_JLA Accents 4-2013 - Michelle 2 Price 7" xfId="24563"/>
    <cellStyle name="_HP quota sheet from kaifa 2011-2-24_JLA Accents 4-2013 - Michelle 2 Price 8" xfId="24564"/>
    <cellStyle name="_HP quota sheet from kaifa 2011-2-24_JLA Accents 4-2013 - Michelle 2 Price_all in" xfId="24565"/>
    <cellStyle name="_HP quota sheet from kaifa 2011-2-24_JLA Accents 4-2013 - Michelle 2 Price_all in_Chairs" xfId="24566"/>
    <cellStyle name="_HP quota sheet from kaifa 2011-2-24_JLA Accents 4-2013 - Michelle 2 Price_all in_HJ order" xfId="24567"/>
    <cellStyle name="_HP quota sheet from kaifa 2011-2-24_JLA Accents 4-2013 - Michelle 2 Price_ALL items" xfId="24568"/>
    <cellStyle name="_HP quota sheet from kaifa 2011-2-24_JLA Accents 4-2013 - Michelle 2 Price_ALL items_chair" xfId="24569"/>
    <cellStyle name="_HP quota sheet from kaifa 2011-2-24_JLA Accents 4-2013 - Michelle 2 Price_ALL items_Chairs" xfId="24570"/>
    <cellStyle name="_HP quota sheet from kaifa 2011-2-24_JLA Accents 4-2013 - Michelle 2 Price_ALL items_HJ order" xfId="24571"/>
    <cellStyle name="_HP quota sheet from kaifa 2011-2-24_JLA Accents 4-2013 - Michelle 2 Price_Chairs" xfId="24572"/>
    <cellStyle name="_HP quota sheet from kaifa 2011-2-24_JLA Accents 4-2013 - Michelle 2 Price_FOB CHINA" xfId="24573"/>
    <cellStyle name="_HP quota sheet from kaifa 2011-2-24_JLA Accents 4-2013 - Michelle 2 Price_Furniture" xfId="24574"/>
    <cellStyle name="_HP quota sheet from kaifa 2011-2-24_JLA Accents 4-2013 - Michelle 2 Price_WOD chair" xfId="24575"/>
    <cellStyle name="_HP quota sheet from kaifa 2011-2-24_Sheet2" xfId="21833"/>
    <cellStyle name="_HP quota sheet from kaifa 2011-2-24_Sheet2 2" xfId="24576"/>
    <cellStyle name="_HP quota sheet from kaifa 2011-2-24_Sheet2 3" xfId="24577"/>
    <cellStyle name="_HP sample quotation100212" xfId="1596"/>
    <cellStyle name="_HP sample quotation100212 2" xfId="3277"/>
    <cellStyle name="_HP sample quotation100212 2 2" xfId="13538"/>
    <cellStyle name="_HP sample quotation100212 2 3" xfId="18550"/>
    <cellStyle name="_HP sample quotation100212 3" xfId="2921"/>
    <cellStyle name="_HP sample quotation100212 3 2" xfId="24578"/>
    <cellStyle name="_HP sample quotation100212 3 3" xfId="24579"/>
    <cellStyle name="_HP sample quotation100212 3_Sheet1" xfId="24580"/>
    <cellStyle name="_HP sample quotation100212 4" xfId="13193"/>
    <cellStyle name="_HP sample quotation100212 4 2" xfId="24581"/>
    <cellStyle name="_HP sample quotation100212 5" xfId="18205"/>
    <cellStyle name="_HP sample quotation100212 6" xfId="24582"/>
    <cellStyle name="_HP sample quotation100212_77" xfId="21834"/>
    <cellStyle name="_HP sample quotation100212_77 2" xfId="24583"/>
    <cellStyle name="_HP sample quotation100212_77 3" xfId="24584"/>
    <cellStyle name="_HP sample quotation100212_77 3 2" xfId="24585"/>
    <cellStyle name="_HP sample quotation100212_77 4" xfId="24586"/>
    <cellStyle name="_HP sample quotation100212_77 4 2" xfId="24587"/>
    <cellStyle name="_HP sample quotation100212_77 5" xfId="24588"/>
    <cellStyle name="_HP sample quotation100212_77 5 2" xfId="24589"/>
    <cellStyle name="_HP sample quotation100212_77 6" xfId="24590"/>
    <cellStyle name="_HP sample quotation100212_77 7" xfId="24591"/>
    <cellStyle name="_HP sample quotation100212_77 8" xfId="24592"/>
    <cellStyle name="_HP sample quotation100212_Chairs" xfId="24593"/>
    <cellStyle name="_HP sample quotation100212_Chairs_all in" xfId="24594"/>
    <cellStyle name="_HP sample quotation100212_Chairs_all in_Chairs" xfId="24595"/>
    <cellStyle name="_HP sample quotation100212_Chairs_all in_HJ order" xfId="24596"/>
    <cellStyle name="_HP sample quotation100212_Chairs_ALL items" xfId="24597"/>
    <cellStyle name="_HP sample quotation100212_Chairs_ALL items_chair" xfId="24598"/>
    <cellStyle name="_HP sample quotation100212_Chairs_ALL items_Chairs" xfId="24599"/>
    <cellStyle name="_HP sample quotation100212_Chairs_ALL items_HJ order" xfId="24600"/>
    <cellStyle name="_HP sample quotation100212_Chairs_Chairs" xfId="24601"/>
    <cellStyle name="_HP sample quotation100212_Chairs_FOB CHINA" xfId="24602"/>
    <cellStyle name="_HP sample quotation100212_Chairs_WOD chair" xfId="24603"/>
    <cellStyle name="_HP sample quotation100212_JLA Accents 4-2013 - Michelle 2 Price" xfId="3278"/>
    <cellStyle name="_HP sample quotation100212_JLA Accents 4-2013 - Michelle 2 Price 2" xfId="13539"/>
    <cellStyle name="_HP sample quotation100212_JLA Accents 4-2013 - Michelle 2 Price 3" xfId="18551"/>
    <cellStyle name="_HP sample quotation100212_JLA Accents 4-2013 - Michelle 2 Price 3 2" xfId="24604"/>
    <cellStyle name="_HP sample quotation100212_JLA Accents 4-2013 - Michelle 2 Price 4" xfId="24605"/>
    <cellStyle name="_HP sample quotation100212_JLA Accents 4-2013 - Michelle 2 Price 4 2" xfId="24606"/>
    <cellStyle name="_HP sample quotation100212_JLA Accents 4-2013 - Michelle 2 Price 5" xfId="24607"/>
    <cellStyle name="_HP sample quotation100212_JLA Accents 4-2013 - Michelle 2 Price 5 2" xfId="24608"/>
    <cellStyle name="_HP sample quotation100212_JLA Accents 4-2013 - Michelle 2 Price 6" xfId="24609"/>
    <cellStyle name="_HP sample quotation100212_JLA Accents 4-2013 - Michelle 2 Price 7" xfId="24610"/>
    <cellStyle name="_HP sample quotation100212_JLA Accents 4-2013 - Michelle 2 Price 8" xfId="24611"/>
    <cellStyle name="_HP sample quotation100212_JLA Accents 4-2013 - Michelle 2 Price_all in" xfId="24612"/>
    <cellStyle name="_HP sample quotation100212_JLA Accents 4-2013 - Michelle 2 Price_all in_Chairs" xfId="24613"/>
    <cellStyle name="_HP sample quotation100212_JLA Accents 4-2013 - Michelle 2 Price_all in_HJ order" xfId="24614"/>
    <cellStyle name="_HP sample quotation100212_JLA Accents 4-2013 - Michelle 2 Price_ALL items" xfId="24615"/>
    <cellStyle name="_HP sample quotation100212_JLA Accents 4-2013 - Michelle 2 Price_ALL items_chair" xfId="24616"/>
    <cellStyle name="_HP sample quotation100212_JLA Accents 4-2013 - Michelle 2 Price_ALL items_Chairs" xfId="24617"/>
    <cellStyle name="_HP sample quotation100212_JLA Accents 4-2013 - Michelle 2 Price_ALL items_HJ order" xfId="24618"/>
    <cellStyle name="_HP sample quotation100212_JLA Accents 4-2013 - Michelle 2 Price_Chairs" xfId="24619"/>
    <cellStyle name="_HP sample quotation100212_JLA Accents 4-2013 - Michelle 2 Price_FOB CHINA" xfId="24620"/>
    <cellStyle name="_HP sample quotation100212_JLA Accents 4-2013 - Michelle 2 Price_Furniture" xfId="24621"/>
    <cellStyle name="_HP sample quotation100212_JLA Accents 4-2013 - Michelle 2 Price_WOD chair" xfId="24622"/>
    <cellStyle name="_HP sample quotation100212_June 13 2013 pooled stock ecom menu" xfId="2922"/>
    <cellStyle name="_HP sample quotation100212_June 13 2013 pooled stock ecom menu 2" xfId="13194"/>
    <cellStyle name="_HP sample quotation100212_June 13 2013 pooled stock ecom menu 3" xfId="18206"/>
    <cellStyle name="_HP sample quotation100212_Madison Park" xfId="3941"/>
    <cellStyle name="_HP sample quotation100212_Madison Park 2" xfId="14175"/>
    <cellStyle name="_HP sample quotation100212_Madison Park 3" xfId="19187"/>
    <cellStyle name="_HP sample quotation100212_Madison Park 4" xfId="24623"/>
    <cellStyle name="_HP sample quotation100212_Madison Park_Sheet2" xfId="24624"/>
    <cellStyle name="_HP sample quotation100212_Sheet2" xfId="21835"/>
    <cellStyle name="_HP sample quotation100212_Sheet2 2" xfId="24625"/>
    <cellStyle name="_HP sample quotation100212_Sheet2 3" xfId="24626"/>
    <cellStyle name="_HSN Blanket  Throw  90106 complete" xfId="1597"/>
    <cellStyle name="_HSN Blanket  Throw  90106 complete 2" xfId="3279"/>
    <cellStyle name="_HSN Blanket  Throw  90106 complete 2 2" xfId="13540"/>
    <cellStyle name="_HSN Blanket  Throw  90106 complete 2 3" xfId="18552"/>
    <cellStyle name="_HSN Blanket  Throw  90106 complete 2_Sheet1" xfId="24627"/>
    <cellStyle name="_HSN Blanket  Throw  90106 complete 2_Sheet1 2" xfId="24628"/>
    <cellStyle name="_HSN Blanket  Throw  90106 complete 3" xfId="3280"/>
    <cellStyle name="_HSN Blanket  Throw  90106 complete 3 2" xfId="13541"/>
    <cellStyle name="_HSN Blanket  Throw  90106 complete 3 3" xfId="18553"/>
    <cellStyle name="_HSN Blanket  Throw  90106 complete 4" xfId="3281"/>
    <cellStyle name="_HSN Blanket  Throw  90106 complete 4 2" xfId="13542"/>
    <cellStyle name="_HSN Blanket  Throw  90106 complete 4 2_Sheet1" xfId="24629"/>
    <cellStyle name="_HSN Blanket  Throw  90106 complete 4 3" xfId="18554"/>
    <cellStyle name="_HSN Blanket  Throw  90106 complete 4_Sheet1" xfId="24630"/>
    <cellStyle name="_HSN Blanket  Throw  90106 complete 5" xfId="2842"/>
    <cellStyle name="_HSN Blanket  Throw  90106 complete 5 2" xfId="24631"/>
    <cellStyle name="_HSN Blanket  Throw  90106 complete 6" xfId="13114"/>
    <cellStyle name="_HSN Blanket  Throw  90106 complete 7" xfId="18126"/>
    <cellStyle name="_HSN Blanket  Throw  90106 complete_2014S panel ship date" xfId="24632"/>
    <cellStyle name="_HSN Blanket  Throw  90106 complete_2014S panel ship date 2" xfId="24633"/>
    <cellStyle name="_HSN Blanket  Throw  90106 complete_77" xfId="21836"/>
    <cellStyle name="_HSN Blanket  Throw  90106 complete_77 2" xfId="24634"/>
    <cellStyle name="_HSN Blanket  Throw  90106 complete_77 3" xfId="24635"/>
    <cellStyle name="_HSN Blanket  Throw  90106 complete_77 3 2" xfId="24636"/>
    <cellStyle name="_HSN Blanket  Throw  90106 complete_77 4" xfId="24637"/>
    <cellStyle name="_HSN Blanket  Throw  90106 complete_77 4 2" xfId="24638"/>
    <cellStyle name="_HSN Blanket  Throw  90106 complete_77 5" xfId="24639"/>
    <cellStyle name="_HSN Blanket  Throw  90106 complete_77 5 2" xfId="24640"/>
    <cellStyle name="_HSN Blanket  Throw  90106 complete_77 6" xfId="24641"/>
    <cellStyle name="_HSN Blanket  Throw  90106 complete_77 7" xfId="24642"/>
    <cellStyle name="_HSN Blanket  Throw  90106 complete_77 8" xfId="24643"/>
    <cellStyle name="_HSN Blanket  Throw  90106 complete_CCD -WM BHG BLANKET 2013-12-20" xfId="24644"/>
    <cellStyle name="_HSN Blanket  Throw  90106 complete_CCD -WM BHG BLANKET 2013-12-20 2" xfId="24645"/>
    <cellStyle name="_HSN Blanket  Throw  90106 complete_CCD-WM blanket  throw-131029" xfId="24646"/>
    <cellStyle name="_HSN Blanket  Throw  90106 complete_CCD-WM blanket  throw-131029 2" xfId="24647"/>
    <cellStyle name="_HSN Blanket  Throw  90106 complete_CCD-WM blanket  throw-131029_WM BHG Lux plush blanket 20131220 upd20140115" xfId="24648"/>
    <cellStyle name="_HSN Blanket  Throw  90106 complete_CCD-WM blanket  throw-131029_WM BHG Lux plush blanket 20131220 upd20140115 2" xfId="24649"/>
    <cellStyle name="_HSN Blanket  Throw  90106 complete_CCD-WM blanket  throw-131029_WM BHG Lux plush blanket 20131220 upd20140115 upd 0121" xfId="24650"/>
    <cellStyle name="_HSN Blanket  Throw  90106 complete_CCD-WM blanket  throw-131029_WM BHG Lux plush blanket 20131220 upd20140115 upd 0121 2" xfId="24651"/>
    <cellStyle name="_HSN Blanket  Throw  90106 complete_CCD-WM blanket  throw-131029_WM BHG Lux plush blanket 20131220 upd20140115 upd 0121 upd 0305" xfId="24652"/>
    <cellStyle name="_HSN Blanket  Throw  90106 complete_CCD-WM blanket  throw-131029_WM BHG Lux plush blanket 20131220 upd20140115 upd 0121 upd 0305 2" xfId="24653"/>
    <cellStyle name="_HSN Blanket  Throw  90106 complete_CCD-WM blanket  throw-131029_WM BHG Lux plush blanket 20131220-updated 011614" xfId="24654"/>
    <cellStyle name="_HSN Blanket  Throw  90106 complete_CCD-WM blanket  throw-131029_WM BHG Lux plush blanket 20131220-updated 011614 2" xfId="24655"/>
    <cellStyle name="_HSN Blanket  Throw  90106 complete_CCD-WM blanket  throw-131029_WM BHG Lux plush blanket 20131220-updated 011614upd030514 (2)" xfId="24656"/>
    <cellStyle name="_HSN Blanket  Throw  90106 complete_CCD-WM blanket  throw-131029_WM BHG Lux plush blanket 20131220-updated 011614upd030514 (2) 2" xfId="24657"/>
    <cellStyle name="_HSN Blanket  Throw  90106 complete_CCD-WM blanket  throw-131029_WM BHG Lux plush blanket 20131220-updated 011614upd030514 upd030714" xfId="24658"/>
    <cellStyle name="_HSN Blanket  Throw  90106 complete_CCD-WM blanket  throw-131029_WM BHG Lux plush blanket 20131220-updated 011614upd030514 upd030714 2" xfId="24659"/>
    <cellStyle name="_HSN Blanket  Throw  90106 complete_CCD-WM holiday-130205" xfId="24660"/>
    <cellStyle name="_HSN Blanket  Throw  90106 complete_CCD-WM holiday-130205 2" xfId="24661"/>
    <cellStyle name="_HSN Blanket  Throw  90106 complete_CCD-WM holiday-130205_WM BHG Lux plush blanket 20131220 upd20140115" xfId="24662"/>
    <cellStyle name="_HSN Blanket  Throw  90106 complete_CCD-WM holiday-130205_WM BHG Lux plush blanket 20131220 upd20140115 2" xfId="24663"/>
    <cellStyle name="_HSN Blanket  Throw  90106 complete_CCD-WM holiday-130205_WM BHG Lux plush blanket 20131220 upd20140115 upd 0121" xfId="24664"/>
    <cellStyle name="_HSN Blanket  Throw  90106 complete_CCD-WM holiday-130205_WM BHG Lux plush blanket 20131220 upd20140115 upd 0121 2" xfId="24665"/>
    <cellStyle name="_HSN Blanket  Throw  90106 complete_CCD-WM holiday-130205_WM BHG Lux plush blanket 20131220 upd20140115 upd 0121 upd 0305" xfId="24666"/>
    <cellStyle name="_HSN Blanket  Throw  90106 complete_CCD-WM holiday-130205_WM BHG Lux plush blanket 20131220 upd20140115 upd 0121 upd 0305 2" xfId="24667"/>
    <cellStyle name="_HSN Blanket  Throw  90106 complete_CCD-WM holiday-130205_WM BHG Lux plush blanket 20131220-updated 011614" xfId="24668"/>
    <cellStyle name="_HSN Blanket  Throw  90106 complete_CCD-WM holiday-130205_WM BHG Lux plush blanket 20131220-updated 011614 2" xfId="24669"/>
    <cellStyle name="_HSN Blanket  Throw  90106 complete_CCD-WM holiday-130205_WM BHG Lux plush blanket 20131220-updated 011614upd030514 (2)" xfId="24670"/>
    <cellStyle name="_HSN Blanket  Throw  90106 complete_CCD-WM holiday-130205_WM BHG Lux plush blanket 20131220-updated 011614upd030514 (2) 2" xfId="24671"/>
    <cellStyle name="_HSN Blanket  Throw  90106 complete_CCD-WM holiday-130205_WM BHG Lux plush blanket 20131220-updated 011614upd030514 upd030714" xfId="24672"/>
    <cellStyle name="_HSN Blanket  Throw  90106 complete_CCD-WM holiday-130205_WM BHG Lux plush blanket 20131220-updated 011614upd030514 upd030714 2" xfId="24673"/>
    <cellStyle name="_HSN Blanket  Throw  90106 complete_CCD-WM TRAVEL THROW-130822" xfId="24674"/>
    <cellStyle name="_HSN Blanket  Throw  90106 complete_CCD-WM TRAVEL THROW-130822 2" xfId="24675"/>
    <cellStyle name="_HSN Blanket  Throw  90106 complete_CCD-WM TRAVEL THROW-130822_WM BHG Lux plush blanket 20131220 upd20140115" xfId="24676"/>
    <cellStyle name="_HSN Blanket  Throw  90106 complete_CCD-WM TRAVEL THROW-130822_WM BHG Lux plush blanket 20131220 upd20140115 2" xfId="24677"/>
    <cellStyle name="_HSN Blanket  Throw  90106 complete_CCD-WM TRAVEL THROW-130822_WM BHG Lux plush blanket 20131220 upd20140115 upd 0121" xfId="24678"/>
    <cellStyle name="_HSN Blanket  Throw  90106 complete_CCD-WM TRAVEL THROW-130822_WM BHG Lux plush blanket 20131220 upd20140115 upd 0121 2" xfId="24679"/>
    <cellStyle name="_HSN Blanket  Throw  90106 complete_CCD-WM TRAVEL THROW-130822_WM BHG Lux plush blanket 20131220 upd20140115 upd 0121 upd 0305" xfId="24680"/>
    <cellStyle name="_HSN Blanket  Throw  90106 complete_CCD-WM TRAVEL THROW-130822_WM BHG Lux plush blanket 20131220 upd20140115 upd 0121 upd 0305 2" xfId="24681"/>
    <cellStyle name="_HSN Blanket  Throw  90106 complete_CCD-WM TRAVEL THROW-130822_WM BHG Lux plush blanket 20131220-updated 011614" xfId="24682"/>
    <cellStyle name="_HSN Blanket  Throw  90106 complete_CCD-WM TRAVEL THROW-130822_WM BHG Lux plush blanket 20131220-updated 011614 2" xfId="24683"/>
    <cellStyle name="_HSN Blanket  Throw  90106 complete_CCD-WM TRAVEL THROW-130822_WM BHG Lux plush blanket 20131220-updated 011614upd030514 (2)" xfId="24684"/>
    <cellStyle name="_HSN Blanket  Throw  90106 complete_CCD-WM TRAVEL THROW-130822_WM BHG Lux plush blanket 20131220-updated 011614upd030514 (2) 2" xfId="24685"/>
    <cellStyle name="_HSN Blanket  Throw  90106 complete_CCD-WM TRAVEL THROW-130822_WM BHG Lux plush blanket 20131220-updated 011614upd030514 upd030714" xfId="24686"/>
    <cellStyle name="_HSN Blanket  Throw  90106 complete_CCD-WM TRAVEL THROW-130822_WM BHG Lux plush blanket 20131220-updated 011614upd030514 upd030714 2" xfId="24687"/>
    <cellStyle name="_HSN Blanket  Throw  90106 complete_Chairs" xfId="24688"/>
    <cellStyle name="_HSN Blanket  Throw  90106 complete_Chairs_all in" xfId="24689"/>
    <cellStyle name="_HSN Blanket  Throw  90106 complete_Chairs_all in_Chairs" xfId="24690"/>
    <cellStyle name="_HSN Blanket  Throw  90106 complete_Chairs_all in_HJ order" xfId="24691"/>
    <cellStyle name="_HSN Blanket  Throw  90106 complete_Chairs_ALL items" xfId="24692"/>
    <cellStyle name="_HSN Blanket  Throw  90106 complete_Chairs_ALL items_chair" xfId="24693"/>
    <cellStyle name="_HSN Blanket  Throw  90106 complete_Chairs_ALL items_Chairs" xfId="24694"/>
    <cellStyle name="_HSN Blanket  Throw  90106 complete_Chairs_ALL items_HJ order" xfId="24695"/>
    <cellStyle name="_HSN Blanket  Throw  90106 complete_Chairs_Chairs" xfId="24696"/>
    <cellStyle name="_HSN Blanket  Throw  90106 complete_Chairs_FOB CHINA" xfId="24697"/>
    <cellStyle name="_HSN Blanket  Throw  90106 complete_Chairs_WOD chair" xfId="24698"/>
    <cellStyle name="_HSN Blanket  Throw  90106 complete_CVC March 2011 quotes" xfId="2923"/>
    <cellStyle name="_HSN Blanket  Throw  90106 complete_CVC March 2011 quotes 2" xfId="13195"/>
    <cellStyle name="_HSN Blanket  Throw  90106 complete_CVC March 2011 quotes 2_Sheet1" xfId="24699"/>
    <cellStyle name="_HSN Blanket  Throw  90106 complete_CVC March 2011 quotes 3" xfId="18207"/>
    <cellStyle name="_HSN Blanket  Throw  90106 complete_CVC March 2011 quotes_June 13 2013 pooled stock ecom menu" xfId="2924"/>
    <cellStyle name="_HSN Blanket  Throw  90106 complete_CVC March 2011 quotes_June 13 2013 pooled stock ecom menu 2" xfId="13196"/>
    <cellStyle name="_HSN Blanket  Throw  90106 complete_CVC March 2011 quotes_June 13 2013 pooled stock ecom menu 3" xfId="18208"/>
    <cellStyle name="_HSN Blanket  Throw  90106 complete_CVC March 2011 quotes_Sheet1" xfId="24700"/>
    <cellStyle name="_HSN Blanket  Throw  90106 complete_JLA Accents 4-2013 - Michelle 2 Price" xfId="3282"/>
    <cellStyle name="_HSN Blanket  Throw  90106 complete_JLA Accents 4-2013 - Michelle 2 Price 2" xfId="13543"/>
    <cellStyle name="_HSN Blanket  Throw  90106 complete_JLA Accents 4-2013 - Michelle 2 Price 3" xfId="18555"/>
    <cellStyle name="_HSN Blanket  Throw  90106 complete_JLA Accents 4-2013 - Michelle 2 Price 3 2" xfId="24701"/>
    <cellStyle name="_HSN Blanket  Throw  90106 complete_JLA Accents 4-2013 - Michelle 2 Price 4" xfId="24702"/>
    <cellStyle name="_HSN Blanket  Throw  90106 complete_JLA Accents 4-2013 - Michelle 2 Price 4 2" xfId="24703"/>
    <cellStyle name="_HSN Blanket  Throw  90106 complete_JLA Accents 4-2013 - Michelle 2 Price 5" xfId="24704"/>
    <cellStyle name="_HSN Blanket  Throw  90106 complete_JLA Accents 4-2013 - Michelle 2 Price 5 2" xfId="24705"/>
    <cellStyle name="_HSN Blanket  Throw  90106 complete_JLA Accents 4-2013 - Michelle 2 Price 6" xfId="24706"/>
    <cellStyle name="_HSN Blanket  Throw  90106 complete_JLA Accents 4-2013 - Michelle 2 Price 7" xfId="24707"/>
    <cellStyle name="_HSN Blanket  Throw  90106 complete_JLA Accents 4-2013 - Michelle 2 Price 8" xfId="24708"/>
    <cellStyle name="_HSN Blanket  Throw  90106 complete_JLA Accents 4-2013 - Michelle 2 Price_all in" xfId="24709"/>
    <cellStyle name="_HSN Blanket  Throw  90106 complete_JLA Accents 4-2013 - Michelle 2 Price_all in_Chairs" xfId="24710"/>
    <cellStyle name="_HSN Blanket  Throw  90106 complete_JLA Accents 4-2013 - Michelle 2 Price_all in_HJ order" xfId="24711"/>
    <cellStyle name="_HSN Blanket  Throw  90106 complete_JLA Accents 4-2013 - Michelle 2 Price_ALL items" xfId="24712"/>
    <cellStyle name="_HSN Blanket  Throw  90106 complete_JLA Accents 4-2013 - Michelle 2 Price_ALL items_chair" xfId="24713"/>
    <cellStyle name="_HSN Blanket  Throw  90106 complete_JLA Accents 4-2013 - Michelle 2 Price_ALL items_Chairs" xfId="24714"/>
    <cellStyle name="_HSN Blanket  Throw  90106 complete_JLA Accents 4-2013 - Michelle 2 Price_ALL items_HJ order" xfId="24715"/>
    <cellStyle name="_HSN Blanket  Throw  90106 complete_JLA Accents 4-2013 - Michelle 2 Price_Chairs" xfId="24716"/>
    <cellStyle name="_HSN Blanket  Throw  90106 complete_JLA Accents 4-2013 - Michelle 2 Price_FOB CHINA" xfId="24717"/>
    <cellStyle name="_HSN Blanket  Throw  90106 complete_JLA Accents 4-2013 - Michelle 2 Price_Furniture" xfId="24718"/>
    <cellStyle name="_HSN Blanket  Throw  90106 complete_JLA Accents 4-2013 - Michelle 2 Price_WOD chair" xfId="24719"/>
    <cellStyle name="_HSN Blanket  Throw  90106 complete_June 13 2013 pooled stock ecom menu" xfId="2925"/>
    <cellStyle name="_HSN Blanket  Throw  90106 complete_June 13 2013 pooled stock ecom menu 2" xfId="13197"/>
    <cellStyle name="_HSN Blanket  Throw  90106 complete_June 13 2013 pooled stock ecom menu 3" xfId="18209"/>
    <cellStyle name="_HSN Blanket  Throw  90106 complete_Madison Park" xfId="3942"/>
    <cellStyle name="_HSN Blanket  Throw  90106 complete_Madison Park 2" xfId="14176"/>
    <cellStyle name="_HSN Blanket  Throw  90106 complete_Madison Park 3" xfId="19188"/>
    <cellStyle name="_HSN Blanket  Throw  90106 complete_Madison Park 4" xfId="24720"/>
    <cellStyle name="_HSN Blanket  Throw  90106 complete_Madison Park_Sheet2" xfId="24721"/>
    <cellStyle name="_HSN Blanket  Throw  90106 complete_Sheet1" xfId="24722"/>
    <cellStyle name="_HSN Blanket  Throw  90106 complete_Sheet1 2" xfId="24723"/>
    <cellStyle name="_HSN Blanket  Throw  90106 complete_Sheet2" xfId="21837"/>
    <cellStyle name="_HSN Blanket  Throw  90106 complete_Sheet2 2" xfId="24724"/>
    <cellStyle name="_HSN Blanket  Throw  90106 complete_Sheet2 3" xfId="24725"/>
    <cellStyle name="_HSN Blanket &amp; Throw 100819" xfId="2926"/>
    <cellStyle name="_HSN Blanket &amp; Throw 100819 2" xfId="13198"/>
    <cellStyle name="_HSN Blanket &amp; Throw 100819 2 2" xfId="24726"/>
    <cellStyle name="_HSN Blanket &amp; Throw 100819 3" xfId="18210"/>
    <cellStyle name="_HSN Blanket &amp; Throw 100819_June 13 2013 pooled stock ecom menu" xfId="2927"/>
    <cellStyle name="_HSN Blanket &amp; Throw 100819_June 13 2013 pooled stock ecom menu 2" xfId="13199"/>
    <cellStyle name="_HSN Blanket &amp; Throw 100819_June 13 2013 pooled stock ecom menu 3" xfId="18211"/>
    <cellStyle name="_HSN Blanket &amp; Throw 100819_Sheet1" xfId="24727"/>
    <cellStyle name="_HSN Blanket &amp; Throw 100819_WM 2014 travel throw 08222013" xfId="24728"/>
    <cellStyle name="_HSN Blanket &amp; Throw 100819_WM 2014 travel throw 08222013 2" xfId="24729"/>
    <cellStyle name="_HSN Blanket &amp; Throw 100819_WM 2014 travel throw 08222013_WM BHG Lux plush blanket 20131220 upd20140115" xfId="24730"/>
    <cellStyle name="_HSN Blanket &amp; Throw 100819_WM 2014 travel throw 08222013_WM BHG Lux plush blanket 20131220 upd20140115 2" xfId="24731"/>
    <cellStyle name="_HSN Blanket &amp; Throw 100819_WM 2014 travel throw 08222013_WM BHG Lux plush blanket 20131220 upd20140115 upd 0121" xfId="24732"/>
    <cellStyle name="_HSN Blanket &amp; Throw 100819_WM 2014 travel throw 08222013_WM BHG Lux plush blanket 20131220 upd20140115 upd 0121 2" xfId="24733"/>
    <cellStyle name="_HSN Blanket &amp; Throw 100819_WM 2014 travel throw 08222013_WM BHG Lux plush blanket 20131220 upd20140115 upd 0121 upd 0305" xfId="24734"/>
    <cellStyle name="_HSN Blanket &amp; Throw 100819_WM 2014 travel throw 08222013_WM BHG Lux plush blanket 20131220 upd20140115 upd 0121 upd 0305 2" xfId="24735"/>
    <cellStyle name="_HSN Blanket &amp; Throw 100819_WM 2014 travel throw 08222013_WM BHG Lux plush blanket 20131220-updated 011614" xfId="24736"/>
    <cellStyle name="_HSN Blanket &amp; Throw 100819_WM 2014 travel throw 08222013_WM BHG Lux plush blanket 20131220-updated 011614 2" xfId="24737"/>
    <cellStyle name="_HSN Blanket &amp; Throw 100819_WM 2014 travel throw 08222013_WM BHG Lux plush blanket 20131220-updated 011614upd030514 (2)" xfId="24738"/>
    <cellStyle name="_HSN Blanket &amp; Throw 100819_WM 2014 travel throw 08222013_WM BHG Lux plush blanket 20131220-updated 011614upd030514 (2) 2" xfId="24739"/>
    <cellStyle name="_HSN Blanket &amp; Throw 100819_WM 2014 travel throw 08222013_WM BHG Lux plush blanket 20131220-updated 011614upd030514 upd030714" xfId="24740"/>
    <cellStyle name="_HSN Blanket &amp; Throw 100819_WM 2014 travel throw 08222013_WM BHG Lux plush blanket 20131220-updated 011614upd030514 upd030714 2" xfId="24741"/>
    <cellStyle name="_HSN Blanket &amp; Throw 101020" xfId="2928"/>
    <cellStyle name="_HSN Blanket &amp; Throw 101020 2" xfId="13200"/>
    <cellStyle name="_HSN Blanket &amp; Throw 101020 2 2" xfId="24742"/>
    <cellStyle name="_HSN Blanket &amp; Throw 101020 3" xfId="18212"/>
    <cellStyle name="_HSN Blanket &amp; Throw 101020_June 13 2013 pooled stock ecom menu" xfId="2929"/>
    <cellStyle name="_HSN Blanket &amp; Throw 101020_June 13 2013 pooled stock ecom menu 2" xfId="13201"/>
    <cellStyle name="_HSN Blanket &amp; Throw 101020_June 13 2013 pooled stock ecom menu 3" xfId="18213"/>
    <cellStyle name="_HSN Blanket &amp; Throw 101020_Sheet1" xfId="24743"/>
    <cellStyle name="_HSN Blanket &amp; Throw 101020_WM 2014 travel throw 08222013" xfId="24744"/>
    <cellStyle name="_HSN Blanket &amp; Throw 101020_WM 2014 travel throw 08222013 2" xfId="24745"/>
    <cellStyle name="_HSN Blanket &amp; Throw 101020_WM 2014 travel throw 08222013_WM BHG Lux plush blanket 20131220 upd20140115" xfId="24746"/>
    <cellStyle name="_HSN Blanket &amp; Throw 101020_WM 2014 travel throw 08222013_WM BHG Lux plush blanket 20131220 upd20140115 2" xfId="24747"/>
    <cellStyle name="_HSN Blanket &amp; Throw 101020_WM 2014 travel throw 08222013_WM BHG Lux plush blanket 20131220 upd20140115 upd 0121" xfId="24748"/>
    <cellStyle name="_HSN Blanket &amp; Throw 101020_WM 2014 travel throw 08222013_WM BHG Lux plush blanket 20131220 upd20140115 upd 0121 2" xfId="24749"/>
    <cellStyle name="_HSN Blanket &amp; Throw 101020_WM 2014 travel throw 08222013_WM BHG Lux plush blanket 20131220 upd20140115 upd 0121 upd 0305" xfId="24750"/>
    <cellStyle name="_HSN Blanket &amp; Throw 101020_WM 2014 travel throw 08222013_WM BHG Lux plush blanket 20131220 upd20140115 upd 0121 upd 0305 2" xfId="24751"/>
    <cellStyle name="_HSN Blanket &amp; Throw 101020_WM 2014 travel throw 08222013_WM BHG Lux plush blanket 20131220-updated 011614" xfId="24752"/>
    <cellStyle name="_HSN Blanket &amp; Throw 101020_WM 2014 travel throw 08222013_WM BHG Lux plush blanket 20131220-updated 011614 2" xfId="24753"/>
    <cellStyle name="_HSN Blanket &amp; Throw 101020_WM 2014 travel throw 08222013_WM BHG Lux plush blanket 20131220-updated 011614upd030514 (2)" xfId="24754"/>
    <cellStyle name="_HSN Blanket &amp; Throw 101020_WM 2014 travel throw 08222013_WM BHG Lux plush blanket 20131220-updated 011614upd030514 (2) 2" xfId="24755"/>
    <cellStyle name="_HSN Blanket &amp; Throw 101020_WM 2014 travel throw 08222013_WM BHG Lux plush blanket 20131220-updated 011614upd030514 upd030714" xfId="24756"/>
    <cellStyle name="_HSN Blanket &amp; Throw 101020_WM 2014 travel throw 08222013_WM BHG Lux plush blanket 20131220-updated 011614upd030514 upd030714 2" xfId="24757"/>
    <cellStyle name="_HSN Blanket &amp; Throw 110117" xfId="2930"/>
    <cellStyle name="_HSN Blanket &amp; Throw 110117 2" xfId="13202"/>
    <cellStyle name="_HSN Blanket &amp; Throw 110117 2 2" xfId="24758"/>
    <cellStyle name="_HSN Blanket &amp; Throw 110117 3" xfId="18214"/>
    <cellStyle name="_HSN Blanket &amp; Throw 110117_June 13 2013 pooled stock ecom menu" xfId="2931"/>
    <cellStyle name="_HSN Blanket &amp; Throw 110117_June 13 2013 pooled stock ecom menu 2" xfId="13203"/>
    <cellStyle name="_HSN Blanket &amp; Throw 110117_June 13 2013 pooled stock ecom menu 3" xfId="18215"/>
    <cellStyle name="_HSN Blanket &amp; Throw 110117_Sheet1" xfId="24759"/>
    <cellStyle name="_HSN Blanket &amp; Throw 110117_WM 2014 travel throw 08222013" xfId="24760"/>
    <cellStyle name="_HSN Blanket &amp; Throw 110117_WM 2014 travel throw 08222013 2" xfId="24761"/>
    <cellStyle name="_HSN Blanket &amp; Throw 110117_WM 2014 travel throw 08222013_WM BHG Lux plush blanket 20131220 upd20140115" xfId="24762"/>
    <cellStyle name="_HSN Blanket &amp; Throw 110117_WM 2014 travel throw 08222013_WM BHG Lux plush blanket 20131220 upd20140115 2" xfId="24763"/>
    <cellStyle name="_HSN Blanket &amp; Throw 110117_WM 2014 travel throw 08222013_WM BHG Lux plush blanket 20131220 upd20140115 upd 0121" xfId="24764"/>
    <cellStyle name="_HSN Blanket &amp; Throw 110117_WM 2014 travel throw 08222013_WM BHG Lux plush blanket 20131220 upd20140115 upd 0121 2" xfId="24765"/>
    <cellStyle name="_HSN Blanket &amp; Throw 110117_WM 2014 travel throw 08222013_WM BHG Lux plush blanket 20131220 upd20140115 upd 0121 upd 0305" xfId="24766"/>
    <cellStyle name="_HSN Blanket &amp; Throw 110117_WM 2014 travel throw 08222013_WM BHG Lux plush blanket 20131220 upd20140115 upd 0121 upd 0305 2" xfId="24767"/>
    <cellStyle name="_HSN Blanket &amp; Throw 110117_WM 2014 travel throw 08222013_WM BHG Lux plush blanket 20131220-updated 011614" xfId="24768"/>
    <cellStyle name="_HSN Blanket &amp; Throw 110117_WM 2014 travel throw 08222013_WM BHG Lux plush blanket 20131220-updated 011614 2" xfId="24769"/>
    <cellStyle name="_HSN Blanket &amp; Throw 110117_WM 2014 travel throw 08222013_WM BHG Lux plush blanket 20131220-updated 011614upd030514 (2)" xfId="24770"/>
    <cellStyle name="_HSN Blanket &amp; Throw 110117_WM 2014 travel throw 08222013_WM BHG Lux plush blanket 20131220-updated 011614upd030514 (2) 2" xfId="24771"/>
    <cellStyle name="_HSN Blanket &amp; Throw 110117_WM 2014 travel throw 08222013_WM BHG Lux plush blanket 20131220-updated 011614upd030514 upd030714" xfId="24772"/>
    <cellStyle name="_HSN Blanket &amp; Throw 110117_WM 2014 travel throw 08222013_WM BHG Lux plush blanket 20131220-updated 011614upd030514 upd030714 2" xfId="24773"/>
    <cellStyle name="_HSN Blanket &amp; Throw 110214" xfId="2932"/>
    <cellStyle name="_HSN Blanket &amp; Throw 110214 2" xfId="13204"/>
    <cellStyle name="_HSN Blanket &amp; Throw 110214 2 2" xfId="24774"/>
    <cellStyle name="_HSN Blanket &amp; Throw 110214 3" xfId="18216"/>
    <cellStyle name="_HSN Blanket &amp; Throw 110214_June 13 2013 pooled stock ecom menu" xfId="2933"/>
    <cellStyle name="_HSN Blanket &amp; Throw 110214_June 13 2013 pooled stock ecom menu 2" xfId="13205"/>
    <cellStyle name="_HSN Blanket &amp; Throw 110214_June 13 2013 pooled stock ecom menu 3" xfId="18217"/>
    <cellStyle name="_HSN Blanket &amp; Throw 110214_Sheet1" xfId="24775"/>
    <cellStyle name="_HSN Blanket &amp; Throw 110322" xfId="2934"/>
    <cellStyle name="_HSN Blanket &amp; Throw 110322 2" xfId="13206"/>
    <cellStyle name="_HSN Blanket &amp; Throw 110322 2 2" xfId="24776"/>
    <cellStyle name="_HSN Blanket &amp; Throw 110322 3" xfId="18218"/>
    <cellStyle name="_HSN Blanket &amp; Throw 110322_June 13 2013 pooled stock ecom menu" xfId="2935"/>
    <cellStyle name="_HSN Blanket &amp; Throw 110322_June 13 2013 pooled stock ecom menu 2" xfId="13207"/>
    <cellStyle name="_HSN Blanket &amp; Throw 110322_June 13 2013 pooled stock ecom menu 3" xfId="18219"/>
    <cellStyle name="_HSN Blanket &amp; Throw 110322_Sheet1" xfId="24777"/>
    <cellStyle name="_HSN Blanket &amp; Throw 110323" xfId="2936"/>
    <cellStyle name="_HSN Blanket &amp; Throw 110323 2" xfId="13208"/>
    <cellStyle name="_HSN Blanket &amp; Throw 110323 2 2" xfId="24778"/>
    <cellStyle name="_HSN Blanket &amp; Throw 110323 3" xfId="18220"/>
    <cellStyle name="_HSN Blanket &amp; Throw 110323_June 13 2013 pooled stock ecom menu" xfId="2937"/>
    <cellStyle name="_HSN Blanket &amp; Throw 110323_June 13 2013 pooled stock ecom menu 2" xfId="13209"/>
    <cellStyle name="_HSN Blanket &amp; Throw 110323_June 13 2013 pooled stock ecom menu 3" xfId="18221"/>
    <cellStyle name="_HSN Blanket &amp; Throw 110323_Sheet1" xfId="24779"/>
    <cellStyle name="_HSN Blanket &amp; Throw 120124" xfId="24780"/>
    <cellStyle name="_HSN Blanket &amp; Throw 120124 2" xfId="24781"/>
    <cellStyle name="_HSN Blanket &amp; Throw 120125 updated 120314" xfId="24782"/>
    <cellStyle name="_HSN Blanket &amp; Throw 120125 updated 120314 2" xfId="24783"/>
    <cellStyle name="_HSN Blanket &amp; Throw 130205" xfId="24784"/>
    <cellStyle name="_HSN Blanket &amp; Throw 130205 2" xfId="24785"/>
    <cellStyle name="_HSN Thermal Blanket 100929" xfId="2938"/>
    <cellStyle name="_HSN Thermal Blanket 100929 2" xfId="13210"/>
    <cellStyle name="_HSN Thermal Blanket 100929 2 2" xfId="24786"/>
    <cellStyle name="_HSN Thermal Blanket 100929 3" xfId="18222"/>
    <cellStyle name="_HSN Thermal Blanket 100929_June 13 2013 pooled stock ecom menu" xfId="2939"/>
    <cellStyle name="_HSN Thermal Blanket 100929_June 13 2013 pooled stock ecom menu 2" xfId="13211"/>
    <cellStyle name="_HSN Thermal Blanket 100929_June 13 2013 pooled stock ecom menu 3" xfId="18223"/>
    <cellStyle name="_HSN Thermal Blanket 100929_Sheet1" xfId="24787"/>
    <cellStyle name="_HSN Thermal Blanket 100929_WM 2014 travel throw 08222013" xfId="24788"/>
    <cellStyle name="_HSN Thermal Blanket 100929_WM 2014 travel throw 08222013 2" xfId="24789"/>
    <cellStyle name="_HSN Thermal Blanket 100929_WM 2014 travel throw 08222013_WM BHG Lux plush blanket 20131220 upd20140115" xfId="24790"/>
    <cellStyle name="_HSN Thermal Blanket 100929_WM 2014 travel throw 08222013_WM BHG Lux plush blanket 20131220 upd20140115 2" xfId="24791"/>
    <cellStyle name="_HSN Thermal Blanket 100929_WM 2014 travel throw 08222013_WM BHG Lux plush blanket 20131220 upd20140115 upd 0121" xfId="24792"/>
    <cellStyle name="_HSN Thermal Blanket 100929_WM 2014 travel throw 08222013_WM BHG Lux plush blanket 20131220 upd20140115 upd 0121 2" xfId="24793"/>
    <cellStyle name="_HSN Thermal Blanket 100929_WM 2014 travel throw 08222013_WM BHG Lux plush blanket 20131220 upd20140115 upd 0121 upd 0305" xfId="24794"/>
    <cellStyle name="_HSN Thermal Blanket 100929_WM 2014 travel throw 08222013_WM BHG Lux plush blanket 20131220 upd20140115 upd 0121 upd 0305 2" xfId="24795"/>
    <cellStyle name="_HSN Thermal Blanket 100929_WM 2014 travel throw 08222013_WM BHG Lux plush blanket 20131220-updated 011614" xfId="24796"/>
    <cellStyle name="_HSN Thermal Blanket 100929_WM 2014 travel throw 08222013_WM BHG Lux plush blanket 20131220-updated 011614 2" xfId="24797"/>
    <cellStyle name="_HSN Thermal Blanket 100929_WM 2014 travel throw 08222013_WM BHG Lux plush blanket 20131220-updated 011614upd030514 (2)" xfId="24798"/>
    <cellStyle name="_HSN Thermal Blanket 100929_WM 2014 travel throw 08222013_WM BHG Lux plush blanket 20131220-updated 011614upd030514 (2) 2" xfId="24799"/>
    <cellStyle name="_HSN Thermal Blanket 100929_WM 2014 travel throw 08222013_WM BHG Lux plush blanket 20131220-updated 011614upd030514 upd030714" xfId="24800"/>
    <cellStyle name="_HSN Thermal Blanket 100929_WM 2014 travel throw 08222013_WM BHG Lux plush blanket 20131220-updated 011614upd030514 upd030714 2" xfId="24801"/>
    <cellStyle name="_HSN Thermal Blanket 100930" xfId="2940"/>
    <cellStyle name="_HSN Thermal Blanket 100930 2" xfId="13212"/>
    <cellStyle name="_HSN Thermal Blanket 100930 2 2" xfId="24802"/>
    <cellStyle name="_HSN Thermal Blanket 100930 3" xfId="18224"/>
    <cellStyle name="_HSN Thermal Blanket 100930_June 13 2013 pooled stock ecom menu" xfId="2941"/>
    <cellStyle name="_HSN Thermal Blanket 100930_June 13 2013 pooled stock ecom menu 2" xfId="13213"/>
    <cellStyle name="_HSN Thermal Blanket 100930_June 13 2013 pooled stock ecom menu 3" xfId="18225"/>
    <cellStyle name="_HSN Thermal Blanket 100930_Sheet1" xfId="24803"/>
    <cellStyle name="_HSN Thermal Blanket 100930_WM 2014 travel throw 08222013" xfId="24804"/>
    <cellStyle name="_HSN Thermal Blanket 100930_WM 2014 travel throw 08222013 2" xfId="24805"/>
    <cellStyle name="_HSN Thermal Blanket 100930_WM 2014 travel throw 08222013_WM BHG Lux plush blanket 20131220 upd20140115" xfId="24806"/>
    <cellStyle name="_HSN Thermal Blanket 100930_WM 2014 travel throw 08222013_WM BHG Lux plush blanket 20131220 upd20140115 2" xfId="24807"/>
    <cellStyle name="_HSN Thermal Blanket 100930_WM 2014 travel throw 08222013_WM BHG Lux plush blanket 20131220 upd20140115 upd 0121" xfId="24808"/>
    <cellStyle name="_HSN Thermal Blanket 100930_WM 2014 travel throw 08222013_WM BHG Lux plush blanket 20131220 upd20140115 upd 0121 2" xfId="24809"/>
    <cellStyle name="_HSN Thermal Blanket 100930_WM 2014 travel throw 08222013_WM BHG Lux plush blanket 20131220 upd20140115 upd 0121 upd 0305" xfId="24810"/>
    <cellStyle name="_HSN Thermal Blanket 100930_WM 2014 travel throw 08222013_WM BHG Lux plush blanket 20131220 upd20140115 upd 0121 upd 0305 2" xfId="24811"/>
    <cellStyle name="_HSN Thermal Blanket 100930_WM 2014 travel throw 08222013_WM BHG Lux plush blanket 20131220-updated 011614" xfId="24812"/>
    <cellStyle name="_HSN Thermal Blanket 100930_WM 2014 travel throw 08222013_WM BHG Lux plush blanket 20131220-updated 011614 2" xfId="24813"/>
    <cellStyle name="_HSN Thermal Blanket 100930_WM 2014 travel throw 08222013_WM BHG Lux plush blanket 20131220-updated 011614upd030514 (2)" xfId="24814"/>
    <cellStyle name="_HSN Thermal Blanket 100930_WM 2014 travel throw 08222013_WM BHG Lux plush blanket 20131220-updated 011614upd030514 (2) 2" xfId="24815"/>
    <cellStyle name="_HSN Thermal Blanket 100930_WM 2014 travel throw 08222013_WM BHG Lux plush blanket 20131220-updated 011614upd030514 upd030714" xfId="24816"/>
    <cellStyle name="_HSN Thermal Blanket 100930_WM 2014 travel throw 08222013_WM BHG Lux plush blanket 20131220-updated 011614upd030514 upd030714 2" xfId="24817"/>
    <cellStyle name="_IMPORT PL SKU'S &amp; UPC'S" xfId="24818"/>
    <cellStyle name="_instructions" xfId="46036"/>
    <cellStyle name="_inv  for 08 spring items" xfId="46037"/>
    <cellStyle name="_Island Grove  Crystal Beach Proj_20110401" xfId="21838"/>
    <cellStyle name="_Island Grove  Crystal Beach Proj_20110401 2" xfId="24819"/>
    <cellStyle name="_Island Grove  Crystal Beach Proj_20110401_BBB proj for Calypso 993store" xfId="46038"/>
    <cellStyle name="_Island Grove-Crystal Beach BBB Proj_20110228" xfId="21839"/>
    <cellStyle name="_Island Grove-Crystal Beach BBB Proj_20110228 2" xfId="24820"/>
    <cellStyle name="_Island Grove-Crystal Beach BBB Proj_20110228_11.6" xfId="46039"/>
    <cellStyle name="_Island Grove-Crystal Beach BBB Proj_20110228_12.4 " xfId="46040"/>
    <cellStyle name="_Island Grove-Crystal Beach BBB Proj_20110228_BBB evaluation for Calypso 993store _20111121_frank" xfId="46041"/>
    <cellStyle name="_Island Grove-Crystal Beach BBB Proj_20110228_BBB evaluation for Calypso 993store _20111121_frank 2" xfId="46042"/>
    <cellStyle name="_Island Grove-Crystal Beach BBB Proj_20110228_BBB evaluation for Calypso 993store _20111121_Frank_2" xfId="46043"/>
    <cellStyle name="_Island Grove-Crystal Beach BBB Proj_20110228_BBB evaluation for Calypso 993store _20111121_Frank_2 2" xfId="46044"/>
    <cellStyle name="_Island Grove-Crystal Beach BBB Proj_20110228_BBB evaluation for Calypso 993store _20111121_frank_BBB proj for Calypso 993store" xfId="46045"/>
    <cellStyle name="_Island Grove-Crystal Beach BBB Proj_20110228_BBB proj for Calypso 993store" xfId="46046"/>
    <cellStyle name="_Island Grove-Crystal Beach BBB Proj_20110228_Echo Production schedule_2009 Fall_201119" xfId="46047"/>
    <cellStyle name="_Island Grove-Crystal Beach BBB Proj_20110228_Echo Production schedule_2009 Fall_201119 2" xfId="46048"/>
    <cellStyle name="_Island Grove-Crystal Beach BBB Proj_20110228_Echo Production schedule_2009 Fall_201141" xfId="46049"/>
    <cellStyle name="_Island Grove-Crystal Beach BBB Proj_20110228_Echo Production schedule_2009 Fall_201141 2" xfId="46050"/>
    <cellStyle name="_Island Grove-Crystal Beach BBB Proj_20110228_Harbor house Production Schedule_2011Spring_201139" xfId="46051"/>
    <cellStyle name="_Island Grove-Crystal Beach BBB Proj_20110228_Harbor house Production Schedule_2011Spring_201139 2" xfId="46052"/>
    <cellStyle name="_Island Grove-Crystal Beach BBB Proj_20110228_Harbor house Production Schedule_2011Spring_201139_BBB proj for Calypso 993store" xfId="46053"/>
    <cellStyle name="_Island Grove-Crystal Beach BBB Proj_20110228_Macy proj 201110" xfId="46054"/>
    <cellStyle name="_Island Grove-Crystal Beach BBB Proj_20110228_Macy proj 201110 2" xfId="46055"/>
    <cellStyle name="_Island Grove-Crystal Beach BBB Proj_20110228_Sheet1" xfId="46056"/>
    <cellStyle name="_Island Grove-Crystal Beach BBB Proj_20110228_Sheet2" xfId="46057"/>
    <cellStyle name="_Island Grove-Crystal Beach BBB Proj_20110228_Summary" xfId="46058"/>
    <cellStyle name="_Island Grove-Crystal Beach BBB Proj_20110228_Summary 2" xfId="46059"/>
    <cellStyle name="_Island Grove-Crystal Beach BBB Proj_20110228_Summary_BBB proj for Calypso 993store" xfId="46060"/>
    <cellStyle name="_Jade Way - ornate scroll  JLA" xfId="46061"/>
    <cellStyle name="_Jade Way - ornate scroll  JLA 2" xfId="46062"/>
    <cellStyle name="_Jaipur Proj Expansion to total doors 560 for 2.25 &amp; 4.25_20101215" xfId="46063"/>
    <cellStyle name="_Jaipur Proj Expansion to total doors 560 for 2.25 &amp; 4.25_20101215 2" xfId="46064"/>
    <cellStyle name="_Jaipur Proj Expansion to total doors 560 for 2.25 &amp; 4.25_20101215_11.6" xfId="46065"/>
    <cellStyle name="_Jaipur Proj Expansion to total doors 560 for 2.25 &amp; 4.25_20101215_12.4 " xfId="46066"/>
    <cellStyle name="_Jaipur Proj Expansion to total doors 560 for 2.25 &amp; 4.25_20101215_Sheet1" xfId="46067"/>
    <cellStyle name="_Jaipur Proj Expansion to total doors 560 for 2.25 &amp; 4.25_20101215_Sheet2" xfId="46068"/>
    <cellStyle name="_JCP chair" xfId="3283"/>
    <cellStyle name="_JCP chair 2" xfId="13544"/>
    <cellStyle name="_JCP chair 3" xfId="18556"/>
    <cellStyle name="_JCP chair_ALL items" xfId="24821"/>
    <cellStyle name="_JCP chair_chair" xfId="24822"/>
    <cellStyle name="_JCP chair_Chairs" xfId="24823"/>
    <cellStyle name="_JCP chair_Furniture" xfId="24824"/>
    <cellStyle name="_JCP chair_HJ order" xfId="24825"/>
    <cellStyle name="_JCP headboard and bedding set adult May 11 09" xfId="24826"/>
    <cellStyle name="_JCP Merideth chair and ottoman commitment 8 13 2012" xfId="3284"/>
    <cellStyle name="_JCP Merideth chair and ottoman commitment 8 13 2012 2" xfId="13545"/>
    <cellStyle name="_JCP Merideth chair and ottoman commitment 8 13 2012 2 2" xfId="24827"/>
    <cellStyle name="_JCP Merideth chair and ottoman commitment 8 13 2012 3" xfId="18557"/>
    <cellStyle name="_JCP Merideth chair and ottoman commitment 8 13 2012_ALL items" xfId="24828"/>
    <cellStyle name="_JCP Merideth chair and ottoman commitment 8 13 2012_chair" xfId="24829"/>
    <cellStyle name="_JCP Merideth chair and ottoman commitment 8 13 2012_Chairs" xfId="24830"/>
    <cellStyle name="_JCP Merideth chair and ottoman commitment 8 13 2012_Furniture" xfId="24831"/>
    <cellStyle name="_JCP Merideth chair and ottoman commitment 8 13 2012_HJ order" xfId="24832"/>
    <cellStyle name="_JLA quote_March market_02212011 (2)" xfId="46069"/>
    <cellStyle name="_JLA quote_March market_02212011 (2)_2012 Fall BBB Echo Shower Curtain CCD- 111230" xfId="46070"/>
    <cellStyle name="_JLA quote_March market_02212011 (2)_2012 Fall BBB Echo Shower Curtain CCD- 120131" xfId="46071"/>
    <cellStyle name="_JLA quote_March market_02212011 (2)_2012 Fall BBB Shower Curtain CCD- 120203" xfId="46072"/>
    <cellStyle name="_JLA quote_March market_02212011 (2)_2012 Fall BBB Woolrich Shower Curtain CCD- 111118" xfId="46073"/>
    <cellStyle name="_JLA quote_March market_02212011 (2)_2012 Fall Woolrich Shower Curtain CCD- 111229" xfId="46074"/>
    <cellStyle name="_JLA quote_March market_02212011 (2)_2012 Spr BBB Greenport Shower Curtain Quote- 110907" xfId="46075"/>
    <cellStyle name="_JLA quote_March market_02212011 (2)_2012 Spr BBB Greenport Shower Curtain Quote- 111018" xfId="46076"/>
    <cellStyle name="_JLA quote_March market_02212011 (2)_2012 Spr BBB Greenport Shower Curtain Quote- 111019 final" xfId="46077"/>
    <cellStyle name="_JLA quote_March market_02212011 (2)_Spring 13 Echo Quote Sheet - Heather" xfId="46078"/>
    <cellStyle name="_JLA quote_March market_02212011 (2)_Spring 13 Echo Quote Sheet - Heather 2" xfId="46079"/>
    <cellStyle name="_JLA_quote-Chrysanthemum-05172011 (3)" xfId="46080"/>
    <cellStyle name="_JLA_quote-Chrysanthemum-05172011 (3) 2" xfId="46081"/>
    <cellStyle name="_JLA-090613A pillow and throw (2)" xfId="1598"/>
    <cellStyle name="_JLA-090613A pillow and throw (2) 2" xfId="3285"/>
    <cellStyle name="_JLA-090613A pillow and throw (2) 2 2" xfId="13546"/>
    <cellStyle name="_JLA-090613A pillow and throw (2) 2 3" xfId="18558"/>
    <cellStyle name="_JLA-090613A pillow and throw (2) 3" xfId="2942"/>
    <cellStyle name="_JLA-090613A pillow and throw (2) 3 2" xfId="24833"/>
    <cellStyle name="_JLA-090613A pillow and throw (2) 3 3" xfId="24834"/>
    <cellStyle name="_JLA-090613A pillow and throw (2) 3_Sheet1" xfId="24835"/>
    <cellStyle name="_JLA-090613A pillow and throw (2) 4" xfId="13214"/>
    <cellStyle name="_JLA-090613A pillow and throw (2) 4 2" xfId="24836"/>
    <cellStyle name="_JLA-090613A pillow and throw (2) 5" xfId="18226"/>
    <cellStyle name="_JLA-090613A pillow and throw (2) 6" xfId="24837"/>
    <cellStyle name="_JLA-090613A pillow and throw (2)_77" xfId="21840"/>
    <cellStyle name="_JLA-090613A pillow and throw (2)_77 2" xfId="24838"/>
    <cellStyle name="_JLA-090613A pillow and throw (2)_77 3" xfId="24839"/>
    <cellStyle name="_JLA-090613A pillow and throw (2)_77 3 2" xfId="24840"/>
    <cellStyle name="_JLA-090613A pillow and throw (2)_77 4" xfId="24841"/>
    <cellStyle name="_JLA-090613A pillow and throw (2)_77 4 2" xfId="24842"/>
    <cellStyle name="_JLA-090613A pillow and throw (2)_77 5" xfId="24843"/>
    <cellStyle name="_JLA-090613A pillow and throw (2)_77 5 2" xfId="24844"/>
    <cellStyle name="_JLA-090613A pillow and throw (2)_77 6" xfId="24845"/>
    <cellStyle name="_JLA-090613A pillow and throw (2)_77 7" xfId="24846"/>
    <cellStyle name="_JLA-090613A pillow and throw (2)_77 8" xfId="24847"/>
    <cellStyle name="_JLA-090613A pillow and throw (2)_Chairs" xfId="24848"/>
    <cellStyle name="_JLA-090613A pillow and throw (2)_Chairs_all in" xfId="24849"/>
    <cellStyle name="_JLA-090613A pillow and throw (2)_Chairs_all in_Chairs" xfId="24850"/>
    <cellStyle name="_JLA-090613A pillow and throw (2)_Chairs_all in_HJ order" xfId="24851"/>
    <cellStyle name="_JLA-090613A pillow and throw (2)_Chairs_ALL items" xfId="24852"/>
    <cellStyle name="_JLA-090613A pillow and throw (2)_Chairs_ALL items_chair" xfId="24853"/>
    <cellStyle name="_JLA-090613A pillow and throw (2)_Chairs_ALL items_Chairs" xfId="24854"/>
    <cellStyle name="_JLA-090613A pillow and throw (2)_Chairs_ALL items_HJ order" xfId="24855"/>
    <cellStyle name="_JLA-090613A pillow and throw (2)_Chairs_Chairs" xfId="24856"/>
    <cellStyle name="_JLA-090613A pillow and throw (2)_Chairs_FOB CHINA" xfId="24857"/>
    <cellStyle name="_JLA-090613A pillow and throw (2)_Chairs_WOD chair" xfId="24858"/>
    <cellStyle name="_JLA-090613A pillow and throw (2)_JLA Accents 4-2013 - Michelle 2 Price" xfId="3286"/>
    <cellStyle name="_JLA-090613A pillow and throw (2)_JLA Accents 4-2013 - Michelle 2 Price 2" xfId="13547"/>
    <cellStyle name="_JLA-090613A pillow and throw (2)_JLA Accents 4-2013 - Michelle 2 Price 3" xfId="18559"/>
    <cellStyle name="_JLA-090613A pillow and throw (2)_JLA Accents 4-2013 - Michelle 2 Price 3 2" xfId="24859"/>
    <cellStyle name="_JLA-090613A pillow and throw (2)_JLA Accents 4-2013 - Michelle 2 Price 4" xfId="24860"/>
    <cellStyle name="_JLA-090613A pillow and throw (2)_JLA Accents 4-2013 - Michelle 2 Price 4 2" xfId="24861"/>
    <cellStyle name="_JLA-090613A pillow and throw (2)_JLA Accents 4-2013 - Michelle 2 Price 5" xfId="24862"/>
    <cellStyle name="_JLA-090613A pillow and throw (2)_JLA Accents 4-2013 - Michelle 2 Price 5 2" xfId="24863"/>
    <cellStyle name="_JLA-090613A pillow and throw (2)_JLA Accents 4-2013 - Michelle 2 Price 6" xfId="24864"/>
    <cellStyle name="_JLA-090613A pillow and throw (2)_JLA Accents 4-2013 - Michelle 2 Price 7" xfId="24865"/>
    <cellStyle name="_JLA-090613A pillow and throw (2)_JLA Accents 4-2013 - Michelle 2 Price 8" xfId="24866"/>
    <cellStyle name="_JLA-090613A pillow and throw (2)_JLA Accents 4-2013 - Michelle 2 Price_all in" xfId="24867"/>
    <cellStyle name="_JLA-090613A pillow and throw (2)_JLA Accents 4-2013 - Michelle 2 Price_all in_Chairs" xfId="24868"/>
    <cellStyle name="_JLA-090613A pillow and throw (2)_JLA Accents 4-2013 - Michelle 2 Price_all in_HJ order" xfId="24869"/>
    <cellStyle name="_JLA-090613A pillow and throw (2)_JLA Accents 4-2013 - Michelle 2 Price_ALL items" xfId="24870"/>
    <cellStyle name="_JLA-090613A pillow and throw (2)_JLA Accents 4-2013 - Michelle 2 Price_ALL items_chair" xfId="24871"/>
    <cellStyle name="_JLA-090613A pillow and throw (2)_JLA Accents 4-2013 - Michelle 2 Price_ALL items_Chairs" xfId="24872"/>
    <cellStyle name="_JLA-090613A pillow and throw (2)_JLA Accents 4-2013 - Michelle 2 Price_ALL items_HJ order" xfId="24873"/>
    <cellStyle name="_JLA-090613A pillow and throw (2)_JLA Accents 4-2013 - Michelle 2 Price_Chairs" xfId="24874"/>
    <cellStyle name="_JLA-090613A pillow and throw (2)_JLA Accents 4-2013 - Michelle 2 Price_FOB CHINA" xfId="24875"/>
    <cellStyle name="_JLA-090613A pillow and throw (2)_JLA Accents 4-2013 - Michelle 2 Price_Furniture" xfId="24876"/>
    <cellStyle name="_JLA-090613A pillow and throw (2)_JLA Accents 4-2013 - Michelle 2 Price_WOD chair" xfId="24877"/>
    <cellStyle name="_JLA-090613A pillow and throw (2)_June 13 2013 pooled stock ecom menu" xfId="2943"/>
    <cellStyle name="_JLA-090613A pillow and throw (2)_June 13 2013 pooled stock ecom menu 2" xfId="13215"/>
    <cellStyle name="_JLA-090613A pillow and throw (2)_June 13 2013 pooled stock ecom menu 3" xfId="18227"/>
    <cellStyle name="_JLA-090613A pillow and throw (2)_Madison Park" xfId="3943"/>
    <cellStyle name="_JLA-090613A pillow and throw (2)_Madison Park 2" xfId="14177"/>
    <cellStyle name="_JLA-090613A pillow and throw (2)_Madison Park 3" xfId="19189"/>
    <cellStyle name="_JLA-090613A pillow and throw (2)_Madison Park 4" xfId="24878"/>
    <cellStyle name="_JLA-090613A pillow and throw (2)_Madison Park_Sheet2" xfId="24879"/>
    <cellStyle name="_JLA-090613A pillow and throw (2)_RTG tufted armless chair July 06 09" xfId="1599"/>
    <cellStyle name="_JLA-090613A pillow and throw (2)_RTG tufted armless chair July 06 09 2" xfId="3287"/>
    <cellStyle name="_JLA-090613A pillow and throw (2)_RTG tufted armless chair July 06 09 2 2" xfId="13548"/>
    <cellStyle name="_JLA-090613A pillow and throw (2)_RTG tufted armless chair July 06 09 2 3" xfId="18560"/>
    <cellStyle name="_JLA-090613A pillow and throw (2)_RTG tufted armless chair July 06 09 3" xfId="2944"/>
    <cellStyle name="_JLA-090613A pillow and throw (2)_RTG tufted armless chair July 06 09 3 2" xfId="24880"/>
    <cellStyle name="_JLA-090613A pillow and throw (2)_RTG tufted armless chair July 06 09 3 3" xfId="24881"/>
    <cellStyle name="_JLA-090613A pillow and throw (2)_RTG tufted armless chair July 06 09 3_Sheet1" xfId="24882"/>
    <cellStyle name="_JLA-090613A pillow and throw (2)_RTG tufted armless chair July 06 09 4" xfId="13216"/>
    <cellStyle name="_JLA-090613A pillow and throw (2)_RTG tufted armless chair July 06 09 4 2" xfId="24883"/>
    <cellStyle name="_JLA-090613A pillow and throw (2)_RTG tufted armless chair July 06 09 5" xfId="18228"/>
    <cellStyle name="_JLA-090613A pillow and throw (2)_RTG tufted armless chair July 06 09 6" xfId="24884"/>
    <cellStyle name="_JLA-090613A pillow and throw (2)_RTG tufted armless chair July 06 09_77" xfId="21841"/>
    <cellStyle name="_JLA-090613A pillow and throw (2)_RTG tufted armless chair July 06 09_77 2" xfId="24885"/>
    <cellStyle name="_JLA-090613A pillow and throw (2)_RTG tufted armless chair July 06 09_77 3" xfId="24886"/>
    <cellStyle name="_JLA-090613A pillow and throw (2)_RTG tufted armless chair July 06 09_77 3 2" xfId="24887"/>
    <cellStyle name="_JLA-090613A pillow and throw (2)_RTG tufted armless chair July 06 09_77 4" xfId="24888"/>
    <cellStyle name="_JLA-090613A pillow and throw (2)_RTG tufted armless chair July 06 09_77 4 2" xfId="24889"/>
    <cellStyle name="_JLA-090613A pillow and throw (2)_RTG tufted armless chair July 06 09_77 5" xfId="24890"/>
    <cellStyle name="_JLA-090613A pillow and throw (2)_RTG tufted armless chair July 06 09_77 5 2" xfId="24891"/>
    <cellStyle name="_JLA-090613A pillow and throw (2)_RTG tufted armless chair July 06 09_77 6" xfId="24892"/>
    <cellStyle name="_JLA-090613A pillow and throw (2)_RTG tufted armless chair July 06 09_77 7" xfId="24893"/>
    <cellStyle name="_JLA-090613A pillow and throw (2)_RTG tufted armless chair July 06 09_77 8" xfId="24894"/>
    <cellStyle name="_JLA-090613A pillow and throw (2)_RTG tufted armless chair July 06 09_Chairs" xfId="24895"/>
    <cellStyle name="_JLA-090613A pillow and throw (2)_RTG tufted armless chair July 06 09_Chairs_all in" xfId="24896"/>
    <cellStyle name="_JLA-090613A pillow and throw (2)_RTG tufted armless chair July 06 09_Chairs_all in_Chairs" xfId="24897"/>
    <cellStyle name="_JLA-090613A pillow and throw (2)_RTG tufted armless chair July 06 09_Chairs_all in_HJ order" xfId="24898"/>
    <cellStyle name="_JLA-090613A pillow and throw (2)_RTG tufted armless chair July 06 09_Chairs_ALL items" xfId="24899"/>
    <cellStyle name="_JLA-090613A pillow and throw (2)_RTG tufted armless chair July 06 09_Chairs_ALL items_chair" xfId="24900"/>
    <cellStyle name="_JLA-090613A pillow and throw (2)_RTG tufted armless chair July 06 09_Chairs_ALL items_Chairs" xfId="24901"/>
    <cellStyle name="_JLA-090613A pillow and throw (2)_RTG tufted armless chair July 06 09_Chairs_ALL items_HJ order" xfId="24902"/>
    <cellStyle name="_JLA-090613A pillow and throw (2)_RTG tufted armless chair July 06 09_Chairs_Chairs" xfId="24903"/>
    <cellStyle name="_JLA-090613A pillow and throw (2)_RTG tufted armless chair July 06 09_Chairs_FOB CHINA" xfId="24904"/>
    <cellStyle name="_JLA-090613A pillow and throw (2)_RTG tufted armless chair July 06 09_Chairs_WOD chair" xfId="24905"/>
    <cellStyle name="_JLA-090613A pillow and throw (2)_RTG tufted armless chair July 06 09_JLA Accents 4-2013 - Michelle 2 Price" xfId="3288"/>
    <cellStyle name="_JLA-090613A pillow and throw (2)_RTG tufted armless chair July 06 09_JLA Accents 4-2013 - Michelle 2 Price 2" xfId="13549"/>
    <cellStyle name="_JLA-090613A pillow and throw (2)_RTG tufted armless chair July 06 09_JLA Accents 4-2013 - Michelle 2 Price 3" xfId="18561"/>
    <cellStyle name="_JLA-090613A pillow and throw (2)_RTG tufted armless chair July 06 09_JLA Accents 4-2013 - Michelle 2 Price 3 2" xfId="24906"/>
    <cellStyle name="_JLA-090613A pillow and throw (2)_RTG tufted armless chair July 06 09_JLA Accents 4-2013 - Michelle 2 Price 4" xfId="24907"/>
    <cellStyle name="_JLA-090613A pillow and throw (2)_RTG tufted armless chair July 06 09_JLA Accents 4-2013 - Michelle 2 Price 4 2" xfId="24908"/>
    <cellStyle name="_JLA-090613A pillow and throw (2)_RTG tufted armless chair July 06 09_JLA Accents 4-2013 - Michelle 2 Price 5" xfId="24909"/>
    <cellStyle name="_JLA-090613A pillow and throw (2)_RTG tufted armless chair July 06 09_JLA Accents 4-2013 - Michelle 2 Price 5 2" xfId="24910"/>
    <cellStyle name="_JLA-090613A pillow and throw (2)_RTG tufted armless chair July 06 09_JLA Accents 4-2013 - Michelle 2 Price 6" xfId="24911"/>
    <cellStyle name="_JLA-090613A pillow and throw (2)_RTG tufted armless chair July 06 09_JLA Accents 4-2013 - Michelle 2 Price 7" xfId="24912"/>
    <cellStyle name="_JLA-090613A pillow and throw (2)_RTG tufted armless chair July 06 09_JLA Accents 4-2013 - Michelle 2 Price 8" xfId="24913"/>
    <cellStyle name="_JLA-090613A pillow and throw (2)_RTG tufted armless chair July 06 09_JLA Accents 4-2013 - Michelle 2 Price_all in" xfId="24914"/>
    <cellStyle name="_JLA-090613A pillow and throw (2)_RTG tufted armless chair July 06 09_JLA Accents 4-2013 - Michelle 2 Price_all in_Chairs" xfId="24915"/>
    <cellStyle name="_JLA-090613A pillow and throw (2)_RTG tufted armless chair July 06 09_JLA Accents 4-2013 - Michelle 2 Price_all in_HJ order" xfId="24916"/>
    <cellStyle name="_JLA-090613A pillow and throw (2)_RTG tufted armless chair July 06 09_JLA Accents 4-2013 - Michelle 2 Price_ALL items" xfId="24917"/>
    <cellStyle name="_JLA-090613A pillow and throw (2)_RTG tufted armless chair July 06 09_JLA Accents 4-2013 - Michelle 2 Price_ALL items_chair" xfId="24918"/>
    <cellStyle name="_JLA-090613A pillow and throw (2)_RTG tufted armless chair July 06 09_JLA Accents 4-2013 - Michelle 2 Price_ALL items_Chairs" xfId="24919"/>
    <cellStyle name="_JLA-090613A pillow and throw (2)_RTG tufted armless chair July 06 09_JLA Accents 4-2013 - Michelle 2 Price_ALL items_HJ order" xfId="24920"/>
    <cellStyle name="_JLA-090613A pillow and throw (2)_RTG tufted armless chair July 06 09_JLA Accents 4-2013 - Michelle 2 Price_Chairs" xfId="24921"/>
    <cellStyle name="_JLA-090613A pillow and throw (2)_RTG tufted armless chair July 06 09_JLA Accents 4-2013 - Michelle 2 Price_FOB CHINA" xfId="24922"/>
    <cellStyle name="_JLA-090613A pillow and throw (2)_RTG tufted armless chair July 06 09_JLA Accents 4-2013 - Michelle 2 Price_Furniture" xfId="24923"/>
    <cellStyle name="_JLA-090613A pillow and throw (2)_RTG tufted armless chair July 06 09_JLA Accents 4-2013 - Michelle 2 Price_WOD chair" xfId="24924"/>
    <cellStyle name="_JLA-090613A pillow and throw (2)_RTG tufted armless chair July 06 09_June 13 2013 pooled stock ecom menu" xfId="2945"/>
    <cellStyle name="_JLA-090613A pillow and throw (2)_RTG tufted armless chair July 06 09_June 13 2013 pooled stock ecom menu 2" xfId="13217"/>
    <cellStyle name="_JLA-090613A pillow and throw (2)_RTG tufted armless chair July 06 09_June 13 2013 pooled stock ecom menu 3" xfId="18229"/>
    <cellStyle name="_JLA-090613A pillow and throw (2)_RTG tufted armless chair July 06 09_Madison Park" xfId="3944"/>
    <cellStyle name="_JLA-090613A pillow and throw (2)_RTG tufted armless chair July 06 09_Madison Park 2" xfId="14178"/>
    <cellStyle name="_JLA-090613A pillow and throw (2)_RTG tufted armless chair July 06 09_Madison Park 3" xfId="19190"/>
    <cellStyle name="_JLA-090613A pillow and throw (2)_RTG tufted armless chair July 06 09_Madison Park 4" xfId="24925"/>
    <cellStyle name="_JLA-090613A pillow and throw (2)_RTG tufted armless chair July 06 09_Madison Park_Sheet2" xfId="24926"/>
    <cellStyle name="_JLA-090613A pillow and throw (2)_RTG tufted armless chair July 06 09_Sheet2" xfId="21842"/>
    <cellStyle name="_JLA-090613A pillow and throw (2)_RTG tufted armless chair July 06 09_Sheet2 2" xfId="24927"/>
    <cellStyle name="_JLA-090613A pillow and throw (2)_RTG tufted armless chair July 06 09_Sheet2 3" xfId="24928"/>
    <cellStyle name="_JLA-090613A pillow and throw (2)_Sheet2" xfId="21843"/>
    <cellStyle name="_JLA-090613A pillow and throw (2)_Sheet2 2" xfId="24929"/>
    <cellStyle name="_JLA-090613A pillow and throw (2)_Sheet2 3" xfId="24930"/>
    <cellStyle name="_JLA-090617A pillow and throw (2)" xfId="1600"/>
    <cellStyle name="_JLA-090617A pillow and throw (2) 2" xfId="3289"/>
    <cellStyle name="_JLA-090617A pillow and throw (2) 2 2" xfId="13550"/>
    <cellStyle name="_JLA-090617A pillow and throw (2) 2 3" xfId="18562"/>
    <cellStyle name="_JLA-090617A pillow and throw (2) 3" xfId="2946"/>
    <cellStyle name="_JLA-090617A pillow and throw (2) 3 2" xfId="24931"/>
    <cellStyle name="_JLA-090617A pillow and throw (2) 3 3" xfId="24932"/>
    <cellStyle name="_JLA-090617A pillow and throw (2) 3_Sheet1" xfId="24933"/>
    <cellStyle name="_JLA-090617A pillow and throw (2) 4" xfId="13218"/>
    <cellStyle name="_JLA-090617A pillow and throw (2) 4 2" xfId="24934"/>
    <cellStyle name="_JLA-090617A pillow and throw (2) 5" xfId="18230"/>
    <cellStyle name="_JLA-090617A pillow and throw (2) 6" xfId="24935"/>
    <cellStyle name="_JLA-090617A pillow and throw (2)_77" xfId="21844"/>
    <cellStyle name="_JLA-090617A pillow and throw (2)_77 2" xfId="24936"/>
    <cellStyle name="_JLA-090617A pillow and throw (2)_77 3" xfId="24937"/>
    <cellStyle name="_JLA-090617A pillow and throw (2)_77 3 2" xfId="24938"/>
    <cellStyle name="_JLA-090617A pillow and throw (2)_77 4" xfId="24939"/>
    <cellStyle name="_JLA-090617A pillow and throw (2)_77 4 2" xfId="24940"/>
    <cellStyle name="_JLA-090617A pillow and throw (2)_77 5" xfId="24941"/>
    <cellStyle name="_JLA-090617A pillow and throw (2)_77 5 2" xfId="24942"/>
    <cellStyle name="_JLA-090617A pillow and throw (2)_77 6" xfId="24943"/>
    <cellStyle name="_JLA-090617A pillow and throw (2)_77 7" xfId="24944"/>
    <cellStyle name="_JLA-090617A pillow and throw (2)_77 8" xfId="24945"/>
    <cellStyle name="_JLA-090617A pillow and throw (2)_Chairs" xfId="24946"/>
    <cellStyle name="_JLA-090617A pillow and throw (2)_Chairs_all in" xfId="24947"/>
    <cellStyle name="_JLA-090617A pillow and throw (2)_Chairs_all in_Chairs" xfId="24948"/>
    <cellStyle name="_JLA-090617A pillow and throw (2)_Chairs_all in_HJ order" xfId="24949"/>
    <cellStyle name="_JLA-090617A pillow and throw (2)_Chairs_ALL items" xfId="24950"/>
    <cellStyle name="_JLA-090617A pillow and throw (2)_Chairs_ALL items_chair" xfId="24951"/>
    <cellStyle name="_JLA-090617A pillow and throw (2)_Chairs_ALL items_Chairs" xfId="24952"/>
    <cellStyle name="_JLA-090617A pillow and throw (2)_Chairs_ALL items_HJ order" xfId="24953"/>
    <cellStyle name="_JLA-090617A pillow and throw (2)_Chairs_Chairs" xfId="24954"/>
    <cellStyle name="_JLA-090617A pillow and throw (2)_Chairs_FOB CHINA" xfId="24955"/>
    <cellStyle name="_JLA-090617A pillow and throw (2)_Chairs_WOD chair" xfId="24956"/>
    <cellStyle name="_JLA-090617A pillow and throw (2)_JLA Accents 4-2013 - Michelle 2 Price" xfId="3290"/>
    <cellStyle name="_JLA-090617A pillow and throw (2)_JLA Accents 4-2013 - Michelle 2 Price 2" xfId="13551"/>
    <cellStyle name="_JLA-090617A pillow and throw (2)_JLA Accents 4-2013 - Michelle 2 Price 3" xfId="18563"/>
    <cellStyle name="_JLA-090617A pillow and throw (2)_JLA Accents 4-2013 - Michelle 2 Price 3 2" xfId="24957"/>
    <cellStyle name="_JLA-090617A pillow and throw (2)_JLA Accents 4-2013 - Michelle 2 Price 4" xfId="24958"/>
    <cellStyle name="_JLA-090617A pillow and throw (2)_JLA Accents 4-2013 - Michelle 2 Price 4 2" xfId="24959"/>
    <cellStyle name="_JLA-090617A pillow and throw (2)_JLA Accents 4-2013 - Michelle 2 Price 5" xfId="24960"/>
    <cellStyle name="_JLA-090617A pillow and throw (2)_JLA Accents 4-2013 - Michelle 2 Price 5 2" xfId="24961"/>
    <cellStyle name="_JLA-090617A pillow and throw (2)_JLA Accents 4-2013 - Michelle 2 Price 6" xfId="24962"/>
    <cellStyle name="_JLA-090617A pillow and throw (2)_JLA Accents 4-2013 - Michelle 2 Price 7" xfId="24963"/>
    <cellStyle name="_JLA-090617A pillow and throw (2)_JLA Accents 4-2013 - Michelle 2 Price 8" xfId="24964"/>
    <cellStyle name="_JLA-090617A pillow and throw (2)_JLA Accents 4-2013 - Michelle 2 Price_all in" xfId="24965"/>
    <cellStyle name="_JLA-090617A pillow and throw (2)_JLA Accents 4-2013 - Michelle 2 Price_all in_Chairs" xfId="24966"/>
    <cellStyle name="_JLA-090617A pillow and throw (2)_JLA Accents 4-2013 - Michelle 2 Price_all in_HJ order" xfId="24967"/>
    <cellStyle name="_JLA-090617A pillow and throw (2)_JLA Accents 4-2013 - Michelle 2 Price_ALL items" xfId="24968"/>
    <cellStyle name="_JLA-090617A pillow and throw (2)_JLA Accents 4-2013 - Michelle 2 Price_ALL items_chair" xfId="24969"/>
    <cellStyle name="_JLA-090617A pillow and throw (2)_JLA Accents 4-2013 - Michelle 2 Price_ALL items_Chairs" xfId="24970"/>
    <cellStyle name="_JLA-090617A pillow and throw (2)_JLA Accents 4-2013 - Michelle 2 Price_ALL items_HJ order" xfId="24971"/>
    <cellStyle name="_JLA-090617A pillow and throw (2)_JLA Accents 4-2013 - Michelle 2 Price_Chairs" xfId="24972"/>
    <cellStyle name="_JLA-090617A pillow and throw (2)_JLA Accents 4-2013 - Michelle 2 Price_FOB CHINA" xfId="24973"/>
    <cellStyle name="_JLA-090617A pillow and throw (2)_JLA Accents 4-2013 - Michelle 2 Price_Furniture" xfId="24974"/>
    <cellStyle name="_JLA-090617A pillow and throw (2)_JLA Accents 4-2013 - Michelle 2 Price_WOD chair" xfId="24975"/>
    <cellStyle name="_JLA-090617A pillow and throw (2)_June 13 2013 pooled stock ecom menu" xfId="2947"/>
    <cellStyle name="_JLA-090617A pillow and throw (2)_June 13 2013 pooled stock ecom menu 2" xfId="13219"/>
    <cellStyle name="_JLA-090617A pillow and throw (2)_June 13 2013 pooled stock ecom menu 3" xfId="18231"/>
    <cellStyle name="_JLA-090617A pillow and throw (2)_Madison Park" xfId="3945"/>
    <cellStyle name="_JLA-090617A pillow and throw (2)_Madison Park 2" xfId="14179"/>
    <cellStyle name="_JLA-090617A pillow and throw (2)_Madison Park 3" xfId="19191"/>
    <cellStyle name="_JLA-090617A pillow and throw (2)_Madison Park 4" xfId="24976"/>
    <cellStyle name="_JLA-090617A pillow and throw (2)_Madison Park_Sheet2" xfId="24977"/>
    <cellStyle name="_JLA-090617A pillow and throw (2)_RTG tufted armless chair July 06 09" xfId="1601"/>
    <cellStyle name="_JLA-090617A pillow and throw (2)_RTG tufted armless chair July 06 09 2" xfId="3291"/>
    <cellStyle name="_JLA-090617A pillow and throw (2)_RTG tufted armless chair July 06 09 2 2" xfId="13552"/>
    <cellStyle name="_JLA-090617A pillow and throw (2)_RTG tufted armless chair July 06 09 2 3" xfId="18564"/>
    <cellStyle name="_JLA-090617A pillow and throw (2)_RTG tufted armless chair July 06 09 3" xfId="2948"/>
    <cellStyle name="_JLA-090617A pillow and throw (2)_RTG tufted armless chair July 06 09 3 2" xfId="24978"/>
    <cellStyle name="_JLA-090617A pillow and throw (2)_RTG tufted armless chair July 06 09 3 3" xfId="24979"/>
    <cellStyle name="_JLA-090617A pillow and throw (2)_RTG tufted armless chair July 06 09 3_Sheet1" xfId="24980"/>
    <cellStyle name="_JLA-090617A pillow and throw (2)_RTG tufted armless chair July 06 09 4" xfId="13220"/>
    <cellStyle name="_JLA-090617A pillow and throw (2)_RTG tufted armless chair July 06 09 4 2" xfId="24981"/>
    <cellStyle name="_JLA-090617A pillow and throw (2)_RTG tufted armless chair July 06 09 5" xfId="18232"/>
    <cellStyle name="_JLA-090617A pillow and throw (2)_RTG tufted armless chair July 06 09 6" xfId="24982"/>
    <cellStyle name="_JLA-090617A pillow and throw (2)_RTG tufted armless chair July 06 09_77" xfId="21845"/>
    <cellStyle name="_JLA-090617A pillow and throw (2)_RTG tufted armless chair July 06 09_77 2" xfId="24983"/>
    <cellStyle name="_JLA-090617A pillow and throw (2)_RTG tufted armless chair July 06 09_77 3" xfId="24984"/>
    <cellStyle name="_JLA-090617A pillow and throw (2)_RTG tufted armless chair July 06 09_77 3 2" xfId="24985"/>
    <cellStyle name="_JLA-090617A pillow and throw (2)_RTG tufted armless chair July 06 09_77 4" xfId="24986"/>
    <cellStyle name="_JLA-090617A pillow and throw (2)_RTG tufted armless chair July 06 09_77 4 2" xfId="24987"/>
    <cellStyle name="_JLA-090617A pillow and throw (2)_RTG tufted armless chair July 06 09_77 5" xfId="24988"/>
    <cellStyle name="_JLA-090617A pillow and throw (2)_RTG tufted armless chair July 06 09_77 5 2" xfId="24989"/>
    <cellStyle name="_JLA-090617A pillow and throw (2)_RTG tufted armless chair July 06 09_77 6" xfId="24990"/>
    <cellStyle name="_JLA-090617A pillow and throw (2)_RTG tufted armless chair July 06 09_77 7" xfId="24991"/>
    <cellStyle name="_JLA-090617A pillow and throw (2)_RTG tufted armless chair July 06 09_77 8" xfId="24992"/>
    <cellStyle name="_JLA-090617A pillow and throw (2)_RTG tufted armless chair July 06 09_Chairs" xfId="24993"/>
    <cellStyle name="_JLA-090617A pillow and throw (2)_RTG tufted armless chair July 06 09_Chairs_all in" xfId="24994"/>
    <cellStyle name="_JLA-090617A pillow and throw (2)_RTG tufted armless chair July 06 09_Chairs_all in_Chairs" xfId="24995"/>
    <cellStyle name="_JLA-090617A pillow and throw (2)_RTG tufted armless chair July 06 09_Chairs_all in_HJ order" xfId="24996"/>
    <cellStyle name="_JLA-090617A pillow and throw (2)_RTG tufted armless chair July 06 09_Chairs_ALL items" xfId="24997"/>
    <cellStyle name="_JLA-090617A pillow and throw (2)_RTG tufted armless chair July 06 09_Chairs_ALL items_chair" xfId="24998"/>
    <cellStyle name="_JLA-090617A pillow and throw (2)_RTG tufted armless chair July 06 09_Chairs_ALL items_Chairs" xfId="24999"/>
    <cellStyle name="_JLA-090617A pillow and throw (2)_RTG tufted armless chair July 06 09_Chairs_ALL items_HJ order" xfId="25000"/>
    <cellStyle name="_JLA-090617A pillow and throw (2)_RTG tufted armless chair July 06 09_Chairs_Chairs" xfId="25001"/>
    <cellStyle name="_JLA-090617A pillow and throw (2)_RTG tufted armless chair July 06 09_Chairs_FOB CHINA" xfId="25002"/>
    <cellStyle name="_JLA-090617A pillow and throw (2)_RTG tufted armless chair July 06 09_Chairs_WOD chair" xfId="25003"/>
    <cellStyle name="_JLA-090617A pillow and throw (2)_RTG tufted armless chair July 06 09_JLA Accents 4-2013 - Michelle 2 Price" xfId="3292"/>
    <cellStyle name="_JLA-090617A pillow and throw (2)_RTG tufted armless chair July 06 09_JLA Accents 4-2013 - Michelle 2 Price 2" xfId="13553"/>
    <cellStyle name="_JLA-090617A pillow and throw (2)_RTG tufted armless chair July 06 09_JLA Accents 4-2013 - Michelle 2 Price 3" xfId="18565"/>
    <cellStyle name="_JLA-090617A pillow and throw (2)_RTG tufted armless chair July 06 09_JLA Accents 4-2013 - Michelle 2 Price 3 2" xfId="25004"/>
    <cellStyle name="_JLA-090617A pillow and throw (2)_RTG tufted armless chair July 06 09_JLA Accents 4-2013 - Michelle 2 Price 4" xfId="25005"/>
    <cellStyle name="_JLA-090617A pillow and throw (2)_RTG tufted armless chair July 06 09_JLA Accents 4-2013 - Michelle 2 Price 4 2" xfId="25006"/>
    <cellStyle name="_JLA-090617A pillow and throw (2)_RTG tufted armless chair July 06 09_JLA Accents 4-2013 - Michelle 2 Price 5" xfId="25007"/>
    <cellStyle name="_JLA-090617A pillow and throw (2)_RTG tufted armless chair July 06 09_JLA Accents 4-2013 - Michelle 2 Price 5 2" xfId="25008"/>
    <cellStyle name="_JLA-090617A pillow and throw (2)_RTG tufted armless chair July 06 09_JLA Accents 4-2013 - Michelle 2 Price 6" xfId="25009"/>
    <cellStyle name="_JLA-090617A pillow and throw (2)_RTG tufted armless chair July 06 09_JLA Accents 4-2013 - Michelle 2 Price 7" xfId="25010"/>
    <cellStyle name="_JLA-090617A pillow and throw (2)_RTG tufted armless chair July 06 09_JLA Accents 4-2013 - Michelle 2 Price 8" xfId="25011"/>
    <cellStyle name="_JLA-090617A pillow and throw (2)_RTG tufted armless chair July 06 09_JLA Accents 4-2013 - Michelle 2 Price_all in" xfId="25012"/>
    <cellStyle name="_JLA-090617A pillow and throw (2)_RTG tufted armless chair July 06 09_JLA Accents 4-2013 - Michelle 2 Price_all in_Chairs" xfId="25013"/>
    <cellStyle name="_JLA-090617A pillow and throw (2)_RTG tufted armless chair July 06 09_JLA Accents 4-2013 - Michelle 2 Price_all in_HJ order" xfId="25014"/>
    <cellStyle name="_JLA-090617A pillow and throw (2)_RTG tufted armless chair July 06 09_JLA Accents 4-2013 - Michelle 2 Price_ALL items" xfId="25015"/>
    <cellStyle name="_JLA-090617A pillow and throw (2)_RTG tufted armless chair July 06 09_JLA Accents 4-2013 - Michelle 2 Price_ALL items_chair" xfId="25016"/>
    <cellStyle name="_JLA-090617A pillow and throw (2)_RTG tufted armless chair July 06 09_JLA Accents 4-2013 - Michelle 2 Price_ALL items_Chairs" xfId="25017"/>
    <cellStyle name="_JLA-090617A pillow and throw (2)_RTG tufted armless chair July 06 09_JLA Accents 4-2013 - Michelle 2 Price_ALL items_HJ order" xfId="25018"/>
    <cellStyle name="_JLA-090617A pillow and throw (2)_RTG tufted armless chair July 06 09_JLA Accents 4-2013 - Michelle 2 Price_Chairs" xfId="25019"/>
    <cellStyle name="_JLA-090617A pillow and throw (2)_RTG tufted armless chair July 06 09_JLA Accents 4-2013 - Michelle 2 Price_FOB CHINA" xfId="25020"/>
    <cellStyle name="_JLA-090617A pillow and throw (2)_RTG tufted armless chair July 06 09_JLA Accents 4-2013 - Michelle 2 Price_Furniture" xfId="25021"/>
    <cellStyle name="_JLA-090617A pillow and throw (2)_RTG tufted armless chair July 06 09_JLA Accents 4-2013 - Michelle 2 Price_WOD chair" xfId="25022"/>
    <cellStyle name="_JLA-090617A pillow and throw (2)_RTG tufted armless chair July 06 09_June 13 2013 pooled stock ecom menu" xfId="2949"/>
    <cellStyle name="_JLA-090617A pillow and throw (2)_RTG tufted armless chair July 06 09_June 13 2013 pooled stock ecom menu 2" xfId="13221"/>
    <cellStyle name="_JLA-090617A pillow and throw (2)_RTG tufted armless chair July 06 09_June 13 2013 pooled stock ecom menu 3" xfId="18233"/>
    <cellStyle name="_JLA-090617A pillow and throw (2)_RTG tufted armless chair July 06 09_Madison Park" xfId="3946"/>
    <cellStyle name="_JLA-090617A pillow and throw (2)_RTG tufted armless chair July 06 09_Madison Park 2" xfId="14180"/>
    <cellStyle name="_JLA-090617A pillow and throw (2)_RTG tufted armless chair July 06 09_Madison Park 3" xfId="19192"/>
    <cellStyle name="_JLA-090617A pillow and throw (2)_RTG tufted armless chair July 06 09_Madison Park 4" xfId="25023"/>
    <cellStyle name="_JLA-090617A pillow and throw (2)_RTG tufted armless chair July 06 09_Madison Park_Sheet2" xfId="25024"/>
    <cellStyle name="_JLA-090617A pillow and throw (2)_RTG tufted armless chair July 06 09_Sheet2" xfId="21846"/>
    <cellStyle name="_JLA-090617A pillow and throw (2)_RTG tufted armless chair July 06 09_Sheet2 2" xfId="25025"/>
    <cellStyle name="_JLA-090617A pillow and throw (2)_RTG tufted armless chair July 06 09_Sheet2 3" xfId="25026"/>
    <cellStyle name="_JLA-090617A pillow and throw (2)_Sheet2" xfId="21847"/>
    <cellStyle name="_JLA-090617A pillow and throw (2)_Sheet2 2" xfId="25027"/>
    <cellStyle name="_JLA-090617A pillow and throw (2)_Sheet2 3" xfId="25028"/>
    <cellStyle name="_Kohl's Textured Micro Fleece Blanket  Throw 110803" xfId="25029"/>
    <cellStyle name="_Kohl's Textured Micro Fleece Blanket  Throw 110803 2" xfId="25030"/>
    <cellStyle name="_Madison Park" xfId="1602"/>
    <cellStyle name="_Madison Park 2" xfId="3947"/>
    <cellStyle name="_Madison Park 2 2" xfId="25031"/>
    <cellStyle name="_Madison Park 3" xfId="14181"/>
    <cellStyle name="_Madison Park 4" xfId="19193"/>
    <cellStyle name="_Madison Park_Madison Park" xfId="3948"/>
    <cellStyle name="_Madison Park_Madison Park 2" xfId="14182"/>
    <cellStyle name="_Madison Park_Madison Park 3" xfId="19194"/>
    <cellStyle name="_Madison Park_Madison Park_Sheet2" xfId="25032"/>
    <cellStyle name="_Mar 09 Market Week Blanket &amp; Throw Non-Electric" xfId="1603"/>
    <cellStyle name="_Mar 09 Market Week Blanket &amp; Throw Non-Electric 2" xfId="3293"/>
    <cellStyle name="_Mar 09 Market Week Blanket &amp; Throw Non-Electric 2 2" xfId="13554"/>
    <cellStyle name="_Mar 09 Market Week Blanket &amp; Throw Non-Electric 2 3" xfId="18566"/>
    <cellStyle name="_Mar 09 Market Week Blanket &amp; Throw Non-Electric 3" xfId="2950"/>
    <cellStyle name="_Mar 09 Market Week Blanket &amp; Throw Non-Electric 3 2" xfId="25033"/>
    <cellStyle name="_Mar 09 Market Week Blanket &amp; Throw Non-Electric 3 3" xfId="25034"/>
    <cellStyle name="_Mar 09 Market Week Blanket &amp; Throw Non-Electric 3_Sheet1" xfId="25035"/>
    <cellStyle name="_Mar 09 Market Week Blanket &amp; Throw Non-Electric 4" xfId="13222"/>
    <cellStyle name="_Mar 09 Market Week Blanket &amp; Throw Non-Electric 4 2" xfId="25036"/>
    <cellStyle name="_Mar 09 Market Week Blanket &amp; Throw Non-Electric 5" xfId="18234"/>
    <cellStyle name="_Mar 09 Market Week Blanket &amp; Throw Non-Electric 6" xfId="25037"/>
    <cellStyle name="_Mar 09 Market Week Blanket &amp; Throw Non-Electric_77" xfId="21848"/>
    <cellStyle name="_Mar 09 Market Week Blanket &amp; Throw Non-Electric_77 2" xfId="25038"/>
    <cellStyle name="_Mar 09 Market Week Blanket &amp; Throw Non-Electric_77 3" xfId="25039"/>
    <cellStyle name="_Mar 09 Market Week Blanket &amp; Throw Non-Electric_77 3 2" xfId="25040"/>
    <cellStyle name="_Mar 09 Market Week Blanket &amp; Throw Non-Electric_77 4" xfId="25041"/>
    <cellStyle name="_Mar 09 Market Week Blanket &amp; Throw Non-Electric_77 4 2" xfId="25042"/>
    <cellStyle name="_Mar 09 Market Week Blanket &amp; Throw Non-Electric_77 5" xfId="25043"/>
    <cellStyle name="_Mar 09 Market Week Blanket &amp; Throw Non-Electric_77 5 2" xfId="25044"/>
    <cellStyle name="_Mar 09 Market Week Blanket &amp; Throw Non-Electric_77 6" xfId="25045"/>
    <cellStyle name="_Mar 09 Market Week Blanket &amp; Throw Non-Electric_77 7" xfId="25046"/>
    <cellStyle name="_Mar 09 Market Week Blanket &amp; Throw Non-Electric_77 8" xfId="25047"/>
    <cellStyle name="_Mar 09 Market Week Blanket &amp; Throw Non-Electric_Chairs" xfId="25048"/>
    <cellStyle name="_Mar 09 Market Week Blanket &amp; Throw Non-Electric_Chairs_all in" xfId="25049"/>
    <cellStyle name="_Mar 09 Market Week Blanket &amp; Throw Non-Electric_Chairs_all in_Chairs" xfId="25050"/>
    <cellStyle name="_Mar 09 Market Week Blanket &amp; Throw Non-Electric_Chairs_all in_HJ order" xfId="25051"/>
    <cellStyle name="_Mar 09 Market Week Blanket &amp; Throw Non-Electric_Chairs_ALL items" xfId="25052"/>
    <cellStyle name="_Mar 09 Market Week Blanket &amp; Throw Non-Electric_Chairs_ALL items_chair" xfId="25053"/>
    <cellStyle name="_Mar 09 Market Week Blanket &amp; Throw Non-Electric_Chairs_ALL items_Chairs" xfId="25054"/>
    <cellStyle name="_Mar 09 Market Week Blanket &amp; Throw Non-Electric_Chairs_ALL items_HJ order" xfId="25055"/>
    <cellStyle name="_Mar 09 Market Week Blanket &amp; Throw Non-Electric_Chairs_Chairs" xfId="25056"/>
    <cellStyle name="_Mar 09 Market Week Blanket &amp; Throw Non-Electric_Chairs_FOB CHINA" xfId="25057"/>
    <cellStyle name="_Mar 09 Market Week Blanket &amp; Throw Non-Electric_Chairs_WOD chair" xfId="25058"/>
    <cellStyle name="_Mar 09 Market Week Blanket &amp; Throw Non-Electric_JLA Accents 4-2013 - Michelle 2 Price" xfId="3294"/>
    <cellStyle name="_Mar 09 Market Week Blanket &amp; Throw Non-Electric_JLA Accents 4-2013 - Michelle 2 Price 2" xfId="13555"/>
    <cellStyle name="_Mar 09 Market Week Blanket &amp; Throw Non-Electric_JLA Accents 4-2013 - Michelle 2 Price 3" xfId="18567"/>
    <cellStyle name="_Mar 09 Market Week Blanket &amp; Throw Non-Electric_JLA Accents 4-2013 - Michelle 2 Price 3 2" xfId="25059"/>
    <cellStyle name="_Mar 09 Market Week Blanket &amp; Throw Non-Electric_JLA Accents 4-2013 - Michelle 2 Price 4" xfId="25060"/>
    <cellStyle name="_Mar 09 Market Week Blanket &amp; Throw Non-Electric_JLA Accents 4-2013 - Michelle 2 Price 4 2" xfId="25061"/>
    <cellStyle name="_Mar 09 Market Week Blanket &amp; Throw Non-Electric_JLA Accents 4-2013 - Michelle 2 Price 5" xfId="25062"/>
    <cellStyle name="_Mar 09 Market Week Blanket &amp; Throw Non-Electric_JLA Accents 4-2013 - Michelle 2 Price 5 2" xfId="25063"/>
    <cellStyle name="_Mar 09 Market Week Blanket &amp; Throw Non-Electric_JLA Accents 4-2013 - Michelle 2 Price 6" xfId="25064"/>
    <cellStyle name="_Mar 09 Market Week Blanket &amp; Throw Non-Electric_JLA Accents 4-2013 - Michelle 2 Price 7" xfId="25065"/>
    <cellStyle name="_Mar 09 Market Week Blanket &amp; Throw Non-Electric_JLA Accents 4-2013 - Michelle 2 Price 8" xfId="25066"/>
    <cellStyle name="_Mar 09 Market Week Blanket &amp; Throw Non-Electric_JLA Accents 4-2013 - Michelle 2 Price_all in" xfId="25067"/>
    <cellStyle name="_Mar 09 Market Week Blanket &amp; Throw Non-Electric_JLA Accents 4-2013 - Michelle 2 Price_all in_Chairs" xfId="25068"/>
    <cellStyle name="_Mar 09 Market Week Blanket &amp; Throw Non-Electric_JLA Accents 4-2013 - Michelle 2 Price_all in_HJ order" xfId="25069"/>
    <cellStyle name="_Mar 09 Market Week Blanket &amp; Throw Non-Electric_JLA Accents 4-2013 - Michelle 2 Price_ALL items" xfId="25070"/>
    <cellStyle name="_Mar 09 Market Week Blanket &amp; Throw Non-Electric_JLA Accents 4-2013 - Michelle 2 Price_ALL items_chair" xfId="25071"/>
    <cellStyle name="_Mar 09 Market Week Blanket &amp; Throw Non-Electric_JLA Accents 4-2013 - Michelle 2 Price_ALL items_Chairs" xfId="25072"/>
    <cellStyle name="_Mar 09 Market Week Blanket &amp; Throw Non-Electric_JLA Accents 4-2013 - Michelle 2 Price_ALL items_HJ order" xfId="25073"/>
    <cellStyle name="_Mar 09 Market Week Blanket &amp; Throw Non-Electric_JLA Accents 4-2013 - Michelle 2 Price_Chairs" xfId="25074"/>
    <cellStyle name="_Mar 09 Market Week Blanket &amp; Throw Non-Electric_JLA Accents 4-2013 - Michelle 2 Price_FOB CHINA" xfId="25075"/>
    <cellStyle name="_Mar 09 Market Week Blanket &amp; Throw Non-Electric_JLA Accents 4-2013 - Michelle 2 Price_Furniture" xfId="25076"/>
    <cellStyle name="_Mar 09 Market Week Blanket &amp; Throw Non-Electric_JLA Accents 4-2013 - Michelle 2 Price_WOD chair" xfId="25077"/>
    <cellStyle name="_Mar 09 Market Week Blanket &amp; Throw Non-Electric_June 13 2013 pooled stock ecom menu" xfId="2951"/>
    <cellStyle name="_Mar 09 Market Week Blanket &amp; Throw Non-Electric_June 13 2013 pooled stock ecom menu 2" xfId="13223"/>
    <cellStyle name="_Mar 09 Market Week Blanket &amp; Throw Non-Electric_June 13 2013 pooled stock ecom menu 3" xfId="18235"/>
    <cellStyle name="_Mar 09 Market Week Blanket &amp; Throw Non-Electric_Madison Park" xfId="3949"/>
    <cellStyle name="_Mar 09 Market Week Blanket &amp; Throw Non-Electric_Madison Park 2" xfId="14183"/>
    <cellStyle name="_Mar 09 Market Week Blanket &amp; Throw Non-Electric_Madison Park 3" xfId="19195"/>
    <cellStyle name="_Mar 09 Market Week Blanket &amp; Throw Non-Electric_Madison Park 4" xfId="25079"/>
    <cellStyle name="_Mar 09 Market Week Blanket &amp; Throw Non-Electric_Madison Park_Sheet2" xfId="25080"/>
    <cellStyle name="_Mar 09 Market Week Blanket &amp; Throw Non-Electric_RTG tufted armless chair July 06 09" xfId="1604"/>
    <cellStyle name="_Mar 09 Market Week Blanket &amp; Throw Non-Electric_RTG tufted armless chair July 06 09 2" xfId="3295"/>
    <cellStyle name="_Mar 09 Market Week Blanket &amp; Throw Non-Electric_RTG tufted armless chair July 06 09 2 2" xfId="13556"/>
    <cellStyle name="_Mar 09 Market Week Blanket &amp; Throw Non-Electric_RTG tufted armless chair July 06 09 2 3" xfId="18568"/>
    <cellStyle name="_Mar 09 Market Week Blanket &amp; Throw Non-Electric_RTG tufted armless chair July 06 09 3" xfId="2952"/>
    <cellStyle name="_Mar 09 Market Week Blanket &amp; Throw Non-Electric_RTG tufted armless chair July 06 09 3 2" xfId="25081"/>
    <cellStyle name="_Mar 09 Market Week Blanket &amp; Throw Non-Electric_RTG tufted armless chair July 06 09 3 3" xfId="25082"/>
    <cellStyle name="_Mar 09 Market Week Blanket &amp; Throw Non-Electric_RTG tufted armless chair July 06 09 3_Sheet1" xfId="25083"/>
    <cellStyle name="_Mar 09 Market Week Blanket &amp; Throw Non-Electric_RTG tufted armless chair July 06 09 4" xfId="13224"/>
    <cellStyle name="_Mar 09 Market Week Blanket &amp; Throw Non-Electric_RTG tufted armless chair July 06 09 4 2" xfId="25084"/>
    <cellStyle name="_Mar 09 Market Week Blanket &amp; Throw Non-Electric_RTG tufted armless chair July 06 09 5" xfId="18236"/>
    <cellStyle name="_Mar 09 Market Week Blanket &amp; Throw Non-Electric_RTG tufted armless chair July 06 09 6" xfId="25085"/>
    <cellStyle name="_Mar 09 Market Week Blanket &amp; Throw Non-Electric_RTG tufted armless chair July 06 09_77" xfId="21849"/>
    <cellStyle name="_Mar 09 Market Week Blanket &amp; Throw Non-Electric_RTG tufted armless chair July 06 09_77 2" xfId="25086"/>
    <cellStyle name="_Mar 09 Market Week Blanket &amp; Throw Non-Electric_RTG tufted armless chair July 06 09_77 3" xfId="25087"/>
    <cellStyle name="_Mar 09 Market Week Blanket &amp; Throw Non-Electric_RTG tufted armless chair July 06 09_77 3 2" xfId="25088"/>
    <cellStyle name="_Mar 09 Market Week Blanket &amp; Throw Non-Electric_RTG tufted armless chair July 06 09_77 4" xfId="25089"/>
    <cellStyle name="_Mar 09 Market Week Blanket &amp; Throw Non-Electric_RTG tufted armless chair July 06 09_77 4 2" xfId="25090"/>
    <cellStyle name="_Mar 09 Market Week Blanket &amp; Throw Non-Electric_RTG tufted armless chair July 06 09_77 5" xfId="25091"/>
    <cellStyle name="_Mar 09 Market Week Blanket &amp; Throw Non-Electric_RTG tufted armless chair July 06 09_77 5 2" xfId="25092"/>
    <cellStyle name="_Mar 09 Market Week Blanket &amp; Throw Non-Electric_RTG tufted armless chair July 06 09_77 6" xfId="25093"/>
    <cellStyle name="_Mar 09 Market Week Blanket &amp; Throw Non-Electric_RTG tufted armless chair July 06 09_77 7" xfId="25094"/>
    <cellStyle name="_Mar 09 Market Week Blanket &amp; Throw Non-Electric_RTG tufted armless chair July 06 09_77 8" xfId="25095"/>
    <cellStyle name="_Mar 09 Market Week Blanket &amp; Throw Non-Electric_RTG tufted armless chair July 06 09_Chairs" xfId="25096"/>
    <cellStyle name="_Mar 09 Market Week Blanket &amp; Throw Non-Electric_RTG tufted armless chair July 06 09_Chairs_all in" xfId="25097"/>
    <cellStyle name="_Mar 09 Market Week Blanket &amp; Throw Non-Electric_RTG tufted armless chair July 06 09_Chairs_all in_Chairs" xfId="25098"/>
    <cellStyle name="_Mar 09 Market Week Blanket &amp; Throw Non-Electric_RTG tufted armless chair July 06 09_Chairs_all in_HJ order" xfId="25099"/>
    <cellStyle name="_Mar 09 Market Week Blanket &amp; Throw Non-Electric_RTG tufted armless chair July 06 09_Chairs_ALL items" xfId="25100"/>
    <cellStyle name="_Mar 09 Market Week Blanket &amp; Throw Non-Electric_RTG tufted armless chair July 06 09_Chairs_ALL items_chair" xfId="25101"/>
    <cellStyle name="_Mar 09 Market Week Blanket &amp; Throw Non-Electric_RTG tufted armless chair July 06 09_Chairs_ALL items_Chairs" xfId="25102"/>
    <cellStyle name="_Mar 09 Market Week Blanket &amp; Throw Non-Electric_RTG tufted armless chair July 06 09_Chairs_ALL items_HJ order" xfId="25103"/>
    <cellStyle name="_Mar 09 Market Week Blanket &amp; Throw Non-Electric_RTG tufted armless chair July 06 09_Chairs_Chairs" xfId="25104"/>
    <cellStyle name="_Mar 09 Market Week Blanket &amp; Throw Non-Electric_RTG tufted armless chair July 06 09_Chairs_FOB CHINA" xfId="25105"/>
    <cellStyle name="_Mar 09 Market Week Blanket &amp; Throw Non-Electric_RTG tufted armless chair July 06 09_Chairs_WOD chair" xfId="25106"/>
    <cellStyle name="_Mar 09 Market Week Blanket &amp; Throw Non-Electric_RTG tufted armless chair July 06 09_JLA Accents 4-2013 - Michelle 2 Price" xfId="3296"/>
    <cellStyle name="_Mar 09 Market Week Blanket &amp; Throw Non-Electric_RTG tufted armless chair July 06 09_JLA Accents 4-2013 - Michelle 2 Price 2" xfId="13557"/>
    <cellStyle name="_Mar 09 Market Week Blanket &amp; Throw Non-Electric_RTG tufted armless chair July 06 09_JLA Accents 4-2013 - Michelle 2 Price 3" xfId="18569"/>
    <cellStyle name="_Mar 09 Market Week Blanket &amp; Throw Non-Electric_RTG tufted armless chair July 06 09_JLA Accents 4-2013 - Michelle 2 Price 3 2" xfId="25107"/>
    <cellStyle name="_Mar 09 Market Week Blanket &amp; Throw Non-Electric_RTG tufted armless chair July 06 09_JLA Accents 4-2013 - Michelle 2 Price 4" xfId="25108"/>
    <cellStyle name="_Mar 09 Market Week Blanket &amp; Throw Non-Electric_RTG tufted armless chair July 06 09_JLA Accents 4-2013 - Michelle 2 Price 4 2" xfId="25109"/>
    <cellStyle name="_Mar 09 Market Week Blanket &amp; Throw Non-Electric_RTG tufted armless chair July 06 09_JLA Accents 4-2013 - Michelle 2 Price 5" xfId="25110"/>
    <cellStyle name="_Mar 09 Market Week Blanket &amp; Throw Non-Electric_RTG tufted armless chair July 06 09_JLA Accents 4-2013 - Michelle 2 Price 5 2" xfId="25111"/>
    <cellStyle name="_Mar 09 Market Week Blanket &amp; Throw Non-Electric_RTG tufted armless chair July 06 09_JLA Accents 4-2013 - Michelle 2 Price 6" xfId="25112"/>
    <cellStyle name="_Mar 09 Market Week Blanket &amp; Throw Non-Electric_RTG tufted armless chair July 06 09_JLA Accents 4-2013 - Michelle 2 Price 7" xfId="25113"/>
    <cellStyle name="_Mar 09 Market Week Blanket &amp; Throw Non-Electric_RTG tufted armless chair July 06 09_JLA Accents 4-2013 - Michelle 2 Price 8" xfId="25114"/>
    <cellStyle name="_Mar 09 Market Week Blanket &amp; Throw Non-Electric_RTG tufted armless chair July 06 09_JLA Accents 4-2013 - Michelle 2 Price_all in" xfId="25115"/>
    <cellStyle name="_Mar 09 Market Week Blanket &amp; Throw Non-Electric_RTG tufted armless chair July 06 09_JLA Accents 4-2013 - Michelle 2 Price_all in_Chairs" xfId="25116"/>
    <cellStyle name="_Mar 09 Market Week Blanket &amp; Throw Non-Electric_RTG tufted armless chair July 06 09_JLA Accents 4-2013 - Michelle 2 Price_all in_HJ order" xfId="25117"/>
    <cellStyle name="_Mar 09 Market Week Blanket &amp; Throw Non-Electric_RTG tufted armless chair July 06 09_JLA Accents 4-2013 - Michelle 2 Price_ALL items" xfId="25118"/>
    <cellStyle name="_Mar 09 Market Week Blanket &amp; Throw Non-Electric_RTG tufted armless chair July 06 09_JLA Accents 4-2013 - Michelle 2 Price_ALL items_chair" xfId="25119"/>
    <cellStyle name="_Mar 09 Market Week Blanket &amp; Throw Non-Electric_RTG tufted armless chair July 06 09_JLA Accents 4-2013 - Michelle 2 Price_ALL items_Chairs" xfId="25120"/>
    <cellStyle name="_Mar 09 Market Week Blanket &amp; Throw Non-Electric_RTG tufted armless chair July 06 09_JLA Accents 4-2013 - Michelle 2 Price_ALL items_HJ order" xfId="25121"/>
    <cellStyle name="_Mar 09 Market Week Blanket &amp; Throw Non-Electric_RTG tufted armless chair July 06 09_JLA Accents 4-2013 - Michelle 2 Price_Chairs" xfId="25122"/>
    <cellStyle name="_Mar 09 Market Week Blanket &amp; Throw Non-Electric_RTG tufted armless chair July 06 09_JLA Accents 4-2013 - Michelle 2 Price_FOB CHINA" xfId="25123"/>
    <cellStyle name="_Mar 09 Market Week Blanket &amp; Throw Non-Electric_RTG tufted armless chair July 06 09_JLA Accents 4-2013 - Michelle 2 Price_Furniture" xfId="25124"/>
    <cellStyle name="_Mar 09 Market Week Blanket &amp; Throw Non-Electric_RTG tufted armless chair July 06 09_JLA Accents 4-2013 - Michelle 2 Price_WOD chair" xfId="25125"/>
    <cellStyle name="_Mar 09 Market Week Blanket &amp; Throw Non-Electric_RTG tufted armless chair July 06 09_June 13 2013 pooled stock ecom menu" xfId="2953"/>
    <cellStyle name="_Mar 09 Market Week Blanket &amp; Throw Non-Electric_RTG tufted armless chair July 06 09_June 13 2013 pooled stock ecom menu 2" xfId="13225"/>
    <cellStyle name="_Mar 09 Market Week Blanket &amp; Throw Non-Electric_RTG tufted armless chair July 06 09_June 13 2013 pooled stock ecom menu 3" xfId="18237"/>
    <cellStyle name="_Mar 09 Market Week Blanket &amp; Throw Non-Electric_RTG tufted armless chair July 06 09_Madison Park" xfId="3950"/>
    <cellStyle name="_Mar 09 Market Week Blanket &amp; Throw Non-Electric_RTG tufted armless chair July 06 09_Madison Park 2" xfId="14184"/>
    <cellStyle name="_Mar 09 Market Week Blanket &amp; Throw Non-Electric_RTG tufted armless chair July 06 09_Madison Park 3" xfId="19196"/>
    <cellStyle name="_Mar 09 Market Week Blanket &amp; Throw Non-Electric_RTG tufted armless chair July 06 09_Madison Park 4" xfId="25127"/>
    <cellStyle name="_Mar 09 Market Week Blanket &amp; Throw Non-Electric_RTG tufted armless chair July 06 09_Madison Park_Sheet2" xfId="25128"/>
    <cellStyle name="_Mar 09 Market Week Blanket &amp; Throw Non-Electric_RTG tufted armless chair July 06 09_Sheet2" xfId="21850"/>
    <cellStyle name="_Mar 09 Market Week Blanket &amp; Throw Non-Electric_RTG tufted armless chair July 06 09_Sheet2 2" xfId="25129"/>
    <cellStyle name="_Mar 09 Market Week Blanket &amp; Throw Non-Electric_RTG tufted armless chair July 06 09_Sheet2 3" xfId="25130"/>
    <cellStyle name="_Mar 09 Market Week Blanket &amp; Throw Non-Electric_Sheet2" xfId="21851"/>
    <cellStyle name="_Mar 09 Market Week Blanket &amp; Throw Non-Electric_Sheet2 2" xfId="25131"/>
    <cellStyle name="_Mar 09 Market Week Blanket &amp; Throw Non-Electric_Sheet2 3" xfId="25132"/>
    <cellStyle name="_Marrakesh 288 exp" xfId="46082"/>
    <cellStyle name="_Marrakesh 288 exp 2" xfId="46083"/>
    <cellStyle name="_MCOM Echo Mayan Geo and Raja 12 mo Projections 5 2 11" xfId="46084"/>
    <cellStyle name="_MCOM Echo Mayan Geo and Raja 12 mo Projections 5 2 11 2" xfId="46085"/>
    <cellStyle name="_MCOM Echo Mayan Geo and Raja 12 mo Projections 5 2 11_11.6" xfId="46086"/>
    <cellStyle name="_MCOM Echo Mayan Geo and Raja 12 mo Projections 5 2 11_12.4 " xfId="46087"/>
    <cellStyle name="_MCOM Echo Mayan Geo and Raja 12 mo Projections 5 2 11_BBB evaluation for Calypso 993store _20111121_frank" xfId="46088"/>
    <cellStyle name="_MCOM Echo Mayan Geo and Raja 12 mo Projections 5 2 11_BBB evaluation for Calypso 993store _20111121_frank 2" xfId="46089"/>
    <cellStyle name="_MCOM Echo Mayan Geo and Raja 12 mo Projections 5 2 11_BBB evaluation for Calypso 993store _20111121_frank_BBB proj for Calypso 993store" xfId="46090"/>
    <cellStyle name="_MCOM Echo Mayan Geo and Raja 12 mo Projections 5 2 11_BBB proj for Calypso 993store" xfId="46091"/>
    <cellStyle name="_MCOM Echo Mayan Geo and Raja 12 mo Projections 5 2 11_Sheet1" xfId="46092"/>
    <cellStyle name="_MCOM Echo Mayan Geo and Raja 12 mo Projections 5 2 11_Sheet2" xfId="46093"/>
    <cellStyle name="_MCOM Echo Mayan Geo and Raja 12 mo Projections 5 2 11_Summary" xfId="46094"/>
    <cellStyle name="_MCOM Echo Mayan Geo and Raja 12 mo Projections 5 2 11_Summary 2" xfId="46095"/>
    <cellStyle name="_MCOM Echo Mayan Geo and Raja 12 mo Projections 5 2 11_Summary_BBB proj for Calypso 993store" xfId="46096"/>
    <cellStyle name="_MCOM Echo Q4 and SP11 Projections_20100923" xfId="46097"/>
    <cellStyle name="_MCOM Echo Q4 and SP11 Projections_20100923 2" xfId="46098"/>
    <cellStyle name="_MCOM Echo Q4 and SP11 Projections_20100923_11.6" xfId="46099"/>
    <cellStyle name="_MCOM Echo Q4 and SP11 Projections_20100923_12.4 " xfId="46100"/>
    <cellStyle name="_MCOM Echo Q4 and SP11 Projections_20100923_Sheet1" xfId="46101"/>
    <cellStyle name="_MCOM Echo Q4 and SP11 Projections_20100923_Sheet2" xfId="46102"/>
    <cellStyle name="_MCOM Echo SP11 Orders 10.8.10" xfId="46103"/>
    <cellStyle name="_MCOM Echo SP11 Orders 10.8.10_11.6" xfId="46104"/>
    <cellStyle name="_MCOM Echo SP11 Orders 10.8.10_12.4 " xfId="46105"/>
    <cellStyle name="_MCOM Echo SP11 Orders 10.8.10_BBB evaluation for Calypso 993store _20111121_frank" xfId="46106"/>
    <cellStyle name="_MCOM Echo SP11 Orders 10.8.10_BBB evaluation for Calypso 993store _20111121_frank 2" xfId="46107"/>
    <cellStyle name="_MCOM Echo SP11 Orders 10.8.10_BBB evaluation for Calypso 993store _20111121_Frank_2" xfId="46108"/>
    <cellStyle name="_MCOM Echo SP11 Orders 10.8.10_BBB evaluation for Calypso 993store _20111121_Frank_2 2" xfId="46109"/>
    <cellStyle name="_MCOM Echo SP11 Orders 10.8.10_BBB evaluation for Calypso 993store _20111121_frank_BBB proj for Calypso 993store" xfId="46110"/>
    <cellStyle name="_MCOM Echo SP11 Orders 10.8.10_BBB proj for Calypso 993store" xfId="46111"/>
    <cellStyle name="_MCOM Echo SP11 Orders 10.8.10_Echo Production schedule_2009 Fall_201119" xfId="46112"/>
    <cellStyle name="_MCOM Echo SP11 Orders 10.8.10_Echo Production schedule_2009 Fall_201119 2" xfId="46113"/>
    <cellStyle name="_MCOM Echo SP11 Orders 10.8.10_Echo Production schedule_2009 Fall_201141" xfId="46114"/>
    <cellStyle name="_MCOM Echo SP11 Orders 10.8.10_Echo Production schedule_2009 Fall_201141 2" xfId="46115"/>
    <cellStyle name="_MCOM Echo SP11 Orders 10.8.10_Macy proj 201110" xfId="46116"/>
    <cellStyle name="_MCOM Echo SP11 Orders 10.8.10_Macy proj 201110 2" xfId="46117"/>
    <cellStyle name="_MCOM Echo SP11 Orders 10.8.10_Sheet1" xfId="46118"/>
    <cellStyle name="_MCOM Echo SP11 Orders 10.8.10_Sheet2" xfId="46119"/>
    <cellStyle name="_MCOM Echo SP11 Orders 10.8.10_Summary" xfId="46120"/>
    <cellStyle name="_MCOM Echo SP11 Orders 10.8.10_Summary 2" xfId="46121"/>
    <cellStyle name="_MCOM Echo SP11 Orders 10.8.10_Summary_BBB proj for Calypso 993store" xfId="46122"/>
    <cellStyle name="_Mix and Max production plan WK201048_production" xfId="2954"/>
    <cellStyle name="_Mix and Max production plan WK201048_production 2" xfId="13226"/>
    <cellStyle name="_Mix and Max production plan WK201048_production 3" xfId="18238"/>
    <cellStyle name="_MUMS  FOR KOHLS Quotesheet 5.13.2011" xfId="46123"/>
    <cellStyle name="_MUMS  FOR KOHLS Quotesheet 5.13.2011 2" xfId="46124"/>
    <cellStyle name="_muns  stripe__ 03292011" xfId="46125"/>
    <cellStyle name="_muns  stripe__ 03292011_2012 Fall BBB Echo Shower Curtain CCD- 111230" xfId="46126"/>
    <cellStyle name="_muns  stripe__ 03292011_2012 Fall BBB Echo Shower Curtain CCD- 120131" xfId="46127"/>
    <cellStyle name="_muns  stripe__ 03292011_2012 Fall BBB Shower Curtain CCD- 120203" xfId="46128"/>
    <cellStyle name="_muns  stripe__ 03292011_2012 Fall BBB Woolrich Shower Curtain CCD- 111118" xfId="46129"/>
    <cellStyle name="_muns  stripe__ 03292011_2012 Fall Woolrich Shower Curtain CCD- 111229" xfId="46130"/>
    <cellStyle name="_muns  stripe__ 03292011_2012 Spr BBB Greenport Shower Curtain Quote- 110907" xfId="46131"/>
    <cellStyle name="_muns  stripe__ 03292011_2012 Spr BBB Greenport Shower Curtain Quote- 111018" xfId="46132"/>
    <cellStyle name="_muns  stripe__ 03292011_2012 Spr BBB Greenport Shower Curtain Quote- 111019 final" xfId="46133"/>
    <cellStyle name="_muns  stripe__ 03292011_Spring 13 Echo Quote Sheet - Heather" xfId="46134"/>
    <cellStyle name="_muns  stripe__ 03292011_Spring 13 Echo Quote Sheet - Heather 2" xfId="46135"/>
    <cellStyle name="_Notification Form" xfId="46136"/>
    <cellStyle name="_NY Market Pet Pricing List 9-13-10" xfId="25133"/>
    <cellStyle name="_OMS SS - VENDOR, CC Fleece Blanket " xfId="2955"/>
    <cellStyle name="_OMS SS - VENDOR, CC Fleece Blanket  2" xfId="13227"/>
    <cellStyle name="_OMS SS - VENDOR, CC Fleece Blanket  2 2" xfId="25134"/>
    <cellStyle name="_OMS SS - VENDOR, CC Fleece Blanket  3" xfId="18239"/>
    <cellStyle name="_OMS SS - VENDOR, CC Fleece Blanket _BL microtec throw CCD 20130109 by Freda" xfId="25135"/>
    <cellStyle name="_OMS SS - VENDOR, CC Fleece Blanket _BL microtec throw CCD 20130109 by Freda 2" xfId="25136"/>
    <cellStyle name="_OMS SS - VENDOR, CC Fleece Blanket _CCD-HSN 09" xfId="25137"/>
    <cellStyle name="_OMS SS - VENDOR, CC Fleece Blanket _CCD-HSN 09 2" xfId="25138"/>
    <cellStyle name="_OMS SS - VENDOR, CC Fleece Blanket _CCD-HSN 092812" xfId="25139"/>
    <cellStyle name="_OMS SS - VENDOR, CC Fleece Blanket _CCD-HSN 092812 2" xfId="25140"/>
    <cellStyle name="_OMS SS - VENDOR, CC Fleece Blanket _CCD-HSN 130128" xfId="25141"/>
    <cellStyle name="_OMS SS - VENDOR, CC Fleece Blanket _CCD-HSN 130128 2" xfId="25142"/>
    <cellStyle name="_OMS SS - VENDOR, CC Fleece Blanket _HSN Blanket &amp; Throw 121003 updated 130114" xfId="25143"/>
    <cellStyle name="_OMS SS - VENDOR, CC Fleece Blanket _HSN Blanket &amp; Throw 121003 updated 130114 2" xfId="25144"/>
    <cellStyle name="_OMS SS - VENDOR, CC Fleece Blanket _LID" xfId="25145"/>
    <cellStyle name="_OMS SS - VENDOR, CC Fleece Blanket _LID 2" xfId="25146"/>
    <cellStyle name="_OMS SS - VENDOR, CC Fleece Blanket _Poolstock Non-heated Blanket &amp; Sheet Set Commit" xfId="25147"/>
    <cellStyle name="_OMS SS - VENDOR, CC Fleece Blanket _Poolstock Non-heated Blanket &amp; Sheet Set Commit 2" xfId="25148"/>
    <cellStyle name="_OMS SS - VENDOR, CC Fleece Blanket _WM angle Wrap commitment-05232012-updated 07172012" xfId="25149"/>
    <cellStyle name="_OMS SS - VENDOR, CC Fleece Blanket _WM angle Wrap commitment-05232012-updated 07172012 2" xfId="25150"/>
    <cellStyle name="_Pacifica BBB Projection_20110228" xfId="21852"/>
    <cellStyle name="_Pacifica BBB Projection_20110228 2" xfId="25151"/>
    <cellStyle name="_Pacifica BBB Projection_20110228_11.6" xfId="46137"/>
    <cellStyle name="_Pacifica BBB Projection_20110228_12.4 " xfId="46138"/>
    <cellStyle name="_Pacifica BBB Projection_20110228_BBB evaluation for Calypso 993store _20111121_frank" xfId="46139"/>
    <cellStyle name="_Pacifica BBB Projection_20110228_BBB evaluation for Calypso 993store _20111121_frank 2" xfId="46140"/>
    <cellStyle name="_Pacifica BBB Projection_20110228_BBB evaluation for Calypso 993store _20111121_Frank_2" xfId="46141"/>
    <cellStyle name="_Pacifica BBB Projection_20110228_BBB evaluation for Calypso 993store _20111121_Frank_2 2" xfId="46142"/>
    <cellStyle name="_Pacifica BBB Projection_20110228_BBB evaluation for Calypso 993store _20111121_frank_BBB proj for Calypso 993store" xfId="46143"/>
    <cellStyle name="_Pacifica BBB Projection_20110228_BBB proj for Calypso 993store" xfId="46144"/>
    <cellStyle name="_Pacifica BBB Projection_20110228_Echo Production schedule_2009 Fall_201119" xfId="46145"/>
    <cellStyle name="_Pacifica BBB Projection_20110228_Echo Production schedule_2009 Fall_201119 2" xfId="46146"/>
    <cellStyle name="_Pacifica BBB Projection_20110228_Echo Production schedule_2009 Fall_201141" xfId="46147"/>
    <cellStyle name="_Pacifica BBB Projection_20110228_Echo Production schedule_2009 Fall_201141 2" xfId="46148"/>
    <cellStyle name="_Pacifica BBB Projection_20110228_Harbor house Production Schedule_2011Spring_201139" xfId="46149"/>
    <cellStyle name="_Pacifica BBB Projection_20110228_Harbor house Production Schedule_2011Spring_201139 2" xfId="46150"/>
    <cellStyle name="_Pacifica BBB Projection_20110228_Harbor house Production Schedule_2011Spring_201139_BBB proj for Calypso 993store" xfId="46151"/>
    <cellStyle name="_Pacifica BBB Projection_20110228_Macy proj 201110" xfId="46152"/>
    <cellStyle name="_Pacifica BBB Projection_20110228_Macy proj 201110 2" xfId="46153"/>
    <cellStyle name="_Pacifica BBB Projection_20110228_Sheet1" xfId="46154"/>
    <cellStyle name="_Pacifica BBB Projection_20110228_Sheet2" xfId="46155"/>
    <cellStyle name="_Pacifica BBB Projection_20110228_Summary" xfId="46156"/>
    <cellStyle name="_Pacifica BBB Projection_20110228_Summary 2" xfId="46157"/>
    <cellStyle name="_Pacifica BBB Projection_20110228_Summary_BBB proj for Calypso 993store" xfId="46158"/>
    <cellStyle name="_Park Avenue Price List 2012" xfId="25152"/>
    <cellStyle name="_PETCO 2011-12  pet bed commitment sheet-110815" xfId="25153"/>
    <cellStyle name="_PETCO 2011-12  pet bed commitment sheet-110815 2" xfId="25154"/>
    <cellStyle name="_Petsmart 10 fall quote internal small pillow 100311" xfId="25155"/>
    <cellStyle name="_Petsmart 10 fall quote internal small pillow 100311 2" xfId="25156"/>
    <cellStyle name="_Pillow" xfId="1503"/>
    <cellStyle name="_Pillow 2" xfId="12925"/>
    <cellStyle name="_Pillow 3" xfId="17942"/>
    <cellStyle name="_Pillow_History store count" xfId="6339"/>
    <cellStyle name="_PO Daily" xfId="6340"/>
    <cellStyle name="_po&amp;pos research" xfId="46159"/>
    <cellStyle name="_Poolstock Plush Sheet Set Commit 110930" xfId="25157"/>
    <cellStyle name="_Poolstock Plush Sheet Set Commit 110930 2" xfId="25158"/>
    <cellStyle name="_Pop Poppy_forecast evaluation_20091222" xfId="21853"/>
    <cellStyle name="_Pop Poppy_forecast evaluation_20091222 2" xfId="25159"/>
    <cellStyle name="_Preston" xfId="21854"/>
    <cellStyle name="_Preston 2" xfId="25160"/>
    <cellStyle name="_Price increase chairs - DB 3-29-11" xfId="25161"/>
    <cellStyle name="_Product" xfId="45266"/>
    <cellStyle name="_PSP Assortment FY 2011-12" xfId="25162"/>
    <cellStyle name="_PSP Assortment FY 2011-12 2" xfId="25163"/>
    <cellStyle name="_PSP Forecast - MaxiLoft SKUs" xfId="25164"/>
    <cellStyle name="_PSP Forecast - MaxiLoft SKUs 2" xfId="25165"/>
    <cellStyle name="_PSP Forecast - Priority SKU's 060311SD" xfId="25166"/>
    <cellStyle name="_PSP Forecast - Priority SKU's 060311SD 2" xfId="25167"/>
    <cellStyle name="_PSP FY10-11 Weeks on Hand May 17 2011" xfId="25168"/>
    <cellStyle name="_PSP FY10-11 Weeks on Hand May 17 2011 2" xfId="25169"/>
    <cellStyle name="_PSP_initialws_06072011" xfId="25170"/>
    <cellStyle name="_PSP_initialws_06072011 2" xfId="25171"/>
    <cellStyle name="_Quota of HP samples--kaifa--20100907" xfId="1605"/>
    <cellStyle name="_Quota of HP samples--kaifa--20100907 2" xfId="3297"/>
    <cellStyle name="_Quota of HP samples--kaifa--20100907 2 2" xfId="13558"/>
    <cellStyle name="_Quota of HP samples--kaifa--20100907 2 3" xfId="18570"/>
    <cellStyle name="_Quota of HP samples--kaifa--20100907 3" xfId="2956"/>
    <cellStyle name="_Quota of HP samples--kaifa--20100907 3 2" xfId="25172"/>
    <cellStyle name="_Quota of HP samples--kaifa--20100907 3 3" xfId="25173"/>
    <cellStyle name="_Quota of HP samples--kaifa--20100907 3_Sheet1" xfId="25174"/>
    <cellStyle name="_Quota of HP samples--kaifa--20100907 4" xfId="13228"/>
    <cellStyle name="_Quota of HP samples--kaifa--20100907 4 2" xfId="25175"/>
    <cellStyle name="_Quota of HP samples--kaifa--20100907 5" xfId="18240"/>
    <cellStyle name="_Quota of HP samples--kaifa--20100907 6" xfId="25176"/>
    <cellStyle name="_Quota of HP samples--kaifa--20100907_77" xfId="21855"/>
    <cellStyle name="_Quota of HP samples--kaifa--20100907_77 2" xfId="25177"/>
    <cellStyle name="_Quota of HP samples--kaifa--20100907_77 3" xfId="25178"/>
    <cellStyle name="_Quota of HP samples--kaifa--20100907_77 3 2" xfId="25179"/>
    <cellStyle name="_Quota of HP samples--kaifa--20100907_77 4" xfId="25180"/>
    <cellStyle name="_Quota of HP samples--kaifa--20100907_77 4 2" xfId="25181"/>
    <cellStyle name="_Quota of HP samples--kaifa--20100907_77 5" xfId="25182"/>
    <cellStyle name="_Quota of HP samples--kaifa--20100907_77 5 2" xfId="25183"/>
    <cellStyle name="_Quota of HP samples--kaifa--20100907_77 6" xfId="25184"/>
    <cellStyle name="_Quota of HP samples--kaifa--20100907_77 7" xfId="25185"/>
    <cellStyle name="_Quota of HP samples--kaifa--20100907_77 8" xfId="25186"/>
    <cellStyle name="_Quota of HP samples--kaifa--20100907_Chairs" xfId="25187"/>
    <cellStyle name="_Quota of HP samples--kaifa--20100907_Chairs_all in" xfId="25188"/>
    <cellStyle name="_Quota of HP samples--kaifa--20100907_Chairs_all in_Chairs" xfId="25189"/>
    <cellStyle name="_Quota of HP samples--kaifa--20100907_Chairs_all in_HJ order" xfId="25190"/>
    <cellStyle name="_Quota of HP samples--kaifa--20100907_Chairs_ALL items" xfId="25191"/>
    <cellStyle name="_Quota of HP samples--kaifa--20100907_Chairs_ALL items_chair" xfId="25192"/>
    <cellStyle name="_Quota of HP samples--kaifa--20100907_Chairs_ALL items_Chairs" xfId="25193"/>
    <cellStyle name="_Quota of HP samples--kaifa--20100907_Chairs_ALL items_HJ order" xfId="25194"/>
    <cellStyle name="_Quota of HP samples--kaifa--20100907_Chairs_Chairs" xfId="25195"/>
    <cellStyle name="_Quota of HP samples--kaifa--20100907_Chairs_FOB CHINA" xfId="25196"/>
    <cellStyle name="_Quota of HP samples--kaifa--20100907_Chairs_WOD chair" xfId="25197"/>
    <cellStyle name="_Quota of HP samples--kaifa--20100907_JLA Accents 4-2013 - Michelle 2 Price" xfId="3298"/>
    <cellStyle name="_Quota of HP samples--kaifa--20100907_JLA Accents 4-2013 - Michelle 2 Price 2" xfId="13559"/>
    <cellStyle name="_Quota of HP samples--kaifa--20100907_JLA Accents 4-2013 - Michelle 2 Price 3" xfId="18571"/>
    <cellStyle name="_Quota of HP samples--kaifa--20100907_JLA Accents 4-2013 - Michelle 2 Price 3 2" xfId="25198"/>
    <cellStyle name="_Quota of HP samples--kaifa--20100907_JLA Accents 4-2013 - Michelle 2 Price 4" xfId="25199"/>
    <cellStyle name="_Quota of HP samples--kaifa--20100907_JLA Accents 4-2013 - Michelle 2 Price 4 2" xfId="25200"/>
    <cellStyle name="_Quota of HP samples--kaifa--20100907_JLA Accents 4-2013 - Michelle 2 Price 5" xfId="25201"/>
    <cellStyle name="_Quota of HP samples--kaifa--20100907_JLA Accents 4-2013 - Michelle 2 Price 5 2" xfId="25202"/>
    <cellStyle name="_Quota of HP samples--kaifa--20100907_JLA Accents 4-2013 - Michelle 2 Price 6" xfId="25203"/>
    <cellStyle name="_Quota of HP samples--kaifa--20100907_JLA Accents 4-2013 - Michelle 2 Price 7" xfId="25204"/>
    <cellStyle name="_Quota of HP samples--kaifa--20100907_JLA Accents 4-2013 - Michelle 2 Price 8" xfId="25205"/>
    <cellStyle name="_Quota of HP samples--kaifa--20100907_JLA Accents 4-2013 - Michelle 2 Price_all in" xfId="25206"/>
    <cellStyle name="_Quota of HP samples--kaifa--20100907_JLA Accents 4-2013 - Michelle 2 Price_all in_Chairs" xfId="25207"/>
    <cellStyle name="_Quota of HP samples--kaifa--20100907_JLA Accents 4-2013 - Michelle 2 Price_all in_HJ order" xfId="25208"/>
    <cellStyle name="_Quota of HP samples--kaifa--20100907_JLA Accents 4-2013 - Michelle 2 Price_ALL items" xfId="25209"/>
    <cellStyle name="_Quota of HP samples--kaifa--20100907_JLA Accents 4-2013 - Michelle 2 Price_ALL items_chair" xfId="25210"/>
    <cellStyle name="_Quota of HP samples--kaifa--20100907_JLA Accents 4-2013 - Michelle 2 Price_ALL items_Chairs" xfId="25211"/>
    <cellStyle name="_Quota of HP samples--kaifa--20100907_JLA Accents 4-2013 - Michelle 2 Price_ALL items_HJ order" xfId="25212"/>
    <cellStyle name="_Quota of HP samples--kaifa--20100907_JLA Accents 4-2013 - Michelle 2 Price_Chairs" xfId="25213"/>
    <cellStyle name="_Quota of HP samples--kaifa--20100907_JLA Accents 4-2013 - Michelle 2 Price_FOB CHINA" xfId="25214"/>
    <cellStyle name="_Quota of HP samples--kaifa--20100907_JLA Accents 4-2013 - Michelle 2 Price_Furniture" xfId="25215"/>
    <cellStyle name="_Quota of HP samples--kaifa--20100907_JLA Accents 4-2013 - Michelle 2 Price_WOD chair" xfId="25216"/>
    <cellStyle name="_Quota of HP samples--kaifa--20100907_June 13 2013 pooled stock ecom menu" xfId="2957"/>
    <cellStyle name="_Quota of HP samples--kaifa--20100907_June 13 2013 pooled stock ecom menu 2" xfId="13229"/>
    <cellStyle name="_Quota of HP samples--kaifa--20100907_June 13 2013 pooled stock ecom menu 3" xfId="18241"/>
    <cellStyle name="_Quota of HP samples--kaifa--20100907_Madison Park" xfId="3951"/>
    <cellStyle name="_Quota of HP samples--kaifa--20100907_Madison Park 2" xfId="14185"/>
    <cellStyle name="_Quota of HP samples--kaifa--20100907_Madison Park 3" xfId="19197"/>
    <cellStyle name="_Quota of HP samples--kaifa--20100907_Madison Park 4" xfId="25217"/>
    <cellStyle name="_Quota of HP samples--kaifa--20100907_Madison Park_Sheet2" xfId="25218"/>
    <cellStyle name="_Quota of HP samples--kaifa--20100907_Sheet2" xfId="21856"/>
    <cellStyle name="_Quota of HP samples--kaifa--20100907_Sheet2 2" xfId="25219"/>
    <cellStyle name="_Quota of HP samples--kaifa--20100907_Sheet2 3" xfId="25220"/>
    <cellStyle name="_Quota of HP samples--kaifa--20100929rvd" xfId="1606"/>
    <cellStyle name="_Quota of HP samples--kaifa--20100929rvd 2" xfId="3299"/>
    <cellStyle name="_Quota of HP samples--kaifa--20100929rvd 2 2" xfId="13560"/>
    <cellStyle name="_Quota of HP samples--kaifa--20100929rvd 2 3" xfId="18572"/>
    <cellStyle name="_Quota of HP samples--kaifa--20100929rvd 3" xfId="2958"/>
    <cellStyle name="_Quota of HP samples--kaifa--20100929rvd 3 2" xfId="25221"/>
    <cellStyle name="_Quota of HP samples--kaifa--20100929rvd 3 3" xfId="25222"/>
    <cellStyle name="_Quota of HP samples--kaifa--20100929rvd 3_Sheet1" xfId="25223"/>
    <cellStyle name="_Quota of HP samples--kaifa--20100929rvd 4" xfId="13230"/>
    <cellStyle name="_Quota of HP samples--kaifa--20100929rvd 4 2" xfId="25224"/>
    <cellStyle name="_Quota of HP samples--kaifa--20100929rvd 5" xfId="18242"/>
    <cellStyle name="_Quota of HP samples--kaifa--20100929rvd 6" xfId="25225"/>
    <cellStyle name="_Quota of HP samples--kaifa--20100929rvd_77" xfId="21857"/>
    <cellStyle name="_Quota of HP samples--kaifa--20100929rvd_77 2" xfId="25226"/>
    <cellStyle name="_Quota of HP samples--kaifa--20100929rvd_77 3" xfId="25227"/>
    <cellStyle name="_Quota of HP samples--kaifa--20100929rvd_77 3 2" xfId="25228"/>
    <cellStyle name="_Quota of HP samples--kaifa--20100929rvd_77 4" xfId="25229"/>
    <cellStyle name="_Quota of HP samples--kaifa--20100929rvd_77 4 2" xfId="25230"/>
    <cellStyle name="_Quota of HP samples--kaifa--20100929rvd_77 5" xfId="25231"/>
    <cellStyle name="_Quota of HP samples--kaifa--20100929rvd_77 5 2" xfId="25232"/>
    <cellStyle name="_Quota of HP samples--kaifa--20100929rvd_77 6" xfId="25233"/>
    <cellStyle name="_Quota of HP samples--kaifa--20100929rvd_77 7" xfId="25234"/>
    <cellStyle name="_Quota of HP samples--kaifa--20100929rvd_77 8" xfId="25235"/>
    <cellStyle name="_Quota of HP samples--kaifa--20100929rvd_Chairs" xfId="25236"/>
    <cellStyle name="_Quota of HP samples--kaifa--20100929rvd_Chairs_all in" xfId="25237"/>
    <cellStyle name="_Quota of HP samples--kaifa--20100929rvd_Chairs_all in_Chairs" xfId="25238"/>
    <cellStyle name="_Quota of HP samples--kaifa--20100929rvd_Chairs_all in_HJ order" xfId="25239"/>
    <cellStyle name="_Quota of HP samples--kaifa--20100929rvd_Chairs_ALL items" xfId="25240"/>
    <cellStyle name="_Quota of HP samples--kaifa--20100929rvd_Chairs_ALL items_chair" xfId="25241"/>
    <cellStyle name="_Quota of HP samples--kaifa--20100929rvd_Chairs_ALL items_Chairs" xfId="25242"/>
    <cellStyle name="_Quota of HP samples--kaifa--20100929rvd_Chairs_ALL items_HJ order" xfId="25243"/>
    <cellStyle name="_Quota of HP samples--kaifa--20100929rvd_Chairs_Chairs" xfId="25244"/>
    <cellStyle name="_Quota of HP samples--kaifa--20100929rvd_Chairs_FOB CHINA" xfId="25245"/>
    <cellStyle name="_Quota of HP samples--kaifa--20100929rvd_Chairs_WOD chair" xfId="25246"/>
    <cellStyle name="_Quota of HP samples--kaifa--20100929rvd_JLA Accents 4-2013 - Michelle 2 Price" xfId="3300"/>
    <cellStyle name="_Quota of HP samples--kaifa--20100929rvd_JLA Accents 4-2013 - Michelle 2 Price 2" xfId="13561"/>
    <cellStyle name="_Quota of HP samples--kaifa--20100929rvd_JLA Accents 4-2013 - Michelle 2 Price 3" xfId="18573"/>
    <cellStyle name="_Quota of HP samples--kaifa--20100929rvd_JLA Accents 4-2013 - Michelle 2 Price 3 2" xfId="25247"/>
    <cellStyle name="_Quota of HP samples--kaifa--20100929rvd_JLA Accents 4-2013 - Michelle 2 Price 4" xfId="25248"/>
    <cellStyle name="_Quota of HP samples--kaifa--20100929rvd_JLA Accents 4-2013 - Michelle 2 Price 4 2" xfId="25249"/>
    <cellStyle name="_Quota of HP samples--kaifa--20100929rvd_JLA Accents 4-2013 - Michelle 2 Price 5" xfId="25250"/>
    <cellStyle name="_Quota of HP samples--kaifa--20100929rvd_JLA Accents 4-2013 - Michelle 2 Price 5 2" xfId="25251"/>
    <cellStyle name="_Quota of HP samples--kaifa--20100929rvd_JLA Accents 4-2013 - Michelle 2 Price 6" xfId="25252"/>
    <cellStyle name="_Quota of HP samples--kaifa--20100929rvd_JLA Accents 4-2013 - Michelle 2 Price 7" xfId="25253"/>
    <cellStyle name="_Quota of HP samples--kaifa--20100929rvd_JLA Accents 4-2013 - Michelle 2 Price 8" xfId="25254"/>
    <cellStyle name="_Quota of HP samples--kaifa--20100929rvd_JLA Accents 4-2013 - Michelle 2 Price_all in" xfId="25255"/>
    <cellStyle name="_Quota of HP samples--kaifa--20100929rvd_JLA Accents 4-2013 - Michelle 2 Price_all in_Chairs" xfId="25256"/>
    <cellStyle name="_Quota of HP samples--kaifa--20100929rvd_JLA Accents 4-2013 - Michelle 2 Price_all in_HJ order" xfId="25257"/>
    <cellStyle name="_Quota of HP samples--kaifa--20100929rvd_JLA Accents 4-2013 - Michelle 2 Price_ALL items" xfId="25258"/>
    <cellStyle name="_Quota of HP samples--kaifa--20100929rvd_JLA Accents 4-2013 - Michelle 2 Price_ALL items_chair" xfId="25259"/>
    <cellStyle name="_Quota of HP samples--kaifa--20100929rvd_JLA Accents 4-2013 - Michelle 2 Price_ALL items_Chairs" xfId="25260"/>
    <cellStyle name="_Quota of HP samples--kaifa--20100929rvd_JLA Accents 4-2013 - Michelle 2 Price_ALL items_HJ order" xfId="25261"/>
    <cellStyle name="_Quota of HP samples--kaifa--20100929rvd_JLA Accents 4-2013 - Michelle 2 Price_Chairs" xfId="25262"/>
    <cellStyle name="_Quota of HP samples--kaifa--20100929rvd_JLA Accents 4-2013 - Michelle 2 Price_FOB CHINA" xfId="25263"/>
    <cellStyle name="_Quota of HP samples--kaifa--20100929rvd_JLA Accents 4-2013 - Michelle 2 Price_Furniture" xfId="25264"/>
    <cellStyle name="_Quota of HP samples--kaifa--20100929rvd_JLA Accents 4-2013 - Michelle 2 Price_WOD chair" xfId="25265"/>
    <cellStyle name="_Quota of HP samples--kaifa--20100929rvd_June 13 2013 pooled stock ecom menu" xfId="2959"/>
    <cellStyle name="_Quota of HP samples--kaifa--20100929rvd_June 13 2013 pooled stock ecom menu 2" xfId="13231"/>
    <cellStyle name="_Quota of HP samples--kaifa--20100929rvd_June 13 2013 pooled stock ecom menu 3" xfId="18243"/>
    <cellStyle name="_Quota of HP samples--kaifa--20100929rvd_Madison Park" xfId="3952"/>
    <cellStyle name="_Quota of HP samples--kaifa--20100929rvd_Madison Park 2" xfId="14186"/>
    <cellStyle name="_Quota of HP samples--kaifa--20100929rvd_Madison Park 3" xfId="19198"/>
    <cellStyle name="_Quota of HP samples--kaifa--20100929rvd_Madison Park 4" xfId="25266"/>
    <cellStyle name="_Quota of HP samples--kaifa--20100929rvd_Madison Park_Sheet2" xfId="25267"/>
    <cellStyle name="_Quota of HP samples--kaifa--20100929rvd_Sheet2" xfId="21858"/>
    <cellStyle name="_Quota of HP samples--kaifa--20100929rvd_Sheet2 2" xfId="25268"/>
    <cellStyle name="_Quota of HP samples--kaifa--20100929rvd_Sheet2 3" xfId="25269"/>
    <cellStyle name="_Quotation - Bedding-ENE" xfId="25270"/>
    <cellStyle name="_Quotation - Bedding-ENE 2" xfId="25271"/>
    <cellStyle name="_QUOTATION FOR HIGH POINT SAMPLES-JINZHENG-20100907" xfId="1607"/>
    <cellStyle name="_QUOTATION FOR HIGH POINT SAMPLES-JINZHENG-20100907 2" xfId="3301"/>
    <cellStyle name="_QUOTATION FOR HIGH POINT SAMPLES-JINZHENG-20100907 2 2" xfId="13562"/>
    <cellStyle name="_QUOTATION FOR HIGH POINT SAMPLES-JINZHENG-20100907 2 3" xfId="18574"/>
    <cellStyle name="_QUOTATION FOR HIGH POINT SAMPLES-JINZHENG-20100907 3" xfId="2960"/>
    <cellStyle name="_QUOTATION FOR HIGH POINT SAMPLES-JINZHENG-20100907 3 2" xfId="25272"/>
    <cellStyle name="_QUOTATION FOR HIGH POINT SAMPLES-JINZHENG-20100907 3 3" xfId="25273"/>
    <cellStyle name="_QUOTATION FOR HIGH POINT SAMPLES-JINZHENG-20100907 3_Sheet1" xfId="25274"/>
    <cellStyle name="_QUOTATION FOR HIGH POINT SAMPLES-JINZHENG-20100907 4" xfId="13232"/>
    <cellStyle name="_QUOTATION FOR HIGH POINT SAMPLES-JINZHENG-20100907 4 2" xfId="25275"/>
    <cellStyle name="_QUOTATION FOR HIGH POINT SAMPLES-JINZHENG-20100907 5" xfId="18244"/>
    <cellStyle name="_QUOTATION FOR HIGH POINT SAMPLES-JINZHENG-20100907 6" xfId="25276"/>
    <cellStyle name="_QUOTATION FOR HIGH POINT SAMPLES-JINZHENG-20100907_77" xfId="21859"/>
    <cellStyle name="_QUOTATION FOR HIGH POINT SAMPLES-JINZHENG-20100907_77 2" xfId="25277"/>
    <cellStyle name="_QUOTATION FOR HIGH POINT SAMPLES-JINZHENG-20100907_77 3" xfId="25278"/>
    <cellStyle name="_QUOTATION FOR HIGH POINT SAMPLES-JINZHENG-20100907_77 3 2" xfId="25279"/>
    <cellStyle name="_QUOTATION FOR HIGH POINT SAMPLES-JINZHENG-20100907_77 4" xfId="25280"/>
    <cellStyle name="_QUOTATION FOR HIGH POINT SAMPLES-JINZHENG-20100907_77 4 2" xfId="25281"/>
    <cellStyle name="_QUOTATION FOR HIGH POINT SAMPLES-JINZHENG-20100907_77 5" xfId="25282"/>
    <cellStyle name="_QUOTATION FOR HIGH POINT SAMPLES-JINZHENG-20100907_77 5 2" xfId="25283"/>
    <cellStyle name="_QUOTATION FOR HIGH POINT SAMPLES-JINZHENG-20100907_77 6" xfId="25284"/>
    <cellStyle name="_QUOTATION FOR HIGH POINT SAMPLES-JINZHENG-20100907_77 7" xfId="25285"/>
    <cellStyle name="_QUOTATION FOR HIGH POINT SAMPLES-JINZHENG-20100907_77 8" xfId="25286"/>
    <cellStyle name="_QUOTATION FOR HIGH POINT SAMPLES-JINZHENG-20100907_Chairs" xfId="25287"/>
    <cellStyle name="_QUOTATION FOR HIGH POINT SAMPLES-JINZHENG-20100907_Chairs_all in" xfId="25288"/>
    <cellStyle name="_QUOTATION FOR HIGH POINT SAMPLES-JINZHENG-20100907_Chairs_all in_Chairs" xfId="25289"/>
    <cellStyle name="_QUOTATION FOR HIGH POINT SAMPLES-JINZHENG-20100907_Chairs_all in_HJ order" xfId="25290"/>
    <cellStyle name="_QUOTATION FOR HIGH POINT SAMPLES-JINZHENG-20100907_Chairs_ALL items" xfId="25291"/>
    <cellStyle name="_QUOTATION FOR HIGH POINT SAMPLES-JINZHENG-20100907_Chairs_ALL items_chair" xfId="25292"/>
    <cellStyle name="_QUOTATION FOR HIGH POINT SAMPLES-JINZHENG-20100907_Chairs_ALL items_Chairs" xfId="25293"/>
    <cellStyle name="_QUOTATION FOR HIGH POINT SAMPLES-JINZHENG-20100907_Chairs_ALL items_HJ order" xfId="25294"/>
    <cellStyle name="_QUOTATION FOR HIGH POINT SAMPLES-JINZHENG-20100907_Chairs_Chairs" xfId="25295"/>
    <cellStyle name="_QUOTATION FOR HIGH POINT SAMPLES-JINZHENG-20100907_Chairs_FOB CHINA" xfId="25296"/>
    <cellStyle name="_QUOTATION FOR HIGH POINT SAMPLES-JINZHENG-20100907_Chairs_WOD chair" xfId="25297"/>
    <cellStyle name="_QUOTATION FOR HIGH POINT SAMPLES-JINZHENG-20100907_JLA Accents 4-2013 - Michelle 2 Price" xfId="3302"/>
    <cellStyle name="_QUOTATION FOR HIGH POINT SAMPLES-JINZHENG-20100907_JLA Accents 4-2013 - Michelle 2 Price 2" xfId="13563"/>
    <cellStyle name="_QUOTATION FOR HIGH POINT SAMPLES-JINZHENG-20100907_JLA Accents 4-2013 - Michelle 2 Price 3" xfId="18575"/>
    <cellStyle name="_QUOTATION FOR HIGH POINT SAMPLES-JINZHENG-20100907_JLA Accents 4-2013 - Michelle 2 Price 3 2" xfId="25298"/>
    <cellStyle name="_QUOTATION FOR HIGH POINT SAMPLES-JINZHENG-20100907_JLA Accents 4-2013 - Michelle 2 Price 4" xfId="25299"/>
    <cellStyle name="_QUOTATION FOR HIGH POINT SAMPLES-JINZHENG-20100907_JLA Accents 4-2013 - Michelle 2 Price 4 2" xfId="25300"/>
    <cellStyle name="_QUOTATION FOR HIGH POINT SAMPLES-JINZHENG-20100907_JLA Accents 4-2013 - Michelle 2 Price 5" xfId="25301"/>
    <cellStyle name="_QUOTATION FOR HIGH POINT SAMPLES-JINZHENG-20100907_JLA Accents 4-2013 - Michelle 2 Price 5 2" xfId="25302"/>
    <cellStyle name="_QUOTATION FOR HIGH POINT SAMPLES-JINZHENG-20100907_JLA Accents 4-2013 - Michelle 2 Price 6" xfId="25303"/>
    <cellStyle name="_QUOTATION FOR HIGH POINT SAMPLES-JINZHENG-20100907_JLA Accents 4-2013 - Michelle 2 Price 7" xfId="25304"/>
    <cellStyle name="_QUOTATION FOR HIGH POINT SAMPLES-JINZHENG-20100907_JLA Accents 4-2013 - Michelle 2 Price 8" xfId="25305"/>
    <cellStyle name="_QUOTATION FOR HIGH POINT SAMPLES-JINZHENG-20100907_JLA Accents 4-2013 - Michelle 2 Price_all in" xfId="25306"/>
    <cellStyle name="_QUOTATION FOR HIGH POINT SAMPLES-JINZHENG-20100907_JLA Accents 4-2013 - Michelle 2 Price_all in_Chairs" xfId="25307"/>
    <cellStyle name="_QUOTATION FOR HIGH POINT SAMPLES-JINZHENG-20100907_JLA Accents 4-2013 - Michelle 2 Price_all in_HJ order" xfId="25308"/>
    <cellStyle name="_QUOTATION FOR HIGH POINT SAMPLES-JINZHENG-20100907_JLA Accents 4-2013 - Michelle 2 Price_ALL items" xfId="25309"/>
    <cellStyle name="_QUOTATION FOR HIGH POINT SAMPLES-JINZHENG-20100907_JLA Accents 4-2013 - Michelle 2 Price_ALL items_chair" xfId="25310"/>
    <cellStyle name="_QUOTATION FOR HIGH POINT SAMPLES-JINZHENG-20100907_JLA Accents 4-2013 - Michelle 2 Price_ALL items_Chairs" xfId="25311"/>
    <cellStyle name="_QUOTATION FOR HIGH POINT SAMPLES-JINZHENG-20100907_JLA Accents 4-2013 - Michelle 2 Price_ALL items_HJ order" xfId="25312"/>
    <cellStyle name="_QUOTATION FOR HIGH POINT SAMPLES-JINZHENG-20100907_JLA Accents 4-2013 - Michelle 2 Price_Chairs" xfId="25313"/>
    <cellStyle name="_QUOTATION FOR HIGH POINT SAMPLES-JINZHENG-20100907_JLA Accents 4-2013 - Michelle 2 Price_FOB CHINA" xfId="25314"/>
    <cellStyle name="_QUOTATION FOR HIGH POINT SAMPLES-JINZHENG-20100907_JLA Accents 4-2013 - Michelle 2 Price_Furniture" xfId="25315"/>
    <cellStyle name="_QUOTATION FOR HIGH POINT SAMPLES-JINZHENG-20100907_JLA Accents 4-2013 - Michelle 2 Price_WOD chair" xfId="25316"/>
    <cellStyle name="_QUOTATION FOR HIGH POINT SAMPLES-JINZHENG-20100907_June 13 2013 pooled stock ecom menu" xfId="2961"/>
    <cellStyle name="_QUOTATION FOR HIGH POINT SAMPLES-JINZHENG-20100907_June 13 2013 pooled stock ecom menu 2" xfId="13233"/>
    <cellStyle name="_QUOTATION FOR HIGH POINT SAMPLES-JINZHENG-20100907_June 13 2013 pooled stock ecom menu 3" xfId="18245"/>
    <cellStyle name="_QUOTATION FOR HIGH POINT SAMPLES-JINZHENG-20100907_Madison Park" xfId="3953"/>
    <cellStyle name="_QUOTATION FOR HIGH POINT SAMPLES-JINZHENG-20100907_Madison Park 2" xfId="14187"/>
    <cellStyle name="_QUOTATION FOR HIGH POINT SAMPLES-JINZHENG-20100907_Madison Park 3" xfId="19199"/>
    <cellStyle name="_QUOTATION FOR HIGH POINT SAMPLES-JINZHENG-20100907_Madison Park 4" xfId="25318"/>
    <cellStyle name="_QUOTATION FOR HIGH POINT SAMPLES-JINZHENG-20100907_Madison Park_Sheet2" xfId="25319"/>
    <cellStyle name="_QUOTATION FOR HIGH POINT SAMPLES-JINZHENG-20100907_Sheet2" xfId="21860"/>
    <cellStyle name="_QUOTATION FOR HIGH POINT SAMPLES-JINZHENG-20100907_Sheet2 2" xfId="25320"/>
    <cellStyle name="_QUOTATION FOR HIGH POINT SAMPLES-JINZHENG-20100907_Sheet2 3" xfId="25321"/>
    <cellStyle name="_Quotation of HP samples--YOUBANG-20100907" xfId="1608"/>
    <cellStyle name="_Quotation of HP samples--YOUBANG-20100907 (2)" xfId="1609"/>
    <cellStyle name="_Quotation of HP samples--YOUBANG-20100907 (2) 2" xfId="3303"/>
    <cellStyle name="_Quotation of HP samples--YOUBANG-20100907 (2) 2 2" xfId="13564"/>
    <cellStyle name="_Quotation of HP samples--YOUBANG-20100907 (2) 2 3" xfId="18576"/>
    <cellStyle name="_Quotation of HP samples--YOUBANG-20100907 (2) 3" xfId="2963"/>
    <cellStyle name="_Quotation of HP samples--YOUBANG-20100907 (2) 3 2" xfId="25322"/>
    <cellStyle name="_Quotation of HP samples--YOUBANG-20100907 (2) 3 3" xfId="25323"/>
    <cellStyle name="_Quotation of HP samples--YOUBANG-20100907 (2) 3_Sheet1" xfId="25324"/>
    <cellStyle name="_Quotation of HP samples--YOUBANG-20100907 (2) 4" xfId="13235"/>
    <cellStyle name="_Quotation of HP samples--YOUBANG-20100907 (2) 4 2" xfId="25325"/>
    <cellStyle name="_Quotation of HP samples--YOUBANG-20100907 (2) 5" xfId="18247"/>
    <cellStyle name="_Quotation of HP samples--YOUBANG-20100907 (2) 6" xfId="25326"/>
    <cellStyle name="_Quotation of HP samples--YOUBANG-20100907 (2)_77" xfId="21861"/>
    <cellStyle name="_Quotation of HP samples--YOUBANG-20100907 (2)_77 2" xfId="25327"/>
    <cellStyle name="_Quotation of HP samples--YOUBANG-20100907 (2)_77 3" xfId="25328"/>
    <cellStyle name="_Quotation of HP samples--YOUBANG-20100907 (2)_77 3 2" xfId="25329"/>
    <cellStyle name="_Quotation of HP samples--YOUBANG-20100907 (2)_77 4" xfId="25330"/>
    <cellStyle name="_Quotation of HP samples--YOUBANG-20100907 (2)_77 4 2" xfId="25331"/>
    <cellStyle name="_Quotation of HP samples--YOUBANG-20100907 (2)_77 5" xfId="25332"/>
    <cellStyle name="_Quotation of HP samples--YOUBANG-20100907 (2)_77 5 2" xfId="25333"/>
    <cellStyle name="_Quotation of HP samples--YOUBANG-20100907 (2)_77 6" xfId="25334"/>
    <cellStyle name="_Quotation of HP samples--YOUBANG-20100907 (2)_77 7" xfId="25335"/>
    <cellStyle name="_Quotation of HP samples--YOUBANG-20100907 (2)_77 8" xfId="25336"/>
    <cellStyle name="_Quotation of HP samples--YOUBANG-20100907 (2)_Chairs" xfId="25337"/>
    <cellStyle name="_Quotation of HP samples--YOUBANG-20100907 (2)_Chairs_all in" xfId="25338"/>
    <cellStyle name="_Quotation of HP samples--YOUBANG-20100907 (2)_Chairs_all in_Chairs" xfId="25339"/>
    <cellStyle name="_Quotation of HP samples--YOUBANG-20100907 (2)_Chairs_all in_HJ order" xfId="25340"/>
    <cellStyle name="_Quotation of HP samples--YOUBANG-20100907 (2)_Chairs_ALL items" xfId="25341"/>
    <cellStyle name="_Quotation of HP samples--YOUBANG-20100907 (2)_Chairs_ALL items_chair" xfId="25342"/>
    <cellStyle name="_Quotation of HP samples--YOUBANG-20100907 (2)_Chairs_ALL items_Chairs" xfId="25343"/>
    <cellStyle name="_Quotation of HP samples--YOUBANG-20100907 (2)_Chairs_ALL items_HJ order" xfId="25344"/>
    <cellStyle name="_Quotation of HP samples--YOUBANG-20100907 (2)_Chairs_Chairs" xfId="25345"/>
    <cellStyle name="_Quotation of HP samples--YOUBANG-20100907 (2)_Chairs_FOB CHINA" xfId="25346"/>
    <cellStyle name="_Quotation of HP samples--YOUBANG-20100907 (2)_Chairs_WOD chair" xfId="25347"/>
    <cellStyle name="_Quotation of HP samples--YOUBANG-20100907 (2)_JLA Accents 4-2013 - Michelle 2 Price" xfId="3304"/>
    <cellStyle name="_Quotation of HP samples--YOUBANG-20100907 (2)_JLA Accents 4-2013 - Michelle 2 Price 2" xfId="13565"/>
    <cellStyle name="_Quotation of HP samples--YOUBANG-20100907 (2)_JLA Accents 4-2013 - Michelle 2 Price 3" xfId="18577"/>
    <cellStyle name="_Quotation of HP samples--YOUBANG-20100907 (2)_JLA Accents 4-2013 - Michelle 2 Price 3 2" xfId="25348"/>
    <cellStyle name="_Quotation of HP samples--YOUBANG-20100907 (2)_JLA Accents 4-2013 - Michelle 2 Price 4" xfId="25349"/>
    <cellStyle name="_Quotation of HP samples--YOUBANG-20100907 (2)_JLA Accents 4-2013 - Michelle 2 Price 4 2" xfId="25350"/>
    <cellStyle name="_Quotation of HP samples--YOUBANG-20100907 (2)_JLA Accents 4-2013 - Michelle 2 Price 5" xfId="25351"/>
    <cellStyle name="_Quotation of HP samples--YOUBANG-20100907 (2)_JLA Accents 4-2013 - Michelle 2 Price 5 2" xfId="25352"/>
    <cellStyle name="_Quotation of HP samples--YOUBANG-20100907 (2)_JLA Accents 4-2013 - Michelle 2 Price 6" xfId="25353"/>
    <cellStyle name="_Quotation of HP samples--YOUBANG-20100907 (2)_JLA Accents 4-2013 - Michelle 2 Price 7" xfId="25354"/>
    <cellStyle name="_Quotation of HP samples--YOUBANG-20100907 (2)_JLA Accents 4-2013 - Michelle 2 Price 8" xfId="25355"/>
    <cellStyle name="_Quotation of HP samples--YOUBANG-20100907 (2)_JLA Accents 4-2013 - Michelle 2 Price_all in" xfId="25356"/>
    <cellStyle name="_Quotation of HP samples--YOUBANG-20100907 (2)_JLA Accents 4-2013 - Michelle 2 Price_all in_Chairs" xfId="25357"/>
    <cellStyle name="_Quotation of HP samples--YOUBANG-20100907 (2)_JLA Accents 4-2013 - Michelle 2 Price_all in_HJ order" xfId="25358"/>
    <cellStyle name="_Quotation of HP samples--YOUBANG-20100907 (2)_JLA Accents 4-2013 - Michelle 2 Price_ALL items" xfId="25359"/>
    <cellStyle name="_Quotation of HP samples--YOUBANG-20100907 (2)_JLA Accents 4-2013 - Michelle 2 Price_ALL items_chair" xfId="25360"/>
    <cellStyle name="_Quotation of HP samples--YOUBANG-20100907 (2)_JLA Accents 4-2013 - Michelle 2 Price_ALL items_Chairs" xfId="25361"/>
    <cellStyle name="_Quotation of HP samples--YOUBANG-20100907 (2)_JLA Accents 4-2013 - Michelle 2 Price_ALL items_HJ order" xfId="25362"/>
    <cellStyle name="_Quotation of HP samples--YOUBANG-20100907 (2)_JLA Accents 4-2013 - Michelle 2 Price_Chairs" xfId="25363"/>
    <cellStyle name="_Quotation of HP samples--YOUBANG-20100907 (2)_JLA Accents 4-2013 - Michelle 2 Price_FOB CHINA" xfId="25364"/>
    <cellStyle name="_Quotation of HP samples--YOUBANG-20100907 (2)_JLA Accents 4-2013 - Michelle 2 Price_Furniture" xfId="25365"/>
    <cellStyle name="_Quotation of HP samples--YOUBANG-20100907 (2)_JLA Accents 4-2013 - Michelle 2 Price_WOD chair" xfId="25366"/>
    <cellStyle name="_Quotation of HP samples--YOUBANG-20100907 (2)_June 13 2013 pooled stock ecom menu" xfId="2964"/>
    <cellStyle name="_Quotation of HP samples--YOUBANG-20100907 (2)_June 13 2013 pooled stock ecom menu 2" xfId="13236"/>
    <cellStyle name="_Quotation of HP samples--YOUBANG-20100907 (2)_June 13 2013 pooled stock ecom menu 3" xfId="18248"/>
    <cellStyle name="_Quotation of HP samples--YOUBANG-20100907 (2)_Madison Park" xfId="3954"/>
    <cellStyle name="_Quotation of HP samples--YOUBANG-20100907 (2)_Madison Park 2" xfId="14188"/>
    <cellStyle name="_Quotation of HP samples--YOUBANG-20100907 (2)_Madison Park 3" xfId="19200"/>
    <cellStyle name="_Quotation of HP samples--YOUBANG-20100907 (2)_Madison Park 4" xfId="25368"/>
    <cellStyle name="_Quotation of HP samples--YOUBANG-20100907 (2)_Madison Park_Sheet2" xfId="25369"/>
    <cellStyle name="_Quotation of HP samples--YOUBANG-20100907 (2)_Sheet2" xfId="21862"/>
    <cellStyle name="_Quotation of HP samples--YOUBANG-20100907 (2)_Sheet2 2" xfId="25370"/>
    <cellStyle name="_Quotation of HP samples--YOUBANG-20100907 (2)_Sheet2 3" xfId="25371"/>
    <cellStyle name="_Quotation of HP samples--YOUBANG-20100907 10" xfId="25372"/>
    <cellStyle name="_Quotation of HP samples--YOUBANG-20100907 11" xfId="25373"/>
    <cellStyle name="_Quotation of HP samples--YOUBANG-20100907 12" xfId="25374"/>
    <cellStyle name="_Quotation of HP samples--YOUBANG-20100907 2" xfId="3305"/>
    <cellStyle name="_Quotation of HP samples--YOUBANG-20100907 2 2" xfId="13566"/>
    <cellStyle name="_Quotation of HP samples--YOUBANG-20100907 2 3" xfId="18578"/>
    <cellStyle name="_Quotation of HP samples--YOUBANG-20100907 3" xfId="3306"/>
    <cellStyle name="_Quotation of HP samples--YOUBANG-20100907 3 2" xfId="13567"/>
    <cellStyle name="_Quotation of HP samples--YOUBANG-20100907 3 3" xfId="18579"/>
    <cellStyle name="_Quotation of HP samples--YOUBANG-20100907 3 4" xfId="25375"/>
    <cellStyle name="_Quotation of HP samples--YOUBANG-20100907 3_Sheet1" xfId="25376"/>
    <cellStyle name="_Quotation of HP samples--YOUBANG-20100907 4" xfId="3307"/>
    <cellStyle name="_Quotation of HP samples--YOUBANG-20100907 4 2" xfId="13568"/>
    <cellStyle name="_Quotation of HP samples--YOUBANG-20100907 4 3" xfId="18580"/>
    <cellStyle name="_Quotation of HP samples--YOUBANG-20100907 4_Sheet1" xfId="25377"/>
    <cellStyle name="_Quotation of HP samples--YOUBANG-20100907 5" xfId="2962"/>
    <cellStyle name="_Quotation of HP samples--YOUBANG-20100907 5 2" xfId="25378"/>
    <cellStyle name="_Quotation of HP samples--YOUBANG-20100907 6" xfId="11313"/>
    <cellStyle name="_Quotation of HP samples--YOUBANG-20100907 7" xfId="13234"/>
    <cellStyle name="_Quotation of HP samples--YOUBANG-20100907 8" xfId="18246"/>
    <cellStyle name="_Quotation of HP samples--YOUBANG-20100907 9" xfId="25379"/>
    <cellStyle name="_Quotation of HP samples--YOUBANG-20100907_77" xfId="21863"/>
    <cellStyle name="_Quotation of HP samples--YOUBANG-20100907_77 2" xfId="25380"/>
    <cellStyle name="_Quotation of HP samples--YOUBANG-20100907_77 3" xfId="25381"/>
    <cellStyle name="_Quotation of HP samples--YOUBANG-20100907_77 3 2" xfId="25382"/>
    <cellStyle name="_Quotation of HP samples--YOUBANG-20100907_77 4" xfId="25383"/>
    <cellStyle name="_Quotation of HP samples--YOUBANG-20100907_77 4 2" xfId="25384"/>
    <cellStyle name="_Quotation of HP samples--YOUBANG-20100907_77 5" xfId="25385"/>
    <cellStyle name="_Quotation of HP samples--YOUBANG-20100907_77 5 2" xfId="25386"/>
    <cellStyle name="_Quotation of HP samples--YOUBANG-20100907_77 6" xfId="25387"/>
    <cellStyle name="_Quotation of HP samples--YOUBANG-20100907_77 7" xfId="25388"/>
    <cellStyle name="_Quotation of HP samples--YOUBANG-20100907_77 8" xfId="25389"/>
    <cellStyle name="_Quotation of HP samples--YOUBANG-20100907_Chairs" xfId="25390"/>
    <cellStyle name="_Quotation of HP samples--YOUBANG-20100907_Chairs_all in" xfId="25391"/>
    <cellStyle name="_Quotation of HP samples--YOUBANG-20100907_Chairs_all in_Chairs" xfId="25392"/>
    <cellStyle name="_Quotation of HP samples--YOUBANG-20100907_Chairs_all in_HJ order" xfId="25393"/>
    <cellStyle name="_Quotation of HP samples--YOUBANG-20100907_Chairs_ALL items" xfId="25394"/>
    <cellStyle name="_Quotation of HP samples--YOUBANG-20100907_Chairs_ALL items_chair" xfId="25395"/>
    <cellStyle name="_Quotation of HP samples--YOUBANG-20100907_Chairs_ALL items_Chairs" xfId="25396"/>
    <cellStyle name="_Quotation of HP samples--YOUBANG-20100907_Chairs_ALL items_HJ order" xfId="25397"/>
    <cellStyle name="_Quotation of HP samples--YOUBANG-20100907_Chairs_Chairs" xfId="25398"/>
    <cellStyle name="_Quotation of HP samples--YOUBANG-20100907_Chairs_FOB CHINA" xfId="25399"/>
    <cellStyle name="_Quotation of HP samples--YOUBANG-20100907_Chairs_WOD chair" xfId="25400"/>
    <cellStyle name="_Quotation of HP samples--YOUBANG-20100907_JLA Accents 4-2013 - Michelle 2 Price" xfId="3308"/>
    <cellStyle name="_Quotation of HP samples--YOUBANG-20100907_JLA Accents 4-2013 - Michelle 2 Price 2" xfId="13569"/>
    <cellStyle name="_Quotation of HP samples--YOUBANG-20100907_JLA Accents 4-2013 - Michelle 2 Price 3" xfId="18581"/>
    <cellStyle name="_Quotation of HP samples--YOUBANG-20100907_JLA Accents 4-2013 - Michelle 2 Price 3 2" xfId="25401"/>
    <cellStyle name="_Quotation of HP samples--YOUBANG-20100907_JLA Accents 4-2013 - Michelle 2 Price 4" xfId="25402"/>
    <cellStyle name="_Quotation of HP samples--YOUBANG-20100907_JLA Accents 4-2013 - Michelle 2 Price 4 2" xfId="25403"/>
    <cellStyle name="_Quotation of HP samples--YOUBANG-20100907_JLA Accents 4-2013 - Michelle 2 Price 5" xfId="25404"/>
    <cellStyle name="_Quotation of HP samples--YOUBANG-20100907_JLA Accents 4-2013 - Michelle 2 Price 5 2" xfId="25405"/>
    <cellStyle name="_Quotation of HP samples--YOUBANG-20100907_JLA Accents 4-2013 - Michelle 2 Price 6" xfId="25406"/>
    <cellStyle name="_Quotation of HP samples--YOUBANG-20100907_JLA Accents 4-2013 - Michelle 2 Price 7" xfId="25407"/>
    <cellStyle name="_Quotation of HP samples--YOUBANG-20100907_JLA Accents 4-2013 - Michelle 2 Price 8" xfId="25408"/>
    <cellStyle name="_Quotation of HP samples--YOUBANG-20100907_JLA Accents 4-2013 - Michelle 2 Price_all in" xfId="25409"/>
    <cellStyle name="_Quotation of HP samples--YOUBANG-20100907_JLA Accents 4-2013 - Michelle 2 Price_all in_Chairs" xfId="25410"/>
    <cellStyle name="_Quotation of HP samples--YOUBANG-20100907_JLA Accents 4-2013 - Michelle 2 Price_all in_HJ order" xfId="25411"/>
    <cellStyle name="_Quotation of HP samples--YOUBANG-20100907_JLA Accents 4-2013 - Michelle 2 Price_ALL items" xfId="25412"/>
    <cellStyle name="_Quotation of HP samples--YOUBANG-20100907_JLA Accents 4-2013 - Michelle 2 Price_ALL items_chair" xfId="25413"/>
    <cellStyle name="_Quotation of HP samples--YOUBANG-20100907_JLA Accents 4-2013 - Michelle 2 Price_ALL items_Chairs" xfId="25414"/>
    <cellStyle name="_Quotation of HP samples--YOUBANG-20100907_JLA Accents 4-2013 - Michelle 2 Price_ALL items_HJ order" xfId="25415"/>
    <cellStyle name="_Quotation of HP samples--YOUBANG-20100907_JLA Accents 4-2013 - Michelle 2 Price_Chairs" xfId="25416"/>
    <cellStyle name="_Quotation of HP samples--YOUBANG-20100907_JLA Accents 4-2013 - Michelle 2 Price_FOB CHINA" xfId="25417"/>
    <cellStyle name="_Quotation of HP samples--YOUBANG-20100907_JLA Accents 4-2013 - Michelle 2 Price_Furniture" xfId="25418"/>
    <cellStyle name="_Quotation of HP samples--YOUBANG-20100907_JLA Accents 4-2013 - Michelle 2 Price_WOD chair" xfId="25419"/>
    <cellStyle name="_Quotation of HP samples--YOUBANG-20100907_June 13 2013 pooled stock ecom menu" xfId="2965"/>
    <cellStyle name="_Quotation of HP samples--YOUBANG-20100907_June 13 2013 pooled stock ecom menu 2" xfId="13237"/>
    <cellStyle name="_Quotation of HP samples--YOUBANG-20100907_June 13 2013 pooled stock ecom menu 3" xfId="18249"/>
    <cellStyle name="_Quotation of HP samples--YOUBANG-20100907_Madison Park" xfId="3955"/>
    <cellStyle name="_Quotation of HP samples--YOUBANG-20100907_Madison Park 2" xfId="14189"/>
    <cellStyle name="_Quotation of HP samples--YOUBANG-20100907_Madison Park 3" xfId="19201"/>
    <cellStyle name="_Quotation of HP samples--YOUBANG-20100907_Madison Park 4" xfId="25420"/>
    <cellStyle name="_Quotation of HP samples--YOUBANG-20100907_Madison Park_Sheet2" xfId="25421"/>
    <cellStyle name="_Quotation of HP samples--YOUBANG-20100907_Sheet2" xfId="21864"/>
    <cellStyle name="_Quotation of HP samples--YOUBANG-20100907_Sheet2 2" xfId="25422"/>
    <cellStyle name="_Quotation of HP samples--YOUBANG-20100907_Sheet2 3" xfId="25423"/>
    <cellStyle name="_Quotation sheet of HP samples- Jincheng-20100907" xfId="1610"/>
    <cellStyle name="_Quotation sheet of HP samples- Jincheng-20100907 (3)" xfId="1611"/>
    <cellStyle name="_Quotation sheet of HP samples- Jincheng-20100907 (3) 2" xfId="3309"/>
    <cellStyle name="_Quotation sheet of HP samples- Jincheng-20100907 (3) 2 2" xfId="13570"/>
    <cellStyle name="_Quotation sheet of HP samples- Jincheng-20100907 (3) 2 3" xfId="18582"/>
    <cellStyle name="_Quotation sheet of HP samples- Jincheng-20100907 (3) 3" xfId="2967"/>
    <cellStyle name="_Quotation sheet of HP samples- Jincheng-20100907 (3) 3 2" xfId="25424"/>
    <cellStyle name="_Quotation sheet of HP samples- Jincheng-20100907 (3) 3 3" xfId="25425"/>
    <cellStyle name="_Quotation sheet of HP samples- Jincheng-20100907 (3) 3_Sheet1" xfId="25426"/>
    <cellStyle name="_Quotation sheet of HP samples- Jincheng-20100907 (3) 4" xfId="13239"/>
    <cellStyle name="_Quotation sheet of HP samples- Jincheng-20100907 (3) 4 2" xfId="25427"/>
    <cellStyle name="_Quotation sheet of HP samples- Jincheng-20100907 (3) 5" xfId="18251"/>
    <cellStyle name="_Quotation sheet of HP samples- Jincheng-20100907 (3) 6" xfId="25428"/>
    <cellStyle name="_Quotation sheet of HP samples- Jincheng-20100907 (3)_77" xfId="21865"/>
    <cellStyle name="_Quotation sheet of HP samples- Jincheng-20100907 (3)_77 2" xfId="25429"/>
    <cellStyle name="_Quotation sheet of HP samples- Jincheng-20100907 (3)_77 3" xfId="25430"/>
    <cellStyle name="_Quotation sheet of HP samples- Jincheng-20100907 (3)_77 3 2" xfId="25431"/>
    <cellStyle name="_Quotation sheet of HP samples- Jincheng-20100907 (3)_77 4" xfId="25432"/>
    <cellStyle name="_Quotation sheet of HP samples- Jincheng-20100907 (3)_77 4 2" xfId="25433"/>
    <cellStyle name="_Quotation sheet of HP samples- Jincheng-20100907 (3)_77 5" xfId="25434"/>
    <cellStyle name="_Quotation sheet of HP samples- Jincheng-20100907 (3)_77 5 2" xfId="25435"/>
    <cellStyle name="_Quotation sheet of HP samples- Jincheng-20100907 (3)_77 6" xfId="25436"/>
    <cellStyle name="_Quotation sheet of HP samples- Jincheng-20100907 (3)_77 7" xfId="25437"/>
    <cellStyle name="_Quotation sheet of HP samples- Jincheng-20100907 (3)_77 8" xfId="25438"/>
    <cellStyle name="_Quotation sheet of HP samples- Jincheng-20100907 (3)_Chairs" xfId="25439"/>
    <cellStyle name="_Quotation sheet of HP samples- Jincheng-20100907 (3)_Chairs_all in" xfId="25440"/>
    <cellStyle name="_Quotation sheet of HP samples- Jincheng-20100907 (3)_Chairs_all in_Chairs" xfId="25441"/>
    <cellStyle name="_Quotation sheet of HP samples- Jincheng-20100907 (3)_Chairs_all in_HJ order" xfId="25442"/>
    <cellStyle name="_Quotation sheet of HP samples- Jincheng-20100907 (3)_Chairs_ALL items" xfId="25443"/>
    <cellStyle name="_Quotation sheet of HP samples- Jincheng-20100907 (3)_Chairs_ALL items_chair" xfId="25444"/>
    <cellStyle name="_Quotation sheet of HP samples- Jincheng-20100907 (3)_Chairs_ALL items_Chairs" xfId="25445"/>
    <cellStyle name="_Quotation sheet of HP samples- Jincheng-20100907 (3)_Chairs_ALL items_HJ order" xfId="25446"/>
    <cellStyle name="_Quotation sheet of HP samples- Jincheng-20100907 (3)_Chairs_Chairs" xfId="25447"/>
    <cellStyle name="_Quotation sheet of HP samples- Jincheng-20100907 (3)_Chairs_FOB CHINA" xfId="25448"/>
    <cellStyle name="_Quotation sheet of HP samples- Jincheng-20100907 (3)_Chairs_WOD chair" xfId="25449"/>
    <cellStyle name="_Quotation sheet of HP samples- Jincheng-20100907 (3)_JLA Accents 4-2013 - Michelle 2 Price" xfId="3310"/>
    <cellStyle name="_Quotation sheet of HP samples- Jincheng-20100907 (3)_JLA Accents 4-2013 - Michelle 2 Price 2" xfId="13571"/>
    <cellStyle name="_Quotation sheet of HP samples- Jincheng-20100907 (3)_JLA Accents 4-2013 - Michelle 2 Price 3" xfId="18583"/>
    <cellStyle name="_Quotation sheet of HP samples- Jincheng-20100907 (3)_JLA Accents 4-2013 - Michelle 2 Price 3 2" xfId="25450"/>
    <cellStyle name="_Quotation sheet of HP samples- Jincheng-20100907 (3)_JLA Accents 4-2013 - Michelle 2 Price 4" xfId="25451"/>
    <cellStyle name="_Quotation sheet of HP samples- Jincheng-20100907 (3)_JLA Accents 4-2013 - Michelle 2 Price 4 2" xfId="25452"/>
    <cellStyle name="_Quotation sheet of HP samples- Jincheng-20100907 (3)_JLA Accents 4-2013 - Michelle 2 Price 5" xfId="25453"/>
    <cellStyle name="_Quotation sheet of HP samples- Jincheng-20100907 (3)_JLA Accents 4-2013 - Michelle 2 Price 5 2" xfId="25454"/>
    <cellStyle name="_Quotation sheet of HP samples- Jincheng-20100907 (3)_JLA Accents 4-2013 - Michelle 2 Price 6" xfId="25455"/>
    <cellStyle name="_Quotation sheet of HP samples- Jincheng-20100907 (3)_JLA Accents 4-2013 - Michelle 2 Price 7" xfId="25456"/>
    <cellStyle name="_Quotation sheet of HP samples- Jincheng-20100907 (3)_JLA Accents 4-2013 - Michelle 2 Price 8" xfId="25457"/>
    <cellStyle name="_Quotation sheet of HP samples- Jincheng-20100907 (3)_JLA Accents 4-2013 - Michelle 2 Price_all in" xfId="25458"/>
    <cellStyle name="_Quotation sheet of HP samples- Jincheng-20100907 (3)_JLA Accents 4-2013 - Michelle 2 Price_all in_Chairs" xfId="25459"/>
    <cellStyle name="_Quotation sheet of HP samples- Jincheng-20100907 (3)_JLA Accents 4-2013 - Michelle 2 Price_all in_HJ order" xfId="25460"/>
    <cellStyle name="_Quotation sheet of HP samples- Jincheng-20100907 (3)_JLA Accents 4-2013 - Michelle 2 Price_ALL items" xfId="25461"/>
    <cellStyle name="_Quotation sheet of HP samples- Jincheng-20100907 (3)_JLA Accents 4-2013 - Michelle 2 Price_ALL items_chair" xfId="25462"/>
    <cellStyle name="_Quotation sheet of HP samples- Jincheng-20100907 (3)_JLA Accents 4-2013 - Michelle 2 Price_ALL items_Chairs" xfId="25463"/>
    <cellStyle name="_Quotation sheet of HP samples- Jincheng-20100907 (3)_JLA Accents 4-2013 - Michelle 2 Price_ALL items_HJ order" xfId="25464"/>
    <cellStyle name="_Quotation sheet of HP samples- Jincheng-20100907 (3)_JLA Accents 4-2013 - Michelle 2 Price_Chairs" xfId="25465"/>
    <cellStyle name="_Quotation sheet of HP samples- Jincheng-20100907 (3)_JLA Accents 4-2013 - Michelle 2 Price_FOB CHINA" xfId="25466"/>
    <cellStyle name="_Quotation sheet of HP samples- Jincheng-20100907 (3)_JLA Accents 4-2013 - Michelle 2 Price_Furniture" xfId="25467"/>
    <cellStyle name="_Quotation sheet of HP samples- Jincheng-20100907 (3)_JLA Accents 4-2013 - Michelle 2 Price_WOD chair" xfId="25468"/>
    <cellStyle name="_Quotation sheet of HP samples- Jincheng-20100907 (3)_June 13 2013 pooled stock ecom menu" xfId="2968"/>
    <cellStyle name="_Quotation sheet of HP samples- Jincheng-20100907 (3)_June 13 2013 pooled stock ecom menu 2" xfId="13240"/>
    <cellStyle name="_Quotation sheet of HP samples- Jincheng-20100907 (3)_June 13 2013 pooled stock ecom menu 3" xfId="18252"/>
    <cellStyle name="_Quotation sheet of HP samples- Jincheng-20100907 (3)_Madison Park" xfId="3956"/>
    <cellStyle name="_Quotation sheet of HP samples- Jincheng-20100907 (3)_Madison Park 2" xfId="14190"/>
    <cellStyle name="_Quotation sheet of HP samples- Jincheng-20100907 (3)_Madison Park 3" xfId="19202"/>
    <cellStyle name="_Quotation sheet of HP samples- Jincheng-20100907 (3)_Madison Park 4" xfId="25469"/>
    <cellStyle name="_Quotation sheet of HP samples- Jincheng-20100907 (3)_Madison Park_Sheet2" xfId="25470"/>
    <cellStyle name="_Quotation sheet of HP samples- Jincheng-20100907 (3)_Sheet2" xfId="21866"/>
    <cellStyle name="_Quotation sheet of HP samples- Jincheng-20100907 (3)_Sheet2 2" xfId="25471"/>
    <cellStyle name="_Quotation sheet of HP samples- Jincheng-20100907 (3)_Sheet2 3" xfId="25472"/>
    <cellStyle name="_Quotation sheet of HP samples- Jincheng-20100907 10" xfId="25473"/>
    <cellStyle name="_Quotation sheet of HP samples- Jincheng-20100907 11" xfId="25474"/>
    <cellStyle name="_Quotation sheet of HP samples- Jincheng-20100907 12" xfId="25475"/>
    <cellStyle name="_Quotation sheet of HP samples- Jincheng-20100907 2" xfId="3311"/>
    <cellStyle name="_Quotation sheet of HP samples- Jincheng-20100907 2 2" xfId="13572"/>
    <cellStyle name="_Quotation sheet of HP samples- Jincheng-20100907 2 3" xfId="18584"/>
    <cellStyle name="_Quotation sheet of HP samples- Jincheng-20100907 3" xfId="3312"/>
    <cellStyle name="_Quotation sheet of HP samples- Jincheng-20100907 3 2" xfId="13573"/>
    <cellStyle name="_Quotation sheet of HP samples- Jincheng-20100907 3 3" xfId="18585"/>
    <cellStyle name="_Quotation sheet of HP samples- Jincheng-20100907 3 4" xfId="25476"/>
    <cellStyle name="_Quotation sheet of HP samples- Jincheng-20100907 3_Sheet1" xfId="25477"/>
    <cellStyle name="_Quotation sheet of HP samples- Jincheng-20100907 4" xfId="3313"/>
    <cellStyle name="_Quotation sheet of HP samples- Jincheng-20100907 4 2" xfId="13574"/>
    <cellStyle name="_Quotation sheet of HP samples- Jincheng-20100907 4 3" xfId="18586"/>
    <cellStyle name="_Quotation sheet of HP samples- Jincheng-20100907 4_Sheet1" xfId="25478"/>
    <cellStyle name="_Quotation sheet of HP samples- Jincheng-20100907 5" xfId="2966"/>
    <cellStyle name="_Quotation sheet of HP samples- Jincheng-20100907 5 2" xfId="25479"/>
    <cellStyle name="_Quotation sheet of HP samples- Jincheng-20100907 6" xfId="11314"/>
    <cellStyle name="_Quotation sheet of HP samples- Jincheng-20100907 7" xfId="13238"/>
    <cellStyle name="_Quotation sheet of HP samples- Jincheng-20100907 8" xfId="18250"/>
    <cellStyle name="_Quotation sheet of HP samples- Jincheng-20100907 9" xfId="25480"/>
    <cellStyle name="_Quotation sheet of HP samples- Jincheng-20100907_77" xfId="21867"/>
    <cellStyle name="_Quotation sheet of HP samples- Jincheng-20100907_77 2" xfId="25481"/>
    <cellStyle name="_Quotation sheet of HP samples- Jincheng-20100907_77 3" xfId="25482"/>
    <cellStyle name="_Quotation sheet of HP samples- Jincheng-20100907_77 3 2" xfId="25483"/>
    <cellStyle name="_Quotation sheet of HP samples- Jincheng-20100907_77 4" xfId="25484"/>
    <cellStyle name="_Quotation sheet of HP samples- Jincheng-20100907_77 4 2" xfId="25485"/>
    <cellStyle name="_Quotation sheet of HP samples- Jincheng-20100907_77 5" xfId="25486"/>
    <cellStyle name="_Quotation sheet of HP samples- Jincheng-20100907_77 5 2" xfId="25487"/>
    <cellStyle name="_Quotation sheet of HP samples- Jincheng-20100907_77 6" xfId="25488"/>
    <cellStyle name="_Quotation sheet of HP samples- Jincheng-20100907_77 7" xfId="25489"/>
    <cellStyle name="_Quotation sheet of HP samples- Jincheng-20100907_77 8" xfId="25490"/>
    <cellStyle name="_Quotation sheet of HP samples- Jincheng-20100907_Chairs" xfId="25491"/>
    <cellStyle name="_Quotation sheet of HP samples- Jincheng-20100907_Chairs_all in" xfId="25492"/>
    <cellStyle name="_Quotation sheet of HP samples- Jincheng-20100907_Chairs_all in_Chairs" xfId="25493"/>
    <cellStyle name="_Quotation sheet of HP samples- Jincheng-20100907_Chairs_all in_HJ order" xfId="25494"/>
    <cellStyle name="_Quotation sheet of HP samples- Jincheng-20100907_Chairs_ALL items" xfId="25495"/>
    <cellStyle name="_Quotation sheet of HP samples- Jincheng-20100907_Chairs_ALL items_chair" xfId="25496"/>
    <cellStyle name="_Quotation sheet of HP samples- Jincheng-20100907_Chairs_ALL items_Chairs" xfId="25497"/>
    <cellStyle name="_Quotation sheet of HP samples- Jincheng-20100907_Chairs_ALL items_HJ order" xfId="25498"/>
    <cellStyle name="_Quotation sheet of HP samples- Jincheng-20100907_Chairs_Chairs" xfId="25499"/>
    <cellStyle name="_Quotation sheet of HP samples- Jincheng-20100907_Chairs_FOB CHINA" xfId="25500"/>
    <cellStyle name="_Quotation sheet of HP samples- Jincheng-20100907_Chairs_WOD chair" xfId="25501"/>
    <cellStyle name="_Quotation sheet of HP samples- Jincheng-20100907_JLA Accents 4-2013 - Michelle 2 Price" xfId="3314"/>
    <cellStyle name="_Quotation sheet of HP samples- Jincheng-20100907_JLA Accents 4-2013 - Michelle 2 Price 2" xfId="13575"/>
    <cellStyle name="_Quotation sheet of HP samples- Jincheng-20100907_JLA Accents 4-2013 - Michelle 2 Price 3" xfId="18587"/>
    <cellStyle name="_Quotation sheet of HP samples- Jincheng-20100907_JLA Accents 4-2013 - Michelle 2 Price 3 2" xfId="25502"/>
    <cellStyle name="_Quotation sheet of HP samples- Jincheng-20100907_JLA Accents 4-2013 - Michelle 2 Price 4" xfId="25503"/>
    <cellStyle name="_Quotation sheet of HP samples- Jincheng-20100907_JLA Accents 4-2013 - Michelle 2 Price 4 2" xfId="25504"/>
    <cellStyle name="_Quotation sheet of HP samples- Jincheng-20100907_JLA Accents 4-2013 - Michelle 2 Price 5" xfId="25505"/>
    <cellStyle name="_Quotation sheet of HP samples- Jincheng-20100907_JLA Accents 4-2013 - Michelle 2 Price 5 2" xfId="25506"/>
    <cellStyle name="_Quotation sheet of HP samples- Jincheng-20100907_JLA Accents 4-2013 - Michelle 2 Price 6" xfId="25507"/>
    <cellStyle name="_Quotation sheet of HP samples- Jincheng-20100907_JLA Accents 4-2013 - Michelle 2 Price 7" xfId="25508"/>
    <cellStyle name="_Quotation sheet of HP samples- Jincheng-20100907_JLA Accents 4-2013 - Michelle 2 Price 8" xfId="25509"/>
    <cellStyle name="_Quotation sheet of HP samples- Jincheng-20100907_JLA Accents 4-2013 - Michelle 2 Price_all in" xfId="25510"/>
    <cellStyle name="_Quotation sheet of HP samples- Jincheng-20100907_JLA Accents 4-2013 - Michelle 2 Price_all in_Chairs" xfId="25511"/>
    <cellStyle name="_Quotation sheet of HP samples- Jincheng-20100907_JLA Accents 4-2013 - Michelle 2 Price_all in_HJ order" xfId="25512"/>
    <cellStyle name="_Quotation sheet of HP samples- Jincheng-20100907_JLA Accents 4-2013 - Michelle 2 Price_ALL items" xfId="25513"/>
    <cellStyle name="_Quotation sheet of HP samples- Jincheng-20100907_JLA Accents 4-2013 - Michelle 2 Price_ALL items_chair" xfId="25514"/>
    <cellStyle name="_Quotation sheet of HP samples- Jincheng-20100907_JLA Accents 4-2013 - Michelle 2 Price_ALL items_Chairs" xfId="25515"/>
    <cellStyle name="_Quotation sheet of HP samples- Jincheng-20100907_JLA Accents 4-2013 - Michelle 2 Price_ALL items_HJ order" xfId="25516"/>
    <cellStyle name="_Quotation sheet of HP samples- Jincheng-20100907_JLA Accents 4-2013 - Michelle 2 Price_Chairs" xfId="25517"/>
    <cellStyle name="_Quotation sheet of HP samples- Jincheng-20100907_JLA Accents 4-2013 - Michelle 2 Price_FOB CHINA" xfId="25518"/>
    <cellStyle name="_Quotation sheet of HP samples- Jincheng-20100907_JLA Accents 4-2013 - Michelle 2 Price_Furniture" xfId="25519"/>
    <cellStyle name="_Quotation sheet of HP samples- Jincheng-20100907_JLA Accents 4-2013 - Michelle 2 Price_WOD chair" xfId="25520"/>
    <cellStyle name="_Quotation sheet of HP samples- Jincheng-20100907_June 13 2013 pooled stock ecom menu" xfId="2969"/>
    <cellStyle name="_Quotation sheet of HP samples- Jincheng-20100907_June 13 2013 pooled stock ecom menu 2" xfId="13241"/>
    <cellStyle name="_Quotation sheet of HP samples- Jincheng-20100907_June 13 2013 pooled stock ecom menu 3" xfId="18253"/>
    <cellStyle name="_Quotation sheet of HP samples- Jincheng-20100907_Madison Park" xfId="3957"/>
    <cellStyle name="_Quotation sheet of HP samples- Jincheng-20100907_Madison Park 2" xfId="14191"/>
    <cellStyle name="_Quotation sheet of HP samples- Jincheng-20100907_Madison Park 3" xfId="19203"/>
    <cellStyle name="_Quotation sheet of HP samples- Jincheng-20100907_Madison Park 4" xfId="25521"/>
    <cellStyle name="_Quotation sheet of HP samples- Jincheng-20100907_Madison Park_Sheet2" xfId="25522"/>
    <cellStyle name="_Quotation sheet of HP samples- Jincheng-20100907_Sheet2" xfId="21868"/>
    <cellStyle name="_Quotation sheet of HP samples- Jincheng-20100907_Sheet2 2" xfId="25523"/>
    <cellStyle name="_Quotation sheet of HP samples- Jincheng-20100907_Sheet2 3" xfId="25524"/>
    <cellStyle name="_quotation-BA 4.18.2011(forJCP)" xfId="46160"/>
    <cellStyle name="_quotation-Mercury  (for BBB)-update(3 31)" xfId="46161"/>
    <cellStyle name="_quotation-Mercury  3.22.2011 (for BBB)" xfId="46162"/>
    <cellStyle name="_QVC -- BOM -- Oval Cuddler 27x21+8 -- 1-18-10" xfId="25525"/>
    <cellStyle name="_QVC -- BOM -- Oval Cuddler 27x21+8 -- 1-18-10 2" xfId="25526"/>
    <cellStyle name="_Raymour quote-201103" xfId="25527"/>
    <cellStyle name="_Replenishment planning item list_20101020" xfId="25528"/>
    <cellStyle name="_Report" xfId="1271"/>
    <cellStyle name="_Report 2" xfId="12695"/>
    <cellStyle name="_Report 2 2" xfId="21869"/>
    <cellStyle name="_Report 3" xfId="17712"/>
    <cellStyle name="_Report 3 2" xfId="25529"/>
    <cellStyle name="_Report 4" xfId="46163"/>
    <cellStyle name="_Report_1" xfId="6341"/>
    <cellStyle name="_Report_1 2" xfId="25530"/>
    <cellStyle name="_Report_1 3" xfId="46165"/>
    <cellStyle name="_Report_1 4" xfId="46166"/>
    <cellStyle name="_Report_1 5" xfId="46167"/>
    <cellStyle name="_Report_1 6" xfId="46164"/>
    <cellStyle name="_Report_1 7" xfId="21870"/>
    <cellStyle name="_report_AD plan" xfId="46168"/>
    <cellStyle name="_Report_BBB evaluation for Calypso 993store _20111121_Frank_2" xfId="46169"/>
    <cellStyle name="_Report_BBB evaluation for Calypso 993store _20111121_Frank_2 2" xfId="46170"/>
    <cellStyle name="_Report_BBB proj for Calypso 993store" xfId="46171"/>
    <cellStyle name="_report_divison of labour" xfId="1272"/>
    <cellStyle name="_report_divison of labour 2" xfId="10417"/>
    <cellStyle name="_report_divison of labour 3" xfId="12696"/>
    <cellStyle name="_report_divison of labour 4" xfId="17713"/>
    <cellStyle name="_report_divison of labour_ASP" xfId="6342"/>
    <cellStyle name="_report_divison of labour_DC PO " xfId="6343"/>
    <cellStyle name="_report_divison of labour_DD" xfId="6344"/>
    <cellStyle name="_report_divison of labour_Dot BNB Traited store POS" xfId="6345"/>
    <cellStyle name="_report_divison of labour_History store count" xfId="6346"/>
    <cellStyle name="_report_divison of labour_History storecount" xfId="6347"/>
    <cellStyle name="_report_divison of labour_PO " xfId="6348"/>
    <cellStyle name="_report_divison of labour_PO Daily" xfId="6349"/>
    <cellStyle name="_report_divison of labour_report" xfId="6350"/>
    <cellStyle name="_report_divison of labour_Retail Price" xfId="6351"/>
    <cellStyle name="_report_divison of labour_WM production schedule_2011 Spring New Items_201144_Mintha" xfId="6352"/>
    <cellStyle name="_report_divison of labour_WM.Com sales" xfId="6353"/>
    <cellStyle name="_report_dot com" xfId="25531"/>
    <cellStyle name="_report_dot com 2" xfId="25532"/>
    <cellStyle name="_report_dot com all" xfId="25533"/>
    <cellStyle name="_report_dot com all 2" xfId="25534"/>
    <cellStyle name="_Report_instructions" xfId="46172"/>
    <cellStyle name="_Report_Planning master item list" xfId="25535"/>
    <cellStyle name="_Report_POS Research" xfId="25536"/>
    <cellStyle name="_Report_Report" xfId="25537"/>
    <cellStyle name="_report_Sheet1" xfId="25538"/>
    <cellStyle name="_report_Sheet1 2" xfId="25539"/>
    <cellStyle name="_report_Sheet1 3" xfId="46173"/>
    <cellStyle name="_report_status" xfId="46174"/>
    <cellStyle name="_report_status report" xfId="46175"/>
    <cellStyle name="_report_Summary" xfId="46176"/>
    <cellStyle name="_report_table product" xfId="25540"/>
    <cellStyle name="_report_table product 2" xfId="25541"/>
    <cellStyle name="_report_turn off list" xfId="46177"/>
    <cellStyle name="_report_turn off request" xfId="46178"/>
    <cellStyle name="_Report_WOD" xfId="25542"/>
    <cellStyle name="_Retail line  CCD-20100309-updated" xfId="25543"/>
    <cellStyle name="_Retail line  CCD-20100309-updated 2" xfId="25544"/>
    <cellStyle name="_Robert Allen Projections with Units  Dollars 4 21 09 (3)" xfId="21871"/>
    <cellStyle name="_Robert Allen Projections with Units  Dollars 4 21 09 (3) 2" xfId="25545"/>
    <cellStyle name="_Robert Allen Projections with Units  Dollars 4 21 09 (3) 3" xfId="25546"/>
    <cellStyle name="_Robert Allen Projections with Units  Dollars 4 21 09 (3)_BBB evaluation for Calypso 993store _20111121_frank" xfId="46179"/>
    <cellStyle name="_Robert Allen Projections with Units  Dollars 4 21 09 (3)_BBB evaluation for Calypso 993store _20111121_frank 2" xfId="46180"/>
    <cellStyle name="_Robert Allen Projections with Units  Dollars 4 21 09 (3)_BBB evaluation for Calypso 993store _20111121_Frank_2" xfId="46181"/>
    <cellStyle name="_Robert Allen Projections with Units  Dollars 4 21 09 (3)_BBB evaluation for Calypso 993store _20111121_Frank_2 2" xfId="46182"/>
    <cellStyle name="_Robert Allen Projections with Units  Dollars 4 21 09 (3)_BBB evaluation for Calypso 993store _20111121_frank_BBB proj for Calypso 993store" xfId="46183"/>
    <cellStyle name="_Robert Allen Projections with Units  Dollars 4 21 09 (3)_BBB jaipr proj201111" xfId="46184"/>
    <cellStyle name="_Robert Allen Projections with Units  Dollars 4 21 09 (3)_BBB proj for Calypso 993store" xfId="46185"/>
    <cellStyle name="_Robert Allen Projections with Units  Dollars 4 21 09 (3)_Echo Jaipur expansion issue_20101220_post mathew_20101222" xfId="46186"/>
    <cellStyle name="_Robert Allen Projections with Units  Dollars 4 21 09 (3)_Echo Jaipur expansion issue_20101220_post mathew_20101222 2" xfId="46187"/>
    <cellStyle name="_Robert Allen Projections with Units  Dollars 4 21 09 (3)_Echo Jaipur expansion issue_20101220_post mathew_20101222_11.6" xfId="46188"/>
    <cellStyle name="_Robert Allen Projections with Units  Dollars 4 21 09 (3)_Echo Jaipur expansion issue_20101220_post mathew_20101222_12.4 " xfId="46189"/>
    <cellStyle name="_Robert Allen Projections with Units  Dollars 4 21 09 (3)_Echo Jaipur expansion issue_20101220_post mathew_20101222_Sheet1" xfId="46190"/>
    <cellStyle name="_Robert Allen Projections with Units  Dollars 4 21 09 (3)_Echo Jaipur expansion issue_20101220_post mathew_20101222_Sheet2" xfId="46191"/>
    <cellStyle name="_Robert Allen Projections with Units  Dollars 4 21 09 (3)_Echo Production schedule_2009 Fall_201111" xfId="46192"/>
    <cellStyle name="_Robert Allen Projections with Units  Dollars 4 21 09 (3)_Echo Production schedule_2009 Fall_201111 2" xfId="46193"/>
    <cellStyle name="_Robert Allen Projections with Units  Dollars 4 21 09 (3)_Echo Production schedule_2009 Fall_201111_11.6" xfId="46194"/>
    <cellStyle name="_Robert Allen Projections with Units  Dollars 4 21 09 (3)_Echo Production schedule_2009 Fall_201111_12.4 " xfId="46195"/>
    <cellStyle name="_Robert Allen Projections with Units  Dollars 4 21 09 (3)_Echo Production schedule_2009 Fall_201111_Sheet1" xfId="46196"/>
    <cellStyle name="_Robert Allen Projections with Units  Dollars 4 21 09 (3)_Echo Production schedule_2009 Fall_201111_Sheet2" xfId="46197"/>
    <cellStyle name="_Robert Allen Projections with Units  Dollars 4 21 09 (3)_Echo Production schedule_2009 Fall_201119" xfId="46198"/>
    <cellStyle name="_Robert Allen Projections with Units  Dollars 4 21 09 (3)_Echo Production schedule_2009 Fall_201119 2" xfId="46199"/>
    <cellStyle name="_Robert Allen Projections with Units  Dollars 4 21 09 (3)_Echo Production schedule_2009 Fall_201141" xfId="46200"/>
    <cellStyle name="_Robert Allen Projections with Units  Dollars 4 21 09 (3)_Echo Production schedule_2009 Fall_201141 2" xfId="46201"/>
    <cellStyle name="_Robert Allen Projections with Units  Dollars 4 21 09 (3)_Echo Production schedule_2011 Spring_201111" xfId="46202"/>
    <cellStyle name="_Robert Allen Projections with Units  Dollars 4 21 09 (3)_Echo Production schedule_2011 Spring_201111 2" xfId="46203"/>
    <cellStyle name="_Robert Allen Projections with Units  Dollars 4 21 09 (3)_Echo Production schedule_2011 Spring_201111_11.6" xfId="46204"/>
    <cellStyle name="_Robert Allen Projections with Units  Dollars 4 21 09 (3)_Echo Production schedule_2011 Spring_201111_12.4 " xfId="46205"/>
    <cellStyle name="_Robert Allen Projections with Units  Dollars 4 21 09 (3)_Echo Production schedule_2011 Spring_201111_Sheet1" xfId="46206"/>
    <cellStyle name="_Robert Allen Projections with Units  Dollars 4 21 09 (3)_Echo Production schedule_2011 Spring_201111_Sheet2" xfId="46207"/>
    <cellStyle name="_Robert Allen Projections with Units  Dollars 4 21 09 (3)_Echo Production schedule_2011 Spring_201146" xfId="46208"/>
    <cellStyle name="_Robert Allen Projections with Units  Dollars 4 21 09 (3)_Harbor house Production Schedule_2011Spring_201139" xfId="46209"/>
    <cellStyle name="_Robert Allen Projections with Units  Dollars 4 21 09 (3)_Harbor house Production Schedule_2011Spring_201139 2" xfId="46210"/>
    <cellStyle name="_Robert Allen Projections with Units  Dollars 4 21 09 (3)_Harbor house Production Schedule_2011Spring_201139_BBB proj for Calypso 993store" xfId="46211"/>
    <cellStyle name="_Robert Allen Projections with Units  Dollars 4 21 09 (3)_Macy proj 201110" xfId="46212"/>
    <cellStyle name="_Robert Allen Projections with Units  Dollars 4 21 09 (3)_Macy proj 201110 2" xfId="46213"/>
    <cellStyle name="_Robert Allen Projections with Units  Dollars 4 21 09 (3)_Report" xfId="46214"/>
    <cellStyle name="_Robert Allen Projections with Units  Dollars 4 21 09 (3)_Report 2" xfId="46215"/>
    <cellStyle name="_Robert Allen Projections with Units  Dollars 4 21 09 (3)_Report_11.6" xfId="46216"/>
    <cellStyle name="_Robert Allen Projections with Units  Dollars 4 21 09 (3)_Report_12.4 " xfId="46217"/>
    <cellStyle name="_Robert Allen Projections with Units  Dollars 4 21 09 (3)_Report_Sheet1" xfId="46218"/>
    <cellStyle name="_Robert Allen Projections with Units  Dollars 4 21 09 (3)_Report_Sheet2" xfId="46219"/>
    <cellStyle name="_Robert Allen Projections with Units  Dollars 4 21 09 (3)_Sheet1" xfId="21872"/>
    <cellStyle name="_Robert Allen Projections with Units  Dollars 4 21 09 (3)_Sheet1 2" xfId="25547"/>
    <cellStyle name="_Robert Allen Projections with Units  Dollars 4 21 09 (3)_Sheet1_11.6" xfId="46220"/>
    <cellStyle name="_Robert Allen Projections with Units  Dollars 4 21 09 (3)_Sheet1_12.4 " xfId="46221"/>
    <cellStyle name="_Robert Allen Projections with Units  Dollars 4 21 09 (3)_Sheet1_Sheet1" xfId="46222"/>
    <cellStyle name="_Robert Allen Projections with Units  Dollars 4 21 09 (3)_Sheet1_Sheet2" xfId="46223"/>
    <cellStyle name="_Robert Allen Projections with Units  Dollars 4 21 09 (3)_Summary" xfId="46224"/>
    <cellStyle name="_Robert Allen Projections with Units  Dollars 4 21 09 (3)_Summary 2" xfId="46225"/>
    <cellStyle name="_Robert Allen Projections with Units  Dollars 4 21 09 (3)_Summary_BBB proj for Calypso 993store" xfId="46226"/>
    <cellStyle name="_rollout 2010 spring" xfId="46227"/>
    <cellStyle name="_rollout for butfly&amp;ballerina" xfId="46228"/>
    <cellStyle name="_rollout plan for Vera Wang" xfId="10227"/>
    <cellStyle name="_rollout plan for Vera Wang 2" xfId="25548"/>
    <cellStyle name="_Sam's BR Photo Recap-Blanket &amp; Throw" xfId="25549"/>
    <cellStyle name="_Sam's BR Photo Recap-Blanket &amp; Throw 2" xfId="25550"/>
    <cellStyle name="_SC-100119 sunset 20pc set" xfId="3958"/>
    <cellStyle name="_SC-100119 sunset 20pc set 2" xfId="14192"/>
    <cellStyle name="_SC-100119 sunset 20pc set 2 2" xfId="25551"/>
    <cellStyle name="_SC-100119 sunset 20pc set 3" xfId="19204"/>
    <cellStyle name="_SC-100119 sunset 20pc set_Madison Park" xfId="3959"/>
    <cellStyle name="_SC-100119 sunset 20pc set_Madison Park 2" xfId="14193"/>
    <cellStyle name="_SC-100119 sunset 20pc set_Madison Park 3" xfId="19205"/>
    <cellStyle name="_SC-100119 sunset 20pc set_Madison Park 4" xfId="25552"/>
    <cellStyle name="_SC-100119 sunset 20pc set_Madison Park_Sheet2" xfId="25553"/>
    <cellStyle name="_SC-100328 Tradewinds  20件套" xfId="3960"/>
    <cellStyle name="_SC-100328 Tradewinds  20件套 2" xfId="14194"/>
    <cellStyle name="_SC-100328 Tradewinds  20件套 2 2" xfId="25554"/>
    <cellStyle name="_SC-100328 Tradewinds  20件套 3" xfId="19206"/>
    <cellStyle name="_SC-100328 Tradewinds  20件套_Madison Park" xfId="3961"/>
    <cellStyle name="_SC-100328 Tradewinds  20件套_Madison Park 2" xfId="14195"/>
    <cellStyle name="_SC-100328 Tradewinds  20件套_Madison Park 3" xfId="19207"/>
    <cellStyle name="_SC-100328 Tradewinds  20件套_Madison Park 4" xfId="25555"/>
    <cellStyle name="_SC-100328 Tradewinds  20件套_Madison Park_Sheet2" xfId="25556"/>
    <cellStyle name="_Sep11 Market Week Blanket  Throw" xfId="3315"/>
    <cellStyle name="_Sep11 Market Week Blanket  Throw 2" xfId="13576"/>
    <cellStyle name="_Sep11 Market Week Blanket  Throw 2 2" xfId="25557"/>
    <cellStyle name="_Sep11 Market Week Blanket  Throw 2 3" xfId="25558"/>
    <cellStyle name="_Sep11 Market Week Blanket  Throw 3" xfId="18588"/>
    <cellStyle name="_Sep11 Market Week Blanket  Throw 3 2" xfId="25559"/>
    <cellStyle name="_Sep11 Market Week Blanket  Throw 4" xfId="25560"/>
    <cellStyle name="_Sep11 Market Week Blanket  Throw 5" xfId="25561"/>
    <cellStyle name="_Sep11 Market Week Blanket  Throw 6" xfId="25562"/>
    <cellStyle name="_Sep11 Market Week Blanket  Throw_77" xfId="21873"/>
    <cellStyle name="_Sep11 Market Week Blanket  Throw_77 2" xfId="25563"/>
    <cellStyle name="_Sep11 Market Week Blanket  Throw_77 3" xfId="25564"/>
    <cellStyle name="_Sep11 Market Week Blanket  Throw_77 3 2" xfId="25565"/>
    <cellStyle name="_Sep11 Market Week Blanket  Throw_77 4" xfId="25566"/>
    <cellStyle name="_Sep11 Market Week Blanket  Throw_77 4 2" xfId="25567"/>
    <cellStyle name="_Sep11 Market Week Blanket  Throw_77 5" xfId="25568"/>
    <cellStyle name="_Sep11 Market Week Blanket  Throw_77 5 2" xfId="25569"/>
    <cellStyle name="_Sep11 Market Week Blanket  Throw_77 6" xfId="25570"/>
    <cellStyle name="_Sep11 Market Week Blanket  Throw_77 7" xfId="25571"/>
    <cellStyle name="_Sep11 Market Week Blanket  Throw_77 8" xfId="25572"/>
    <cellStyle name="_Sep11 Market Week Blanket  Throw_Chairs" xfId="25573"/>
    <cellStyle name="_Sep11 Market Week Blanket  Throw_Chairs_all in" xfId="25574"/>
    <cellStyle name="_Sep11 Market Week Blanket  Throw_Chairs_all in_Chairs" xfId="25575"/>
    <cellStyle name="_Sep11 Market Week Blanket  Throw_Chairs_all in_HJ order" xfId="25576"/>
    <cellStyle name="_Sep11 Market Week Blanket  Throw_Chairs_ALL items" xfId="25577"/>
    <cellStyle name="_Sep11 Market Week Blanket  Throw_Chairs_ALL items_chair" xfId="25578"/>
    <cellStyle name="_Sep11 Market Week Blanket  Throw_Chairs_ALL items_Chairs" xfId="25579"/>
    <cellStyle name="_Sep11 Market Week Blanket  Throw_Chairs_ALL items_HJ order" xfId="25580"/>
    <cellStyle name="_Sep11 Market Week Blanket  Throw_Chairs_Chairs" xfId="25581"/>
    <cellStyle name="_Sep11 Market Week Blanket  Throw_Chairs_FOB CHINA" xfId="25582"/>
    <cellStyle name="_Sep11 Market Week Blanket  Throw_Chairs_WOD chair" xfId="25583"/>
    <cellStyle name="_Sep11 Market Week Blanket  Throw_Sheet2" xfId="21874"/>
    <cellStyle name="_Sep11 Market Week Blanket  Throw_Sheet2 2" xfId="25584"/>
    <cellStyle name="_Sep11 Market Week Blanket  Throw_Sheet2 3" xfId="25585"/>
    <cellStyle name="_Sep11 Market Week Blanket &amp; Throw" xfId="25586"/>
    <cellStyle name="_Sep11 Market Week Blanket &amp; Throw - Fashion &amp; Gift" xfId="25587"/>
    <cellStyle name="_Sep11 Market Week Blanket &amp; Throw - Fashion &amp; Gift 2" xfId="25588"/>
    <cellStyle name="_Sep11 Market Week Blanket &amp; Throw - Travel Blanket" xfId="25589"/>
    <cellStyle name="_Sep11 Market Week Blanket &amp; Throw - Travel Blanket 2" xfId="25590"/>
    <cellStyle name="_Sep11 Market Week Blanket &amp; Throw 2" xfId="25591"/>
    <cellStyle name="_SF91026 6151 6154recliner LH-250RK-F chair" xfId="1612"/>
    <cellStyle name="_SF91026 6151 6154recliner LH-250RK-F chair (2)" xfId="1613"/>
    <cellStyle name="_SF91026 6151 6154recliner LH-250RK-F chair (2) 2" xfId="3316"/>
    <cellStyle name="_SF91026 6151 6154recliner LH-250RK-F chair (2) 2 2" xfId="13577"/>
    <cellStyle name="_SF91026 6151 6154recliner LH-250RK-F chair (2) 2 3" xfId="18589"/>
    <cellStyle name="_SF91026 6151 6154recliner LH-250RK-F chair (2) 3" xfId="2971"/>
    <cellStyle name="_SF91026 6151 6154recliner LH-250RK-F chair (2) 3 2" xfId="25592"/>
    <cellStyle name="_SF91026 6151 6154recliner LH-250RK-F chair (2) 3 3" xfId="25593"/>
    <cellStyle name="_SF91026 6151 6154recliner LH-250RK-F chair (2) 3_Sheet1" xfId="25594"/>
    <cellStyle name="_SF91026 6151 6154recliner LH-250RK-F chair (2) 4" xfId="13243"/>
    <cellStyle name="_SF91026 6151 6154recliner LH-250RK-F chair (2) 4 2" xfId="25595"/>
    <cellStyle name="_SF91026 6151 6154recliner LH-250RK-F chair (2) 5" xfId="18255"/>
    <cellStyle name="_SF91026 6151 6154recliner LH-250RK-F chair (2) 6" xfId="25596"/>
    <cellStyle name="_SF91026 6151 6154recliner LH-250RK-F chair (2)_77" xfId="21875"/>
    <cellStyle name="_SF91026 6151 6154recliner LH-250RK-F chair (2)_77 2" xfId="25597"/>
    <cellStyle name="_SF91026 6151 6154recliner LH-250RK-F chair (2)_77 3" xfId="25598"/>
    <cellStyle name="_SF91026 6151 6154recliner LH-250RK-F chair (2)_77 3 2" xfId="25599"/>
    <cellStyle name="_SF91026 6151 6154recliner LH-250RK-F chair (2)_77 4" xfId="25600"/>
    <cellStyle name="_SF91026 6151 6154recliner LH-250RK-F chair (2)_77 4 2" xfId="25601"/>
    <cellStyle name="_SF91026 6151 6154recliner LH-250RK-F chair (2)_77 5" xfId="25602"/>
    <cellStyle name="_SF91026 6151 6154recliner LH-250RK-F chair (2)_77 5 2" xfId="25603"/>
    <cellStyle name="_SF91026 6151 6154recliner LH-250RK-F chair (2)_77 6" xfId="25604"/>
    <cellStyle name="_SF91026 6151 6154recliner LH-250RK-F chair (2)_77 7" xfId="25605"/>
    <cellStyle name="_SF91026 6151 6154recliner LH-250RK-F chair (2)_77 8" xfId="25606"/>
    <cellStyle name="_SF91026 6151 6154recliner LH-250RK-F chair (2)_Chairs" xfId="25607"/>
    <cellStyle name="_SF91026 6151 6154recliner LH-250RK-F chair (2)_Chairs_all in" xfId="25608"/>
    <cellStyle name="_SF91026 6151 6154recliner LH-250RK-F chair (2)_Chairs_all in_Chairs" xfId="25609"/>
    <cellStyle name="_SF91026 6151 6154recliner LH-250RK-F chair (2)_Chairs_all in_HJ order" xfId="25610"/>
    <cellStyle name="_SF91026 6151 6154recliner LH-250RK-F chair (2)_Chairs_ALL items" xfId="25611"/>
    <cellStyle name="_SF91026 6151 6154recliner LH-250RK-F chair (2)_Chairs_ALL items_chair" xfId="25612"/>
    <cellStyle name="_SF91026 6151 6154recliner LH-250RK-F chair (2)_Chairs_ALL items_Chairs" xfId="25613"/>
    <cellStyle name="_SF91026 6151 6154recliner LH-250RK-F chair (2)_Chairs_ALL items_HJ order" xfId="25614"/>
    <cellStyle name="_SF91026 6151 6154recliner LH-250RK-F chair (2)_Chairs_Chairs" xfId="25615"/>
    <cellStyle name="_SF91026 6151 6154recliner LH-250RK-F chair (2)_Chairs_FOB CHINA" xfId="25616"/>
    <cellStyle name="_SF91026 6151 6154recliner LH-250RK-F chair (2)_Chairs_WOD chair" xfId="25617"/>
    <cellStyle name="_SF91026 6151 6154recliner LH-250RK-F chair (2)_JLA Accents 4-2013 - Michelle 2 Price" xfId="3317"/>
    <cellStyle name="_SF91026 6151 6154recliner LH-250RK-F chair (2)_JLA Accents 4-2013 - Michelle 2 Price 2" xfId="13578"/>
    <cellStyle name="_SF91026 6151 6154recliner LH-250RK-F chair (2)_JLA Accents 4-2013 - Michelle 2 Price 3" xfId="18590"/>
    <cellStyle name="_SF91026 6151 6154recliner LH-250RK-F chair (2)_JLA Accents 4-2013 - Michelle 2 Price 3 2" xfId="25618"/>
    <cellStyle name="_SF91026 6151 6154recliner LH-250RK-F chair (2)_JLA Accents 4-2013 - Michelle 2 Price 4" xfId="25619"/>
    <cellStyle name="_SF91026 6151 6154recliner LH-250RK-F chair (2)_JLA Accents 4-2013 - Michelle 2 Price 4 2" xfId="25620"/>
    <cellStyle name="_SF91026 6151 6154recliner LH-250RK-F chair (2)_JLA Accents 4-2013 - Michelle 2 Price 5" xfId="25621"/>
    <cellStyle name="_SF91026 6151 6154recliner LH-250RK-F chair (2)_JLA Accents 4-2013 - Michelle 2 Price 5 2" xfId="25622"/>
    <cellStyle name="_SF91026 6151 6154recliner LH-250RK-F chair (2)_JLA Accents 4-2013 - Michelle 2 Price 6" xfId="25623"/>
    <cellStyle name="_SF91026 6151 6154recliner LH-250RK-F chair (2)_JLA Accents 4-2013 - Michelle 2 Price 7" xfId="25624"/>
    <cellStyle name="_SF91026 6151 6154recliner LH-250RK-F chair (2)_JLA Accents 4-2013 - Michelle 2 Price 8" xfId="25625"/>
    <cellStyle name="_SF91026 6151 6154recliner LH-250RK-F chair (2)_JLA Accents 4-2013 - Michelle 2 Price_all in" xfId="25626"/>
    <cellStyle name="_SF91026 6151 6154recliner LH-250RK-F chair (2)_JLA Accents 4-2013 - Michelle 2 Price_all in_Chairs" xfId="25627"/>
    <cellStyle name="_SF91026 6151 6154recliner LH-250RK-F chair (2)_JLA Accents 4-2013 - Michelle 2 Price_all in_HJ order" xfId="25628"/>
    <cellStyle name="_SF91026 6151 6154recliner LH-250RK-F chair (2)_JLA Accents 4-2013 - Michelle 2 Price_ALL items" xfId="25629"/>
    <cellStyle name="_SF91026 6151 6154recliner LH-250RK-F chair (2)_JLA Accents 4-2013 - Michelle 2 Price_ALL items_chair" xfId="25630"/>
    <cellStyle name="_SF91026 6151 6154recliner LH-250RK-F chair (2)_JLA Accents 4-2013 - Michelle 2 Price_ALL items_Chairs" xfId="25631"/>
    <cellStyle name="_SF91026 6151 6154recliner LH-250RK-F chair (2)_JLA Accents 4-2013 - Michelle 2 Price_ALL items_HJ order" xfId="25632"/>
    <cellStyle name="_SF91026 6151 6154recliner LH-250RK-F chair (2)_JLA Accents 4-2013 - Michelle 2 Price_Chairs" xfId="25633"/>
    <cellStyle name="_SF91026 6151 6154recliner LH-250RK-F chair (2)_JLA Accents 4-2013 - Michelle 2 Price_FOB CHINA" xfId="25634"/>
    <cellStyle name="_SF91026 6151 6154recliner LH-250RK-F chair (2)_JLA Accents 4-2013 - Michelle 2 Price_Furniture" xfId="25635"/>
    <cellStyle name="_SF91026 6151 6154recliner LH-250RK-F chair (2)_JLA Accents 4-2013 - Michelle 2 Price_WOD chair" xfId="25636"/>
    <cellStyle name="_SF91026 6151 6154recliner LH-250RK-F chair (2)_June 13 2013 pooled stock ecom menu" xfId="2972"/>
    <cellStyle name="_SF91026 6151 6154recliner LH-250RK-F chair (2)_June 13 2013 pooled stock ecom menu 2" xfId="13244"/>
    <cellStyle name="_SF91026 6151 6154recliner LH-250RK-F chair (2)_June 13 2013 pooled stock ecom menu 3" xfId="18256"/>
    <cellStyle name="_SF91026 6151 6154recliner LH-250RK-F chair (2)_Madison Park" xfId="3962"/>
    <cellStyle name="_SF91026 6151 6154recliner LH-250RK-F chair (2)_Madison Park 2" xfId="14196"/>
    <cellStyle name="_SF91026 6151 6154recliner LH-250RK-F chair (2)_Madison Park 3" xfId="19208"/>
    <cellStyle name="_SF91026 6151 6154recliner LH-250RK-F chair (2)_Madison Park 4" xfId="25637"/>
    <cellStyle name="_SF91026 6151 6154recliner LH-250RK-F chair (2)_Madison Park_Sheet2" xfId="25638"/>
    <cellStyle name="_SF91026 6151 6154recliner LH-250RK-F chair (2)_Sheet2" xfId="21876"/>
    <cellStyle name="_SF91026 6151 6154recliner LH-250RK-F chair (2)_Sheet2 2" xfId="25639"/>
    <cellStyle name="_SF91026 6151 6154recliner LH-250RK-F chair (2)_Sheet2 3" xfId="25640"/>
    <cellStyle name="_SF91026 6151 6154recliner LH-250RK-F chair 10" xfId="25641"/>
    <cellStyle name="_SF91026 6151 6154recliner LH-250RK-F chair 11" xfId="25642"/>
    <cellStyle name="_SF91026 6151 6154recliner LH-250RK-F chair 12" xfId="25643"/>
    <cellStyle name="_SF91026 6151 6154recliner LH-250RK-F chair 2" xfId="3318"/>
    <cellStyle name="_SF91026 6151 6154recliner LH-250RK-F chair 2 2" xfId="13579"/>
    <cellStyle name="_SF91026 6151 6154recliner LH-250RK-F chair 2 3" xfId="18591"/>
    <cellStyle name="_SF91026 6151 6154recliner LH-250RK-F chair 3" xfId="3319"/>
    <cellStyle name="_SF91026 6151 6154recliner LH-250RK-F chair 3 2" xfId="13580"/>
    <cellStyle name="_SF91026 6151 6154recliner LH-250RK-F chair 3 3" xfId="18592"/>
    <cellStyle name="_SF91026 6151 6154recliner LH-250RK-F chair 3 4" xfId="25644"/>
    <cellStyle name="_SF91026 6151 6154recliner LH-250RK-F chair 3_Sheet1" xfId="25645"/>
    <cellStyle name="_SF91026 6151 6154recliner LH-250RK-F chair 4" xfId="3320"/>
    <cellStyle name="_SF91026 6151 6154recliner LH-250RK-F chair 4 2" xfId="13581"/>
    <cellStyle name="_SF91026 6151 6154recliner LH-250RK-F chair 4 3" xfId="18593"/>
    <cellStyle name="_SF91026 6151 6154recliner LH-250RK-F chair 4_Sheet1" xfId="25646"/>
    <cellStyle name="_SF91026 6151 6154recliner LH-250RK-F chair 5" xfId="2970"/>
    <cellStyle name="_SF91026 6151 6154recliner LH-250RK-F chair 5 2" xfId="25647"/>
    <cellStyle name="_SF91026 6151 6154recliner LH-250RK-F chair 6" xfId="11315"/>
    <cellStyle name="_SF91026 6151 6154recliner LH-250RK-F chair 7" xfId="13242"/>
    <cellStyle name="_SF91026 6151 6154recliner LH-250RK-F chair 8" xfId="18254"/>
    <cellStyle name="_SF91026 6151 6154recliner LH-250RK-F chair 9" xfId="25648"/>
    <cellStyle name="_SF91026 6151 6154recliner LH-250RK-F chair_77" xfId="21877"/>
    <cellStyle name="_SF91026 6151 6154recliner LH-250RK-F chair_77 2" xfId="25649"/>
    <cellStyle name="_SF91026 6151 6154recliner LH-250RK-F chair_77 3" xfId="25650"/>
    <cellStyle name="_SF91026 6151 6154recliner LH-250RK-F chair_77 3 2" xfId="25651"/>
    <cellStyle name="_SF91026 6151 6154recliner LH-250RK-F chair_77 4" xfId="25652"/>
    <cellStyle name="_SF91026 6151 6154recliner LH-250RK-F chair_77 4 2" xfId="25653"/>
    <cellStyle name="_SF91026 6151 6154recliner LH-250RK-F chair_77 5" xfId="25654"/>
    <cellStyle name="_SF91026 6151 6154recliner LH-250RK-F chair_77 5 2" xfId="25655"/>
    <cellStyle name="_SF91026 6151 6154recliner LH-250RK-F chair_77 6" xfId="25656"/>
    <cellStyle name="_SF91026 6151 6154recliner LH-250RK-F chair_77 7" xfId="25657"/>
    <cellStyle name="_SF91026 6151 6154recliner LH-250RK-F chair_77 8" xfId="25658"/>
    <cellStyle name="_SF91026 6151 6154recliner LH-250RK-F chair_Chairs" xfId="25659"/>
    <cellStyle name="_SF91026 6151 6154recliner LH-250RK-F chair_Chairs_all in" xfId="25660"/>
    <cellStyle name="_SF91026 6151 6154recliner LH-250RK-F chair_Chairs_all in_Chairs" xfId="25661"/>
    <cellStyle name="_SF91026 6151 6154recliner LH-250RK-F chair_Chairs_all in_HJ order" xfId="25662"/>
    <cellStyle name="_SF91026 6151 6154recliner LH-250RK-F chair_Chairs_ALL items" xfId="25663"/>
    <cellStyle name="_SF91026 6151 6154recliner LH-250RK-F chair_Chairs_ALL items_chair" xfId="25664"/>
    <cellStyle name="_SF91026 6151 6154recliner LH-250RK-F chair_Chairs_ALL items_Chairs" xfId="25665"/>
    <cellStyle name="_SF91026 6151 6154recliner LH-250RK-F chair_Chairs_ALL items_HJ order" xfId="25666"/>
    <cellStyle name="_SF91026 6151 6154recliner LH-250RK-F chair_Chairs_Chairs" xfId="25667"/>
    <cellStyle name="_SF91026 6151 6154recliner LH-250RK-F chair_Chairs_FOB CHINA" xfId="25668"/>
    <cellStyle name="_SF91026 6151 6154recliner LH-250RK-F chair_Chairs_WOD chair" xfId="25669"/>
    <cellStyle name="_SF91026 6151 6154recliner LH-250RK-F chair_JLA Accents 4-2013 - Michelle 2 Price" xfId="3321"/>
    <cellStyle name="_SF91026 6151 6154recliner LH-250RK-F chair_JLA Accents 4-2013 - Michelle 2 Price 2" xfId="13582"/>
    <cellStyle name="_SF91026 6151 6154recliner LH-250RK-F chair_JLA Accents 4-2013 - Michelle 2 Price 3" xfId="18594"/>
    <cellStyle name="_SF91026 6151 6154recliner LH-250RK-F chair_JLA Accents 4-2013 - Michelle 2 Price 3 2" xfId="25670"/>
    <cellStyle name="_SF91026 6151 6154recliner LH-250RK-F chair_JLA Accents 4-2013 - Michelle 2 Price 4" xfId="25671"/>
    <cellStyle name="_SF91026 6151 6154recliner LH-250RK-F chair_JLA Accents 4-2013 - Michelle 2 Price 4 2" xfId="25672"/>
    <cellStyle name="_SF91026 6151 6154recliner LH-250RK-F chair_JLA Accents 4-2013 - Michelle 2 Price 5" xfId="25673"/>
    <cellStyle name="_SF91026 6151 6154recliner LH-250RK-F chair_JLA Accents 4-2013 - Michelle 2 Price 5 2" xfId="25674"/>
    <cellStyle name="_SF91026 6151 6154recliner LH-250RK-F chair_JLA Accents 4-2013 - Michelle 2 Price 6" xfId="25675"/>
    <cellStyle name="_SF91026 6151 6154recliner LH-250RK-F chair_JLA Accents 4-2013 - Michelle 2 Price 7" xfId="25676"/>
    <cellStyle name="_SF91026 6151 6154recliner LH-250RK-F chair_JLA Accents 4-2013 - Michelle 2 Price 8" xfId="25677"/>
    <cellStyle name="_SF91026 6151 6154recliner LH-250RK-F chair_JLA Accents 4-2013 - Michelle 2 Price_all in" xfId="25678"/>
    <cellStyle name="_SF91026 6151 6154recliner LH-250RK-F chair_JLA Accents 4-2013 - Michelle 2 Price_all in_Chairs" xfId="25679"/>
    <cellStyle name="_SF91026 6151 6154recliner LH-250RK-F chair_JLA Accents 4-2013 - Michelle 2 Price_all in_HJ order" xfId="25680"/>
    <cellStyle name="_SF91026 6151 6154recliner LH-250RK-F chair_JLA Accents 4-2013 - Michelle 2 Price_ALL items" xfId="25681"/>
    <cellStyle name="_SF91026 6151 6154recliner LH-250RK-F chair_JLA Accents 4-2013 - Michelle 2 Price_ALL items_chair" xfId="25682"/>
    <cellStyle name="_SF91026 6151 6154recliner LH-250RK-F chair_JLA Accents 4-2013 - Michelle 2 Price_ALL items_Chairs" xfId="25683"/>
    <cellStyle name="_SF91026 6151 6154recliner LH-250RK-F chair_JLA Accents 4-2013 - Michelle 2 Price_ALL items_HJ order" xfId="25684"/>
    <cellStyle name="_SF91026 6151 6154recliner LH-250RK-F chair_JLA Accents 4-2013 - Michelle 2 Price_Chairs" xfId="25685"/>
    <cellStyle name="_SF91026 6151 6154recliner LH-250RK-F chair_JLA Accents 4-2013 - Michelle 2 Price_FOB CHINA" xfId="25686"/>
    <cellStyle name="_SF91026 6151 6154recliner LH-250RK-F chair_JLA Accents 4-2013 - Michelle 2 Price_Furniture" xfId="25687"/>
    <cellStyle name="_SF91026 6151 6154recliner LH-250RK-F chair_JLA Accents 4-2013 - Michelle 2 Price_WOD chair" xfId="25688"/>
    <cellStyle name="_SF91026 6151 6154recliner LH-250RK-F chair_June 13 2013 pooled stock ecom menu" xfId="2973"/>
    <cellStyle name="_SF91026 6151 6154recliner LH-250RK-F chair_June 13 2013 pooled stock ecom menu 2" xfId="13245"/>
    <cellStyle name="_SF91026 6151 6154recliner LH-250RK-F chair_June 13 2013 pooled stock ecom menu 3" xfId="18257"/>
    <cellStyle name="_SF91026 6151 6154recliner LH-250RK-F chair_Madison Park" xfId="3963"/>
    <cellStyle name="_SF91026 6151 6154recliner LH-250RK-F chair_Madison Park 2" xfId="14197"/>
    <cellStyle name="_SF91026 6151 6154recliner LH-250RK-F chair_Madison Park 3" xfId="19209"/>
    <cellStyle name="_SF91026 6151 6154recliner LH-250RK-F chair_Madison Park 4" xfId="25689"/>
    <cellStyle name="_SF91026 6151 6154recliner LH-250RK-F chair_Madison Park_Sheet2" xfId="25690"/>
    <cellStyle name="_SF91026 6151 6154recliner LH-250RK-F chair_Sheet2" xfId="21878"/>
    <cellStyle name="_SF91026 6151 6154recliner LH-250RK-F chair_Sheet2 2" xfId="25691"/>
    <cellStyle name="_SF91026 6151 6154recliner LH-250RK-F chair_Sheet2 3" xfId="25692"/>
    <cellStyle name="_SF91102  manhantten copenhagen recliner LH-250RK-F chair" xfId="1614"/>
    <cellStyle name="_SF91102  manhantten copenhagen recliner LH-250RK-F chair 2" xfId="3322"/>
    <cellStyle name="_SF91102  manhantten copenhagen recliner LH-250RK-F chair 2 2" xfId="13583"/>
    <cellStyle name="_SF91102  manhantten copenhagen recliner LH-250RK-F chair 2 3" xfId="18595"/>
    <cellStyle name="_SF91102  manhantten copenhagen recliner LH-250RK-F chair 3" xfId="2974"/>
    <cellStyle name="_SF91102  manhantten copenhagen recliner LH-250RK-F chair 3 2" xfId="25693"/>
    <cellStyle name="_SF91102  manhantten copenhagen recliner LH-250RK-F chair 3 3" xfId="25694"/>
    <cellStyle name="_SF91102  manhantten copenhagen recliner LH-250RK-F chair 3_Sheet1" xfId="25695"/>
    <cellStyle name="_SF91102  manhantten copenhagen recliner LH-250RK-F chair 4" xfId="13246"/>
    <cellStyle name="_SF91102  manhantten copenhagen recliner LH-250RK-F chair 4 2" xfId="25696"/>
    <cellStyle name="_SF91102  manhantten copenhagen recliner LH-250RK-F chair 5" xfId="18258"/>
    <cellStyle name="_SF91102  manhantten copenhagen recliner LH-250RK-F chair 6" xfId="25697"/>
    <cellStyle name="_SF91102  manhantten copenhagen recliner LH-250RK-F chair_77" xfId="21879"/>
    <cellStyle name="_SF91102  manhantten copenhagen recliner LH-250RK-F chair_77 2" xfId="25698"/>
    <cellStyle name="_SF91102  manhantten copenhagen recliner LH-250RK-F chair_77 3" xfId="25699"/>
    <cellStyle name="_SF91102  manhantten copenhagen recliner LH-250RK-F chair_77 3 2" xfId="25700"/>
    <cellStyle name="_SF91102  manhantten copenhagen recliner LH-250RK-F chair_77 4" xfId="25701"/>
    <cellStyle name="_SF91102  manhantten copenhagen recliner LH-250RK-F chair_77 4 2" xfId="25702"/>
    <cellStyle name="_SF91102  manhantten copenhagen recliner LH-250RK-F chair_77 5" xfId="25703"/>
    <cellStyle name="_SF91102  manhantten copenhagen recliner LH-250RK-F chair_77 5 2" xfId="25704"/>
    <cellStyle name="_SF91102  manhantten copenhagen recliner LH-250RK-F chair_77 6" xfId="25705"/>
    <cellStyle name="_SF91102  manhantten copenhagen recliner LH-250RK-F chair_77 7" xfId="25706"/>
    <cellStyle name="_SF91102  manhantten copenhagen recliner LH-250RK-F chair_77 8" xfId="25707"/>
    <cellStyle name="_SF91102  manhantten copenhagen recliner LH-250RK-F chair_Chairs" xfId="25708"/>
    <cellStyle name="_SF91102  manhantten copenhagen recliner LH-250RK-F chair_Chairs_all in" xfId="25709"/>
    <cellStyle name="_SF91102  manhantten copenhagen recliner LH-250RK-F chair_Chairs_all in_Chairs" xfId="25710"/>
    <cellStyle name="_SF91102  manhantten copenhagen recliner LH-250RK-F chair_Chairs_all in_HJ order" xfId="25711"/>
    <cellStyle name="_SF91102  manhantten copenhagen recliner LH-250RK-F chair_Chairs_ALL items" xfId="25712"/>
    <cellStyle name="_SF91102  manhantten copenhagen recliner LH-250RK-F chair_Chairs_ALL items_chair" xfId="25713"/>
    <cellStyle name="_SF91102  manhantten copenhagen recliner LH-250RK-F chair_Chairs_ALL items_Chairs" xfId="25714"/>
    <cellStyle name="_SF91102  manhantten copenhagen recliner LH-250RK-F chair_Chairs_ALL items_HJ order" xfId="25715"/>
    <cellStyle name="_SF91102  manhantten copenhagen recliner LH-250RK-F chair_Chairs_Chairs" xfId="25716"/>
    <cellStyle name="_SF91102  manhantten copenhagen recliner LH-250RK-F chair_Chairs_FOB CHINA" xfId="25717"/>
    <cellStyle name="_SF91102  manhantten copenhagen recliner LH-250RK-F chair_Chairs_WOD chair" xfId="25718"/>
    <cellStyle name="_SF91102  manhantten copenhagen recliner LH-250RK-F chair_JLA Accents 4-2013 - Michelle 2 Price" xfId="3323"/>
    <cellStyle name="_SF91102  manhantten copenhagen recliner LH-250RK-F chair_JLA Accents 4-2013 - Michelle 2 Price 2" xfId="13584"/>
    <cellStyle name="_SF91102  manhantten copenhagen recliner LH-250RK-F chair_JLA Accents 4-2013 - Michelle 2 Price 3" xfId="18596"/>
    <cellStyle name="_SF91102  manhantten copenhagen recliner LH-250RK-F chair_JLA Accents 4-2013 - Michelle 2 Price 3 2" xfId="25719"/>
    <cellStyle name="_SF91102  manhantten copenhagen recliner LH-250RK-F chair_JLA Accents 4-2013 - Michelle 2 Price 4" xfId="25720"/>
    <cellStyle name="_SF91102  manhantten copenhagen recliner LH-250RK-F chair_JLA Accents 4-2013 - Michelle 2 Price 4 2" xfId="25721"/>
    <cellStyle name="_SF91102  manhantten copenhagen recliner LH-250RK-F chair_JLA Accents 4-2013 - Michelle 2 Price 5" xfId="25722"/>
    <cellStyle name="_SF91102  manhantten copenhagen recliner LH-250RK-F chair_JLA Accents 4-2013 - Michelle 2 Price 5 2" xfId="25723"/>
    <cellStyle name="_SF91102  manhantten copenhagen recliner LH-250RK-F chair_JLA Accents 4-2013 - Michelle 2 Price 6" xfId="25724"/>
    <cellStyle name="_SF91102  manhantten copenhagen recliner LH-250RK-F chair_JLA Accents 4-2013 - Michelle 2 Price 7" xfId="25725"/>
    <cellStyle name="_SF91102  manhantten copenhagen recliner LH-250RK-F chair_JLA Accents 4-2013 - Michelle 2 Price 8" xfId="25726"/>
    <cellStyle name="_SF91102  manhantten copenhagen recliner LH-250RK-F chair_JLA Accents 4-2013 - Michelle 2 Price_all in" xfId="25727"/>
    <cellStyle name="_SF91102  manhantten copenhagen recliner LH-250RK-F chair_JLA Accents 4-2013 - Michelle 2 Price_all in_Chairs" xfId="25728"/>
    <cellStyle name="_SF91102  manhantten copenhagen recliner LH-250RK-F chair_JLA Accents 4-2013 - Michelle 2 Price_all in_HJ order" xfId="25729"/>
    <cellStyle name="_SF91102  manhantten copenhagen recliner LH-250RK-F chair_JLA Accents 4-2013 - Michelle 2 Price_ALL items" xfId="25730"/>
    <cellStyle name="_SF91102  manhantten copenhagen recliner LH-250RK-F chair_JLA Accents 4-2013 - Michelle 2 Price_ALL items_chair" xfId="25731"/>
    <cellStyle name="_SF91102  manhantten copenhagen recliner LH-250RK-F chair_JLA Accents 4-2013 - Michelle 2 Price_ALL items_Chairs" xfId="25732"/>
    <cellStyle name="_SF91102  manhantten copenhagen recliner LH-250RK-F chair_JLA Accents 4-2013 - Michelle 2 Price_ALL items_HJ order" xfId="25733"/>
    <cellStyle name="_SF91102  manhantten copenhagen recliner LH-250RK-F chair_JLA Accents 4-2013 - Michelle 2 Price_Chairs" xfId="25734"/>
    <cellStyle name="_SF91102  manhantten copenhagen recliner LH-250RK-F chair_JLA Accents 4-2013 - Michelle 2 Price_FOB CHINA" xfId="25735"/>
    <cellStyle name="_SF91102  manhantten copenhagen recliner LH-250RK-F chair_JLA Accents 4-2013 - Michelle 2 Price_Furniture" xfId="25736"/>
    <cellStyle name="_SF91102  manhantten copenhagen recliner LH-250RK-F chair_JLA Accents 4-2013 - Michelle 2 Price_WOD chair" xfId="25737"/>
    <cellStyle name="_SF91102  manhantten copenhagen recliner LH-250RK-F chair_June 13 2013 pooled stock ecom menu" xfId="2975"/>
    <cellStyle name="_SF91102  manhantten copenhagen recliner LH-250RK-F chair_June 13 2013 pooled stock ecom menu 2" xfId="13247"/>
    <cellStyle name="_SF91102  manhantten copenhagen recliner LH-250RK-F chair_June 13 2013 pooled stock ecom menu 3" xfId="18259"/>
    <cellStyle name="_SF91102  manhantten copenhagen recliner LH-250RK-F chair_Madison Park" xfId="3964"/>
    <cellStyle name="_SF91102  manhantten copenhagen recliner LH-250RK-F chair_Madison Park 2" xfId="14198"/>
    <cellStyle name="_SF91102  manhantten copenhagen recliner LH-250RK-F chair_Madison Park 3" xfId="19210"/>
    <cellStyle name="_SF91102  manhantten copenhagen recliner LH-250RK-F chair_Madison Park 4" xfId="25738"/>
    <cellStyle name="_SF91102  manhantten copenhagen recliner LH-250RK-F chair_Madison Park_Sheet2" xfId="25739"/>
    <cellStyle name="_SF91102  manhantten copenhagen recliner LH-250RK-F chair_Sheet2" xfId="21880"/>
    <cellStyle name="_SF91102  manhantten copenhagen recliner LH-250RK-F chair_Sheet2 2" xfId="25740"/>
    <cellStyle name="_SF91102  manhantten copenhagen recliner LH-250RK-F chair_Sheet2 3" xfId="25741"/>
    <cellStyle name="_SF91120 armless chair KF0026chair 1999R-KD Chaise " xfId="1615"/>
    <cellStyle name="_SF91120 armless chair KF0026chair 1999R-KD Chaise  2" xfId="3324"/>
    <cellStyle name="_SF91120 armless chair KF0026chair 1999R-KD Chaise  2 2" xfId="13585"/>
    <cellStyle name="_SF91120 armless chair KF0026chair 1999R-KD Chaise  2 3" xfId="18597"/>
    <cellStyle name="_SF91120 armless chair KF0026chair 1999R-KD Chaise  3" xfId="2976"/>
    <cellStyle name="_SF91120 armless chair KF0026chair 1999R-KD Chaise  3 2" xfId="25742"/>
    <cellStyle name="_SF91120 armless chair KF0026chair 1999R-KD Chaise  3 3" xfId="25743"/>
    <cellStyle name="_SF91120 armless chair KF0026chair 1999R-KD Chaise  3_Sheet1" xfId="25744"/>
    <cellStyle name="_SF91120 armless chair KF0026chair 1999R-KD Chaise  4" xfId="13248"/>
    <cellStyle name="_SF91120 armless chair KF0026chair 1999R-KD Chaise  4 2" xfId="25745"/>
    <cellStyle name="_SF91120 armless chair KF0026chair 1999R-KD Chaise  5" xfId="18260"/>
    <cellStyle name="_SF91120 armless chair KF0026chair 1999R-KD Chaise  6" xfId="25746"/>
    <cellStyle name="_SF91120 armless chair KF0026chair 1999R-KD Chaise _77" xfId="21881"/>
    <cellStyle name="_SF91120 armless chair KF0026chair 1999R-KD Chaise _77 2" xfId="25747"/>
    <cellStyle name="_SF91120 armless chair KF0026chair 1999R-KD Chaise _77 3" xfId="25748"/>
    <cellStyle name="_SF91120 armless chair KF0026chair 1999R-KD Chaise _77 3 2" xfId="25749"/>
    <cellStyle name="_SF91120 armless chair KF0026chair 1999R-KD Chaise _77 4" xfId="25750"/>
    <cellStyle name="_SF91120 armless chair KF0026chair 1999R-KD Chaise _77 4 2" xfId="25751"/>
    <cellStyle name="_SF91120 armless chair KF0026chair 1999R-KD Chaise _77 5" xfId="25752"/>
    <cellStyle name="_SF91120 armless chair KF0026chair 1999R-KD Chaise _77 5 2" xfId="25753"/>
    <cellStyle name="_SF91120 armless chair KF0026chair 1999R-KD Chaise _77 6" xfId="25754"/>
    <cellStyle name="_SF91120 armless chair KF0026chair 1999R-KD Chaise _77 7" xfId="25755"/>
    <cellStyle name="_SF91120 armless chair KF0026chair 1999R-KD Chaise _77 8" xfId="25756"/>
    <cellStyle name="_SF91120 armless chair KF0026chair 1999R-KD Chaise _Chairs" xfId="25757"/>
    <cellStyle name="_SF91120 armless chair KF0026chair 1999R-KD Chaise _Chairs_all in" xfId="25758"/>
    <cellStyle name="_SF91120 armless chair KF0026chair 1999R-KD Chaise _Chairs_all in_Chairs" xfId="25759"/>
    <cellStyle name="_SF91120 armless chair KF0026chair 1999R-KD Chaise _Chairs_all in_HJ order" xfId="25760"/>
    <cellStyle name="_SF91120 armless chair KF0026chair 1999R-KD Chaise _Chairs_ALL items" xfId="25761"/>
    <cellStyle name="_SF91120 armless chair KF0026chair 1999R-KD Chaise _Chairs_ALL items_chair" xfId="25762"/>
    <cellStyle name="_SF91120 armless chair KF0026chair 1999R-KD Chaise _Chairs_ALL items_Chairs" xfId="25763"/>
    <cellStyle name="_SF91120 armless chair KF0026chair 1999R-KD Chaise _Chairs_ALL items_HJ order" xfId="25764"/>
    <cellStyle name="_SF91120 armless chair KF0026chair 1999R-KD Chaise _Chairs_Chairs" xfId="25765"/>
    <cellStyle name="_SF91120 armless chair KF0026chair 1999R-KD Chaise _Chairs_FOB CHINA" xfId="25766"/>
    <cellStyle name="_SF91120 armless chair KF0026chair 1999R-KD Chaise _Chairs_WOD chair" xfId="25767"/>
    <cellStyle name="_SF91120 armless chair KF0026chair 1999R-KD Chaise _JLA Accents 4-2013 - Michelle 2 Price" xfId="3325"/>
    <cellStyle name="_SF91120 armless chair KF0026chair 1999R-KD Chaise _JLA Accents 4-2013 - Michelle 2 Price 2" xfId="13586"/>
    <cellStyle name="_SF91120 armless chair KF0026chair 1999R-KD Chaise _JLA Accents 4-2013 - Michelle 2 Price 3" xfId="18598"/>
    <cellStyle name="_SF91120 armless chair KF0026chair 1999R-KD Chaise _JLA Accents 4-2013 - Michelle 2 Price 3 2" xfId="25768"/>
    <cellStyle name="_SF91120 armless chair KF0026chair 1999R-KD Chaise _JLA Accents 4-2013 - Michelle 2 Price 4" xfId="25769"/>
    <cellStyle name="_SF91120 armless chair KF0026chair 1999R-KD Chaise _JLA Accents 4-2013 - Michelle 2 Price 4 2" xfId="25770"/>
    <cellStyle name="_SF91120 armless chair KF0026chair 1999R-KD Chaise _JLA Accents 4-2013 - Michelle 2 Price 5" xfId="25771"/>
    <cellStyle name="_SF91120 armless chair KF0026chair 1999R-KD Chaise _JLA Accents 4-2013 - Michelle 2 Price 5 2" xfId="25772"/>
    <cellStyle name="_SF91120 armless chair KF0026chair 1999R-KD Chaise _JLA Accents 4-2013 - Michelle 2 Price 6" xfId="25773"/>
    <cellStyle name="_SF91120 armless chair KF0026chair 1999R-KD Chaise _JLA Accents 4-2013 - Michelle 2 Price 7" xfId="25774"/>
    <cellStyle name="_SF91120 armless chair KF0026chair 1999R-KD Chaise _JLA Accents 4-2013 - Michelle 2 Price 8" xfId="25775"/>
    <cellStyle name="_SF91120 armless chair KF0026chair 1999R-KD Chaise _JLA Accents 4-2013 - Michelle 2 Price_all in" xfId="25776"/>
    <cellStyle name="_SF91120 armless chair KF0026chair 1999R-KD Chaise _JLA Accents 4-2013 - Michelle 2 Price_all in_Chairs" xfId="25777"/>
    <cellStyle name="_SF91120 armless chair KF0026chair 1999R-KD Chaise _JLA Accents 4-2013 - Michelle 2 Price_all in_HJ order" xfId="25778"/>
    <cellStyle name="_SF91120 armless chair KF0026chair 1999R-KD Chaise _JLA Accents 4-2013 - Michelle 2 Price_ALL items" xfId="25779"/>
    <cellStyle name="_SF91120 armless chair KF0026chair 1999R-KD Chaise _JLA Accents 4-2013 - Michelle 2 Price_ALL items_chair" xfId="25780"/>
    <cellStyle name="_SF91120 armless chair KF0026chair 1999R-KD Chaise _JLA Accents 4-2013 - Michelle 2 Price_ALL items_Chairs" xfId="25781"/>
    <cellStyle name="_SF91120 armless chair KF0026chair 1999R-KD Chaise _JLA Accents 4-2013 - Michelle 2 Price_ALL items_HJ order" xfId="25782"/>
    <cellStyle name="_SF91120 armless chair KF0026chair 1999R-KD Chaise _JLA Accents 4-2013 - Michelle 2 Price_Chairs" xfId="25783"/>
    <cellStyle name="_SF91120 armless chair KF0026chair 1999R-KD Chaise _JLA Accents 4-2013 - Michelle 2 Price_FOB CHINA" xfId="25784"/>
    <cellStyle name="_SF91120 armless chair KF0026chair 1999R-KD Chaise _JLA Accents 4-2013 - Michelle 2 Price_Furniture" xfId="25785"/>
    <cellStyle name="_SF91120 armless chair KF0026chair 1999R-KD Chaise _JLA Accents 4-2013 - Michelle 2 Price_WOD chair" xfId="25786"/>
    <cellStyle name="_SF91120 armless chair KF0026chair 1999R-KD Chaise _June 13 2013 pooled stock ecom menu" xfId="2977"/>
    <cellStyle name="_SF91120 armless chair KF0026chair 1999R-KD Chaise _June 13 2013 pooled stock ecom menu 2" xfId="13249"/>
    <cellStyle name="_SF91120 armless chair KF0026chair 1999R-KD Chaise _June 13 2013 pooled stock ecom menu 3" xfId="18261"/>
    <cellStyle name="_SF91120 armless chair KF0026chair 1999R-KD Chaise _Madison Park" xfId="3965"/>
    <cellStyle name="_SF91120 armless chair KF0026chair 1999R-KD Chaise _Madison Park 2" xfId="14199"/>
    <cellStyle name="_SF91120 armless chair KF0026chair 1999R-KD Chaise _Madison Park 3" xfId="19211"/>
    <cellStyle name="_SF91120 armless chair KF0026chair 1999R-KD Chaise _Madison Park 4" xfId="25788"/>
    <cellStyle name="_SF91120 armless chair KF0026chair 1999R-KD Chaise _Madison Park_Sheet2" xfId="25789"/>
    <cellStyle name="_SF91120 armless chair KF0026chair 1999R-KD Chaise _Sheet2" xfId="21882"/>
    <cellStyle name="_SF91120 armless chair KF0026chair 1999R-KD Chaise _Sheet2 2" xfId="25790"/>
    <cellStyle name="_SF91120 armless chair KF0026chair 1999R-KD Chaise _Sheet2 3" xfId="25791"/>
    <cellStyle name="_Sheet1" xfId="8"/>
    <cellStyle name="_Sheet1 10" xfId="46229"/>
    <cellStyle name="_Sheet1 11" xfId="46230"/>
    <cellStyle name="_Sheet1 12" xfId="46231"/>
    <cellStyle name="_Sheet1 13" xfId="46232"/>
    <cellStyle name="_Sheet1 14" xfId="46233"/>
    <cellStyle name="_Sheet1 15" xfId="46234"/>
    <cellStyle name="_Sheet1 16" xfId="46235"/>
    <cellStyle name="_Sheet1 17" xfId="46236"/>
    <cellStyle name="_Sheet1 18" xfId="46237"/>
    <cellStyle name="_Sheet1 18_instructions" xfId="46238"/>
    <cellStyle name="_Sheet1 19" xfId="46239"/>
    <cellStyle name="_Sheet1 2" xfId="1022"/>
    <cellStyle name="_Sheet1 2 2" xfId="12454"/>
    <cellStyle name="_Sheet1 2 2 2" xfId="46240"/>
    <cellStyle name="_Sheet1 2 3" xfId="17471"/>
    <cellStyle name="_Sheet1 20" xfId="46241"/>
    <cellStyle name="_Sheet1 21" xfId="46242"/>
    <cellStyle name="_Sheet1 22" xfId="46243"/>
    <cellStyle name="_Sheet1 3" xfId="6354"/>
    <cellStyle name="_Sheet1 3 2" xfId="25792"/>
    <cellStyle name="_Sheet1 3 3" xfId="21883"/>
    <cellStyle name="_Sheet1 4" xfId="10118"/>
    <cellStyle name="_Sheet1 4 2" xfId="25793"/>
    <cellStyle name="_Sheet1 5" xfId="11473"/>
    <cellStyle name="_Sheet1 5 2" xfId="46244"/>
    <cellStyle name="_Sheet1 6" xfId="16471"/>
    <cellStyle name="_Sheet1 6 2" xfId="46245"/>
    <cellStyle name="_Sheet1 7" xfId="46246"/>
    <cellStyle name="_Sheet1 8" xfId="46247"/>
    <cellStyle name="_Sheet1 9" xfId="46248"/>
    <cellStyle name="_Sheet1_1" xfId="6355"/>
    <cellStyle name="_Sheet1_1 2" xfId="25794"/>
    <cellStyle name="_Sheet1_1 2 2" xfId="46249"/>
    <cellStyle name="_Sheet1_1 3" xfId="45267"/>
    <cellStyle name="_Sheet1_1_11.6" xfId="46250"/>
    <cellStyle name="_Sheet1_1_12.4 " xfId="46251"/>
    <cellStyle name="_Sheet1_1_Report" xfId="46252"/>
    <cellStyle name="_Sheet1_1_Sheet1" xfId="46253"/>
    <cellStyle name="_Sheet1_1_Sheet2" xfId="46254"/>
    <cellStyle name="_Sheet1_1_Sheet4" xfId="21884"/>
    <cellStyle name="_Sheet1_1_Sheet4 2" xfId="25795"/>
    <cellStyle name="_Sheet1_11.6" xfId="46255"/>
    <cellStyle name="_Sheet1_12.4 " xfId="46256"/>
    <cellStyle name="_Sheet1_ASP" xfId="6356"/>
    <cellStyle name="_Sheet1_CCD-Pet Supplier Plus  Assortment 2011-12 commitment-110905" xfId="25796"/>
    <cellStyle name="_Sheet1_DC PO " xfId="6357"/>
    <cellStyle name="_Sheet1_DD" xfId="6358"/>
    <cellStyle name="_Sheet1_Dot BNB Traited store POS" xfId="6359"/>
    <cellStyle name="_Sheet1_Echo Production schedule_2010 Fall_201018" xfId="21885"/>
    <cellStyle name="_Sheet1_Echo Production schedule_2010 Fall_201018 2" xfId="25797"/>
    <cellStyle name="_Sheet1_E-Commerce" xfId="21886"/>
    <cellStyle name="_Sheet1_E-Commerce 2" xfId="25798"/>
    <cellStyle name="_Sheet1_Evaluation" xfId="21887"/>
    <cellStyle name="_Sheet1_Evaluation 2" xfId="25799"/>
    <cellStyle name="_Sheet1_Evaluation_Fan Floral and Ovation-1" xfId="21888"/>
    <cellStyle name="_Sheet1_Evaluation_Fan Floral and Ovation-1 2" xfId="25800"/>
    <cellStyle name="_Sheet1_Forecast evaluation_Brisbane-Pyranees_20100709" xfId="21889"/>
    <cellStyle name="_Sheet1_Forecast evaluation_Brisbane-Pyranees_20100709 2" xfId="25801"/>
    <cellStyle name="_Sheet1_Forecast evaluation_Crystal Beach_20110401" xfId="21890"/>
    <cellStyle name="_Sheet1_Forecast evaluation_Crystal Beach_20110401 2" xfId="25802"/>
    <cellStyle name="_Sheet1_Forecast evaluation_Pacifica-Island Grove_20110301" xfId="21891"/>
    <cellStyle name="_Sheet1_Forecast evaluation_Pacifica-Island Grove_20110301 2" xfId="25803"/>
    <cellStyle name="_Sheet1_Harbor house Production Schedule_2011Fall_201112" xfId="21892"/>
    <cellStyle name="_Sheet1_Harbor house Production Schedule_2011Fall_201112 2" xfId="25804"/>
    <cellStyle name="_Sheet1_Harbor house Production Schedule_2011Spring_201105" xfId="21893"/>
    <cellStyle name="_Sheet1_Harbor house Production Schedule_2011Spring_201105 2" xfId="25805"/>
    <cellStyle name="_Sheet1_Harbor house Production Schedule_2011Spring_201105_11.6" xfId="46257"/>
    <cellStyle name="_Sheet1_Harbor house Production Schedule_2011Spring_201105_12.4 " xfId="46258"/>
    <cellStyle name="_Sheet1_Harbor house Production Schedule_2011Spring_201105_BBB evaluation for Calypso 993store _20111121_frank" xfId="46259"/>
    <cellStyle name="_Sheet1_Harbor house Production Schedule_2011Spring_201105_BBB evaluation for Calypso 993store _20111121_frank 2" xfId="46260"/>
    <cellStyle name="_Sheet1_Harbor house Production Schedule_2011Spring_201105_BBB evaluation for Calypso 993store _20111121_Frank_2" xfId="46261"/>
    <cellStyle name="_Sheet1_Harbor house Production Schedule_2011Spring_201105_BBB evaluation for Calypso 993store _20111121_Frank_2 2" xfId="46262"/>
    <cellStyle name="_Sheet1_Harbor house Production Schedule_2011Spring_201105_BBB evaluation for Calypso 993store _20111121_frank_BBB proj for Calypso 993store" xfId="46263"/>
    <cellStyle name="_Sheet1_Harbor house Production Schedule_2011Spring_201105_BBB proj for Calypso 993store" xfId="46264"/>
    <cellStyle name="_Sheet1_Harbor house Production Schedule_2011Spring_201105_Echo Production schedule_2009 Fall_201119" xfId="46265"/>
    <cellStyle name="_Sheet1_Harbor house Production Schedule_2011Spring_201105_Echo Production schedule_2009 Fall_201119 2" xfId="46266"/>
    <cellStyle name="_Sheet1_Harbor house Production Schedule_2011Spring_201105_Echo Production schedule_2009 Fall_201141" xfId="46267"/>
    <cellStyle name="_Sheet1_Harbor house Production Schedule_2011Spring_201105_Echo Production schedule_2009 Fall_201141 2" xfId="46268"/>
    <cellStyle name="_Sheet1_Harbor house Production Schedule_2011Spring_201105_Harbor house Production Schedule_2011Spring_201139" xfId="46269"/>
    <cellStyle name="_Sheet1_Harbor house Production Schedule_2011Spring_201105_Harbor house Production Schedule_2011Spring_201139 2" xfId="46270"/>
    <cellStyle name="_Sheet1_Harbor house Production Schedule_2011Spring_201105_Harbor house Production Schedule_2011Spring_201139_BBB proj for Calypso 993store" xfId="46271"/>
    <cellStyle name="_Sheet1_Harbor house Production Schedule_2011Spring_201105_Macy proj 201110" xfId="46272"/>
    <cellStyle name="_Sheet1_Harbor house Production Schedule_2011Spring_201105_Macy proj 201110 2" xfId="46273"/>
    <cellStyle name="_Sheet1_Harbor house Production Schedule_2011Spring_201105_Sheet1" xfId="25806"/>
    <cellStyle name="_Sheet1_Harbor house Production Schedule_2011Spring_201105_Sheet1 2" xfId="46274"/>
    <cellStyle name="_Sheet1_Harbor house Production Schedule_2011Spring_201105_Sheet2" xfId="46275"/>
    <cellStyle name="_Sheet1_Harbor house Production Schedule_2011Spring_201105_Summary" xfId="46276"/>
    <cellStyle name="_Sheet1_Harbor house Production Schedule_2011Spring_201105_Summary 2" xfId="46277"/>
    <cellStyle name="_Sheet1_Harbor house Production Schedule_2011Spring_201105_Summary_BBB proj for Calypso 993store" xfId="46278"/>
    <cellStyle name="_Sheet1_Harbor house Production Schedule_2011Spring_201139" xfId="46279"/>
    <cellStyle name="_Sheet1_Harbor house Production Schedule_2011Spring_201139 2" xfId="46280"/>
    <cellStyle name="_Sheet1_Harbor house Production Schedule_2011Spring_201139_BBB proj for Calypso 993store" xfId="46281"/>
    <cellStyle name="_Sheet1_History store count" xfId="6360"/>
    <cellStyle name="_Sheet1_History storecount" xfId="6361"/>
    <cellStyle name="_Sheet1_instructions" xfId="46282"/>
    <cellStyle name="_Sheet1_PO " xfId="6362"/>
    <cellStyle name="_Sheet1_PO daily" xfId="1319"/>
    <cellStyle name="_Sheet1_PO daily 2" xfId="12743"/>
    <cellStyle name="_Sheet1_PO daily 3" xfId="17760"/>
    <cellStyle name="_Sheet1_pool inventory" xfId="21894"/>
    <cellStyle name="_Sheet1_pool inventory 2" xfId="25807"/>
    <cellStyle name="_Sheet1_pool inventory_Sheet1" xfId="25808"/>
    <cellStyle name="_Sheet1_report" xfId="6363"/>
    <cellStyle name="_Sheet1_Report 2" xfId="46283"/>
    <cellStyle name="_Sheet1_Report_1" xfId="46284"/>
    <cellStyle name="_Sheet1_Report_11.6" xfId="46285"/>
    <cellStyle name="_Sheet1_Report_12.4 " xfId="46286"/>
    <cellStyle name="_Sheet1_Report_Sheet1" xfId="46287"/>
    <cellStyle name="_Sheet1_Report_Sheet2" xfId="46288"/>
    <cellStyle name="_Sheet1_Retail Price" xfId="6364"/>
    <cellStyle name="_Sheet1_Sheet1" xfId="21895"/>
    <cellStyle name="_Sheet1_Sheet1 2" xfId="25809"/>
    <cellStyle name="_Sheet1_Sheet1_1" xfId="21896"/>
    <cellStyle name="_Sheet1_Sheet1_1 2" xfId="25810"/>
    <cellStyle name="_Sheet1_Sheet1_1_Sheet1" xfId="25811"/>
    <cellStyle name="_Sheet1_Sheet1_Sheet1" xfId="25812"/>
    <cellStyle name="_Sheet1_Sheet2" xfId="46289"/>
    <cellStyle name="_Sheet1_Sheet4" xfId="21897"/>
    <cellStyle name="_Sheet1_Sheet4 2" xfId="25813"/>
    <cellStyle name="_Sheet1_Sheet4_Sheet1" xfId="25814"/>
    <cellStyle name="_Sheet1_status" xfId="46290"/>
    <cellStyle name="_Sheet1_status report" xfId="46291"/>
    <cellStyle name="_Sheet1_Summary" xfId="46292"/>
    <cellStyle name="_Sheet1_turn off list" xfId="46293"/>
    <cellStyle name="_Sheet1_turn off request" xfId="46294"/>
    <cellStyle name="_Sheet1_WM production schedule_2011 Spring New Items_201144_Mintha" xfId="6365"/>
    <cellStyle name="_Sheet1_WM.Com sales" xfId="6366"/>
    <cellStyle name="_Sheet1_Woolrich Bedding_projection_20110420_three first" xfId="21898"/>
    <cellStyle name="_Sheet1_Woolrich Bedding_projection_20110420_three first 2" xfId="25815"/>
    <cellStyle name="_Sheet1_Woolrich Bedding_projection_20110420_three first_Sheet1" xfId="25816"/>
    <cellStyle name="_Sheet2" xfId="21899"/>
    <cellStyle name="_Sheet2 2" xfId="25817"/>
    <cellStyle name="_Sheet2 3" xfId="46295"/>
    <cellStyle name="_Sheet2_1" xfId="21900"/>
    <cellStyle name="_Sheet2_1 2" xfId="25818"/>
    <cellStyle name="_Sheet2_1_Sheet1" xfId="25819"/>
    <cellStyle name="_Sheet2_Sheet1" xfId="25820"/>
    <cellStyle name="_Sheet3" xfId="21901"/>
    <cellStyle name="_Sheet3 2" xfId="25821"/>
    <cellStyle name="_Sheet3 3" xfId="25822"/>
    <cellStyle name="_Sheet3 4" xfId="25823"/>
    <cellStyle name="_Sheet3_Sheet1" xfId="25824"/>
    <cellStyle name="_Shopko chairs 090413" xfId="1616"/>
    <cellStyle name="_Shopko chairs 090413 2" xfId="3326"/>
    <cellStyle name="_Shopko chairs 090413 2 2" xfId="13587"/>
    <cellStyle name="_Shopko chairs 090413 2 2 2" xfId="25825"/>
    <cellStyle name="_Shopko chairs 090413 2 3" xfId="18599"/>
    <cellStyle name="_Shopko chairs 090413 2 3 2" xfId="25826"/>
    <cellStyle name="_Shopko chairs 090413 2_Sheet1" xfId="25827"/>
    <cellStyle name="_Shopko chairs 090413 3" xfId="2978"/>
    <cellStyle name="_Shopko chairs 090413 3 2" xfId="25828"/>
    <cellStyle name="_Shopko chairs 090413 3 2_Sheet1" xfId="25829"/>
    <cellStyle name="_Shopko chairs 090413 3 3" xfId="25830"/>
    <cellStyle name="_Shopko chairs 090413 3_Sheet1" xfId="25831"/>
    <cellStyle name="_Shopko chairs 090413 4" xfId="13250"/>
    <cellStyle name="_Shopko chairs 090413 4 2" xfId="25833"/>
    <cellStyle name="_Shopko chairs 090413 4 3" xfId="25832"/>
    <cellStyle name="_Shopko chairs 090413 5" xfId="18262"/>
    <cellStyle name="_Shopko chairs 090413 5 2" xfId="25834"/>
    <cellStyle name="_Shopko chairs 090413 6" xfId="25835"/>
    <cellStyle name="_Shopko chairs 090413_77" xfId="21902"/>
    <cellStyle name="_Shopko chairs 090413_77 2" xfId="25836"/>
    <cellStyle name="_Shopko chairs 090413_77 3" xfId="25837"/>
    <cellStyle name="_Shopko chairs 090413_77 3 2" xfId="25838"/>
    <cellStyle name="_Shopko chairs 090413_77 4" xfId="25839"/>
    <cellStyle name="_Shopko chairs 090413_77 4 2" xfId="25840"/>
    <cellStyle name="_Shopko chairs 090413_77 5" xfId="25841"/>
    <cellStyle name="_Shopko chairs 090413_77 5 2" xfId="25842"/>
    <cellStyle name="_Shopko chairs 090413_77 6" xfId="25843"/>
    <cellStyle name="_Shopko chairs 090413_77 7" xfId="25844"/>
    <cellStyle name="_Shopko chairs 090413_77 8" xfId="25845"/>
    <cellStyle name="_Shopko chairs 090413_77_Sheet1" xfId="25846"/>
    <cellStyle name="_Shopko chairs 090413_Chairs" xfId="25847"/>
    <cellStyle name="_Shopko chairs 090413_Chairs_all in" xfId="25848"/>
    <cellStyle name="_Shopko chairs 090413_Chairs_all in_Chairs" xfId="25849"/>
    <cellStyle name="_Shopko chairs 090413_Chairs_all in_HJ order" xfId="25850"/>
    <cellStyle name="_Shopko chairs 090413_Chairs_ALL items" xfId="25851"/>
    <cellStyle name="_Shopko chairs 090413_Chairs_ALL items_chair" xfId="25852"/>
    <cellStyle name="_Shopko chairs 090413_Chairs_ALL items_Chairs" xfId="25853"/>
    <cellStyle name="_Shopko chairs 090413_Chairs_ALL items_HJ order" xfId="25854"/>
    <cellStyle name="_Shopko chairs 090413_Chairs_Chairs" xfId="25855"/>
    <cellStyle name="_Shopko chairs 090413_Chairs_FOB CHINA" xfId="25856"/>
    <cellStyle name="_Shopko chairs 090413_Chairs_WOD chair" xfId="25857"/>
    <cellStyle name="_Shopko chairs 090413_JLA Accents 4-2013 - Michelle 2 Price" xfId="3327"/>
    <cellStyle name="_Shopko chairs 090413_JLA Accents 4-2013 - Michelle 2 Price 2" xfId="13588"/>
    <cellStyle name="_Shopko chairs 090413_JLA Accents 4-2013 - Michelle 2 Price 2 2" xfId="25858"/>
    <cellStyle name="_Shopko chairs 090413_JLA Accents 4-2013 - Michelle 2 Price 3" xfId="18600"/>
    <cellStyle name="_Shopko chairs 090413_JLA Accents 4-2013 - Michelle 2 Price 3 2" xfId="25860"/>
    <cellStyle name="_Shopko chairs 090413_JLA Accents 4-2013 - Michelle 2 Price 3 3" xfId="25859"/>
    <cellStyle name="_Shopko chairs 090413_JLA Accents 4-2013 - Michelle 2 Price 4" xfId="25861"/>
    <cellStyle name="_Shopko chairs 090413_JLA Accents 4-2013 - Michelle 2 Price 4 2" xfId="25862"/>
    <cellStyle name="_Shopko chairs 090413_JLA Accents 4-2013 - Michelle 2 Price 5" xfId="25863"/>
    <cellStyle name="_Shopko chairs 090413_JLA Accents 4-2013 - Michelle 2 Price 5 2" xfId="25864"/>
    <cellStyle name="_Shopko chairs 090413_JLA Accents 4-2013 - Michelle 2 Price 6" xfId="25865"/>
    <cellStyle name="_Shopko chairs 090413_JLA Accents 4-2013 - Michelle 2 Price 7" xfId="25866"/>
    <cellStyle name="_Shopko chairs 090413_JLA Accents 4-2013 - Michelle 2 Price 8" xfId="25867"/>
    <cellStyle name="_Shopko chairs 090413_JLA Accents 4-2013 - Michelle 2 Price_all in" xfId="25868"/>
    <cellStyle name="_Shopko chairs 090413_JLA Accents 4-2013 - Michelle 2 Price_all in_Chairs" xfId="25869"/>
    <cellStyle name="_Shopko chairs 090413_JLA Accents 4-2013 - Michelle 2 Price_all in_HJ order" xfId="25870"/>
    <cellStyle name="_Shopko chairs 090413_JLA Accents 4-2013 - Michelle 2 Price_ALL items" xfId="25871"/>
    <cellStyle name="_Shopko chairs 090413_JLA Accents 4-2013 - Michelle 2 Price_ALL items_chair" xfId="25872"/>
    <cellStyle name="_Shopko chairs 090413_JLA Accents 4-2013 - Michelle 2 Price_ALL items_Chairs" xfId="25873"/>
    <cellStyle name="_Shopko chairs 090413_JLA Accents 4-2013 - Michelle 2 Price_ALL items_HJ order" xfId="25874"/>
    <cellStyle name="_Shopko chairs 090413_JLA Accents 4-2013 - Michelle 2 Price_Chairs" xfId="25875"/>
    <cellStyle name="_Shopko chairs 090413_JLA Accents 4-2013 - Michelle 2 Price_FOB CHINA" xfId="25876"/>
    <cellStyle name="_Shopko chairs 090413_JLA Accents 4-2013 - Michelle 2 Price_Furniture" xfId="25877"/>
    <cellStyle name="_Shopko chairs 090413_JLA Accents 4-2013 - Michelle 2 Price_Sheet1" xfId="25878"/>
    <cellStyle name="_Shopko chairs 090413_JLA Accents 4-2013 - Michelle 2 Price_WOD chair" xfId="25879"/>
    <cellStyle name="_Shopko chairs 090413_June 13 2013 pooled stock ecom menu" xfId="2979"/>
    <cellStyle name="_Shopko chairs 090413_June 13 2013 pooled stock ecom menu 2" xfId="13251"/>
    <cellStyle name="_Shopko chairs 090413_June 13 2013 pooled stock ecom menu 3" xfId="18263"/>
    <cellStyle name="_Shopko chairs 090413_Madison Park" xfId="3966"/>
    <cellStyle name="_Shopko chairs 090413_Madison Park 2" xfId="14200"/>
    <cellStyle name="_Shopko chairs 090413_Madison Park 2 2" xfId="25880"/>
    <cellStyle name="_Shopko chairs 090413_Madison Park 3" xfId="19212"/>
    <cellStyle name="_Shopko chairs 090413_Madison Park 3 2" xfId="25881"/>
    <cellStyle name="_Shopko chairs 090413_Madison Park 4" xfId="25882"/>
    <cellStyle name="_Shopko chairs 090413_Madison Park_Sheet1" xfId="25883"/>
    <cellStyle name="_Shopko chairs 090413_Madison Park_Sheet2" xfId="25884"/>
    <cellStyle name="_Shopko chairs 090413_RTG tufted armless chair July 06 09" xfId="1617"/>
    <cellStyle name="_Shopko chairs 090413_RTG tufted armless chair July 06 09 2" xfId="3328"/>
    <cellStyle name="_Shopko chairs 090413_RTG tufted armless chair July 06 09 2 2" xfId="13589"/>
    <cellStyle name="_Shopko chairs 090413_RTG tufted armless chair July 06 09 2 2 2" xfId="25885"/>
    <cellStyle name="_Shopko chairs 090413_RTG tufted armless chair July 06 09 2 3" xfId="18601"/>
    <cellStyle name="_Shopko chairs 090413_RTG tufted armless chair July 06 09 2 3 2" xfId="25886"/>
    <cellStyle name="_Shopko chairs 090413_RTG tufted armless chair July 06 09 2_Sheet1" xfId="25887"/>
    <cellStyle name="_Shopko chairs 090413_RTG tufted armless chair July 06 09 3" xfId="2980"/>
    <cellStyle name="_Shopko chairs 090413_RTG tufted armless chair July 06 09 3 2" xfId="25888"/>
    <cellStyle name="_Shopko chairs 090413_RTG tufted armless chair July 06 09 3 2_Sheet1" xfId="25889"/>
    <cellStyle name="_Shopko chairs 090413_RTG tufted armless chair July 06 09 3 3" xfId="25890"/>
    <cellStyle name="_Shopko chairs 090413_RTG tufted armless chair July 06 09 3_Sheet1" xfId="25891"/>
    <cellStyle name="_Shopko chairs 090413_RTG tufted armless chair July 06 09 4" xfId="13252"/>
    <cellStyle name="_Shopko chairs 090413_RTG tufted armless chair July 06 09 4 2" xfId="25893"/>
    <cellStyle name="_Shopko chairs 090413_RTG tufted armless chair July 06 09 4 3" xfId="25892"/>
    <cellStyle name="_Shopko chairs 090413_RTG tufted armless chair July 06 09 5" xfId="18264"/>
    <cellStyle name="_Shopko chairs 090413_RTG tufted armless chair July 06 09 5 2" xfId="25894"/>
    <cellStyle name="_Shopko chairs 090413_RTG tufted armless chair July 06 09 6" xfId="25895"/>
    <cellStyle name="_Shopko chairs 090413_RTG tufted armless chair July 06 09_77" xfId="21903"/>
    <cellStyle name="_Shopko chairs 090413_RTG tufted armless chair July 06 09_77 2" xfId="25896"/>
    <cellStyle name="_Shopko chairs 090413_RTG tufted armless chair July 06 09_77 3" xfId="25897"/>
    <cellStyle name="_Shopko chairs 090413_RTG tufted armless chair July 06 09_77 3 2" xfId="25898"/>
    <cellStyle name="_Shopko chairs 090413_RTG tufted armless chair July 06 09_77 4" xfId="25899"/>
    <cellStyle name="_Shopko chairs 090413_RTG tufted armless chair July 06 09_77 4 2" xfId="25900"/>
    <cellStyle name="_Shopko chairs 090413_RTG tufted armless chair July 06 09_77 5" xfId="25901"/>
    <cellStyle name="_Shopko chairs 090413_RTG tufted armless chair July 06 09_77 5 2" xfId="25902"/>
    <cellStyle name="_Shopko chairs 090413_RTG tufted armless chair July 06 09_77 6" xfId="25903"/>
    <cellStyle name="_Shopko chairs 090413_RTG tufted armless chair July 06 09_77 7" xfId="25904"/>
    <cellStyle name="_Shopko chairs 090413_RTG tufted armless chair July 06 09_77 8" xfId="25905"/>
    <cellStyle name="_Shopko chairs 090413_RTG tufted armless chair July 06 09_77_Sheet1" xfId="25906"/>
    <cellStyle name="_Shopko chairs 090413_RTG tufted armless chair July 06 09_Chairs" xfId="25907"/>
    <cellStyle name="_Shopko chairs 090413_RTG tufted armless chair July 06 09_Chairs_all in" xfId="25908"/>
    <cellStyle name="_Shopko chairs 090413_RTG tufted armless chair July 06 09_Chairs_all in_Chairs" xfId="25909"/>
    <cellStyle name="_Shopko chairs 090413_RTG tufted armless chair July 06 09_Chairs_all in_HJ order" xfId="25910"/>
    <cellStyle name="_Shopko chairs 090413_RTG tufted armless chair July 06 09_Chairs_ALL items" xfId="25911"/>
    <cellStyle name="_Shopko chairs 090413_RTG tufted armless chair July 06 09_Chairs_ALL items_chair" xfId="25912"/>
    <cellStyle name="_Shopko chairs 090413_RTG tufted armless chair July 06 09_Chairs_ALL items_Chairs" xfId="25913"/>
    <cellStyle name="_Shopko chairs 090413_RTG tufted armless chair July 06 09_Chairs_ALL items_HJ order" xfId="25914"/>
    <cellStyle name="_Shopko chairs 090413_RTG tufted armless chair July 06 09_Chairs_Chairs" xfId="25915"/>
    <cellStyle name="_Shopko chairs 090413_RTG tufted armless chair July 06 09_Chairs_FOB CHINA" xfId="25916"/>
    <cellStyle name="_Shopko chairs 090413_RTG tufted armless chair July 06 09_Chairs_WOD chair" xfId="25917"/>
    <cellStyle name="_Shopko chairs 090413_RTG tufted armless chair July 06 09_JLA Accents 4-2013 - Michelle 2 Price" xfId="3329"/>
    <cellStyle name="_Shopko chairs 090413_RTG tufted armless chair July 06 09_JLA Accents 4-2013 - Michelle 2 Price 2" xfId="13590"/>
    <cellStyle name="_Shopko chairs 090413_RTG tufted armless chair July 06 09_JLA Accents 4-2013 - Michelle 2 Price 2 2" xfId="25918"/>
    <cellStyle name="_Shopko chairs 090413_RTG tufted armless chair July 06 09_JLA Accents 4-2013 - Michelle 2 Price 3" xfId="18602"/>
    <cellStyle name="_Shopko chairs 090413_RTG tufted armless chair July 06 09_JLA Accents 4-2013 - Michelle 2 Price 3 2" xfId="25920"/>
    <cellStyle name="_Shopko chairs 090413_RTG tufted armless chair July 06 09_JLA Accents 4-2013 - Michelle 2 Price 3 3" xfId="25919"/>
    <cellStyle name="_Shopko chairs 090413_RTG tufted armless chair July 06 09_JLA Accents 4-2013 - Michelle 2 Price 4" xfId="25921"/>
    <cellStyle name="_Shopko chairs 090413_RTG tufted armless chair July 06 09_JLA Accents 4-2013 - Michelle 2 Price 4 2" xfId="25922"/>
    <cellStyle name="_Shopko chairs 090413_RTG tufted armless chair July 06 09_JLA Accents 4-2013 - Michelle 2 Price 5" xfId="25923"/>
    <cellStyle name="_Shopko chairs 090413_RTG tufted armless chair July 06 09_JLA Accents 4-2013 - Michelle 2 Price 5 2" xfId="25924"/>
    <cellStyle name="_Shopko chairs 090413_RTG tufted armless chair July 06 09_JLA Accents 4-2013 - Michelle 2 Price 6" xfId="25925"/>
    <cellStyle name="_Shopko chairs 090413_RTG tufted armless chair July 06 09_JLA Accents 4-2013 - Michelle 2 Price 7" xfId="25926"/>
    <cellStyle name="_Shopko chairs 090413_RTG tufted armless chair July 06 09_JLA Accents 4-2013 - Michelle 2 Price 8" xfId="25927"/>
    <cellStyle name="_Shopko chairs 090413_RTG tufted armless chair July 06 09_JLA Accents 4-2013 - Michelle 2 Price_all in" xfId="25928"/>
    <cellStyle name="_Shopko chairs 090413_RTG tufted armless chair July 06 09_JLA Accents 4-2013 - Michelle 2 Price_all in_Chairs" xfId="25929"/>
    <cellStyle name="_Shopko chairs 090413_RTG tufted armless chair July 06 09_JLA Accents 4-2013 - Michelle 2 Price_all in_HJ order" xfId="25930"/>
    <cellStyle name="_Shopko chairs 090413_RTG tufted armless chair July 06 09_JLA Accents 4-2013 - Michelle 2 Price_ALL items" xfId="25931"/>
    <cellStyle name="_Shopko chairs 090413_RTG tufted armless chair July 06 09_JLA Accents 4-2013 - Michelle 2 Price_ALL items_chair" xfId="25932"/>
    <cellStyle name="_Shopko chairs 090413_RTG tufted armless chair July 06 09_JLA Accents 4-2013 - Michelle 2 Price_ALL items_Chairs" xfId="25933"/>
    <cellStyle name="_Shopko chairs 090413_RTG tufted armless chair July 06 09_JLA Accents 4-2013 - Michelle 2 Price_ALL items_HJ order" xfId="25934"/>
    <cellStyle name="_Shopko chairs 090413_RTG tufted armless chair July 06 09_JLA Accents 4-2013 - Michelle 2 Price_Chairs" xfId="25935"/>
    <cellStyle name="_Shopko chairs 090413_RTG tufted armless chair July 06 09_JLA Accents 4-2013 - Michelle 2 Price_FOB CHINA" xfId="25936"/>
    <cellStyle name="_Shopko chairs 090413_RTG tufted armless chair July 06 09_JLA Accents 4-2013 - Michelle 2 Price_Furniture" xfId="25937"/>
    <cellStyle name="_Shopko chairs 090413_RTG tufted armless chair July 06 09_JLA Accents 4-2013 - Michelle 2 Price_Sheet1" xfId="25938"/>
    <cellStyle name="_Shopko chairs 090413_RTG tufted armless chair July 06 09_JLA Accents 4-2013 - Michelle 2 Price_WOD chair" xfId="25939"/>
    <cellStyle name="_Shopko chairs 090413_RTG tufted armless chair July 06 09_June 13 2013 pooled stock ecom menu" xfId="2981"/>
    <cellStyle name="_Shopko chairs 090413_RTG tufted armless chair July 06 09_June 13 2013 pooled stock ecom menu 2" xfId="13253"/>
    <cellStyle name="_Shopko chairs 090413_RTG tufted armless chair July 06 09_June 13 2013 pooled stock ecom menu 3" xfId="18265"/>
    <cellStyle name="_Shopko chairs 090413_RTG tufted armless chair July 06 09_Madison Park" xfId="3967"/>
    <cellStyle name="_Shopko chairs 090413_RTG tufted armless chair July 06 09_Madison Park 2" xfId="14201"/>
    <cellStyle name="_Shopko chairs 090413_RTG tufted armless chair July 06 09_Madison Park 2 2" xfId="25940"/>
    <cellStyle name="_Shopko chairs 090413_RTG tufted armless chair July 06 09_Madison Park 3" xfId="19213"/>
    <cellStyle name="_Shopko chairs 090413_RTG tufted armless chair July 06 09_Madison Park 3 2" xfId="25941"/>
    <cellStyle name="_Shopko chairs 090413_RTG tufted armless chair July 06 09_Madison Park 4" xfId="25942"/>
    <cellStyle name="_Shopko chairs 090413_RTG tufted armless chair July 06 09_Madison Park_Sheet1" xfId="25943"/>
    <cellStyle name="_Shopko chairs 090413_RTG tufted armless chair July 06 09_Madison Park_Sheet2" xfId="25944"/>
    <cellStyle name="_Shopko chairs 090413_RTG tufted armless chair July 06 09_Sheet1" xfId="25945"/>
    <cellStyle name="_Shopko chairs 090413_RTG tufted armless chair July 06 09_Sheet2" xfId="21904"/>
    <cellStyle name="_Shopko chairs 090413_RTG tufted armless chair July 06 09_Sheet2 2" xfId="25946"/>
    <cellStyle name="_Shopko chairs 090413_RTG tufted armless chair July 06 09_Sheet2 3" xfId="25947"/>
    <cellStyle name="_Shopko chairs 090413_RTG tufted armless chair July 06 09_Sheet2_Sheet1" xfId="25948"/>
    <cellStyle name="_Shopko chairs 090413_Sheet1" xfId="25949"/>
    <cellStyle name="_Shopko chairs 090413_Sheet2" xfId="21905"/>
    <cellStyle name="_Shopko chairs 090413_Sheet2 2" xfId="25950"/>
    <cellStyle name="_Shopko chairs 090413_Sheet2 3" xfId="25951"/>
    <cellStyle name="_Shopko chairs 090413_Sheet2_Sheet1" xfId="25952"/>
    <cellStyle name="_Shortage List" xfId="25953"/>
    <cellStyle name="_Shortage List 2" xfId="25954"/>
    <cellStyle name="_SM-Jungle Fever 7-27-09" xfId="46296"/>
    <cellStyle name="_Sofa Mart Morris chair quotation 2010-4-9 (2)" xfId="1618"/>
    <cellStyle name="_Sofa Mart Morris chair quotation 2010-4-9 (2) 2" xfId="3330"/>
    <cellStyle name="_Sofa Mart Morris chair quotation 2010-4-9 (2) 2 2" xfId="13591"/>
    <cellStyle name="_Sofa Mart Morris chair quotation 2010-4-9 (2) 2 2 2" xfId="25955"/>
    <cellStyle name="_Sofa Mart Morris chair quotation 2010-4-9 (2) 2 3" xfId="18603"/>
    <cellStyle name="_Sofa Mart Morris chair quotation 2010-4-9 (2) 2 3 2" xfId="25956"/>
    <cellStyle name="_Sofa Mart Morris chair quotation 2010-4-9 (2) 2_Sheet1" xfId="25957"/>
    <cellStyle name="_Sofa Mart Morris chair quotation 2010-4-9 (2) 3" xfId="2982"/>
    <cellStyle name="_Sofa Mart Morris chair quotation 2010-4-9 (2) 3 2" xfId="25958"/>
    <cellStyle name="_Sofa Mart Morris chair quotation 2010-4-9 (2) 3 2_Sheet1" xfId="25959"/>
    <cellStyle name="_Sofa Mart Morris chair quotation 2010-4-9 (2) 3 3" xfId="25960"/>
    <cellStyle name="_Sofa Mart Morris chair quotation 2010-4-9 (2) 3_Sheet1" xfId="25961"/>
    <cellStyle name="_Sofa Mart Morris chair quotation 2010-4-9 (2) 4" xfId="13254"/>
    <cellStyle name="_Sofa Mart Morris chair quotation 2010-4-9 (2) 4 2" xfId="25963"/>
    <cellStyle name="_Sofa Mart Morris chair quotation 2010-4-9 (2) 4 3" xfId="25962"/>
    <cellStyle name="_Sofa Mart Morris chair quotation 2010-4-9 (2) 5" xfId="18266"/>
    <cellStyle name="_Sofa Mart Morris chair quotation 2010-4-9 (2) 5 2" xfId="25964"/>
    <cellStyle name="_Sofa Mart Morris chair quotation 2010-4-9 (2) 6" xfId="25965"/>
    <cellStyle name="_Sofa Mart Morris chair quotation 2010-4-9 (2)_77" xfId="21906"/>
    <cellStyle name="_Sofa Mart Morris chair quotation 2010-4-9 (2)_77 2" xfId="25966"/>
    <cellStyle name="_Sofa Mart Morris chair quotation 2010-4-9 (2)_77 3" xfId="25967"/>
    <cellStyle name="_Sofa Mart Morris chair quotation 2010-4-9 (2)_77 3 2" xfId="25968"/>
    <cellStyle name="_Sofa Mart Morris chair quotation 2010-4-9 (2)_77 4" xfId="25969"/>
    <cellStyle name="_Sofa Mart Morris chair quotation 2010-4-9 (2)_77 4 2" xfId="25970"/>
    <cellStyle name="_Sofa Mart Morris chair quotation 2010-4-9 (2)_77 5" xfId="25971"/>
    <cellStyle name="_Sofa Mart Morris chair quotation 2010-4-9 (2)_77 5 2" xfId="25972"/>
    <cellStyle name="_Sofa Mart Morris chair quotation 2010-4-9 (2)_77 6" xfId="25973"/>
    <cellStyle name="_Sofa Mart Morris chair quotation 2010-4-9 (2)_77 7" xfId="25974"/>
    <cellStyle name="_Sofa Mart Morris chair quotation 2010-4-9 (2)_77 8" xfId="25975"/>
    <cellStyle name="_Sofa Mart Morris chair quotation 2010-4-9 (2)_77_Sheet1" xfId="25976"/>
    <cellStyle name="_Sofa Mart Morris chair quotation 2010-4-9 (2)_Chairs" xfId="25977"/>
    <cellStyle name="_Sofa Mart Morris chair quotation 2010-4-9 (2)_Chairs_all in" xfId="25978"/>
    <cellStyle name="_Sofa Mart Morris chair quotation 2010-4-9 (2)_Chairs_all in_Chairs" xfId="25979"/>
    <cellStyle name="_Sofa Mart Morris chair quotation 2010-4-9 (2)_Chairs_all in_HJ order" xfId="25980"/>
    <cellStyle name="_Sofa Mart Morris chair quotation 2010-4-9 (2)_Chairs_ALL items" xfId="25981"/>
    <cellStyle name="_Sofa Mart Morris chair quotation 2010-4-9 (2)_Chairs_ALL items_chair" xfId="25982"/>
    <cellStyle name="_Sofa Mart Morris chair quotation 2010-4-9 (2)_Chairs_ALL items_Chairs" xfId="25983"/>
    <cellStyle name="_Sofa Mart Morris chair quotation 2010-4-9 (2)_Chairs_ALL items_HJ order" xfId="25984"/>
    <cellStyle name="_Sofa Mart Morris chair quotation 2010-4-9 (2)_Chairs_Chairs" xfId="25985"/>
    <cellStyle name="_Sofa Mart Morris chair quotation 2010-4-9 (2)_Chairs_FOB CHINA" xfId="25986"/>
    <cellStyle name="_Sofa Mart Morris chair quotation 2010-4-9 (2)_Chairs_WOD chair" xfId="25987"/>
    <cellStyle name="_Sofa Mart Morris chair quotation 2010-4-9 (2)_JLA Accents 4-2013 - Michelle 2 Price" xfId="3331"/>
    <cellStyle name="_Sofa Mart Morris chair quotation 2010-4-9 (2)_JLA Accents 4-2013 - Michelle 2 Price 2" xfId="13592"/>
    <cellStyle name="_Sofa Mart Morris chair quotation 2010-4-9 (2)_JLA Accents 4-2013 - Michelle 2 Price 2 2" xfId="25988"/>
    <cellStyle name="_Sofa Mart Morris chair quotation 2010-4-9 (2)_JLA Accents 4-2013 - Michelle 2 Price 3" xfId="18604"/>
    <cellStyle name="_Sofa Mart Morris chair quotation 2010-4-9 (2)_JLA Accents 4-2013 - Michelle 2 Price 3 2" xfId="25990"/>
    <cellStyle name="_Sofa Mart Morris chair quotation 2010-4-9 (2)_JLA Accents 4-2013 - Michelle 2 Price 3 3" xfId="25989"/>
    <cellStyle name="_Sofa Mart Morris chair quotation 2010-4-9 (2)_JLA Accents 4-2013 - Michelle 2 Price 4" xfId="25991"/>
    <cellStyle name="_Sofa Mart Morris chair quotation 2010-4-9 (2)_JLA Accents 4-2013 - Michelle 2 Price 4 2" xfId="25992"/>
    <cellStyle name="_Sofa Mart Morris chair quotation 2010-4-9 (2)_JLA Accents 4-2013 - Michelle 2 Price 5" xfId="25993"/>
    <cellStyle name="_Sofa Mart Morris chair quotation 2010-4-9 (2)_JLA Accents 4-2013 - Michelle 2 Price 5 2" xfId="25994"/>
    <cellStyle name="_Sofa Mart Morris chair quotation 2010-4-9 (2)_JLA Accents 4-2013 - Michelle 2 Price 6" xfId="25995"/>
    <cellStyle name="_Sofa Mart Morris chair quotation 2010-4-9 (2)_JLA Accents 4-2013 - Michelle 2 Price 7" xfId="25996"/>
    <cellStyle name="_Sofa Mart Morris chair quotation 2010-4-9 (2)_JLA Accents 4-2013 - Michelle 2 Price 8" xfId="25997"/>
    <cellStyle name="_Sofa Mart Morris chair quotation 2010-4-9 (2)_JLA Accents 4-2013 - Michelle 2 Price_all in" xfId="25998"/>
    <cellStyle name="_Sofa Mart Morris chair quotation 2010-4-9 (2)_JLA Accents 4-2013 - Michelle 2 Price_all in_Chairs" xfId="25999"/>
    <cellStyle name="_Sofa Mart Morris chair quotation 2010-4-9 (2)_JLA Accents 4-2013 - Michelle 2 Price_all in_HJ order" xfId="26000"/>
    <cellStyle name="_Sofa Mart Morris chair quotation 2010-4-9 (2)_JLA Accents 4-2013 - Michelle 2 Price_ALL items" xfId="26001"/>
    <cellStyle name="_Sofa Mart Morris chair quotation 2010-4-9 (2)_JLA Accents 4-2013 - Michelle 2 Price_ALL items_chair" xfId="26002"/>
    <cellStyle name="_Sofa Mart Morris chair quotation 2010-4-9 (2)_JLA Accents 4-2013 - Michelle 2 Price_ALL items_Chairs" xfId="26003"/>
    <cellStyle name="_Sofa Mart Morris chair quotation 2010-4-9 (2)_JLA Accents 4-2013 - Michelle 2 Price_ALL items_HJ order" xfId="26004"/>
    <cellStyle name="_Sofa Mart Morris chair quotation 2010-4-9 (2)_JLA Accents 4-2013 - Michelle 2 Price_Chairs" xfId="26005"/>
    <cellStyle name="_Sofa Mart Morris chair quotation 2010-4-9 (2)_JLA Accents 4-2013 - Michelle 2 Price_FOB CHINA" xfId="26006"/>
    <cellStyle name="_Sofa Mart Morris chair quotation 2010-4-9 (2)_JLA Accents 4-2013 - Michelle 2 Price_Furniture" xfId="26007"/>
    <cellStyle name="_Sofa Mart Morris chair quotation 2010-4-9 (2)_JLA Accents 4-2013 - Michelle 2 Price_Sheet1" xfId="26008"/>
    <cellStyle name="_Sofa Mart Morris chair quotation 2010-4-9 (2)_JLA Accents 4-2013 - Michelle 2 Price_WOD chair" xfId="26009"/>
    <cellStyle name="_Sofa Mart Morris chair quotation 2010-4-9 (2)_June 13 2013 pooled stock ecom menu" xfId="2983"/>
    <cellStyle name="_Sofa Mart Morris chair quotation 2010-4-9 (2)_June 13 2013 pooled stock ecom menu 2" xfId="13255"/>
    <cellStyle name="_Sofa Mart Morris chair quotation 2010-4-9 (2)_June 13 2013 pooled stock ecom menu 3" xfId="18267"/>
    <cellStyle name="_Sofa Mart Morris chair quotation 2010-4-9 (2)_Madison Park" xfId="3968"/>
    <cellStyle name="_Sofa Mart Morris chair quotation 2010-4-9 (2)_Madison Park 2" xfId="14202"/>
    <cellStyle name="_Sofa Mart Morris chair quotation 2010-4-9 (2)_Madison Park 2 2" xfId="26010"/>
    <cellStyle name="_Sofa Mart Morris chair quotation 2010-4-9 (2)_Madison Park 3" xfId="19214"/>
    <cellStyle name="_Sofa Mart Morris chair quotation 2010-4-9 (2)_Madison Park 3 2" xfId="26011"/>
    <cellStyle name="_Sofa Mart Morris chair quotation 2010-4-9 (2)_Madison Park 4" xfId="26012"/>
    <cellStyle name="_Sofa Mart Morris chair quotation 2010-4-9 (2)_Madison Park_Sheet1" xfId="26013"/>
    <cellStyle name="_Sofa Mart Morris chair quotation 2010-4-9 (2)_Madison Park_Sheet2" xfId="26014"/>
    <cellStyle name="_Sofa Mart Morris chair quotation 2010-4-9 (2)_Sheet1" xfId="26015"/>
    <cellStyle name="_Sofa Mart Morris chair quotation 2010-4-9 (2)_Sheet2" xfId="21907"/>
    <cellStyle name="_Sofa Mart Morris chair quotation 2010-4-9 (2)_Sheet2 2" xfId="26016"/>
    <cellStyle name="_Sofa Mart Morris chair quotation 2010-4-9 (2)_Sheet2 3" xfId="26017"/>
    <cellStyle name="_Sofa Mart Morris chair quotation 2010-4-9 (2)_Sheet2_Sheet1" xfId="26018"/>
    <cellStyle name="_Sofa Mart-Accent Chair SKU" xfId="1619"/>
    <cellStyle name="_Sofa Mart-Accent Chair SKU 2" xfId="2984"/>
    <cellStyle name="_Sofa Mart-Accent Chair SKU 2 2" xfId="26019"/>
    <cellStyle name="_Sofa Mart-Accent Chair SKU 2_Sheet1" xfId="26020"/>
    <cellStyle name="_Sofa Mart-Accent Chair SKU 3" xfId="13256"/>
    <cellStyle name="_Sofa Mart-Accent Chair SKU 3 2" xfId="26021"/>
    <cellStyle name="_Sofa Mart-Accent Chair SKU 3_Sheet1" xfId="26022"/>
    <cellStyle name="_Sofa Mart-Accent Chair SKU 4" xfId="18268"/>
    <cellStyle name="_Sofa Mart-Accent Chair SKU 4 2" xfId="26024"/>
    <cellStyle name="_Sofa Mart-Accent Chair SKU 4 3" xfId="26023"/>
    <cellStyle name="_Sofa Mart-Accent Chair SKU 5" xfId="26025"/>
    <cellStyle name="_Sofa Mart-Accent Chair SKU_Accent Chair warehouse item list 110121" xfId="3332"/>
    <cellStyle name="_Sofa Mart-Accent Chair SKU_Accent Chair warehouse item list 110121 2" xfId="13593"/>
    <cellStyle name="_Sofa Mart-Accent Chair SKU_Accent Chair warehouse item list 110121 2 2" xfId="26026"/>
    <cellStyle name="_Sofa Mart-Accent Chair SKU_Accent Chair warehouse item list 110121 2_Sheet1" xfId="26027"/>
    <cellStyle name="_Sofa Mart-Accent Chair SKU_Accent Chair warehouse item list 110121 3" xfId="18605"/>
    <cellStyle name="_Sofa Mart-Accent Chair SKU_Accent Chair warehouse item list 110121 3 2" xfId="26028"/>
    <cellStyle name="_Sofa Mart-Accent Chair SKU_Accent Chair warehouse item list 110121_2011 HP Pricing for 2010 items" xfId="3333"/>
    <cellStyle name="_Sofa Mart-Accent Chair SKU_Accent Chair warehouse item list 110121_2011 HP Pricing for 2010 items 2" xfId="13594"/>
    <cellStyle name="_Sofa Mart-Accent Chair SKU_Accent Chair warehouse item list 110121_2011 HP Pricing for 2010 items 2 2" xfId="26029"/>
    <cellStyle name="_Sofa Mart-Accent Chair SKU_Accent Chair warehouse item list 110121_2011 HP Pricing for 2010 items 3" xfId="18606"/>
    <cellStyle name="_Sofa Mart-Accent Chair SKU_Accent Chair warehouse item list 110121_2011 HP Pricing for 2010 items_Sheet1" xfId="26030"/>
    <cellStyle name="_Sofa Mart-Accent Chair SKU_Accent Chair warehouse item list 110121_2012 HP Old chair quote_4 4 2012-updated 4.4" xfId="3334"/>
    <cellStyle name="_Sofa Mart-Accent Chair SKU_Accent Chair warehouse item list 110121_2012 HP Old chair quote_4 4 2012-updated 4.4 2" xfId="13595"/>
    <cellStyle name="_Sofa Mart-Accent Chair SKU_Accent Chair warehouse item list 110121_2012 HP Old chair quote_4 4 2012-updated 4.4 2 2" xfId="26031"/>
    <cellStyle name="_Sofa Mart-Accent Chair SKU_Accent Chair warehouse item list 110121_2012 HP Old chair quote_4 4 2012-updated 4.4 3" xfId="18607"/>
    <cellStyle name="_Sofa Mart-Accent Chair SKU_Accent Chair warehouse item list 110121_2012 HP Old chair quote_4 4 2012-updated 4.4_all in" xfId="26032"/>
    <cellStyle name="_Sofa Mart-Accent Chair SKU_Accent Chair warehouse item list 110121_2012 HP Old chair quote_4 4 2012-updated 4.4_ALL items" xfId="26033"/>
    <cellStyle name="_Sofa Mart-Accent Chair SKU_Accent Chair warehouse item list 110121_2012 HP Old chair quote_4 4 2012-updated 4.4_Chairs" xfId="26034"/>
    <cellStyle name="_Sofa Mart-Accent Chair SKU_Accent Chair warehouse item list 110121_2012 HP Old chair quote_4 4 2012-updated 4.4_FOB CHINA" xfId="26035"/>
    <cellStyle name="_Sofa Mart-Accent Chair SKU_Accent Chair warehouse item list 110121_2012 HP Old chair quote_4 4 2012-updated 4.4_FOB CHINA_Chairs" xfId="26036"/>
    <cellStyle name="_Sofa Mart-Accent Chair SKU_Accent Chair warehouse item list 110121_2012 HP Old chair quote_4 4 2012-updated 4.4_FOB CHINA_HJ order" xfId="26037"/>
    <cellStyle name="_Sofa Mart-Accent Chair SKU_Accent Chair warehouse item list 110121_2012 HP Old chair quote_4 4 2012-updated 4.4_Sheet1" xfId="26038"/>
    <cellStyle name="_Sofa Mart-Accent Chair SKU_Accent Chair warehouse item list 110121_36" xfId="21908"/>
    <cellStyle name="_Sofa Mart-Accent Chair SKU_Accent Chair warehouse item list 110121_36 2" xfId="21909"/>
    <cellStyle name="_Sofa Mart-Accent Chair SKU_Accent Chair warehouse item list 110121_36 2 2" xfId="26039"/>
    <cellStyle name="_Sofa Mart-Accent Chair SKU_Accent Chair warehouse item list 110121_36 2_Sheet1" xfId="26040"/>
    <cellStyle name="_Sofa Mart-Accent Chair SKU_Accent Chair warehouse item list 110121_36 3" xfId="26041"/>
    <cellStyle name="_Sofa Mart-Accent Chair SKU_Accent Chair warehouse item list 110121_36_Sheet1" xfId="26042"/>
    <cellStyle name="_Sofa Mart-Accent Chair SKU_Accent Chair warehouse item list 110121_77" xfId="21910"/>
    <cellStyle name="_Sofa Mart-Accent Chair SKU_Accent Chair warehouse item list 110121_77 2" xfId="26043"/>
    <cellStyle name="_Sofa Mart-Accent Chair SKU_Accent Chair warehouse item list 110121_77_Sheet1" xfId="26044"/>
    <cellStyle name="_Sofa Mart-Accent Chair SKU_Accent Chair warehouse item list 110121_ALL items" xfId="26045"/>
    <cellStyle name="_Sofa Mart-Accent Chair SKU_Accent Chair warehouse item list 110121_ART VAN need price for China" xfId="26046"/>
    <cellStyle name="_Sofa Mart-Accent Chair SKU_Accent Chair warehouse item list 110121_ART VAN orders item information" xfId="26047"/>
    <cellStyle name="_Sofa Mart-Accent Chair SKU_Accent Chair warehouse item list 110121_chair" xfId="26048"/>
    <cellStyle name="_Sofa Mart-Accent Chair SKU_Accent Chair warehouse item list 110121_Chairs" xfId="26049"/>
    <cellStyle name="_Sofa Mart-Accent Chair SKU_Accent Chair warehouse item list 110121_Furniture" xfId="26050"/>
    <cellStyle name="_Sofa Mart-Accent Chair SKU_Accent Chair warehouse item list 110121_HJ order" xfId="26051"/>
    <cellStyle name="_Sofa Mart-Accent Chair SKU_Accent Chair warehouse item list 110121_JLA Accents 10-2012  FNL to Sku _ Top Art (2)" xfId="3335"/>
    <cellStyle name="_Sofa Mart-Accent Chair SKU_Accent Chair warehouse item list 110121_JLA Accents 10-2012  FNL to Sku _ Top Art (2) 2" xfId="13596"/>
    <cellStyle name="_Sofa Mart-Accent Chair SKU_Accent Chair warehouse item list 110121_JLA Accents 10-2012  FNL to Sku _ Top Art (2) 2 2" xfId="26052"/>
    <cellStyle name="_Sofa Mart-Accent Chair SKU_Accent Chair warehouse item list 110121_JLA Accents 10-2012  FNL to Sku _ Top Art (2) 3" xfId="18608"/>
    <cellStyle name="_Sofa Mart-Accent Chair SKU_Accent Chair warehouse item list 110121_JLA Accents 10-2012  FNL to Sku _ Top Art (2)_Sheet1" xfId="26053"/>
    <cellStyle name="_Sofa Mart-Accent Chair SKU_Accent Chair warehouse item list 110121_JLA Accents 4-2013 - Michelle 2 Price" xfId="3336"/>
    <cellStyle name="_Sofa Mart-Accent Chair SKU_Accent Chair warehouse item list 110121_JLA Accents 4-2013 - Michelle 2 Price 2" xfId="13597"/>
    <cellStyle name="_Sofa Mart-Accent Chair SKU_Accent Chair warehouse item list 110121_JLA Accents 4-2013 - Michelle 2 Price 2 2" xfId="26054"/>
    <cellStyle name="_Sofa Mart-Accent Chair SKU_Accent Chair warehouse item list 110121_JLA Accents 4-2013 - Michelle 2 Price 3" xfId="18609"/>
    <cellStyle name="_Sofa Mart-Accent Chair SKU_Accent Chair warehouse item list 110121_JLA Accents 4-2013 - Michelle 2 Price_Sheet1" xfId="26055"/>
    <cellStyle name="_Sofa Mart-Accent Chair SKU_Accent Chair warehouse item list 110121_Kohl's - Accent chair line up - 5 22 2012 from lemon (3)" xfId="26056"/>
    <cellStyle name="_Sofa Mart-Accent Chair SKU_Accent Chair warehouse item list 110121_Kohls proposal" xfId="26057"/>
    <cellStyle name="_Sofa Mart-Accent Chair SKU_Accent Chair warehouse item list 110121_Line Plan Fall 2012 FINAL" xfId="3337"/>
    <cellStyle name="_Sofa Mart-Accent Chair SKU_Accent Chair warehouse item list 110121_Line Plan Fall 2012 FINAL 2" xfId="13598"/>
    <cellStyle name="_Sofa Mart-Accent Chair SKU_Accent Chair warehouse item list 110121_Line Plan Fall 2012 FINAL 2 2" xfId="26058"/>
    <cellStyle name="_Sofa Mart-Accent Chair SKU_Accent Chair warehouse item list 110121_Line Plan Fall 2012 FINAL 3" xfId="18610"/>
    <cellStyle name="_Sofa Mart-Accent Chair SKU_Accent Chair warehouse item list 110121_Line Plan Fall 2012 FINAL_Sheet1" xfId="26059"/>
    <cellStyle name="_Sofa Mart-Accent Chair SKU_Accent Chair warehouse item list 110121_OLD ITEM" xfId="3338"/>
    <cellStyle name="_Sofa Mart-Accent Chair SKU_Accent Chair warehouse item list 110121_OLD ITEM 2" xfId="13599"/>
    <cellStyle name="_Sofa Mart-Accent Chair SKU_Accent Chair warehouse item list 110121_OLD ITEM 2 2" xfId="26060"/>
    <cellStyle name="_Sofa Mart-Accent Chair SKU_Accent Chair warehouse item list 110121_OLD ITEM 3" xfId="18611"/>
    <cellStyle name="_Sofa Mart-Accent Chair SKU_Accent Chair warehouse item list 110121_OLD ITEM_Sheet1" xfId="26061"/>
    <cellStyle name="_Sofa Mart-Accent Chair SKU_Accent Chair warehouse item list 110121_Sheet1" xfId="26062"/>
    <cellStyle name="_Sofa Mart-Accent Chair SKU_Accent Chair warehouse item list 110121_Sheet2" xfId="21911"/>
    <cellStyle name="_Sofa Mart-Accent Chair SKU_Accent Chair warehouse item list 110121_Sheet2 2" xfId="21912"/>
    <cellStyle name="_Sofa Mart-Accent Chair SKU_Accent Chair warehouse item list 110121_Sheet2 2 2" xfId="26063"/>
    <cellStyle name="_Sofa Mart-Accent Chair SKU_Accent Chair warehouse item list 110121_Sheet2 2_Sheet1" xfId="26064"/>
    <cellStyle name="_Sofa Mart-Accent Chair SKU_Accent Chair warehouse item list 110121_Sheet2 3" xfId="26065"/>
    <cellStyle name="_Sofa Mart-Accent Chair SKU_Accent Chair warehouse item list 110121_Sheet2_Sheet1" xfId="26066"/>
    <cellStyle name="_Sofa Mart-Accent Chair SKU_Accent Chair warehouse item list 110121_Total quote sheet for 201304 HP chairs" xfId="3339"/>
    <cellStyle name="_Sofa Mart-Accent Chair SKU_Accent Chair warehouse item list 110121_Total quote sheet for 201304 HP chairs 2" xfId="13600"/>
    <cellStyle name="_Sofa Mart-Accent Chair SKU_Accent Chair warehouse item list 110121_Total quote sheet for 201304 HP chairs 2 2" xfId="26067"/>
    <cellStyle name="_Sofa Mart-Accent Chair SKU_Accent Chair warehouse item list 110121_Total quote sheet for 201304 HP chairs 3" xfId="18612"/>
    <cellStyle name="_Sofa Mart-Accent Chair SKU_Accent Chair warehouse item list 110121_Total quote sheet for 201304 HP chairs_Sheet1" xfId="26068"/>
    <cellStyle name="_Sofa Mart-Accent Chair SKU_Accent Chair warehouse item list 110121_Total quote sheet for 201304 HP samples _updated on 3-25-2013 (3)" xfId="3340"/>
    <cellStyle name="_Sofa Mart-Accent Chair SKU_Accent Chair warehouse item list 110121_Total quote sheet for 201304 HP samples _updated on 3-25-2013 (3) 2" xfId="13601"/>
    <cellStyle name="_Sofa Mart-Accent Chair SKU_Accent Chair warehouse item list 110121_Total quote sheet for 201304 HP samples _updated on 3-25-2013 (3) 2 2" xfId="26069"/>
    <cellStyle name="_Sofa Mart-Accent Chair SKU_Accent Chair warehouse item list 110121_Total quote sheet for 201304 HP samples _updated on 3-25-2013 (3) 3" xfId="18613"/>
    <cellStyle name="_Sofa Mart-Accent Chair SKU_Accent Chair warehouse item list 110121_Total quote sheet for 201304 HP samples _updated on 3-25-2013 (3)_Sheet1" xfId="26070"/>
    <cellStyle name="_Sofa Mart-Accent Chair SKU_Accent Chair warehouse item list 110121_Total quote sheet for 201304 HP samples _updated on 3-26-2013 (2)" xfId="3341"/>
    <cellStyle name="_Sofa Mart-Accent Chair SKU_Accent Chair warehouse item list 110121_Total quote sheet for 201304 HP samples _updated on 3-26-2013 (2) 2" xfId="13602"/>
    <cellStyle name="_Sofa Mart-Accent Chair SKU_Accent Chair warehouse item list 110121_Total quote sheet for 201304 HP samples _updated on 3-26-2013 (2) 2 2" xfId="26071"/>
    <cellStyle name="_Sofa Mart-Accent Chair SKU_Accent Chair warehouse item list 110121_Total quote sheet for 201304 HP samples _updated on 3-26-2013 (2) 3" xfId="18614"/>
    <cellStyle name="_Sofa Mart-Accent Chair SKU_Accent Chair warehouse item list 110121_Total quote sheet for 201304 HP samples _updated on 3-26-2013 (2)_Sheet1" xfId="26072"/>
    <cellStyle name="_Sofa Mart-Accent Chair SKU_Accent Chair warehouse item list 110121_Total quote sheet for 201304 HP samples 3-15-2013" xfId="3342"/>
    <cellStyle name="_Sofa Mart-Accent Chair SKU_Accent Chair warehouse item list 110121_Total quote sheet for 201304 HP samples 3-15-2013 2" xfId="13603"/>
    <cellStyle name="_Sofa Mart-Accent Chair SKU_Accent Chair warehouse item list 110121_Total quote sheet for 201304 HP samples 3-15-2013 2 2" xfId="26073"/>
    <cellStyle name="_Sofa Mart-Accent Chair SKU_Accent Chair warehouse item list 110121_Total quote sheet for 201304 HP samples 3-15-2013 3" xfId="18615"/>
    <cellStyle name="_Sofa Mart-Accent Chair SKU_Accent Chair warehouse item list 110121_Total quote sheet for 201304 HP samples 3-15-2013_Sheet1" xfId="26074"/>
    <cellStyle name="_Sofa Mart-Accent Chair SKU_Accent Chair warehouse item list 110121_Total quote sheet for 201304 HP samples 3-18-2013" xfId="3343"/>
    <cellStyle name="_Sofa Mart-Accent Chair SKU_Accent Chair warehouse item list 110121_Total quote sheet for 201304 HP samples 3-18-2013 2" xfId="13604"/>
    <cellStyle name="_Sofa Mart-Accent Chair SKU_Accent Chair warehouse item list 110121_Total quote sheet for 201304 HP samples 3-18-2013 2 2" xfId="26075"/>
    <cellStyle name="_Sofa Mart-Accent Chair SKU_Accent Chair warehouse item list 110121_Total quote sheet for 201304 HP samples 3-18-2013 3" xfId="18616"/>
    <cellStyle name="_Sofa Mart-Accent Chair SKU_Accent Chair warehouse item list 110121_Total quote sheet for 201304 HP samples 3-18-2013_Sheet1" xfId="26076"/>
    <cellStyle name="_Sofa Mart-Accent Chair SKU_Accent Chair warehouse item list 110121_Updated Chair warehouse program - JCP" xfId="3344"/>
    <cellStyle name="_Sofa Mart-Accent Chair SKU_Accent Chair warehouse item list 110121_Updated Chair warehouse program - JCP 2" xfId="13605"/>
    <cellStyle name="_Sofa Mart-Accent Chair SKU_Accent Chair warehouse item list 110121_Updated Chair warehouse program - JCP 2 2" xfId="26077"/>
    <cellStyle name="_Sofa Mart-Accent Chair SKU_Accent Chair warehouse item list 110121_Updated Chair warehouse program - JCP 2_Sheet1" xfId="26078"/>
    <cellStyle name="_Sofa Mart-Accent Chair SKU_Accent Chair warehouse item list 110121_Updated Chair warehouse program - JCP 3" xfId="18617"/>
    <cellStyle name="_Sofa Mart-Accent Chair SKU_Accent Chair warehouse item list 110121_Updated Chair warehouse program - JCP 3 2" xfId="26079"/>
    <cellStyle name="_Sofa Mart-Accent Chair SKU_Accent Chair warehouse item list 110121_Updated Chair warehouse program - JCP_Sheet1" xfId="26080"/>
    <cellStyle name="_Sofa Mart-Accent Chair SKU_June 13 2013 pooled stock ecom menu" xfId="2985"/>
    <cellStyle name="_Sofa Mart-Accent Chair SKU_June 13 2013 pooled stock ecom menu 2" xfId="13257"/>
    <cellStyle name="_Sofa Mart-Accent Chair SKU_June 13 2013 pooled stock ecom menu 3" xfId="18269"/>
    <cellStyle name="_Sofa Mart-Accent Chair SKU_Madison Park" xfId="3969"/>
    <cellStyle name="_Sofa Mart-Accent Chair SKU_Madison Park 2" xfId="14203"/>
    <cellStyle name="_Sofa Mart-Accent Chair SKU_Madison Park 2 2" xfId="26081"/>
    <cellStyle name="_Sofa Mart-Accent Chair SKU_Madison Park 3" xfId="19215"/>
    <cellStyle name="_Sofa Mart-Accent Chair SKU_Madison Park 3 2" xfId="26082"/>
    <cellStyle name="_Sofa Mart-Accent Chair SKU_Madison Park_Sheet1" xfId="26083"/>
    <cellStyle name="_Sofa Mart-Accent Chair SKU_Madison Park_Sheet2" xfId="26084"/>
    <cellStyle name="_Sofa Mart-Accent Chair SKU_Price increase chairs - DB 1-20-11" xfId="3345"/>
    <cellStyle name="_Sofa Mart-Accent Chair SKU_Price increase chairs - DB 1-20-11 2" xfId="13606"/>
    <cellStyle name="_Sofa Mart-Accent Chair SKU_Price increase chairs - DB 1-20-11 2 2" xfId="26085"/>
    <cellStyle name="_Sofa Mart-Accent Chair SKU_Price increase chairs - DB 1-20-11 2_Sheet1" xfId="26086"/>
    <cellStyle name="_Sofa Mart-Accent Chair SKU_Price increase chairs - DB 1-20-11 3" xfId="18618"/>
    <cellStyle name="_Sofa Mart-Accent Chair SKU_Price increase chairs - DB 1-20-11 3 2" xfId="26087"/>
    <cellStyle name="_Sofa Mart-Accent Chair SKU_Price increase chairs - DB 1-20-11_Sheet1" xfId="26088"/>
    <cellStyle name="_Sofa Mart-Accent Chair SKU_Sheet1" xfId="26089"/>
    <cellStyle name="_Sofa Mart-Accent Chair SKU_USWW order and expense summary 1013" xfId="1620"/>
    <cellStyle name="_Sofa Mart-Accent Chair SKU_USWW order and expense summary 1013 2" xfId="2986"/>
    <cellStyle name="_Sofa Mart-Accent Chair SKU_USWW order and expense summary 1013 2 2" xfId="26090"/>
    <cellStyle name="_Sofa Mart-Accent Chair SKU_USWW order and expense summary 1013 2_Sheet1" xfId="26091"/>
    <cellStyle name="_Sofa Mart-Accent Chair SKU_USWW order and expense summary 1013 3" xfId="13258"/>
    <cellStyle name="_Sofa Mart-Accent Chair SKU_USWW order and expense summary 1013 3 2" xfId="26092"/>
    <cellStyle name="_Sofa Mart-Accent Chair SKU_USWW order and expense summary 1013 3_Sheet1" xfId="26093"/>
    <cellStyle name="_Sofa Mart-Accent Chair SKU_USWW order and expense summary 1013 4" xfId="18270"/>
    <cellStyle name="_Sofa Mart-Accent Chair SKU_USWW order and expense summary 1013 4 2" xfId="26095"/>
    <cellStyle name="_Sofa Mart-Accent Chair SKU_USWW order and expense summary 1013 4 3" xfId="26094"/>
    <cellStyle name="_Sofa Mart-Accent Chair SKU_USWW order and expense summary 1013 5" xfId="26096"/>
    <cellStyle name="_Sofa Mart-Accent Chair SKU_USWW order and expense summary 1013_2011 HP Pricing for 2010 items" xfId="3346"/>
    <cellStyle name="_Sofa Mart-Accent Chair SKU_USWW order and expense summary 1013_2011 HP Pricing for 2010 items 2" xfId="13607"/>
    <cellStyle name="_Sofa Mart-Accent Chair SKU_USWW order and expense summary 1013_2011 HP Pricing for 2010 items 2 2" xfId="26097"/>
    <cellStyle name="_Sofa Mart-Accent Chair SKU_USWW order and expense summary 1013_2011 HP Pricing for 2010 items 3" xfId="18619"/>
    <cellStyle name="_Sofa Mart-Accent Chair SKU_USWW order and expense summary 1013_2011 HP Pricing for 2010 items_Sheet1" xfId="26098"/>
    <cellStyle name="_Sofa Mart-Accent Chair SKU_USWW order and expense summary 1013_2012 HP Old chair quote_4 4 2012-updated 4.4" xfId="3347"/>
    <cellStyle name="_Sofa Mart-Accent Chair SKU_USWW order and expense summary 1013_2012 HP Old chair quote_4 4 2012-updated 4.4 2" xfId="13608"/>
    <cellStyle name="_Sofa Mart-Accent Chair SKU_USWW order and expense summary 1013_2012 HP Old chair quote_4 4 2012-updated 4.4 2 2" xfId="26099"/>
    <cellStyle name="_Sofa Mart-Accent Chair SKU_USWW order and expense summary 1013_2012 HP Old chair quote_4 4 2012-updated 4.4 3" xfId="18620"/>
    <cellStyle name="_Sofa Mart-Accent Chair SKU_USWW order and expense summary 1013_2012 HP Old chair quote_4 4 2012-updated 4.4_all in" xfId="26100"/>
    <cellStyle name="_Sofa Mart-Accent Chair SKU_USWW order and expense summary 1013_2012 HP Old chair quote_4 4 2012-updated 4.4_ALL items" xfId="26101"/>
    <cellStyle name="_Sofa Mart-Accent Chair SKU_USWW order and expense summary 1013_2012 HP Old chair quote_4 4 2012-updated 4.4_Chairs" xfId="26102"/>
    <cellStyle name="_Sofa Mart-Accent Chair SKU_USWW order and expense summary 1013_2012 HP Old chair quote_4 4 2012-updated 4.4_FOB CHINA" xfId="26103"/>
    <cellStyle name="_Sofa Mart-Accent Chair SKU_USWW order and expense summary 1013_2012 HP Old chair quote_4 4 2012-updated 4.4_FOB CHINA_Chairs" xfId="26104"/>
    <cellStyle name="_Sofa Mart-Accent Chair SKU_USWW order and expense summary 1013_2012 HP Old chair quote_4 4 2012-updated 4.4_FOB CHINA_HJ order" xfId="26105"/>
    <cellStyle name="_Sofa Mart-Accent Chair SKU_USWW order and expense summary 1013_2012 HP Old chair quote_4 4 2012-updated 4.4_Sheet1" xfId="26106"/>
    <cellStyle name="_Sofa Mart-Accent Chair SKU_USWW order and expense summary 1013_36" xfId="21913"/>
    <cellStyle name="_Sofa Mart-Accent Chair SKU_USWW order and expense summary 1013_36 2" xfId="21914"/>
    <cellStyle name="_Sofa Mart-Accent Chair SKU_USWW order and expense summary 1013_36 2 2" xfId="26107"/>
    <cellStyle name="_Sofa Mart-Accent Chair SKU_USWW order and expense summary 1013_36 2_Sheet1" xfId="26108"/>
    <cellStyle name="_Sofa Mart-Accent Chair SKU_USWW order and expense summary 1013_36 3" xfId="26109"/>
    <cellStyle name="_Sofa Mart-Accent Chair SKU_USWW order and expense summary 1013_36_Sheet1" xfId="26110"/>
    <cellStyle name="_Sofa Mart-Accent Chair SKU_USWW order and expense summary 1013_57" xfId="21915"/>
    <cellStyle name="_Sofa Mart-Accent Chair SKU_USWW order and expense summary 1013_57 2" xfId="21916"/>
    <cellStyle name="_Sofa Mart-Accent Chair SKU_USWW order and expense summary 1013_57 2 2" xfId="26111"/>
    <cellStyle name="_Sofa Mart-Accent Chair SKU_USWW order and expense summary 1013_57 2_Sheet1" xfId="26112"/>
    <cellStyle name="_Sofa Mart-Accent Chair SKU_USWW order and expense summary 1013_57 3" xfId="26113"/>
    <cellStyle name="_Sofa Mart-Accent Chair SKU_USWW order and expense summary 1013_57_Sheet1" xfId="26114"/>
    <cellStyle name="_Sofa Mart-Accent Chair SKU_USWW order and expense summary 1013_77" xfId="21917"/>
    <cellStyle name="_Sofa Mart-Accent Chair SKU_USWW order and expense summary 1013_77 2" xfId="26115"/>
    <cellStyle name="_Sofa Mart-Accent Chair SKU_USWW order and expense summary 1013_77_Sheet1" xfId="26116"/>
    <cellStyle name="_Sofa Mart-Accent Chair SKU_USWW order and expense summary 1013_ALL items" xfId="26117"/>
    <cellStyle name="_Sofa Mart-Accent Chair SKU_USWW order and expense summary 1013_ART VAN need price for China" xfId="26118"/>
    <cellStyle name="_Sofa Mart-Accent Chair SKU_USWW order and expense summary 1013_ART VAN orders item information" xfId="26119"/>
    <cellStyle name="_Sofa Mart-Accent Chair SKU_USWW order and expense summary 1013_chair" xfId="26120"/>
    <cellStyle name="_Sofa Mart-Accent Chair SKU_USWW order and expense summary 1013_Chairs" xfId="26121"/>
    <cellStyle name="_Sofa Mart-Accent Chair SKU_USWW order and expense summary 1013_CMF" xfId="26122"/>
    <cellStyle name="_Sofa Mart-Accent Chair SKU_USWW order and expense summary 1013_CMF 2" xfId="26123"/>
    <cellStyle name="_Sofa Mart-Accent Chair SKU_USWW order and expense summary 1013_Ecommerce Inventory 120215 updated (2)" xfId="3348"/>
    <cellStyle name="_Sofa Mart-Accent Chair SKU_USWW order and expense summary 1013_Ecommerce Inventory 120215 updated (2) 2" xfId="13609"/>
    <cellStyle name="_Sofa Mart-Accent Chair SKU_USWW order and expense summary 1013_Ecommerce Inventory 120215 updated (2) 2 2" xfId="26124"/>
    <cellStyle name="_Sofa Mart-Accent Chair SKU_USWW order and expense summary 1013_Ecommerce Inventory 120215 updated (2) 2_Sheet1" xfId="26125"/>
    <cellStyle name="_Sofa Mart-Accent Chair SKU_USWW order and expense summary 1013_Ecommerce Inventory 120215 updated (2) 3" xfId="18621"/>
    <cellStyle name="_Sofa Mart-Accent Chair SKU_USWW order and expense summary 1013_Ecommerce Inventory 120215 updated (2) 3 2" xfId="26126"/>
    <cellStyle name="_Sofa Mart-Accent Chair SKU_USWW order and expense summary 1013_Ecommerce Inventory 120215 updated (2)_Sheet1" xfId="26127"/>
    <cellStyle name="_Sofa Mart-Accent Chair SKU_USWW order and expense summary 1013_Ecommerce Menu - BBBST 01 22 13" xfId="2987"/>
    <cellStyle name="_Sofa Mart-Accent Chair SKU_USWW order and expense summary 1013_Ecommerce Menu - BBBST 01 22 13 2" xfId="13259"/>
    <cellStyle name="_Sofa Mart-Accent Chair SKU_USWW order and expense summary 1013_Ecommerce Menu - BBBST 01 22 13 2 2" xfId="26128"/>
    <cellStyle name="_Sofa Mart-Accent Chair SKU_USWW order and expense summary 1013_Ecommerce Menu - BBBST 01 22 13 3" xfId="18271"/>
    <cellStyle name="_Sofa Mart-Accent Chair SKU_USWW order and expense summary 1013_Ecommerce Menu - BBBST 01 22 13_June 13 2013 pooled stock ecom menu" xfId="2988"/>
    <cellStyle name="_Sofa Mart-Accent Chair SKU_USWW order and expense summary 1013_Ecommerce Menu - BBBST 01 22 13_June 13 2013 pooled stock ecom menu 2" xfId="13260"/>
    <cellStyle name="_Sofa Mart-Accent Chair SKU_USWW order and expense summary 1013_Ecommerce Menu - BBBST 01 22 13_June 13 2013 pooled stock ecom menu 3" xfId="18272"/>
    <cellStyle name="_Sofa Mart-Accent Chair SKU_USWW order and expense summary 1013_Ecommerce Menu - BBBST 01 22 13_Sheet1" xfId="26129"/>
    <cellStyle name="_Sofa Mart-Accent Chair SKU_USWW order and expense summary 1013_Ecommerce Sheet set Committment update 120902 (2)" xfId="2989"/>
    <cellStyle name="_Sofa Mart-Accent Chair SKU_USWW order and expense summary 1013_Ecommerce Sheet set Committment update 120902 (2) 2" xfId="13261"/>
    <cellStyle name="_Sofa Mart-Accent Chair SKU_USWW order and expense summary 1013_Ecommerce Sheet set Committment update 120902 (2) 2 2" xfId="26130"/>
    <cellStyle name="_Sofa Mart-Accent Chair SKU_USWW order and expense summary 1013_Ecommerce Sheet set Committment update 120902 (2) 3" xfId="18273"/>
    <cellStyle name="_Sofa Mart-Accent Chair SKU_USWW order and expense summary 1013_Ecommerce Sheet set Committment update 120902 (2)_June 13 2013 pooled stock ecom menu" xfId="2990"/>
    <cellStyle name="_Sofa Mart-Accent Chair SKU_USWW order and expense summary 1013_Ecommerce Sheet set Committment update 120902 (2)_June 13 2013 pooled stock ecom menu 2" xfId="13262"/>
    <cellStyle name="_Sofa Mart-Accent Chair SKU_USWW order and expense summary 1013_Ecommerce Sheet set Committment update 120902 (2)_June 13 2013 pooled stock ecom menu 3" xfId="18274"/>
    <cellStyle name="_Sofa Mart-Accent Chair SKU_USWW order and expense summary 1013_Ecommerce Sheet set Committment update 120902 (2)_Sheet1" xfId="26131"/>
    <cellStyle name="_Sofa Mart-Accent Chair SKU_USWW order and expense summary 1013_Furniture" xfId="26132"/>
    <cellStyle name="_Sofa Mart-Accent Chair SKU_USWW order and expense summary 1013_Haverty frames quotation - Youbang in stock 2011-08-30" xfId="3349"/>
    <cellStyle name="_Sofa Mart-Accent Chair SKU_USWW order and expense summary 1013_Haverty frames quotation - Youbang in stock 2011-08-30 2" xfId="13610"/>
    <cellStyle name="_Sofa Mart-Accent Chair SKU_USWW order and expense summary 1013_Haverty frames quotation - Youbang in stock 2011-08-30 2 2" xfId="26133"/>
    <cellStyle name="_Sofa Mart-Accent Chair SKU_USWW order and expense summary 1013_Haverty frames quotation - Youbang in stock 2011-08-30 2_Sheet1" xfId="26134"/>
    <cellStyle name="_Sofa Mart-Accent Chair SKU_USWW order and expense summary 1013_Haverty frames quotation - Youbang in stock 2011-08-30 3" xfId="18622"/>
    <cellStyle name="_Sofa Mart-Accent Chair SKU_USWW order and expense summary 1013_Haverty frames quotation - Youbang in stock 2011-08-30 3 2" xfId="26135"/>
    <cellStyle name="_Sofa Mart-Accent Chair SKU_USWW order and expense summary 1013_Haverty frames quotation - Youbang in stock 2011-08-30_Sheet1" xfId="26136"/>
    <cellStyle name="_Sofa Mart-Accent Chair SKU_USWW order and expense summary 1013_HJ order" xfId="26137"/>
    <cellStyle name="_Sofa Mart-Accent Chair SKU_USWW order and expense summary 1013_HP10 Quotation from Youbang (4)" xfId="3350"/>
    <cellStyle name="_Sofa Mart-Accent Chair SKU_USWW order and expense summary 1013_HP10 Quotation from Youbang (4) 2" xfId="13611"/>
    <cellStyle name="_Sofa Mart-Accent Chair SKU_USWW order and expense summary 1013_HP10 Quotation from Youbang (4) 2 2" xfId="26138"/>
    <cellStyle name="_Sofa Mart-Accent Chair SKU_USWW order and expense summary 1013_HP10 Quotation from Youbang (4) 2_Sheet1" xfId="26139"/>
    <cellStyle name="_Sofa Mart-Accent Chair SKU_USWW order and expense summary 1013_HP10 Quotation from Youbang (4) 3" xfId="18623"/>
    <cellStyle name="_Sofa Mart-Accent Chair SKU_USWW order and expense summary 1013_HP10 Quotation from Youbang (4) 3 2" xfId="26140"/>
    <cellStyle name="_Sofa Mart-Accent Chair SKU_USWW order and expense summary 1013_HP10 Quotation from Youbang (4)_Sheet1" xfId="26141"/>
    <cellStyle name="_Sofa Mart-Accent Chair SKU_USWW order and expense summary 1013_JC110517-BLK-FL" xfId="26142"/>
    <cellStyle name="_Sofa Mart-Accent Chair SKU_USWW order and expense summary 1013_JC110517-BLK-FL 2" xfId="26143"/>
    <cellStyle name="_Sofa Mart-Accent Chair SKU_USWW order and expense summary 1013_JC110517-BLK-FM" xfId="26144"/>
    <cellStyle name="_Sofa Mart-Accent Chair SKU_USWW order and expense summary 1013_JC110517-BLK-FM 2" xfId="26145"/>
    <cellStyle name="_Sofa Mart-Accent Chair SKU_USWW order and expense summary 1013_JC110517-BLK-MF" xfId="26146"/>
    <cellStyle name="_Sofa Mart-Accent Chair SKU_USWW order and expense summary 1013_JC110517-BLK-MF 2" xfId="26147"/>
    <cellStyle name="_Sofa Mart-Accent Chair SKU_USWW order and expense summary 1013_JC110517-CMF-MT" xfId="26148"/>
    <cellStyle name="_Sofa Mart-Accent Chair SKU_USWW order and expense summary 1013_JC110517-CMF-MT 2" xfId="26149"/>
    <cellStyle name="_Sofa Mart-Accent Chair SKU_USWW order and expense summary 1013_JC110517-THW-Berber" xfId="26150"/>
    <cellStyle name="_Sofa Mart-Accent Chair SKU_USWW order and expense summary 1013_JC110517-THW-Berber 2" xfId="26151"/>
    <cellStyle name="_Sofa Mart-Accent Chair SKU_USWW order and expense summary 1013_JC110517-THW-EC" xfId="26152"/>
    <cellStyle name="_Sofa Mart-Accent Chair SKU_USWW order and expense summary 1013_JC110517-THW-EC 2" xfId="26153"/>
    <cellStyle name="_Sofa Mart-Accent Chair SKU_USWW order and expense summary 1013_JC110517-THW-Mink" xfId="26154"/>
    <cellStyle name="_Sofa Mart-Accent Chair SKU_USWW order and expense summary 1013_JC110517-THW-Mink 2" xfId="26155"/>
    <cellStyle name="_Sofa Mart-Accent Chair SKU_USWW order and expense summary 1013_JC110517-THW-PV" xfId="26156"/>
    <cellStyle name="_Sofa Mart-Accent Chair SKU_USWW order and expense summary 1013_JC110517-THW-PV 2" xfId="26157"/>
    <cellStyle name="_Sofa Mart-Accent Chair SKU_USWW order and expense summary 1013_JC110517-THW-WC" xfId="26158"/>
    <cellStyle name="_Sofa Mart-Accent Chair SKU_USWW order and expense summary 1013_JC110517-THW-WC 2" xfId="26159"/>
    <cellStyle name="_Sofa Mart-Accent Chair SKU_USWW order and expense summary 1013_JCP Blanket-Throw Turnover Meeting JLA Quotes 10-20-2011" xfId="26160"/>
    <cellStyle name="_Sofa Mart-Accent Chair SKU_USWW order and expense summary 1013_JCP Blanket-Throw Turnover Meeting JLA Quotes 10-20-2011 2" xfId="26161"/>
    <cellStyle name="_Sofa Mart-Accent Chair SKU_USWW order and expense summary 1013_JCP market follow110930----111102add new" xfId="26162"/>
    <cellStyle name="_Sofa Mart-Accent Chair SKU_USWW order and expense summary 1013_JCP market follow110930----111102add new 2" xfId="26163"/>
    <cellStyle name="_Sofa Mart-Accent Chair SKU_USWW order and expense summary 1013_JCP market follow110930----111102add new_Pooled inventory 3M moisture pad 0417012" xfId="26164"/>
    <cellStyle name="_Sofa Mart-Accent Chair SKU_USWW order and expense summary 1013_JCP market follow110930----111102add new_Pooled inventory 3M moisture pad 0417012 2" xfId="26165"/>
    <cellStyle name="_Sofa Mart-Accent Chair SKU_USWW order and expense summary 1013_JCP market follow110930----111102add new_Pooled inventory 3M moisture pad 0417012_Poolstock Fall 12 basic bedding commitment 120502--CCD" xfId="26166"/>
    <cellStyle name="_Sofa Mart-Accent Chair SKU_USWW order and expense summary 1013_JCP market follow110930----111102add new_Pooled inventory 3M moisture pad 0417012_Poolstock Fall 12 basic bedding commitment 120502--CCD 2" xfId="26167"/>
    <cellStyle name="_Sofa Mart-Accent Chair SKU_USWW order and expense summary 1013_JCP market follow110930----cmf111102" xfId="26168"/>
    <cellStyle name="_Sofa Mart-Accent Chair SKU_USWW order and expense summary 1013_JCP market follow110930----cmf111102 2" xfId="26169"/>
    <cellStyle name="_Sofa Mart-Accent Chair SKU_USWW order and expense summary 1013_JLA Accents 10-2012  FNL to Sku _ Top Art (2)" xfId="3351"/>
    <cellStyle name="_Sofa Mart-Accent Chair SKU_USWW order and expense summary 1013_JLA Accents 10-2012  FNL to Sku _ Top Art (2) 2" xfId="13612"/>
    <cellStyle name="_Sofa Mart-Accent Chair SKU_USWW order and expense summary 1013_JLA Accents 10-2012  FNL to Sku _ Top Art (2) 2 2" xfId="26170"/>
    <cellStyle name="_Sofa Mart-Accent Chair SKU_USWW order and expense summary 1013_JLA Accents 10-2012  FNL to Sku _ Top Art (2) 3" xfId="18624"/>
    <cellStyle name="_Sofa Mart-Accent Chair SKU_USWW order and expense summary 1013_JLA Accents 10-2012  FNL to Sku _ Top Art (2)_Sheet1" xfId="26171"/>
    <cellStyle name="_Sofa Mart-Accent Chair SKU_USWW order and expense summary 1013_JLA Accents 4-2013 - Michelle 2 Price" xfId="3352"/>
    <cellStyle name="_Sofa Mart-Accent Chair SKU_USWW order and expense summary 1013_JLA Accents 4-2013 - Michelle 2 Price 2" xfId="13613"/>
    <cellStyle name="_Sofa Mart-Accent Chair SKU_USWW order and expense summary 1013_JLA Accents 4-2013 - Michelle 2 Price 2 2" xfId="26172"/>
    <cellStyle name="_Sofa Mart-Accent Chair SKU_USWW order and expense summary 1013_JLA Accents 4-2013 - Michelle 2 Price 3" xfId="18625"/>
    <cellStyle name="_Sofa Mart-Accent Chair SKU_USWW order and expense summary 1013_JLA Accents 4-2013 - Michelle 2 Price_Sheet1" xfId="26173"/>
    <cellStyle name="_Sofa Mart-Accent Chair SKU_USWW order and expense summary 1013_JLA100929-FEBED-FL" xfId="26174"/>
    <cellStyle name="_Sofa Mart-Accent Chair SKU_USWW order and expense summary 1013_JLA100929-FEBED-FL 2" xfId="26175"/>
    <cellStyle name="_Sofa Mart-Accent Chair SKU_USWW order and expense summary 1013_June 13 2013 pooled stock ecom menu" xfId="2991"/>
    <cellStyle name="_Sofa Mart-Accent Chair SKU_USWW order and expense summary 1013_June 13 2013 pooled stock ecom menu 2" xfId="13263"/>
    <cellStyle name="_Sofa Mart-Accent Chair SKU_USWW order and expense summary 1013_June 13 2013 pooled stock ecom menu 3" xfId="18275"/>
    <cellStyle name="_Sofa Mart-Accent Chair SKU_USWW order and expense summary 1013_Kohl's - Accent chair line up - 5 22 2012 from lemon (3)" xfId="26176"/>
    <cellStyle name="_Sofa Mart-Accent Chair SKU_USWW order and expense summary 1013_Kohls proposal" xfId="26177"/>
    <cellStyle name="_Sofa Mart-Accent Chair SKU_USWW order and expense summary 1013_Line Plan Fall 2012 FINAL" xfId="3353"/>
    <cellStyle name="_Sofa Mart-Accent Chair SKU_USWW order and expense summary 1013_Line Plan Fall 2012 FINAL 2" xfId="13614"/>
    <cellStyle name="_Sofa Mart-Accent Chair SKU_USWW order and expense summary 1013_Line Plan Fall 2012 FINAL 2 2" xfId="26178"/>
    <cellStyle name="_Sofa Mart-Accent Chair SKU_USWW order and expense summary 1013_Line Plan Fall 2012 FINAL 3" xfId="18626"/>
    <cellStyle name="_Sofa Mart-Accent Chair SKU_USWW order and expense summary 1013_Line Plan Fall 2012 FINAL_Sheet1" xfId="26179"/>
    <cellStyle name="_Sofa Mart-Accent Chair SKU_USWW order and expense summary 1013_Madison Park" xfId="3970"/>
    <cellStyle name="_Sofa Mart-Accent Chair SKU_USWW order and expense summary 1013_Madison Park 2" xfId="14204"/>
    <cellStyle name="_Sofa Mart-Accent Chair SKU_USWW order and expense summary 1013_Madison Park 2 2" xfId="26180"/>
    <cellStyle name="_Sofa Mart-Accent Chair SKU_USWW order and expense summary 1013_Madison Park 3" xfId="19216"/>
    <cellStyle name="_Sofa Mart-Accent Chair SKU_USWW order and expense summary 1013_Madison Park_1" xfId="3971"/>
    <cellStyle name="_Sofa Mart-Accent Chair SKU_USWW order and expense summary 1013_Madison Park_1 2" xfId="14205"/>
    <cellStyle name="_Sofa Mart-Accent Chair SKU_USWW order and expense summary 1013_Madison Park_1 2 2" xfId="26181"/>
    <cellStyle name="_Sofa Mart-Accent Chair SKU_USWW order and expense summary 1013_Madison Park_1 3" xfId="19217"/>
    <cellStyle name="_Sofa Mart-Accent Chair SKU_USWW order and expense summary 1013_Madison Park_1 3 2" xfId="26182"/>
    <cellStyle name="_Sofa Mart-Accent Chair SKU_USWW order and expense summary 1013_Madison Park_1_Sheet1" xfId="26183"/>
    <cellStyle name="_Sofa Mart-Accent Chair SKU_USWW order and expense summary 1013_Madison Park_1_Sheet2" xfId="26184"/>
    <cellStyle name="_Sofa Mart-Accent Chair SKU_USWW order and expense summary 1013_Madison Park_Sheet1" xfId="26185"/>
    <cellStyle name="_Sofa Mart-Accent Chair SKU_USWW order and expense summary 1013_OLD ITEM" xfId="3354"/>
    <cellStyle name="_Sofa Mart-Accent Chair SKU_USWW order and expense summary 1013_OLD ITEM 2" xfId="13615"/>
    <cellStyle name="_Sofa Mart-Accent Chair SKU_USWW order and expense summary 1013_OLD ITEM 2 2" xfId="26186"/>
    <cellStyle name="_Sofa Mart-Accent Chair SKU_USWW order and expense summary 1013_OLD ITEM 3" xfId="18627"/>
    <cellStyle name="_Sofa Mart-Accent Chair SKU_USWW order and expense summary 1013_OLD ITEM_Sheet1" xfId="26187"/>
    <cellStyle name="_Sofa Mart-Accent Chair SKU_USWW order and expense summary 1013_Raymour domestic 052511 (2)" xfId="26188"/>
    <cellStyle name="_Sofa Mart-Accent Chair SKU_USWW order and expense summary 1013_Sheet1" xfId="26189"/>
    <cellStyle name="_Sofa Mart-Accent Chair SKU_USWW order and expense summary 1013_Sheet1 2" xfId="26190"/>
    <cellStyle name="_Sofa Mart-Accent Chair SKU_USWW order and expense summary 1013_Sheet2" xfId="21918"/>
    <cellStyle name="_Sofa Mart-Accent Chair SKU_USWW order and expense summary 1013_Sheet2 2" xfId="21919"/>
    <cellStyle name="_Sofa Mart-Accent Chair SKU_USWW order and expense summary 1013_Sheet2 2 2" xfId="26191"/>
    <cellStyle name="_Sofa Mart-Accent Chair SKU_USWW order and expense summary 1013_Sheet2 2_Sheet1" xfId="26192"/>
    <cellStyle name="_Sofa Mart-Accent Chair SKU_USWW order and expense summary 1013_Sheet2 3" xfId="26193"/>
    <cellStyle name="_Sofa Mart-Accent Chair SKU_USWW order and expense summary 1013_Sheet2_Sheet1" xfId="26194"/>
    <cellStyle name="_Sofa Mart-Accent Chair SKU_USWW order and expense summary 1013_Sheet5" xfId="26195"/>
    <cellStyle name="_Sofa Mart-Accent Chair SKU_USWW order and expense summary 1013_Sheet5 2" xfId="26196"/>
    <cellStyle name="_Sofa Mart-Accent Chair SKU_USWW order and expense summary 1013_Total quote sheet for 201304 HP chairs" xfId="3355"/>
    <cellStyle name="_Sofa Mart-Accent Chair SKU_USWW order and expense summary 1013_Total quote sheet for 201304 HP chairs 2" xfId="13616"/>
    <cellStyle name="_Sofa Mart-Accent Chair SKU_USWW order and expense summary 1013_Total quote sheet for 201304 HP chairs 2 2" xfId="26197"/>
    <cellStyle name="_Sofa Mart-Accent Chair SKU_USWW order and expense summary 1013_Total quote sheet for 201304 HP chairs 3" xfId="18628"/>
    <cellStyle name="_Sofa Mart-Accent Chair SKU_USWW order and expense summary 1013_Total quote sheet for 201304 HP chairs_Sheet1" xfId="26198"/>
    <cellStyle name="_Sofa Mart-Accent Chair SKU_USWW order and expense summary 1013_Total quote sheet for 201304 HP samples _updated on 3-25-2013 (3)" xfId="3356"/>
    <cellStyle name="_Sofa Mart-Accent Chair SKU_USWW order and expense summary 1013_Total quote sheet for 201304 HP samples _updated on 3-25-2013 (3) 2" xfId="13617"/>
    <cellStyle name="_Sofa Mart-Accent Chair SKU_USWW order and expense summary 1013_Total quote sheet for 201304 HP samples _updated on 3-25-2013 (3) 2 2" xfId="26199"/>
    <cellStyle name="_Sofa Mart-Accent Chair SKU_USWW order and expense summary 1013_Total quote sheet for 201304 HP samples _updated on 3-25-2013 (3) 3" xfId="18629"/>
    <cellStyle name="_Sofa Mart-Accent Chair SKU_USWW order and expense summary 1013_Total quote sheet for 201304 HP samples _updated on 3-25-2013 (3)_Sheet1" xfId="26200"/>
    <cellStyle name="_Sofa Mart-Accent Chair SKU_USWW order and expense summary 1013_Total quote sheet for 201304 HP samples _updated on 3-26-2013 (2)" xfId="3357"/>
    <cellStyle name="_Sofa Mart-Accent Chair SKU_USWW order and expense summary 1013_Total quote sheet for 201304 HP samples _updated on 3-26-2013 (2) 2" xfId="13618"/>
    <cellStyle name="_Sofa Mart-Accent Chair SKU_USWW order and expense summary 1013_Total quote sheet for 201304 HP samples _updated on 3-26-2013 (2) 2 2" xfId="26201"/>
    <cellStyle name="_Sofa Mart-Accent Chair SKU_USWW order and expense summary 1013_Total quote sheet for 201304 HP samples _updated on 3-26-2013 (2) 3" xfId="18630"/>
    <cellStyle name="_Sofa Mart-Accent Chair SKU_USWW order and expense summary 1013_Total quote sheet for 201304 HP samples _updated on 3-26-2013 (2)_Sheet1" xfId="26202"/>
    <cellStyle name="_Sofa Mart-Accent Chair SKU_USWW order and expense summary 1013_Total quote sheet for 201304 HP samples 3-15-2013" xfId="3358"/>
    <cellStyle name="_Sofa Mart-Accent Chair SKU_USWW order and expense summary 1013_Total quote sheet for 201304 HP samples 3-15-2013 2" xfId="13619"/>
    <cellStyle name="_Sofa Mart-Accent Chair SKU_USWW order and expense summary 1013_Total quote sheet for 201304 HP samples 3-15-2013 2 2" xfId="26203"/>
    <cellStyle name="_Sofa Mart-Accent Chair SKU_USWW order and expense summary 1013_Total quote sheet for 201304 HP samples 3-15-2013 3" xfId="18631"/>
    <cellStyle name="_Sofa Mart-Accent Chair SKU_USWW order and expense summary 1013_Total quote sheet for 201304 HP samples 3-15-2013_Sheet1" xfId="26204"/>
    <cellStyle name="_Sofa Mart-Accent Chair SKU_USWW order and expense summary 1013_Total quote sheet for 201304 HP samples 3-18-2013" xfId="3359"/>
    <cellStyle name="_Sofa Mart-Accent Chair SKU_USWW order and expense summary 1013_Total quote sheet for 201304 HP samples 3-18-2013 2" xfId="13620"/>
    <cellStyle name="_Sofa Mart-Accent Chair SKU_USWW order and expense summary 1013_Total quote sheet for 201304 HP samples 3-18-2013 2 2" xfId="26205"/>
    <cellStyle name="_Sofa Mart-Accent Chair SKU_USWW order and expense summary 1013_Total quote sheet for 201304 HP samples 3-18-2013 3" xfId="18632"/>
    <cellStyle name="_Sofa Mart-Accent Chair SKU_USWW order and expense summary 1013_Total quote sheet for 201304 HP samples 3-18-2013_Sheet1" xfId="26206"/>
    <cellStyle name="_Sofa Mart-Accent Chair SKU_USWW order and expense summary 1013_Tuesday morning pillowcoverpad110805" xfId="10228"/>
    <cellStyle name="_Sofa Mart-Accent Chair SKU_USWW order and expense summary 1013_Tuesday morning pillowcoverpad110805 2" xfId="26208"/>
    <cellStyle name="_Sofa Mart-Accent Chair SKU_USWW order and expense summary 1013_Tuesday morning pillowcoverpad110805 3" xfId="26207"/>
    <cellStyle name="_Sofa Mart-Accent Chair SKU_USWW order and expense summary 1013_Tuesday morning pillowcoverpad110805---CCD110815" xfId="10229"/>
    <cellStyle name="_Sofa Mart-Accent Chair SKU_USWW order and expense summary 1013_Tuesday morning pillowcoverpad110805---CCD110815 2" xfId="26210"/>
    <cellStyle name="_Sofa Mart-Accent Chair SKU_USWW order and expense summary 1013_Tuesday morning pillowcoverpad110805---CCD110815 3" xfId="26209"/>
    <cellStyle name="_Sofa Mart-Accent Chair SKU_USWW order and expense summary 1013_Tuesday morning pillowcoverpad110816--CCD--111223" xfId="10230"/>
    <cellStyle name="_Sofa Mart-Accent Chair SKU_USWW order and expense summary 1013_Tuesday morning pillowcoverpad110816--CCD--111223 2" xfId="26212"/>
    <cellStyle name="_Sofa Mart-Accent Chair SKU_USWW order and expense summary 1013_Tuesday morning pillowcoverpad110816--CCD--111223 3" xfId="26211"/>
    <cellStyle name="_Sofa Mart-Accent Chair SKU_USWW order and expense summary 1013_Tuesday morning pillowcoverpad110816--H--0111012" xfId="26213"/>
    <cellStyle name="_Sofa Mart-Accent Chair SKU_USWW order and expense summary 1013_Tuesday morning pillowcoverpad110816--H--0111012 2" xfId="26214"/>
    <cellStyle name="_Sofa Mart-Accent Chair SKU_USWW order and expense summary 1013_Tuesday morning pillowcoverpad110816--H--111025" xfId="26215"/>
    <cellStyle name="_Sofa Mart-Accent Chair SKU_USWW order and expense summary 1013_Tuesday morning pillowcoverpad110816--H--111025 2" xfId="26216"/>
    <cellStyle name="_Sofa Mart-Accent Chair SKU_USWW order and expense summary 1013_Tuesday morning pillowcoverpad--CCD111025" xfId="10231"/>
    <cellStyle name="_Sofa Mart-Accent Chair SKU_USWW order and expense summary 1013_Tuesday morning pillowcoverpad--CCD111025 2" xfId="26218"/>
    <cellStyle name="_Sofa Mart-Accent Chair SKU_USWW order and expense summary 1013_Tuesday morning pillowcoverpad--CCD111025 3" xfId="26217"/>
    <cellStyle name="_Sofa Mart-Accent Chair SKU_USWW order and expense summary 1013_Updated Chair warehouse program - JCP" xfId="3360"/>
    <cellStyle name="_Sofa Mart-Accent Chair SKU_USWW order and expense summary 1013_Updated Chair warehouse program - JCP 2" xfId="13621"/>
    <cellStyle name="_Sofa Mart-Accent Chair SKU_USWW order and expense summary 1013_Updated Chair warehouse program - JCP 2 2" xfId="26219"/>
    <cellStyle name="_Sofa Mart-Accent Chair SKU_USWW order and expense summary 1013_Updated Chair warehouse program - JCP 2_Sheet1" xfId="26220"/>
    <cellStyle name="_Sofa Mart-Accent Chair SKU_USWW order and expense summary 1013_Updated Chair warehouse program - JCP 3" xfId="18633"/>
    <cellStyle name="_Sofa Mart-Accent Chair SKU_USWW order and expense summary 1013_Updated Chair warehouse program - JCP 3 2" xfId="26221"/>
    <cellStyle name="_Sofa Mart-Accent Chair SKU_USWW order and expense summary 1013_Updated Chair warehouse program - JCP_Sheet1" xfId="26222"/>
    <cellStyle name="_Sofa Mart-Accent Chair SKU_USWW order and expense summary 1013_Warehouse Program" xfId="26223"/>
    <cellStyle name="_Sofa Mart-Accent Chair SKU_USWW order and expense summary 1013_副本JCP wash microfiber BLK110516--CCD--110722" xfId="10232"/>
    <cellStyle name="_Sofa Mart-Accent Chair SKU_USWW order and expense summary 1013_副本JCP wash microfiber BLK110516--CCD--110722 2" xfId="26225"/>
    <cellStyle name="_Sofa Mart-Accent Chair SKU_USWW order and expense summary 1013_副本JCP wash microfiber BLK110516--CCD--110722 3" xfId="26224"/>
    <cellStyle name="_Sofa Mart-Accent Chair SKU_副本Accent Chair warehouse item list" xfId="3361"/>
    <cellStyle name="_Sofa Mart-Accent Chair SKU_副本Accent Chair warehouse item list 2" xfId="13622"/>
    <cellStyle name="_Sofa Mart-Accent Chair SKU_副本Accent Chair warehouse item list 2 2" xfId="26226"/>
    <cellStyle name="_Sofa Mart-Accent Chair SKU_副本Accent Chair warehouse item list 2_Sheet1" xfId="26227"/>
    <cellStyle name="_Sofa Mart-Accent Chair SKU_副本Accent Chair warehouse item list 3" xfId="18634"/>
    <cellStyle name="_Sofa Mart-Accent Chair SKU_副本Accent Chair warehouse item list 3 2" xfId="26228"/>
    <cellStyle name="_Sofa Mart-Accent Chair SKU_副本Accent Chair warehouse item list_36" xfId="21920"/>
    <cellStyle name="_Sofa Mart-Accent Chair SKU_副本Accent Chair warehouse item list_36 2" xfId="21921"/>
    <cellStyle name="_Sofa Mart-Accent Chair SKU_副本Accent Chair warehouse item list_36 2 2" xfId="26229"/>
    <cellStyle name="_Sofa Mart-Accent Chair SKU_副本Accent Chair warehouse item list_36 2_Sheet1" xfId="26230"/>
    <cellStyle name="_Sofa Mart-Accent Chair SKU_副本Accent Chair warehouse item list_36 3" xfId="26231"/>
    <cellStyle name="_Sofa Mart-Accent Chair SKU_副本Accent Chair warehouse item list_36_Sheet1" xfId="26232"/>
    <cellStyle name="_Sofa Mart-Accent Chair SKU_副本Accent Chair warehouse item list_77" xfId="21922"/>
    <cellStyle name="_Sofa Mart-Accent Chair SKU_副本Accent Chair warehouse item list_77 2" xfId="26233"/>
    <cellStyle name="_Sofa Mart-Accent Chair SKU_副本Accent Chair warehouse item list_77_Sheet1" xfId="26234"/>
    <cellStyle name="_Sofa Mart-Accent Chair SKU_副本Accent Chair warehouse item list_all in" xfId="26235"/>
    <cellStyle name="_Sofa Mart-Accent Chair SKU_副本Accent Chair warehouse item list_all in_Chairs" xfId="26236"/>
    <cellStyle name="_Sofa Mart-Accent Chair SKU_副本Accent Chair warehouse item list_all in_HJ order" xfId="26237"/>
    <cellStyle name="_Sofa Mart-Accent Chair SKU_副本Accent Chair warehouse item list_ALL items" xfId="26238"/>
    <cellStyle name="_Sofa Mart-Accent Chair SKU_副本Accent Chair warehouse item list_ALL items_chair" xfId="26239"/>
    <cellStyle name="_Sofa Mart-Accent Chair SKU_副本Accent Chair warehouse item list_ALL items_Chairs" xfId="26240"/>
    <cellStyle name="_Sofa Mart-Accent Chair SKU_副本Accent Chair warehouse item list_ALL items_HJ order" xfId="26241"/>
    <cellStyle name="_Sofa Mart-Accent Chair SKU_副本Accent Chair warehouse item list_Chairs" xfId="3362"/>
    <cellStyle name="_Sofa Mart-Accent Chair SKU_副本Accent Chair warehouse item list_Chairs 2" xfId="13623"/>
    <cellStyle name="_Sofa Mart-Accent Chair SKU_副本Accent Chair warehouse item list_Chairs 2 2" xfId="26242"/>
    <cellStyle name="_Sofa Mart-Accent Chair SKU_副本Accent Chair warehouse item list_Chairs 3" xfId="18635"/>
    <cellStyle name="_Sofa Mart-Accent Chair SKU_副本Accent Chair warehouse item list_Chairs_Sheet1" xfId="26243"/>
    <cellStyle name="_Sofa Mart-Accent Chair SKU_副本Accent Chair warehouse item list_Ecommerce Inventory 120215 updated (2)" xfId="3363"/>
    <cellStyle name="_Sofa Mart-Accent Chair SKU_副本Accent Chair warehouse item list_Ecommerce Inventory 120215 updated (2) 2" xfId="13624"/>
    <cellStyle name="_Sofa Mart-Accent Chair SKU_副本Accent Chair warehouse item list_Ecommerce Inventory 120215 updated (2) 2 2" xfId="26244"/>
    <cellStyle name="_Sofa Mart-Accent Chair SKU_副本Accent Chair warehouse item list_Ecommerce Inventory 120215 updated (2) 2_Sheet1" xfId="26245"/>
    <cellStyle name="_Sofa Mart-Accent Chair SKU_副本Accent Chair warehouse item list_Ecommerce Inventory 120215 updated (2) 3" xfId="18636"/>
    <cellStyle name="_Sofa Mart-Accent Chair SKU_副本Accent Chair warehouse item list_Ecommerce Inventory 120215 updated (2) 3 2" xfId="26246"/>
    <cellStyle name="_Sofa Mart-Accent Chair SKU_副本Accent Chair warehouse item list_Ecommerce Inventory 120215 updated (2)_Sheet1" xfId="26247"/>
    <cellStyle name="_Sofa Mart-Accent Chair SKU_副本Accent Chair warehouse item list_FOB CHINA" xfId="26248"/>
    <cellStyle name="_Sofa Mart-Accent Chair SKU_副本Accent Chair warehouse item list_Furniture" xfId="26249"/>
    <cellStyle name="_Sofa Mart-Accent Chair SKU_副本Accent Chair warehouse item list_Sheet1" xfId="26250"/>
    <cellStyle name="_Sofa Mart-Accent Chair SKU_副本Accent Chair warehouse item list_Sheet2" xfId="21923"/>
    <cellStyle name="_Sofa Mart-Accent Chair SKU_副本Accent Chair warehouse item list_Sheet2 2" xfId="21924"/>
    <cellStyle name="_Sofa Mart-Accent Chair SKU_副本Accent Chair warehouse item list_Sheet2 2 2" xfId="26251"/>
    <cellStyle name="_Sofa Mart-Accent Chair SKU_副本Accent Chair warehouse item list_Sheet2 2_Sheet1" xfId="26252"/>
    <cellStyle name="_Sofa Mart-Accent Chair SKU_副本Accent Chair warehouse item list_Sheet2 3" xfId="26253"/>
    <cellStyle name="_Sofa Mart-Accent Chair SKU_副本Accent Chair warehouse item list_Sheet2_Sheet1" xfId="26254"/>
    <cellStyle name="_Sofa Mart-Accent Chair SKU_副本Accent Chair warehouse item list_WOD chair" xfId="26255"/>
    <cellStyle name="_Spr NYM BBB Bath Accessory Quote  - Heather updated 033111 xls" xfId="3364"/>
    <cellStyle name="_Spr NYM BBB Bath Accessory Quote  - Heather updated 033111 xls 2" xfId="4589"/>
    <cellStyle name="_Spr NYM BBB Bath Accessory Quote  - Heather updated 033111 xls 2 2" xfId="5618"/>
    <cellStyle name="_Spr NYM BBB Bath Accessory Quote  - Heather updated 033111 xls 2 2 2" xfId="15783"/>
    <cellStyle name="_Spr NYM BBB Bath Accessory Quote  - Heather updated 033111 xls 2 2 3" xfId="20795"/>
    <cellStyle name="_Spr NYM BBB Bath Accessory Quote  - Heather updated 033111 xls 2 3" xfId="14775"/>
    <cellStyle name="_Spr NYM BBB Bath Accessory Quote  - Heather updated 033111 xls 2 4" xfId="19787"/>
    <cellStyle name="_Spr NYM BBB Bath Accessory Quote  - Heather updated 033111 xls 3" xfId="13625"/>
    <cellStyle name="_Spr NYM BBB Bath Accessory Quote  - Heather updated 033111 xls 3 2" xfId="26256"/>
    <cellStyle name="_Spr NYM BBB Bath Accessory Quote  - Heather updated 033111 xls 4" xfId="18637"/>
    <cellStyle name="_Spring 11 NY market Kohl's SC CCD-110513" xfId="46297"/>
    <cellStyle name="_status" xfId="46298"/>
    <cellStyle name="_status report" xfId="46299"/>
    <cellStyle name="_Steinmart 2011 Spr Bath SC Quote sheet 10-10-15" xfId="46300"/>
    <cellStyle name="_SteinMart Blanket &amp; Throw 100811" xfId="2992"/>
    <cellStyle name="_SteinMart Blanket &amp; Throw 100811 2" xfId="13264"/>
    <cellStyle name="_SteinMart Blanket &amp; Throw 100811 2 2" xfId="26257"/>
    <cellStyle name="_SteinMart Blanket &amp; Throw 100811 2_Sheet1" xfId="26258"/>
    <cellStyle name="_SteinMart Blanket &amp; Throw 100811 3" xfId="18276"/>
    <cellStyle name="_SteinMart Blanket &amp; Throw 100811 3 2" xfId="26259"/>
    <cellStyle name="_SteinMart Blanket &amp; Throw 100811_June 13 2013 pooled stock ecom menu" xfId="2993"/>
    <cellStyle name="_SteinMart Blanket &amp; Throw 100811_June 13 2013 pooled stock ecom menu 2" xfId="13265"/>
    <cellStyle name="_SteinMart Blanket &amp; Throw 100811_June 13 2013 pooled stock ecom menu 3" xfId="18277"/>
    <cellStyle name="_SteinMart Blanket &amp; Throw 100811_Sheet1" xfId="26260"/>
    <cellStyle name="_SteinMart Blanket &amp; Throw 100811_WM 2014 travel throw 08222013" xfId="26261"/>
    <cellStyle name="_SteinMart Blanket &amp; Throw 100811_WM 2014 travel throw 08222013 2" xfId="26262"/>
    <cellStyle name="_SteinMart Blanket &amp; Throw 100811_WM 2014 travel throw 08222013_WM BHG Lux plush blanket 20131220 upd20140115" xfId="26263"/>
    <cellStyle name="_SteinMart Blanket &amp; Throw 100811_WM 2014 travel throw 08222013_WM BHG Lux plush blanket 20131220 upd20140115 2" xfId="26264"/>
    <cellStyle name="_SteinMart Blanket &amp; Throw 100811_WM 2014 travel throw 08222013_WM BHG Lux plush blanket 20131220 upd20140115 upd 0121" xfId="26265"/>
    <cellStyle name="_SteinMart Blanket &amp; Throw 100811_WM 2014 travel throw 08222013_WM BHG Lux plush blanket 20131220 upd20140115 upd 0121 2" xfId="26266"/>
    <cellStyle name="_SteinMart Blanket &amp; Throw 100811_WM 2014 travel throw 08222013_WM BHG Lux plush blanket 20131220 upd20140115 upd 0121 upd 0305" xfId="26267"/>
    <cellStyle name="_SteinMart Blanket &amp; Throw 100811_WM 2014 travel throw 08222013_WM BHG Lux plush blanket 20131220 upd20140115 upd 0121 upd 0305 2" xfId="26268"/>
    <cellStyle name="_SteinMart Blanket &amp; Throw 100811_WM 2014 travel throw 08222013_WM BHG Lux plush blanket 20131220-updated 011614" xfId="26269"/>
    <cellStyle name="_SteinMart Blanket &amp; Throw 100811_WM 2014 travel throw 08222013_WM BHG Lux plush blanket 20131220-updated 011614 2" xfId="26270"/>
    <cellStyle name="_SteinMart Blanket &amp; Throw 100811_WM 2014 travel throw 08222013_WM BHG Lux plush blanket 20131220-updated 011614upd030514 (2)" xfId="26271"/>
    <cellStyle name="_SteinMart Blanket &amp; Throw 100811_WM 2014 travel throw 08222013_WM BHG Lux plush blanket 20131220-updated 011614upd030514 (2) 2" xfId="26272"/>
    <cellStyle name="_SteinMart Blanket &amp; Throw 100811_WM 2014 travel throw 08222013_WM BHG Lux plush blanket 20131220-updated 011614upd030514 upd030714" xfId="26273"/>
    <cellStyle name="_SteinMart Blanket &amp; Throw 100811_WM 2014 travel throw 08222013_WM BHG Lux plush blanket 20131220-updated 011614upd030514 upd030714 2" xfId="26274"/>
    <cellStyle name="_SteinMart Wall Deco quote sheet--100104(hellen)" xfId="46301"/>
    <cellStyle name="_Streamline-3.9" xfId="46302"/>
    <cellStyle name="_summary" xfId="1502"/>
    <cellStyle name="_summary 2" xfId="10418"/>
    <cellStyle name="_summary 2 2" xfId="26276"/>
    <cellStyle name="_summary 3" xfId="12924"/>
    <cellStyle name="_summary 3 2" xfId="26275"/>
    <cellStyle name="_summary 4" xfId="17941"/>
    <cellStyle name="_summary_History store count" xfId="6367"/>
    <cellStyle name="_table  product" xfId="46303"/>
    <cellStyle name="_Table Product" xfId="26277"/>
    <cellStyle name="_Table Product 2" xfId="26278"/>
    <cellStyle name="_Table_Product" xfId="21925"/>
    <cellStyle name="_Table_Product 2" xfId="26279"/>
    <cellStyle name="_Table_Product_2011Spring" xfId="2843"/>
    <cellStyle name="_Table_Product_2011Spring 2" xfId="13115"/>
    <cellStyle name="_Table_Product_2011Spring 2 2" xfId="26280"/>
    <cellStyle name="_Table_Product_2011Spring 3" xfId="18127"/>
    <cellStyle name="_Table_Product_2011Spring_Sheet1" xfId="26281"/>
    <cellStyle name="_Table_Product_2011Spring_Sheet1 2" xfId="26282"/>
    <cellStyle name="_Table_Product_BBB evaluation for Calypso 993store _20111121_frank" xfId="46304"/>
    <cellStyle name="_Table_Product_BBB evaluation for Calypso 993store _20111121_frank 2" xfId="46305"/>
    <cellStyle name="_Table_Product_BBB evaluation for Calypso 993store _20111121_Frank_2" xfId="46306"/>
    <cellStyle name="_Table_Product_BBB evaluation for Calypso 993store _20111121_Frank_2 2" xfId="46307"/>
    <cellStyle name="_Table_Product_BBB evaluation for Calypso 993store _20111121_frank_BBB proj for Calypso 993store" xfId="46308"/>
    <cellStyle name="_Table_Product_BBB proj for Calypso 993store" xfId="46309"/>
    <cellStyle name="_Table_Product_Echo Production schedule_2009 Fall_201119" xfId="46310"/>
    <cellStyle name="_Table_Product_Echo Production schedule_2009 Fall_201119 2" xfId="46311"/>
    <cellStyle name="_Table_Product_Echo Production schedule_2009 Fall_201141" xfId="46312"/>
    <cellStyle name="_Table_Product_Echo Production schedule_2009 Fall_201141 2" xfId="46313"/>
    <cellStyle name="_Table_Product_Harbor house Production Schedule_2011Spring_201139" xfId="46314"/>
    <cellStyle name="_Table_Product_Harbor house Production Schedule_2011Spring_201139 2" xfId="46315"/>
    <cellStyle name="_Table_Product_Harbor house Production Schedule_2011Spring_201139_BBB proj for Calypso 993store" xfId="46316"/>
    <cellStyle name="_Table_Product_Macy proj 201110" xfId="46317"/>
    <cellStyle name="_Table_Product_Macy proj 201110 2" xfId="46318"/>
    <cellStyle name="_Table_Product_Sheet1" xfId="21926"/>
    <cellStyle name="_Table_Product_Sheet1 2" xfId="26283"/>
    <cellStyle name="_Table_Product_Sheet1_1" xfId="26284"/>
    <cellStyle name="_Table_Product_Sheet1_Sheet1" xfId="26285"/>
    <cellStyle name="_Table_Product_Summary" xfId="46319"/>
    <cellStyle name="_Table_Product_Summary 2" xfId="46320"/>
    <cellStyle name="_Table_Product_Summary_BBB proj for Calypso 993store" xfId="46321"/>
    <cellStyle name="_Target Fall 11 BA cost-110324" xfId="46322"/>
    <cellStyle name="_Tempo" xfId="26286"/>
    <cellStyle name="_Tempo 2" xfId="46323"/>
    <cellStyle name="_turn off list" xfId="46324"/>
    <cellStyle name="_turn off request" xfId="46325"/>
    <cellStyle name="_TW Home Quotation 2011-2-25 Builtwell" xfId="3365"/>
    <cellStyle name="_TW Home Quotation 2011-2-25 Builtwell (2)" xfId="3366"/>
    <cellStyle name="_TW Home Quotation 2011-2-25 Builtwell (2) 2" xfId="13627"/>
    <cellStyle name="_TW Home Quotation 2011-2-25 Builtwell (2) 2 2" xfId="26287"/>
    <cellStyle name="_TW Home Quotation 2011-2-25 Builtwell (2) 2 3" xfId="26288"/>
    <cellStyle name="_TW Home Quotation 2011-2-25 Builtwell (2) 2_Sheet1" xfId="26289"/>
    <cellStyle name="_TW Home Quotation 2011-2-25 Builtwell (2) 3" xfId="18639"/>
    <cellStyle name="_TW Home Quotation 2011-2-25 Builtwell (2) 3 2" xfId="26291"/>
    <cellStyle name="_TW Home Quotation 2011-2-25 Builtwell (2) 3 3" xfId="26290"/>
    <cellStyle name="_TW Home Quotation 2011-2-25 Builtwell (2) 4" xfId="26292"/>
    <cellStyle name="_TW Home Quotation 2011-2-25 Builtwell (2) 5" xfId="26293"/>
    <cellStyle name="_TW Home Quotation 2011-2-25 Builtwell (2) 6" xfId="26294"/>
    <cellStyle name="_TW Home Quotation 2011-2-25 Builtwell (2)_77" xfId="21927"/>
    <cellStyle name="_TW Home Quotation 2011-2-25 Builtwell (2)_77 2" xfId="26295"/>
    <cellStyle name="_TW Home Quotation 2011-2-25 Builtwell (2)_77 3" xfId="26296"/>
    <cellStyle name="_TW Home Quotation 2011-2-25 Builtwell (2)_77 3 2" xfId="26297"/>
    <cellStyle name="_TW Home Quotation 2011-2-25 Builtwell (2)_77 4" xfId="26298"/>
    <cellStyle name="_TW Home Quotation 2011-2-25 Builtwell (2)_77 4 2" xfId="26299"/>
    <cellStyle name="_TW Home Quotation 2011-2-25 Builtwell (2)_77 5" xfId="26300"/>
    <cellStyle name="_TW Home Quotation 2011-2-25 Builtwell (2)_77 5 2" xfId="26301"/>
    <cellStyle name="_TW Home Quotation 2011-2-25 Builtwell (2)_77 6" xfId="26302"/>
    <cellStyle name="_TW Home Quotation 2011-2-25 Builtwell (2)_77 7" xfId="26303"/>
    <cellStyle name="_TW Home Quotation 2011-2-25 Builtwell (2)_77 8" xfId="26304"/>
    <cellStyle name="_TW Home Quotation 2011-2-25 Builtwell (2)_77_Sheet1" xfId="26305"/>
    <cellStyle name="_TW Home Quotation 2011-2-25 Builtwell (2)_Chairs" xfId="26306"/>
    <cellStyle name="_TW Home Quotation 2011-2-25 Builtwell (2)_Chairs_all in" xfId="26307"/>
    <cellStyle name="_TW Home Quotation 2011-2-25 Builtwell (2)_Chairs_all in_Chairs" xfId="26308"/>
    <cellStyle name="_TW Home Quotation 2011-2-25 Builtwell (2)_Chairs_all in_HJ order" xfId="26309"/>
    <cellStyle name="_TW Home Quotation 2011-2-25 Builtwell (2)_Chairs_ALL items" xfId="26310"/>
    <cellStyle name="_TW Home Quotation 2011-2-25 Builtwell (2)_Chairs_ALL items_chair" xfId="26311"/>
    <cellStyle name="_TW Home Quotation 2011-2-25 Builtwell (2)_Chairs_ALL items_Chairs" xfId="26312"/>
    <cellStyle name="_TW Home Quotation 2011-2-25 Builtwell (2)_Chairs_ALL items_HJ order" xfId="26313"/>
    <cellStyle name="_TW Home Quotation 2011-2-25 Builtwell (2)_Chairs_Chairs" xfId="26314"/>
    <cellStyle name="_TW Home Quotation 2011-2-25 Builtwell (2)_Chairs_FOB CHINA" xfId="26315"/>
    <cellStyle name="_TW Home Quotation 2011-2-25 Builtwell (2)_Chairs_WOD chair" xfId="26316"/>
    <cellStyle name="_TW Home Quotation 2011-2-25 Builtwell (2)_Sheet1" xfId="26317"/>
    <cellStyle name="_TW Home Quotation 2011-2-25 Builtwell (2)_Sheet2" xfId="21928"/>
    <cellStyle name="_TW Home Quotation 2011-2-25 Builtwell (2)_Sheet2 2" xfId="26318"/>
    <cellStyle name="_TW Home Quotation 2011-2-25 Builtwell (2)_Sheet2 3" xfId="26319"/>
    <cellStyle name="_TW Home Quotation 2011-2-25 Builtwell (2)_Sheet2_Sheet1" xfId="26320"/>
    <cellStyle name="_TW Home Quotation 2011-2-25 Builtwell 10" xfId="26321"/>
    <cellStyle name="_TW Home Quotation 2011-2-25 Builtwell 11" xfId="26322"/>
    <cellStyle name="_TW Home Quotation 2011-2-25 Builtwell 2" xfId="13626"/>
    <cellStyle name="_TW Home Quotation 2011-2-25 Builtwell 2 2" xfId="26323"/>
    <cellStyle name="_TW Home Quotation 2011-2-25 Builtwell 2 3" xfId="26324"/>
    <cellStyle name="_TW Home Quotation 2011-2-25 Builtwell 2_Sheet1" xfId="26325"/>
    <cellStyle name="_TW Home Quotation 2011-2-25 Builtwell 3" xfId="18638"/>
    <cellStyle name="_TW Home Quotation 2011-2-25 Builtwell 3 2" xfId="26327"/>
    <cellStyle name="_TW Home Quotation 2011-2-25 Builtwell 3 3" xfId="26328"/>
    <cellStyle name="_TW Home Quotation 2011-2-25 Builtwell 3 4" xfId="26326"/>
    <cellStyle name="_TW Home Quotation 2011-2-25 Builtwell 4" xfId="26329"/>
    <cellStyle name="_TW Home Quotation 2011-2-25 Builtwell 4 2" xfId="26330"/>
    <cellStyle name="_TW Home Quotation 2011-2-25 Builtwell 5" xfId="26331"/>
    <cellStyle name="_TW Home Quotation 2011-2-25 Builtwell 6" xfId="26332"/>
    <cellStyle name="_TW Home Quotation 2011-2-25 Builtwell 7" xfId="26333"/>
    <cellStyle name="_TW Home Quotation 2011-2-25 Builtwell 8" xfId="26334"/>
    <cellStyle name="_TW Home Quotation 2011-2-25 Builtwell 9" xfId="26335"/>
    <cellStyle name="_TW Home Quotation 2011-2-25 Builtwell_77" xfId="21929"/>
    <cellStyle name="_TW Home Quotation 2011-2-25 Builtwell_77 2" xfId="26336"/>
    <cellStyle name="_TW Home Quotation 2011-2-25 Builtwell_77 3" xfId="26337"/>
    <cellStyle name="_TW Home Quotation 2011-2-25 Builtwell_77 3 2" xfId="26338"/>
    <cellStyle name="_TW Home Quotation 2011-2-25 Builtwell_77 4" xfId="26339"/>
    <cellStyle name="_TW Home Quotation 2011-2-25 Builtwell_77 4 2" xfId="26340"/>
    <cellStyle name="_TW Home Quotation 2011-2-25 Builtwell_77 5" xfId="26341"/>
    <cellStyle name="_TW Home Quotation 2011-2-25 Builtwell_77 5 2" xfId="26342"/>
    <cellStyle name="_TW Home Quotation 2011-2-25 Builtwell_77 6" xfId="26343"/>
    <cellStyle name="_TW Home Quotation 2011-2-25 Builtwell_77 7" xfId="26344"/>
    <cellStyle name="_TW Home Quotation 2011-2-25 Builtwell_77 8" xfId="26345"/>
    <cellStyle name="_TW Home Quotation 2011-2-25 Builtwell_77_Sheet1" xfId="26346"/>
    <cellStyle name="_TW Home Quotation 2011-2-25 Builtwell_Chairs" xfId="26347"/>
    <cellStyle name="_TW Home Quotation 2011-2-25 Builtwell_Chairs_all in" xfId="26348"/>
    <cellStyle name="_TW Home Quotation 2011-2-25 Builtwell_Chairs_all in_Chairs" xfId="26349"/>
    <cellStyle name="_TW Home Quotation 2011-2-25 Builtwell_Chairs_all in_HJ order" xfId="26350"/>
    <cellStyle name="_TW Home Quotation 2011-2-25 Builtwell_Chairs_ALL items" xfId="26351"/>
    <cellStyle name="_TW Home Quotation 2011-2-25 Builtwell_Chairs_ALL items_chair" xfId="26352"/>
    <cellStyle name="_TW Home Quotation 2011-2-25 Builtwell_Chairs_ALL items_Chairs" xfId="26353"/>
    <cellStyle name="_TW Home Quotation 2011-2-25 Builtwell_Chairs_ALL items_HJ order" xfId="26354"/>
    <cellStyle name="_TW Home Quotation 2011-2-25 Builtwell_Chairs_Chairs" xfId="26355"/>
    <cellStyle name="_TW Home Quotation 2011-2-25 Builtwell_Chairs_FOB CHINA" xfId="26356"/>
    <cellStyle name="_TW Home Quotation 2011-2-25 Builtwell_Chairs_WOD chair" xfId="26357"/>
    <cellStyle name="_TW Home Quotation 2011-2-25 Builtwell_JLA Accents 4-2013 - Michelle 2 Price" xfId="3367"/>
    <cellStyle name="_TW Home Quotation 2011-2-25 Builtwell_JLA Accents 4-2013 - Michelle 2 Price 2" xfId="13628"/>
    <cellStyle name="_TW Home Quotation 2011-2-25 Builtwell_JLA Accents 4-2013 - Michelle 2 Price 2 2" xfId="26358"/>
    <cellStyle name="_TW Home Quotation 2011-2-25 Builtwell_JLA Accents 4-2013 - Michelle 2 Price 3" xfId="18640"/>
    <cellStyle name="_TW Home Quotation 2011-2-25 Builtwell_JLA Accents 4-2013 - Michelle 2 Price 3 2" xfId="26360"/>
    <cellStyle name="_TW Home Quotation 2011-2-25 Builtwell_JLA Accents 4-2013 - Michelle 2 Price 3 3" xfId="26359"/>
    <cellStyle name="_TW Home Quotation 2011-2-25 Builtwell_JLA Accents 4-2013 - Michelle 2 Price 4" xfId="26361"/>
    <cellStyle name="_TW Home Quotation 2011-2-25 Builtwell_JLA Accents 4-2013 - Michelle 2 Price 4 2" xfId="26362"/>
    <cellStyle name="_TW Home Quotation 2011-2-25 Builtwell_JLA Accents 4-2013 - Michelle 2 Price 5" xfId="26363"/>
    <cellStyle name="_TW Home Quotation 2011-2-25 Builtwell_JLA Accents 4-2013 - Michelle 2 Price 5 2" xfId="26364"/>
    <cellStyle name="_TW Home Quotation 2011-2-25 Builtwell_JLA Accents 4-2013 - Michelle 2 Price 6" xfId="26365"/>
    <cellStyle name="_TW Home Quotation 2011-2-25 Builtwell_JLA Accents 4-2013 - Michelle 2 Price 7" xfId="26366"/>
    <cellStyle name="_TW Home Quotation 2011-2-25 Builtwell_JLA Accents 4-2013 - Michelle 2 Price 8" xfId="26367"/>
    <cellStyle name="_TW Home Quotation 2011-2-25 Builtwell_JLA Accents 4-2013 - Michelle 2 Price_all in" xfId="26368"/>
    <cellStyle name="_TW Home Quotation 2011-2-25 Builtwell_JLA Accents 4-2013 - Michelle 2 Price_all in_Chairs" xfId="26369"/>
    <cellStyle name="_TW Home Quotation 2011-2-25 Builtwell_JLA Accents 4-2013 - Michelle 2 Price_all in_HJ order" xfId="26370"/>
    <cellStyle name="_TW Home Quotation 2011-2-25 Builtwell_JLA Accents 4-2013 - Michelle 2 Price_ALL items" xfId="26371"/>
    <cellStyle name="_TW Home Quotation 2011-2-25 Builtwell_JLA Accents 4-2013 - Michelle 2 Price_ALL items_chair" xfId="26372"/>
    <cellStyle name="_TW Home Quotation 2011-2-25 Builtwell_JLA Accents 4-2013 - Michelle 2 Price_ALL items_Chairs" xfId="26373"/>
    <cellStyle name="_TW Home Quotation 2011-2-25 Builtwell_JLA Accents 4-2013 - Michelle 2 Price_ALL items_HJ order" xfId="26374"/>
    <cellStyle name="_TW Home Quotation 2011-2-25 Builtwell_JLA Accents 4-2013 - Michelle 2 Price_Chairs" xfId="26375"/>
    <cellStyle name="_TW Home Quotation 2011-2-25 Builtwell_JLA Accents 4-2013 - Michelle 2 Price_FOB CHINA" xfId="26376"/>
    <cellStyle name="_TW Home Quotation 2011-2-25 Builtwell_JLA Accents 4-2013 - Michelle 2 Price_Furniture" xfId="26377"/>
    <cellStyle name="_TW Home Quotation 2011-2-25 Builtwell_JLA Accents 4-2013 - Michelle 2 Price_Sheet1" xfId="26378"/>
    <cellStyle name="_TW Home Quotation 2011-2-25 Builtwell_JLA Accents 4-2013 - Michelle 2 Price_WOD chair" xfId="26379"/>
    <cellStyle name="_TW Home Quotation 2011-2-25 Builtwell_Sheet1" xfId="26380"/>
    <cellStyle name="_TW Home Quotation 2011-2-25 Builtwell_Sheet2" xfId="21930"/>
    <cellStyle name="_TW Home Quotation 2011-2-25 Builtwell_Sheet2 2" xfId="26381"/>
    <cellStyle name="_TW Home Quotation 2011-2-25 Builtwell_Sheet2 3" xfId="26382"/>
    <cellStyle name="_TW Home Quotation 2011-2-25 Builtwell_Sheet2_Sheet1" xfId="26383"/>
    <cellStyle name="_TW Home Quotation -builwell-High Point1 (2)" xfId="1621"/>
    <cellStyle name="_TW Home Quotation -builwell-High Point1 (2) 2" xfId="3368"/>
    <cellStyle name="_TW Home Quotation -builwell-High Point1 (2) 2 2" xfId="13629"/>
    <cellStyle name="_TW Home Quotation -builwell-High Point1 (2) 2 2 2" xfId="26384"/>
    <cellStyle name="_TW Home Quotation -builwell-High Point1 (2) 2 3" xfId="18641"/>
    <cellStyle name="_TW Home Quotation -builwell-High Point1 (2) 2 3 2" xfId="26385"/>
    <cellStyle name="_TW Home Quotation -builwell-High Point1 (2) 2_Sheet1" xfId="26386"/>
    <cellStyle name="_TW Home Quotation -builwell-High Point1 (2) 3" xfId="2994"/>
    <cellStyle name="_TW Home Quotation -builwell-High Point1 (2) 3 2" xfId="26387"/>
    <cellStyle name="_TW Home Quotation -builwell-High Point1 (2) 3 2_Sheet1" xfId="26388"/>
    <cellStyle name="_TW Home Quotation -builwell-High Point1 (2) 3 3" xfId="26389"/>
    <cellStyle name="_TW Home Quotation -builwell-High Point1 (2) 3_Sheet1" xfId="26390"/>
    <cellStyle name="_TW Home Quotation -builwell-High Point1 (2) 4" xfId="13266"/>
    <cellStyle name="_TW Home Quotation -builwell-High Point1 (2) 4 2" xfId="26392"/>
    <cellStyle name="_TW Home Quotation -builwell-High Point1 (2) 4 3" xfId="26391"/>
    <cellStyle name="_TW Home Quotation -builwell-High Point1 (2) 5" xfId="18278"/>
    <cellStyle name="_TW Home Quotation -builwell-High Point1 (2) 5 2" xfId="26393"/>
    <cellStyle name="_TW Home Quotation -builwell-High Point1 (2) 6" xfId="26394"/>
    <cellStyle name="_TW Home Quotation -builwell-High Point1 (2)_77" xfId="21931"/>
    <cellStyle name="_TW Home Quotation -builwell-High Point1 (2)_77 2" xfId="26395"/>
    <cellStyle name="_TW Home Quotation -builwell-High Point1 (2)_77 3" xfId="26396"/>
    <cellStyle name="_TW Home Quotation -builwell-High Point1 (2)_77 3 2" xfId="26397"/>
    <cellStyle name="_TW Home Quotation -builwell-High Point1 (2)_77 4" xfId="26398"/>
    <cellStyle name="_TW Home Quotation -builwell-High Point1 (2)_77 4 2" xfId="26399"/>
    <cellStyle name="_TW Home Quotation -builwell-High Point1 (2)_77 5" xfId="26400"/>
    <cellStyle name="_TW Home Quotation -builwell-High Point1 (2)_77 5 2" xfId="26401"/>
    <cellStyle name="_TW Home Quotation -builwell-High Point1 (2)_77 6" xfId="26402"/>
    <cellStyle name="_TW Home Quotation -builwell-High Point1 (2)_77 7" xfId="26403"/>
    <cellStyle name="_TW Home Quotation -builwell-High Point1 (2)_77 8" xfId="26404"/>
    <cellStyle name="_TW Home Quotation -builwell-High Point1 (2)_77_Sheet1" xfId="26405"/>
    <cellStyle name="_TW Home Quotation -builwell-High Point1 (2)_Chairs" xfId="26406"/>
    <cellStyle name="_TW Home Quotation -builwell-High Point1 (2)_Chairs_all in" xfId="26407"/>
    <cellStyle name="_TW Home Quotation -builwell-High Point1 (2)_Chairs_all in_Chairs" xfId="26408"/>
    <cellStyle name="_TW Home Quotation -builwell-High Point1 (2)_Chairs_all in_HJ order" xfId="26409"/>
    <cellStyle name="_TW Home Quotation -builwell-High Point1 (2)_Chairs_ALL items" xfId="26410"/>
    <cellStyle name="_TW Home Quotation -builwell-High Point1 (2)_Chairs_ALL items_chair" xfId="26411"/>
    <cellStyle name="_TW Home Quotation -builwell-High Point1 (2)_Chairs_ALL items_Chairs" xfId="26412"/>
    <cellStyle name="_TW Home Quotation -builwell-High Point1 (2)_Chairs_ALL items_HJ order" xfId="26413"/>
    <cellStyle name="_TW Home Quotation -builwell-High Point1 (2)_Chairs_Chairs" xfId="26414"/>
    <cellStyle name="_TW Home Quotation -builwell-High Point1 (2)_Chairs_FOB CHINA" xfId="26415"/>
    <cellStyle name="_TW Home Quotation -builwell-High Point1 (2)_Chairs_WOD chair" xfId="26416"/>
    <cellStyle name="_TW Home Quotation -builwell-High Point1 (2)_JLA Accents 4-2013 - Michelle 2 Price" xfId="3369"/>
    <cellStyle name="_TW Home Quotation -builwell-High Point1 (2)_JLA Accents 4-2013 - Michelle 2 Price 2" xfId="13630"/>
    <cellStyle name="_TW Home Quotation -builwell-High Point1 (2)_JLA Accents 4-2013 - Michelle 2 Price 2 2" xfId="26417"/>
    <cellStyle name="_TW Home Quotation -builwell-High Point1 (2)_JLA Accents 4-2013 - Michelle 2 Price 3" xfId="18642"/>
    <cellStyle name="_TW Home Quotation -builwell-High Point1 (2)_JLA Accents 4-2013 - Michelle 2 Price 3 2" xfId="26419"/>
    <cellStyle name="_TW Home Quotation -builwell-High Point1 (2)_JLA Accents 4-2013 - Michelle 2 Price 3 3" xfId="26418"/>
    <cellStyle name="_TW Home Quotation -builwell-High Point1 (2)_JLA Accents 4-2013 - Michelle 2 Price 4" xfId="26420"/>
    <cellStyle name="_TW Home Quotation -builwell-High Point1 (2)_JLA Accents 4-2013 - Michelle 2 Price 4 2" xfId="26421"/>
    <cellStyle name="_TW Home Quotation -builwell-High Point1 (2)_JLA Accents 4-2013 - Michelle 2 Price 5" xfId="26422"/>
    <cellStyle name="_TW Home Quotation -builwell-High Point1 (2)_JLA Accents 4-2013 - Michelle 2 Price 5 2" xfId="26423"/>
    <cellStyle name="_TW Home Quotation -builwell-High Point1 (2)_JLA Accents 4-2013 - Michelle 2 Price 6" xfId="26424"/>
    <cellStyle name="_TW Home Quotation -builwell-High Point1 (2)_JLA Accents 4-2013 - Michelle 2 Price 7" xfId="26425"/>
    <cellStyle name="_TW Home Quotation -builwell-High Point1 (2)_JLA Accents 4-2013 - Michelle 2 Price 8" xfId="26426"/>
    <cellStyle name="_TW Home Quotation -builwell-High Point1 (2)_JLA Accents 4-2013 - Michelle 2 Price_all in" xfId="26427"/>
    <cellStyle name="_TW Home Quotation -builwell-High Point1 (2)_JLA Accents 4-2013 - Michelle 2 Price_all in_Chairs" xfId="26428"/>
    <cellStyle name="_TW Home Quotation -builwell-High Point1 (2)_JLA Accents 4-2013 - Michelle 2 Price_all in_HJ order" xfId="26429"/>
    <cellStyle name="_TW Home Quotation -builwell-High Point1 (2)_JLA Accents 4-2013 - Michelle 2 Price_ALL items" xfId="26430"/>
    <cellStyle name="_TW Home Quotation -builwell-High Point1 (2)_JLA Accents 4-2013 - Michelle 2 Price_ALL items_chair" xfId="26431"/>
    <cellStyle name="_TW Home Quotation -builwell-High Point1 (2)_JLA Accents 4-2013 - Michelle 2 Price_ALL items_Chairs" xfId="26432"/>
    <cellStyle name="_TW Home Quotation -builwell-High Point1 (2)_JLA Accents 4-2013 - Michelle 2 Price_ALL items_HJ order" xfId="26433"/>
    <cellStyle name="_TW Home Quotation -builwell-High Point1 (2)_JLA Accents 4-2013 - Michelle 2 Price_Chairs" xfId="26434"/>
    <cellStyle name="_TW Home Quotation -builwell-High Point1 (2)_JLA Accents 4-2013 - Michelle 2 Price_FOB CHINA" xfId="26435"/>
    <cellStyle name="_TW Home Quotation -builwell-High Point1 (2)_JLA Accents 4-2013 - Michelle 2 Price_Furniture" xfId="26436"/>
    <cellStyle name="_TW Home Quotation -builwell-High Point1 (2)_JLA Accents 4-2013 - Michelle 2 Price_Sheet1" xfId="26437"/>
    <cellStyle name="_TW Home Quotation -builwell-High Point1 (2)_JLA Accents 4-2013 - Michelle 2 Price_WOD chair" xfId="26438"/>
    <cellStyle name="_TW Home Quotation -builwell-High Point1 (2)_June 13 2013 pooled stock ecom menu" xfId="2995"/>
    <cellStyle name="_TW Home Quotation -builwell-High Point1 (2)_June 13 2013 pooled stock ecom menu 2" xfId="13267"/>
    <cellStyle name="_TW Home Quotation -builwell-High Point1 (2)_June 13 2013 pooled stock ecom menu 3" xfId="18279"/>
    <cellStyle name="_TW Home Quotation -builwell-High Point1 (2)_Madison Park" xfId="3972"/>
    <cellStyle name="_TW Home Quotation -builwell-High Point1 (2)_Madison Park 2" xfId="14206"/>
    <cellStyle name="_TW Home Quotation -builwell-High Point1 (2)_Madison Park 2 2" xfId="26439"/>
    <cellStyle name="_TW Home Quotation -builwell-High Point1 (2)_Madison Park 3" xfId="19218"/>
    <cellStyle name="_TW Home Quotation -builwell-High Point1 (2)_Madison Park 3 2" xfId="26440"/>
    <cellStyle name="_TW Home Quotation -builwell-High Point1 (2)_Madison Park 4" xfId="26441"/>
    <cellStyle name="_TW Home Quotation -builwell-High Point1 (2)_Madison Park_Sheet1" xfId="26442"/>
    <cellStyle name="_TW Home Quotation -builwell-High Point1 (2)_Madison Park_Sheet2" xfId="26443"/>
    <cellStyle name="_TW Home Quotation -builwell-High Point1 (2)_Sheet1" xfId="26444"/>
    <cellStyle name="_TW Home Quotation -builwell-High Point1 (2)_Sheet2" xfId="21932"/>
    <cellStyle name="_TW Home Quotation -builwell-High Point1 (2)_Sheet2 2" xfId="26445"/>
    <cellStyle name="_TW Home Quotation -builwell-High Point1 (2)_Sheet2 3" xfId="26446"/>
    <cellStyle name="_TW Home Quotation -builwell-High Point1 (2)_Sheet2_Sheet1" xfId="26447"/>
    <cellStyle name="_TW Home Quotation -builwell-High Point2010-9-14" xfId="1622"/>
    <cellStyle name="_TW Home Quotation -builwell-High Point2010-9-14 2" xfId="3370"/>
    <cellStyle name="_TW Home Quotation -builwell-High Point2010-9-14 2 2" xfId="13631"/>
    <cellStyle name="_TW Home Quotation -builwell-High Point2010-9-14 2 2 2" xfId="26448"/>
    <cellStyle name="_TW Home Quotation -builwell-High Point2010-9-14 2 3" xfId="18643"/>
    <cellStyle name="_TW Home Quotation -builwell-High Point2010-9-14 2 3 2" xfId="26449"/>
    <cellStyle name="_TW Home Quotation -builwell-High Point2010-9-14 2_Sheet1" xfId="26450"/>
    <cellStyle name="_TW Home Quotation -builwell-High Point2010-9-14 3" xfId="2996"/>
    <cellStyle name="_TW Home Quotation -builwell-High Point2010-9-14 3 2" xfId="26451"/>
    <cellStyle name="_TW Home Quotation -builwell-High Point2010-9-14 3 2_Sheet1" xfId="26452"/>
    <cellStyle name="_TW Home Quotation -builwell-High Point2010-9-14 3 3" xfId="26453"/>
    <cellStyle name="_TW Home Quotation -builwell-High Point2010-9-14 3_Sheet1" xfId="26454"/>
    <cellStyle name="_TW Home Quotation -builwell-High Point2010-9-14 4" xfId="13268"/>
    <cellStyle name="_TW Home Quotation -builwell-High Point2010-9-14 4 2" xfId="26456"/>
    <cellStyle name="_TW Home Quotation -builwell-High Point2010-9-14 4 3" xfId="26455"/>
    <cellStyle name="_TW Home Quotation -builwell-High Point2010-9-14 5" xfId="18280"/>
    <cellStyle name="_TW Home Quotation -builwell-High Point2010-9-14 5 2" xfId="26457"/>
    <cellStyle name="_TW Home Quotation -builwell-High Point2010-9-14 6" xfId="26458"/>
    <cellStyle name="_TW Home Quotation -builwell-High Point2010-9-14_77" xfId="21933"/>
    <cellStyle name="_TW Home Quotation -builwell-High Point2010-9-14_77 2" xfId="26459"/>
    <cellStyle name="_TW Home Quotation -builwell-High Point2010-9-14_77 3" xfId="26460"/>
    <cellStyle name="_TW Home Quotation -builwell-High Point2010-9-14_77 3 2" xfId="26461"/>
    <cellStyle name="_TW Home Quotation -builwell-High Point2010-9-14_77 4" xfId="26462"/>
    <cellStyle name="_TW Home Quotation -builwell-High Point2010-9-14_77 4 2" xfId="26463"/>
    <cellStyle name="_TW Home Quotation -builwell-High Point2010-9-14_77 5" xfId="26464"/>
    <cellStyle name="_TW Home Quotation -builwell-High Point2010-9-14_77 5 2" xfId="26465"/>
    <cellStyle name="_TW Home Quotation -builwell-High Point2010-9-14_77 6" xfId="26466"/>
    <cellStyle name="_TW Home Quotation -builwell-High Point2010-9-14_77 7" xfId="26467"/>
    <cellStyle name="_TW Home Quotation -builwell-High Point2010-9-14_77 8" xfId="26468"/>
    <cellStyle name="_TW Home Quotation -builwell-High Point2010-9-14_77_Sheet1" xfId="26469"/>
    <cellStyle name="_TW Home Quotation -builwell-High Point2010-9-14_Chairs" xfId="26470"/>
    <cellStyle name="_TW Home Quotation -builwell-High Point2010-9-14_Chairs_all in" xfId="26471"/>
    <cellStyle name="_TW Home Quotation -builwell-High Point2010-9-14_Chairs_all in_Chairs" xfId="26472"/>
    <cellStyle name="_TW Home Quotation -builwell-High Point2010-9-14_Chairs_all in_HJ order" xfId="26473"/>
    <cellStyle name="_TW Home Quotation -builwell-High Point2010-9-14_Chairs_ALL items" xfId="26474"/>
    <cellStyle name="_TW Home Quotation -builwell-High Point2010-9-14_Chairs_ALL items_chair" xfId="26475"/>
    <cellStyle name="_TW Home Quotation -builwell-High Point2010-9-14_Chairs_ALL items_Chairs" xfId="26476"/>
    <cellStyle name="_TW Home Quotation -builwell-High Point2010-9-14_Chairs_ALL items_HJ order" xfId="26477"/>
    <cellStyle name="_TW Home Quotation -builwell-High Point2010-9-14_Chairs_Chairs" xfId="26478"/>
    <cellStyle name="_TW Home Quotation -builwell-High Point2010-9-14_Chairs_FOB CHINA" xfId="26479"/>
    <cellStyle name="_TW Home Quotation -builwell-High Point2010-9-14_Chairs_WOD chair" xfId="26480"/>
    <cellStyle name="_TW Home Quotation -builwell-High Point2010-9-14_JLA Accents 4-2013 - Michelle 2 Price" xfId="3371"/>
    <cellStyle name="_TW Home Quotation -builwell-High Point2010-9-14_JLA Accents 4-2013 - Michelle 2 Price 2" xfId="13632"/>
    <cellStyle name="_TW Home Quotation -builwell-High Point2010-9-14_JLA Accents 4-2013 - Michelle 2 Price 2 2" xfId="26481"/>
    <cellStyle name="_TW Home Quotation -builwell-High Point2010-9-14_JLA Accents 4-2013 - Michelle 2 Price 3" xfId="18644"/>
    <cellStyle name="_TW Home Quotation -builwell-High Point2010-9-14_JLA Accents 4-2013 - Michelle 2 Price 3 2" xfId="26483"/>
    <cellStyle name="_TW Home Quotation -builwell-High Point2010-9-14_JLA Accents 4-2013 - Michelle 2 Price 3 3" xfId="26482"/>
    <cellStyle name="_TW Home Quotation -builwell-High Point2010-9-14_JLA Accents 4-2013 - Michelle 2 Price 4" xfId="26484"/>
    <cellStyle name="_TW Home Quotation -builwell-High Point2010-9-14_JLA Accents 4-2013 - Michelle 2 Price 4 2" xfId="26485"/>
    <cellStyle name="_TW Home Quotation -builwell-High Point2010-9-14_JLA Accents 4-2013 - Michelle 2 Price 5" xfId="26486"/>
    <cellStyle name="_TW Home Quotation -builwell-High Point2010-9-14_JLA Accents 4-2013 - Michelle 2 Price 5 2" xfId="26487"/>
    <cellStyle name="_TW Home Quotation -builwell-High Point2010-9-14_JLA Accents 4-2013 - Michelle 2 Price 6" xfId="26488"/>
    <cellStyle name="_TW Home Quotation -builwell-High Point2010-9-14_JLA Accents 4-2013 - Michelle 2 Price 7" xfId="26489"/>
    <cellStyle name="_TW Home Quotation -builwell-High Point2010-9-14_JLA Accents 4-2013 - Michelle 2 Price 8" xfId="26490"/>
    <cellStyle name="_TW Home Quotation -builwell-High Point2010-9-14_JLA Accents 4-2013 - Michelle 2 Price_all in" xfId="26491"/>
    <cellStyle name="_TW Home Quotation -builwell-High Point2010-9-14_JLA Accents 4-2013 - Michelle 2 Price_all in_Chairs" xfId="26492"/>
    <cellStyle name="_TW Home Quotation -builwell-High Point2010-9-14_JLA Accents 4-2013 - Michelle 2 Price_all in_HJ order" xfId="26493"/>
    <cellStyle name="_TW Home Quotation -builwell-High Point2010-9-14_JLA Accents 4-2013 - Michelle 2 Price_ALL items" xfId="26494"/>
    <cellStyle name="_TW Home Quotation -builwell-High Point2010-9-14_JLA Accents 4-2013 - Michelle 2 Price_ALL items_chair" xfId="26495"/>
    <cellStyle name="_TW Home Quotation -builwell-High Point2010-9-14_JLA Accents 4-2013 - Michelle 2 Price_ALL items_Chairs" xfId="26496"/>
    <cellStyle name="_TW Home Quotation -builwell-High Point2010-9-14_JLA Accents 4-2013 - Michelle 2 Price_ALL items_HJ order" xfId="26497"/>
    <cellStyle name="_TW Home Quotation -builwell-High Point2010-9-14_JLA Accents 4-2013 - Michelle 2 Price_Chairs" xfId="26498"/>
    <cellStyle name="_TW Home Quotation -builwell-High Point2010-9-14_JLA Accents 4-2013 - Michelle 2 Price_FOB CHINA" xfId="26499"/>
    <cellStyle name="_TW Home Quotation -builwell-High Point2010-9-14_JLA Accents 4-2013 - Michelle 2 Price_Furniture" xfId="26500"/>
    <cellStyle name="_TW Home Quotation -builwell-High Point2010-9-14_JLA Accents 4-2013 - Michelle 2 Price_Sheet1" xfId="26501"/>
    <cellStyle name="_TW Home Quotation -builwell-High Point2010-9-14_JLA Accents 4-2013 - Michelle 2 Price_WOD chair" xfId="26502"/>
    <cellStyle name="_TW Home Quotation -builwell-High Point2010-9-14_June 13 2013 pooled stock ecom menu" xfId="2997"/>
    <cellStyle name="_TW Home Quotation -builwell-High Point2010-9-14_June 13 2013 pooled stock ecom menu 2" xfId="13269"/>
    <cellStyle name="_TW Home Quotation -builwell-High Point2010-9-14_June 13 2013 pooled stock ecom menu 3" xfId="18281"/>
    <cellStyle name="_TW Home Quotation -builwell-High Point2010-9-14_Madison Park" xfId="3973"/>
    <cellStyle name="_TW Home Quotation -builwell-High Point2010-9-14_Madison Park 2" xfId="14207"/>
    <cellStyle name="_TW Home Quotation -builwell-High Point2010-9-14_Madison Park 2 2" xfId="26503"/>
    <cellStyle name="_TW Home Quotation -builwell-High Point2010-9-14_Madison Park 3" xfId="19219"/>
    <cellStyle name="_TW Home Quotation -builwell-High Point2010-9-14_Madison Park 3 2" xfId="26504"/>
    <cellStyle name="_TW Home Quotation -builwell-High Point2010-9-14_Madison Park 4" xfId="26505"/>
    <cellStyle name="_TW Home Quotation -builwell-High Point2010-9-14_Madison Park_Sheet1" xfId="26506"/>
    <cellStyle name="_TW Home Quotation -builwell-High Point2010-9-14_Madison Park_Sheet2" xfId="26507"/>
    <cellStyle name="_TW Home Quotation -builwell-High Point2010-9-14_Sheet1" xfId="26508"/>
    <cellStyle name="_TW Home Quotation -builwell-High Point2010-9-14_Sheet2" xfId="21934"/>
    <cellStyle name="_TW Home Quotation -builwell-High Point2010-9-14_Sheet2 2" xfId="26509"/>
    <cellStyle name="_TW Home Quotation -builwell-High Point2010-9-14_Sheet2 3" xfId="26510"/>
    <cellStyle name="_TW Home Quotation -builwell-High Point2010-9-14_Sheet2_Sheet1" xfId="26511"/>
    <cellStyle name="_TW Home Quotation -builwell-High Point2010-9-23RVD (2)" xfId="1623"/>
    <cellStyle name="_TW Home Quotation -builwell-High Point2010-9-23RVD (2) 2" xfId="3372"/>
    <cellStyle name="_TW Home Quotation -builwell-High Point2010-9-23RVD (2) 2 2" xfId="13633"/>
    <cellStyle name="_TW Home Quotation -builwell-High Point2010-9-23RVD (2) 2 2 2" xfId="26512"/>
    <cellStyle name="_TW Home Quotation -builwell-High Point2010-9-23RVD (2) 2 3" xfId="18645"/>
    <cellStyle name="_TW Home Quotation -builwell-High Point2010-9-23RVD (2) 2 3 2" xfId="26513"/>
    <cellStyle name="_TW Home Quotation -builwell-High Point2010-9-23RVD (2) 2_Sheet1" xfId="26514"/>
    <cellStyle name="_TW Home Quotation -builwell-High Point2010-9-23RVD (2) 3" xfId="2998"/>
    <cellStyle name="_TW Home Quotation -builwell-High Point2010-9-23RVD (2) 3 2" xfId="26515"/>
    <cellStyle name="_TW Home Quotation -builwell-High Point2010-9-23RVD (2) 3 2_Sheet1" xfId="26516"/>
    <cellStyle name="_TW Home Quotation -builwell-High Point2010-9-23RVD (2) 3 3" xfId="26517"/>
    <cellStyle name="_TW Home Quotation -builwell-High Point2010-9-23RVD (2) 3_Sheet1" xfId="26518"/>
    <cellStyle name="_TW Home Quotation -builwell-High Point2010-9-23RVD (2) 4" xfId="13270"/>
    <cellStyle name="_TW Home Quotation -builwell-High Point2010-9-23RVD (2) 4 2" xfId="26520"/>
    <cellStyle name="_TW Home Quotation -builwell-High Point2010-9-23RVD (2) 4 3" xfId="26519"/>
    <cellStyle name="_TW Home Quotation -builwell-High Point2010-9-23RVD (2) 5" xfId="18282"/>
    <cellStyle name="_TW Home Quotation -builwell-High Point2010-9-23RVD (2) 5 2" xfId="26521"/>
    <cellStyle name="_TW Home Quotation -builwell-High Point2010-9-23RVD (2) 6" xfId="26522"/>
    <cellStyle name="_TW Home Quotation -builwell-High Point2010-9-23RVD (2)_77" xfId="21935"/>
    <cellStyle name="_TW Home Quotation -builwell-High Point2010-9-23RVD (2)_77 2" xfId="26523"/>
    <cellStyle name="_TW Home Quotation -builwell-High Point2010-9-23RVD (2)_77 3" xfId="26524"/>
    <cellStyle name="_TW Home Quotation -builwell-High Point2010-9-23RVD (2)_77 3 2" xfId="26525"/>
    <cellStyle name="_TW Home Quotation -builwell-High Point2010-9-23RVD (2)_77 4" xfId="26526"/>
    <cellStyle name="_TW Home Quotation -builwell-High Point2010-9-23RVD (2)_77 4 2" xfId="26527"/>
    <cellStyle name="_TW Home Quotation -builwell-High Point2010-9-23RVD (2)_77 5" xfId="26528"/>
    <cellStyle name="_TW Home Quotation -builwell-High Point2010-9-23RVD (2)_77 5 2" xfId="26529"/>
    <cellStyle name="_TW Home Quotation -builwell-High Point2010-9-23RVD (2)_77 6" xfId="26530"/>
    <cellStyle name="_TW Home Quotation -builwell-High Point2010-9-23RVD (2)_77 7" xfId="26531"/>
    <cellStyle name="_TW Home Quotation -builwell-High Point2010-9-23RVD (2)_77 8" xfId="26532"/>
    <cellStyle name="_TW Home Quotation -builwell-High Point2010-9-23RVD (2)_77_Sheet1" xfId="26533"/>
    <cellStyle name="_TW Home Quotation -builwell-High Point2010-9-23RVD (2)_Chairs" xfId="26534"/>
    <cellStyle name="_TW Home Quotation -builwell-High Point2010-9-23RVD (2)_Chairs_all in" xfId="26535"/>
    <cellStyle name="_TW Home Quotation -builwell-High Point2010-9-23RVD (2)_Chairs_all in_Chairs" xfId="26536"/>
    <cellStyle name="_TW Home Quotation -builwell-High Point2010-9-23RVD (2)_Chairs_all in_HJ order" xfId="26537"/>
    <cellStyle name="_TW Home Quotation -builwell-High Point2010-9-23RVD (2)_Chairs_ALL items" xfId="26538"/>
    <cellStyle name="_TW Home Quotation -builwell-High Point2010-9-23RVD (2)_Chairs_ALL items_chair" xfId="26539"/>
    <cellStyle name="_TW Home Quotation -builwell-High Point2010-9-23RVD (2)_Chairs_ALL items_Chairs" xfId="26540"/>
    <cellStyle name="_TW Home Quotation -builwell-High Point2010-9-23RVD (2)_Chairs_ALL items_HJ order" xfId="26541"/>
    <cellStyle name="_TW Home Quotation -builwell-High Point2010-9-23RVD (2)_Chairs_Chairs" xfId="26542"/>
    <cellStyle name="_TW Home Quotation -builwell-High Point2010-9-23RVD (2)_Chairs_FOB CHINA" xfId="26543"/>
    <cellStyle name="_TW Home Quotation -builwell-High Point2010-9-23RVD (2)_Chairs_WOD chair" xfId="26544"/>
    <cellStyle name="_TW Home Quotation -builwell-High Point2010-9-23RVD (2)_JLA Accents 4-2013 - Michelle 2 Price" xfId="3373"/>
    <cellStyle name="_TW Home Quotation -builwell-High Point2010-9-23RVD (2)_JLA Accents 4-2013 - Michelle 2 Price 2" xfId="13634"/>
    <cellStyle name="_TW Home Quotation -builwell-High Point2010-9-23RVD (2)_JLA Accents 4-2013 - Michelle 2 Price 2 2" xfId="26545"/>
    <cellStyle name="_TW Home Quotation -builwell-High Point2010-9-23RVD (2)_JLA Accents 4-2013 - Michelle 2 Price 3" xfId="18646"/>
    <cellStyle name="_TW Home Quotation -builwell-High Point2010-9-23RVD (2)_JLA Accents 4-2013 - Michelle 2 Price 3 2" xfId="26547"/>
    <cellStyle name="_TW Home Quotation -builwell-High Point2010-9-23RVD (2)_JLA Accents 4-2013 - Michelle 2 Price 3 3" xfId="26546"/>
    <cellStyle name="_TW Home Quotation -builwell-High Point2010-9-23RVD (2)_JLA Accents 4-2013 - Michelle 2 Price 4" xfId="26548"/>
    <cellStyle name="_TW Home Quotation -builwell-High Point2010-9-23RVD (2)_JLA Accents 4-2013 - Michelle 2 Price 4 2" xfId="26549"/>
    <cellStyle name="_TW Home Quotation -builwell-High Point2010-9-23RVD (2)_JLA Accents 4-2013 - Michelle 2 Price 5" xfId="26550"/>
    <cellStyle name="_TW Home Quotation -builwell-High Point2010-9-23RVD (2)_JLA Accents 4-2013 - Michelle 2 Price 5 2" xfId="26551"/>
    <cellStyle name="_TW Home Quotation -builwell-High Point2010-9-23RVD (2)_JLA Accents 4-2013 - Michelle 2 Price 6" xfId="26552"/>
    <cellStyle name="_TW Home Quotation -builwell-High Point2010-9-23RVD (2)_JLA Accents 4-2013 - Michelle 2 Price 7" xfId="26553"/>
    <cellStyle name="_TW Home Quotation -builwell-High Point2010-9-23RVD (2)_JLA Accents 4-2013 - Michelle 2 Price 8" xfId="26554"/>
    <cellStyle name="_TW Home Quotation -builwell-High Point2010-9-23RVD (2)_JLA Accents 4-2013 - Michelle 2 Price_all in" xfId="26555"/>
    <cellStyle name="_TW Home Quotation -builwell-High Point2010-9-23RVD (2)_JLA Accents 4-2013 - Michelle 2 Price_all in_Chairs" xfId="26556"/>
    <cellStyle name="_TW Home Quotation -builwell-High Point2010-9-23RVD (2)_JLA Accents 4-2013 - Michelle 2 Price_all in_HJ order" xfId="26557"/>
    <cellStyle name="_TW Home Quotation -builwell-High Point2010-9-23RVD (2)_JLA Accents 4-2013 - Michelle 2 Price_ALL items" xfId="26558"/>
    <cellStyle name="_TW Home Quotation -builwell-High Point2010-9-23RVD (2)_JLA Accents 4-2013 - Michelle 2 Price_ALL items_chair" xfId="26559"/>
    <cellStyle name="_TW Home Quotation -builwell-High Point2010-9-23RVD (2)_JLA Accents 4-2013 - Michelle 2 Price_ALL items_Chairs" xfId="26560"/>
    <cellStyle name="_TW Home Quotation -builwell-High Point2010-9-23RVD (2)_JLA Accents 4-2013 - Michelle 2 Price_ALL items_HJ order" xfId="26561"/>
    <cellStyle name="_TW Home Quotation -builwell-High Point2010-9-23RVD (2)_JLA Accents 4-2013 - Michelle 2 Price_Chairs" xfId="26562"/>
    <cellStyle name="_TW Home Quotation -builwell-High Point2010-9-23RVD (2)_JLA Accents 4-2013 - Michelle 2 Price_FOB CHINA" xfId="26563"/>
    <cellStyle name="_TW Home Quotation -builwell-High Point2010-9-23RVD (2)_JLA Accents 4-2013 - Michelle 2 Price_Furniture" xfId="26564"/>
    <cellStyle name="_TW Home Quotation -builwell-High Point2010-9-23RVD (2)_JLA Accents 4-2013 - Michelle 2 Price_Sheet1" xfId="26565"/>
    <cellStyle name="_TW Home Quotation -builwell-High Point2010-9-23RVD (2)_JLA Accents 4-2013 - Michelle 2 Price_WOD chair" xfId="26566"/>
    <cellStyle name="_TW Home Quotation -builwell-High Point2010-9-23RVD (2)_June 13 2013 pooled stock ecom menu" xfId="2999"/>
    <cellStyle name="_TW Home Quotation -builwell-High Point2010-9-23RVD (2)_June 13 2013 pooled stock ecom menu 2" xfId="13271"/>
    <cellStyle name="_TW Home Quotation -builwell-High Point2010-9-23RVD (2)_June 13 2013 pooled stock ecom menu 3" xfId="18283"/>
    <cellStyle name="_TW Home Quotation -builwell-High Point2010-9-23RVD (2)_Madison Park" xfId="3974"/>
    <cellStyle name="_TW Home Quotation -builwell-High Point2010-9-23RVD (2)_Madison Park 2" xfId="14208"/>
    <cellStyle name="_TW Home Quotation -builwell-High Point2010-9-23RVD (2)_Madison Park 2 2" xfId="26567"/>
    <cellStyle name="_TW Home Quotation -builwell-High Point2010-9-23RVD (2)_Madison Park 3" xfId="19220"/>
    <cellStyle name="_TW Home Quotation -builwell-High Point2010-9-23RVD (2)_Madison Park 3 2" xfId="26568"/>
    <cellStyle name="_TW Home Quotation -builwell-High Point2010-9-23RVD (2)_Madison Park 4" xfId="26569"/>
    <cellStyle name="_TW Home Quotation -builwell-High Point2010-9-23RVD (2)_Madison Park_Sheet1" xfId="26570"/>
    <cellStyle name="_TW Home Quotation -builwell-High Point2010-9-23RVD (2)_Madison Park_Sheet2" xfId="26571"/>
    <cellStyle name="_TW Home Quotation -builwell-High Point2010-9-23RVD (2)_Sheet1" xfId="26572"/>
    <cellStyle name="_TW Home Quotation -builwell-High Point2010-9-23RVD (2)_Sheet2" xfId="21936"/>
    <cellStyle name="_TW Home Quotation -builwell-High Point2010-9-23RVD (2)_Sheet2 2" xfId="26573"/>
    <cellStyle name="_TW Home Quotation -builwell-High Point2010-9-23RVD (2)_Sheet2 3" xfId="26574"/>
    <cellStyle name="_TW Home Quotation -builwell-High Point2010-9-23RVD (2)_Sheet2_Sheet1" xfId="26575"/>
    <cellStyle name="_TW Home Quotation -builwell-High Point2010-9-29RVD" xfId="1624"/>
    <cellStyle name="_TW Home Quotation -builwell-High Point2010-9-29RVD 2" xfId="3374"/>
    <cellStyle name="_TW Home Quotation -builwell-High Point2010-9-29RVD 2 2" xfId="13635"/>
    <cellStyle name="_TW Home Quotation -builwell-High Point2010-9-29RVD 2 2 2" xfId="26576"/>
    <cellStyle name="_TW Home Quotation -builwell-High Point2010-9-29RVD 2 3" xfId="18647"/>
    <cellStyle name="_TW Home Quotation -builwell-High Point2010-9-29RVD 2 3 2" xfId="26577"/>
    <cellStyle name="_TW Home Quotation -builwell-High Point2010-9-29RVD 2_Sheet1" xfId="26578"/>
    <cellStyle name="_TW Home Quotation -builwell-High Point2010-9-29RVD 3" xfId="3000"/>
    <cellStyle name="_TW Home Quotation -builwell-High Point2010-9-29RVD 3 2" xfId="26579"/>
    <cellStyle name="_TW Home Quotation -builwell-High Point2010-9-29RVD 3 2_Sheet1" xfId="26580"/>
    <cellStyle name="_TW Home Quotation -builwell-High Point2010-9-29RVD 3 3" xfId="26581"/>
    <cellStyle name="_TW Home Quotation -builwell-High Point2010-9-29RVD 3_Sheet1" xfId="26582"/>
    <cellStyle name="_TW Home Quotation -builwell-High Point2010-9-29RVD 4" xfId="13272"/>
    <cellStyle name="_TW Home Quotation -builwell-High Point2010-9-29RVD 4 2" xfId="26584"/>
    <cellStyle name="_TW Home Quotation -builwell-High Point2010-9-29RVD 4 3" xfId="26583"/>
    <cellStyle name="_TW Home Quotation -builwell-High Point2010-9-29RVD 5" xfId="18284"/>
    <cellStyle name="_TW Home Quotation -builwell-High Point2010-9-29RVD 5 2" xfId="26585"/>
    <cellStyle name="_TW Home Quotation -builwell-High Point2010-9-29RVD 6" xfId="26586"/>
    <cellStyle name="_TW Home Quotation -builwell-High Point2010-9-29RVD_77" xfId="21937"/>
    <cellStyle name="_TW Home Quotation -builwell-High Point2010-9-29RVD_77 2" xfId="26587"/>
    <cellStyle name="_TW Home Quotation -builwell-High Point2010-9-29RVD_77 3" xfId="26588"/>
    <cellStyle name="_TW Home Quotation -builwell-High Point2010-9-29RVD_77 3 2" xfId="26589"/>
    <cellStyle name="_TW Home Quotation -builwell-High Point2010-9-29RVD_77 4" xfId="26590"/>
    <cellStyle name="_TW Home Quotation -builwell-High Point2010-9-29RVD_77 4 2" xfId="26591"/>
    <cellStyle name="_TW Home Quotation -builwell-High Point2010-9-29RVD_77 5" xfId="26592"/>
    <cellStyle name="_TW Home Quotation -builwell-High Point2010-9-29RVD_77 5 2" xfId="26593"/>
    <cellStyle name="_TW Home Quotation -builwell-High Point2010-9-29RVD_77 6" xfId="26594"/>
    <cellStyle name="_TW Home Quotation -builwell-High Point2010-9-29RVD_77 7" xfId="26595"/>
    <cellStyle name="_TW Home Quotation -builwell-High Point2010-9-29RVD_77 8" xfId="26596"/>
    <cellStyle name="_TW Home Quotation -builwell-High Point2010-9-29RVD_77_Sheet1" xfId="26597"/>
    <cellStyle name="_TW Home Quotation -builwell-High Point2010-9-29RVD_Chairs" xfId="26598"/>
    <cellStyle name="_TW Home Quotation -builwell-High Point2010-9-29RVD_Chairs_all in" xfId="26599"/>
    <cellStyle name="_TW Home Quotation -builwell-High Point2010-9-29RVD_Chairs_all in_Chairs" xfId="26600"/>
    <cellStyle name="_TW Home Quotation -builwell-High Point2010-9-29RVD_Chairs_all in_HJ order" xfId="26601"/>
    <cellStyle name="_TW Home Quotation -builwell-High Point2010-9-29RVD_Chairs_ALL items" xfId="26602"/>
    <cellStyle name="_TW Home Quotation -builwell-High Point2010-9-29RVD_Chairs_ALL items_chair" xfId="26603"/>
    <cellStyle name="_TW Home Quotation -builwell-High Point2010-9-29RVD_Chairs_ALL items_Chairs" xfId="26604"/>
    <cellStyle name="_TW Home Quotation -builwell-High Point2010-9-29RVD_Chairs_ALL items_HJ order" xfId="26605"/>
    <cellStyle name="_TW Home Quotation -builwell-High Point2010-9-29RVD_Chairs_Chairs" xfId="26606"/>
    <cellStyle name="_TW Home Quotation -builwell-High Point2010-9-29RVD_Chairs_FOB CHINA" xfId="26607"/>
    <cellStyle name="_TW Home Quotation -builwell-High Point2010-9-29RVD_Chairs_WOD chair" xfId="26608"/>
    <cellStyle name="_TW Home Quotation -builwell-High Point2010-9-29RVD_JLA Accents 4-2013 - Michelle 2 Price" xfId="3375"/>
    <cellStyle name="_TW Home Quotation -builwell-High Point2010-9-29RVD_JLA Accents 4-2013 - Michelle 2 Price 2" xfId="13636"/>
    <cellStyle name="_TW Home Quotation -builwell-High Point2010-9-29RVD_JLA Accents 4-2013 - Michelle 2 Price 2 2" xfId="26609"/>
    <cellStyle name="_TW Home Quotation -builwell-High Point2010-9-29RVD_JLA Accents 4-2013 - Michelle 2 Price 3" xfId="18648"/>
    <cellStyle name="_TW Home Quotation -builwell-High Point2010-9-29RVD_JLA Accents 4-2013 - Michelle 2 Price 3 2" xfId="26611"/>
    <cellStyle name="_TW Home Quotation -builwell-High Point2010-9-29RVD_JLA Accents 4-2013 - Michelle 2 Price 3 3" xfId="26610"/>
    <cellStyle name="_TW Home Quotation -builwell-High Point2010-9-29RVD_JLA Accents 4-2013 - Michelle 2 Price 4" xfId="26612"/>
    <cellStyle name="_TW Home Quotation -builwell-High Point2010-9-29RVD_JLA Accents 4-2013 - Michelle 2 Price 4 2" xfId="26613"/>
    <cellStyle name="_TW Home Quotation -builwell-High Point2010-9-29RVD_JLA Accents 4-2013 - Michelle 2 Price 5" xfId="26614"/>
    <cellStyle name="_TW Home Quotation -builwell-High Point2010-9-29RVD_JLA Accents 4-2013 - Michelle 2 Price 5 2" xfId="26615"/>
    <cellStyle name="_TW Home Quotation -builwell-High Point2010-9-29RVD_JLA Accents 4-2013 - Michelle 2 Price 6" xfId="26616"/>
    <cellStyle name="_TW Home Quotation -builwell-High Point2010-9-29RVD_JLA Accents 4-2013 - Michelle 2 Price 7" xfId="26617"/>
    <cellStyle name="_TW Home Quotation -builwell-High Point2010-9-29RVD_JLA Accents 4-2013 - Michelle 2 Price 8" xfId="26618"/>
    <cellStyle name="_TW Home Quotation -builwell-High Point2010-9-29RVD_JLA Accents 4-2013 - Michelle 2 Price_all in" xfId="26619"/>
    <cellStyle name="_TW Home Quotation -builwell-High Point2010-9-29RVD_JLA Accents 4-2013 - Michelle 2 Price_all in_Chairs" xfId="26620"/>
    <cellStyle name="_TW Home Quotation -builwell-High Point2010-9-29RVD_JLA Accents 4-2013 - Michelle 2 Price_all in_HJ order" xfId="26621"/>
    <cellStyle name="_TW Home Quotation -builwell-High Point2010-9-29RVD_JLA Accents 4-2013 - Michelle 2 Price_ALL items" xfId="26622"/>
    <cellStyle name="_TW Home Quotation -builwell-High Point2010-9-29RVD_JLA Accents 4-2013 - Michelle 2 Price_ALL items_chair" xfId="26623"/>
    <cellStyle name="_TW Home Quotation -builwell-High Point2010-9-29RVD_JLA Accents 4-2013 - Michelle 2 Price_ALL items_Chairs" xfId="26624"/>
    <cellStyle name="_TW Home Quotation -builwell-High Point2010-9-29RVD_JLA Accents 4-2013 - Michelle 2 Price_ALL items_HJ order" xfId="26625"/>
    <cellStyle name="_TW Home Quotation -builwell-High Point2010-9-29RVD_JLA Accents 4-2013 - Michelle 2 Price_Chairs" xfId="26626"/>
    <cellStyle name="_TW Home Quotation -builwell-High Point2010-9-29RVD_JLA Accents 4-2013 - Michelle 2 Price_FOB CHINA" xfId="26627"/>
    <cellStyle name="_TW Home Quotation -builwell-High Point2010-9-29RVD_JLA Accents 4-2013 - Michelle 2 Price_Furniture" xfId="26628"/>
    <cellStyle name="_TW Home Quotation -builwell-High Point2010-9-29RVD_JLA Accents 4-2013 - Michelle 2 Price_Sheet1" xfId="26629"/>
    <cellStyle name="_TW Home Quotation -builwell-High Point2010-9-29RVD_JLA Accents 4-2013 - Michelle 2 Price_WOD chair" xfId="26630"/>
    <cellStyle name="_TW Home Quotation -builwell-High Point2010-9-29RVD_June 13 2013 pooled stock ecom menu" xfId="3001"/>
    <cellStyle name="_TW Home Quotation -builwell-High Point2010-9-29RVD_June 13 2013 pooled stock ecom menu 2" xfId="13273"/>
    <cellStyle name="_TW Home Quotation -builwell-High Point2010-9-29RVD_June 13 2013 pooled stock ecom menu 3" xfId="18285"/>
    <cellStyle name="_TW Home Quotation -builwell-High Point2010-9-29RVD_Madison Park" xfId="3975"/>
    <cellStyle name="_TW Home Quotation -builwell-High Point2010-9-29RVD_Madison Park 2" xfId="14209"/>
    <cellStyle name="_TW Home Quotation -builwell-High Point2010-9-29RVD_Madison Park 2 2" xfId="26631"/>
    <cellStyle name="_TW Home Quotation -builwell-High Point2010-9-29RVD_Madison Park 3" xfId="19221"/>
    <cellStyle name="_TW Home Quotation -builwell-High Point2010-9-29RVD_Madison Park 3 2" xfId="26632"/>
    <cellStyle name="_TW Home Quotation -builwell-High Point2010-9-29RVD_Madison Park 4" xfId="26633"/>
    <cellStyle name="_TW Home Quotation -builwell-High Point2010-9-29RVD_Madison Park_Sheet1" xfId="26634"/>
    <cellStyle name="_TW Home Quotation -builwell-High Point2010-9-29RVD_Madison Park_Sheet2" xfId="26635"/>
    <cellStyle name="_TW Home Quotation -builwell-High Point2010-9-29RVD_Sheet1" xfId="26636"/>
    <cellStyle name="_TW Home Quotation -builwell-High Point2010-9-29RVD_Sheet2" xfId="21938"/>
    <cellStyle name="_TW Home Quotation -builwell-High Point2010-9-29RVD_Sheet2 2" xfId="26637"/>
    <cellStyle name="_TW Home Quotation -builwell-High Point2010-9-29RVD_Sheet2 3" xfId="26638"/>
    <cellStyle name="_TW Home Quotation -builwell-High Point2010-9-29RVD_Sheet2_Sheet1" xfId="26639"/>
    <cellStyle name="_TW Home Quotation -builwell-High Point2010-9-30RVD" xfId="1625"/>
    <cellStyle name="_TW Home Quotation -builwell-High Point2010-9-30RVD 2" xfId="3376"/>
    <cellStyle name="_TW Home Quotation -builwell-High Point2010-9-30RVD 2 2" xfId="13637"/>
    <cellStyle name="_TW Home Quotation -builwell-High Point2010-9-30RVD 2 2 2" xfId="26640"/>
    <cellStyle name="_TW Home Quotation -builwell-High Point2010-9-30RVD 2 3" xfId="18649"/>
    <cellStyle name="_TW Home Quotation -builwell-High Point2010-9-30RVD 2 3 2" xfId="26641"/>
    <cellStyle name="_TW Home Quotation -builwell-High Point2010-9-30RVD 2_Sheet1" xfId="26642"/>
    <cellStyle name="_TW Home Quotation -builwell-High Point2010-9-30RVD 3" xfId="3002"/>
    <cellStyle name="_TW Home Quotation -builwell-High Point2010-9-30RVD 3 2" xfId="26643"/>
    <cellStyle name="_TW Home Quotation -builwell-High Point2010-9-30RVD 3 2_Sheet1" xfId="26644"/>
    <cellStyle name="_TW Home Quotation -builwell-High Point2010-9-30RVD 3 3" xfId="26645"/>
    <cellStyle name="_TW Home Quotation -builwell-High Point2010-9-30RVD 3_Sheet1" xfId="26646"/>
    <cellStyle name="_TW Home Quotation -builwell-High Point2010-9-30RVD 4" xfId="13274"/>
    <cellStyle name="_TW Home Quotation -builwell-High Point2010-9-30RVD 4 2" xfId="26648"/>
    <cellStyle name="_TW Home Quotation -builwell-High Point2010-9-30RVD 4 3" xfId="26647"/>
    <cellStyle name="_TW Home Quotation -builwell-High Point2010-9-30RVD 5" xfId="18286"/>
    <cellStyle name="_TW Home Quotation -builwell-High Point2010-9-30RVD 5 2" xfId="26649"/>
    <cellStyle name="_TW Home Quotation -builwell-High Point2010-9-30RVD 6" xfId="26650"/>
    <cellStyle name="_TW Home Quotation -builwell-High Point2010-9-30RVD_77" xfId="21939"/>
    <cellStyle name="_TW Home Quotation -builwell-High Point2010-9-30RVD_77 2" xfId="26651"/>
    <cellStyle name="_TW Home Quotation -builwell-High Point2010-9-30RVD_77 3" xfId="26652"/>
    <cellStyle name="_TW Home Quotation -builwell-High Point2010-9-30RVD_77 3 2" xfId="26653"/>
    <cellStyle name="_TW Home Quotation -builwell-High Point2010-9-30RVD_77 4" xfId="26654"/>
    <cellStyle name="_TW Home Quotation -builwell-High Point2010-9-30RVD_77 4 2" xfId="26655"/>
    <cellStyle name="_TW Home Quotation -builwell-High Point2010-9-30RVD_77 5" xfId="26656"/>
    <cellStyle name="_TW Home Quotation -builwell-High Point2010-9-30RVD_77 5 2" xfId="26657"/>
    <cellStyle name="_TW Home Quotation -builwell-High Point2010-9-30RVD_77 6" xfId="26658"/>
    <cellStyle name="_TW Home Quotation -builwell-High Point2010-9-30RVD_77 7" xfId="26659"/>
    <cellStyle name="_TW Home Quotation -builwell-High Point2010-9-30RVD_77 8" xfId="26660"/>
    <cellStyle name="_TW Home Quotation -builwell-High Point2010-9-30RVD_77_Sheet1" xfId="26661"/>
    <cellStyle name="_TW Home Quotation -builwell-High Point2010-9-30RVD_Chairs" xfId="26662"/>
    <cellStyle name="_TW Home Quotation -builwell-High Point2010-9-30RVD_Chairs_all in" xfId="26663"/>
    <cellStyle name="_TW Home Quotation -builwell-High Point2010-9-30RVD_Chairs_all in_Chairs" xfId="26664"/>
    <cellStyle name="_TW Home Quotation -builwell-High Point2010-9-30RVD_Chairs_all in_HJ order" xfId="26665"/>
    <cellStyle name="_TW Home Quotation -builwell-High Point2010-9-30RVD_Chairs_ALL items" xfId="26666"/>
    <cellStyle name="_TW Home Quotation -builwell-High Point2010-9-30RVD_Chairs_ALL items_chair" xfId="26667"/>
    <cellStyle name="_TW Home Quotation -builwell-High Point2010-9-30RVD_Chairs_ALL items_Chairs" xfId="26668"/>
    <cellStyle name="_TW Home Quotation -builwell-High Point2010-9-30RVD_Chairs_ALL items_HJ order" xfId="26669"/>
    <cellStyle name="_TW Home Quotation -builwell-High Point2010-9-30RVD_Chairs_Chairs" xfId="26670"/>
    <cellStyle name="_TW Home Quotation -builwell-High Point2010-9-30RVD_Chairs_FOB CHINA" xfId="26671"/>
    <cellStyle name="_TW Home Quotation -builwell-High Point2010-9-30RVD_Chairs_WOD chair" xfId="26672"/>
    <cellStyle name="_TW Home Quotation -builwell-High Point2010-9-30RVD_JLA Accents 4-2013 - Michelle 2 Price" xfId="3377"/>
    <cellStyle name="_TW Home Quotation -builwell-High Point2010-9-30RVD_JLA Accents 4-2013 - Michelle 2 Price 2" xfId="13638"/>
    <cellStyle name="_TW Home Quotation -builwell-High Point2010-9-30RVD_JLA Accents 4-2013 - Michelle 2 Price 2 2" xfId="26673"/>
    <cellStyle name="_TW Home Quotation -builwell-High Point2010-9-30RVD_JLA Accents 4-2013 - Michelle 2 Price 3" xfId="18650"/>
    <cellStyle name="_TW Home Quotation -builwell-High Point2010-9-30RVD_JLA Accents 4-2013 - Michelle 2 Price 3 2" xfId="26675"/>
    <cellStyle name="_TW Home Quotation -builwell-High Point2010-9-30RVD_JLA Accents 4-2013 - Michelle 2 Price 3 3" xfId="26674"/>
    <cellStyle name="_TW Home Quotation -builwell-High Point2010-9-30RVD_JLA Accents 4-2013 - Michelle 2 Price 4" xfId="26676"/>
    <cellStyle name="_TW Home Quotation -builwell-High Point2010-9-30RVD_JLA Accents 4-2013 - Michelle 2 Price 4 2" xfId="26677"/>
    <cellStyle name="_TW Home Quotation -builwell-High Point2010-9-30RVD_JLA Accents 4-2013 - Michelle 2 Price 5" xfId="26678"/>
    <cellStyle name="_TW Home Quotation -builwell-High Point2010-9-30RVD_JLA Accents 4-2013 - Michelle 2 Price 5 2" xfId="26679"/>
    <cellStyle name="_TW Home Quotation -builwell-High Point2010-9-30RVD_JLA Accents 4-2013 - Michelle 2 Price 6" xfId="26680"/>
    <cellStyle name="_TW Home Quotation -builwell-High Point2010-9-30RVD_JLA Accents 4-2013 - Michelle 2 Price 7" xfId="26681"/>
    <cellStyle name="_TW Home Quotation -builwell-High Point2010-9-30RVD_JLA Accents 4-2013 - Michelle 2 Price 8" xfId="26682"/>
    <cellStyle name="_TW Home Quotation -builwell-High Point2010-9-30RVD_JLA Accents 4-2013 - Michelle 2 Price_all in" xfId="26683"/>
    <cellStyle name="_TW Home Quotation -builwell-High Point2010-9-30RVD_JLA Accents 4-2013 - Michelle 2 Price_all in_Chairs" xfId="26684"/>
    <cellStyle name="_TW Home Quotation -builwell-High Point2010-9-30RVD_JLA Accents 4-2013 - Michelle 2 Price_all in_HJ order" xfId="26685"/>
    <cellStyle name="_TW Home Quotation -builwell-High Point2010-9-30RVD_JLA Accents 4-2013 - Michelle 2 Price_ALL items" xfId="26686"/>
    <cellStyle name="_TW Home Quotation -builwell-High Point2010-9-30RVD_JLA Accents 4-2013 - Michelle 2 Price_ALL items_chair" xfId="26687"/>
    <cellStyle name="_TW Home Quotation -builwell-High Point2010-9-30RVD_JLA Accents 4-2013 - Michelle 2 Price_ALL items_Chairs" xfId="26688"/>
    <cellStyle name="_TW Home Quotation -builwell-High Point2010-9-30RVD_JLA Accents 4-2013 - Michelle 2 Price_ALL items_HJ order" xfId="26689"/>
    <cellStyle name="_TW Home Quotation -builwell-High Point2010-9-30RVD_JLA Accents 4-2013 - Michelle 2 Price_Chairs" xfId="26690"/>
    <cellStyle name="_TW Home Quotation -builwell-High Point2010-9-30RVD_JLA Accents 4-2013 - Michelle 2 Price_FOB CHINA" xfId="26691"/>
    <cellStyle name="_TW Home Quotation -builwell-High Point2010-9-30RVD_JLA Accents 4-2013 - Michelle 2 Price_Furniture" xfId="26692"/>
    <cellStyle name="_TW Home Quotation -builwell-High Point2010-9-30RVD_JLA Accents 4-2013 - Michelle 2 Price_Sheet1" xfId="26693"/>
    <cellStyle name="_TW Home Quotation -builwell-High Point2010-9-30RVD_JLA Accents 4-2013 - Michelle 2 Price_WOD chair" xfId="26694"/>
    <cellStyle name="_TW Home Quotation -builwell-High Point2010-9-30RVD_June 13 2013 pooled stock ecom menu" xfId="3003"/>
    <cellStyle name="_TW Home Quotation -builwell-High Point2010-9-30RVD_June 13 2013 pooled stock ecom menu 2" xfId="13275"/>
    <cellStyle name="_TW Home Quotation -builwell-High Point2010-9-30RVD_June 13 2013 pooled stock ecom menu 3" xfId="18287"/>
    <cellStyle name="_TW Home Quotation -builwell-High Point2010-9-30RVD_Madison Park" xfId="3976"/>
    <cellStyle name="_TW Home Quotation -builwell-High Point2010-9-30RVD_Madison Park 2" xfId="14210"/>
    <cellStyle name="_TW Home Quotation -builwell-High Point2010-9-30RVD_Madison Park 2 2" xfId="26695"/>
    <cellStyle name="_TW Home Quotation -builwell-High Point2010-9-30RVD_Madison Park 3" xfId="19222"/>
    <cellStyle name="_TW Home Quotation -builwell-High Point2010-9-30RVD_Madison Park 3 2" xfId="26696"/>
    <cellStyle name="_TW Home Quotation -builwell-High Point2010-9-30RVD_Madison Park 4" xfId="26697"/>
    <cellStyle name="_TW Home Quotation -builwell-High Point2010-9-30RVD_Madison Park_Sheet1" xfId="26698"/>
    <cellStyle name="_TW Home Quotation -builwell-High Point2010-9-30RVD_Madison Park_Sheet2" xfId="26699"/>
    <cellStyle name="_TW Home Quotation -builwell-High Point2010-9-30RVD_Sheet1" xfId="26700"/>
    <cellStyle name="_TW Home Quotation -builwell-High Point2010-9-30RVD_Sheet2" xfId="21940"/>
    <cellStyle name="_TW Home Quotation -builwell-High Point2010-9-30RVD_Sheet2 2" xfId="26701"/>
    <cellStyle name="_TW Home Quotation -builwell-High Point2010-9-30RVD_Sheet2 3" xfId="26702"/>
    <cellStyle name="_TW Home Quotation -builwell-High Point2010-9-30RVD_Sheet2_Sheet1" xfId="26703"/>
    <cellStyle name="_TW Home Quotation -builwell-High Point2010-9-9RVD" xfId="1626"/>
    <cellStyle name="_TW Home Quotation -builwell-High Point2010-9-9RVD 2" xfId="3378"/>
    <cellStyle name="_TW Home Quotation -builwell-High Point2010-9-9RVD 2 2" xfId="13639"/>
    <cellStyle name="_TW Home Quotation -builwell-High Point2010-9-9RVD 2 2 2" xfId="26704"/>
    <cellStyle name="_TW Home Quotation -builwell-High Point2010-9-9RVD 2 3" xfId="18651"/>
    <cellStyle name="_TW Home Quotation -builwell-High Point2010-9-9RVD 2 3 2" xfId="26705"/>
    <cellStyle name="_TW Home Quotation -builwell-High Point2010-9-9RVD 2_Sheet1" xfId="26706"/>
    <cellStyle name="_TW Home Quotation -builwell-High Point2010-9-9RVD 3" xfId="3004"/>
    <cellStyle name="_TW Home Quotation -builwell-High Point2010-9-9RVD 3 2" xfId="26707"/>
    <cellStyle name="_TW Home Quotation -builwell-High Point2010-9-9RVD 3 2_Sheet1" xfId="26708"/>
    <cellStyle name="_TW Home Quotation -builwell-High Point2010-9-9RVD 3 3" xfId="26709"/>
    <cellStyle name="_TW Home Quotation -builwell-High Point2010-9-9RVD 3_Sheet1" xfId="26710"/>
    <cellStyle name="_TW Home Quotation -builwell-High Point2010-9-9RVD 4" xfId="13276"/>
    <cellStyle name="_TW Home Quotation -builwell-High Point2010-9-9RVD 4 2" xfId="26712"/>
    <cellStyle name="_TW Home Quotation -builwell-High Point2010-9-9RVD 4 3" xfId="26711"/>
    <cellStyle name="_TW Home Quotation -builwell-High Point2010-9-9RVD 5" xfId="18288"/>
    <cellStyle name="_TW Home Quotation -builwell-High Point2010-9-9RVD 5 2" xfId="26713"/>
    <cellStyle name="_TW Home Quotation -builwell-High Point2010-9-9RVD 6" xfId="26714"/>
    <cellStyle name="_TW Home Quotation -builwell-High Point2010-9-9RVD_77" xfId="21941"/>
    <cellStyle name="_TW Home Quotation -builwell-High Point2010-9-9RVD_77 2" xfId="26715"/>
    <cellStyle name="_TW Home Quotation -builwell-High Point2010-9-9RVD_77 3" xfId="26716"/>
    <cellStyle name="_TW Home Quotation -builwell-High Point2010-9-9RVD_77 3 2" xfId="26717"/>
    <cellStyle name="_TW Home Quotation -builwell-High Point2010-9-9RVD_77 4" xfId="26718"/>
    <cellStyle name="_TW Home Quotation -builwell-High Point2010-9-9RVD_77 4 2" xfId="26719"/>
    <cellStyle name="_TW Home Quotation -builwell-High Point2010-9-9RVD_77 5" xfId="26720"/>
    <cellStyle name="_TW Home Quotation -builwell-High Point2010-9-9RVD_77 5 2" xfId="26721"/>
    <cellStyle name="_TW Home Quotation -builwell-High Point2010-9-9RVD_77 6" xfId="26722"/>
    <cellStyle name="_TW Home Quotation -builwell-High Point2010-9-9RVD_77 7" xfId="26723"/>
    <cellStyle name="_TW Home Quotation -builwell-High Point2010-9-9RVD_77 8" xfId="26724"/>
    <cellStyle name="_TW Home Quotation -builwell-High Point2010-9-9RVD_77_Sheet1" xfId="26725"/>
    <cellStyle name="_TW Home Quotation -builwell-High Point2010-9-9RVD_Chairs" xfId="26726"/>
    <cellStyle name="_TW Home Quotation -builwell-High Point2010-9-9RVD_Chairs_all in" xfId="26727"/>
    <cellStyle name="_TW Home Quotation -builwell-High Point2010-9-9RVD_Chairs_all in_Chairs" xfId="26728"/>
    <cellStyle name="_TW Home Quotation -builwell-High Point2010-9-9RVD_Chairs_all in_HJ order" xfId="26729"/>
    <cellStyle name="_TW Home Quotation -builwell-High Point2010-9-9RVD_Chairs_ALL items" xfId="26730"/>
    <cellStyle name="_TW Home Quotation -builwell-High Point2010-9-9RVD_Chairs_ALL items_chair" xfId="26731"/>
    <cellStyle name="_TW Home Quotation -builwell-High Point2010-9-9RVD_Chairs_ALL items_Chairs" xfId="26732"/>
    <cellStyle name="_TW Home Quotation -builwell-High Point2010-9-9RVD_Chairs_ALL items_HJ order" xfId="26733"/>
    <cellStyle name="_TW Home Quotation -builwell-High Point2010-9-9RVD_Chairs_Chairs" xfId="26734"/>
    <cellStyle name="_TW Home Quotation -builwell-High Point2010-9-9RVD_Chairs_FOB CHINA" xfId="26735"/>
    <cellStyle name="_TW Home Quotation -builwell-High Point2010-9-9RVD_Chairs_WOD chair" xfId="26736"/>
    <cellStyle name="_TW Home Quotation -builwell-High Point2010-9-9RVD_JLA Accents 4-2013 - Michelle 2 Price" xfId="3379"/>
    <cellStyle name="_TW Home Quotation -builwell-High Point2010-9-9RVD_JLA Accents 4-2013 - Michelle 2 Price 2" xfId="13640"/>
    <cellStyle name="_TW Home Quotation -builwell-High Point2010-9-9RVD_JLA Accents 4-2013 - Michelle 2 Price 2 2" xfId="26737"/>
    <cellStyle name="_TW Home Quotation -builwell-High Point2010-9-9RVD_JLA Accents 4-2013 - Michelle 2 Price 3" xfId="18652"/>
    <cellStyle name="_TW Home Quotation -builwell-High Point2010-9-9RVD_JLA Accents 4-2013 - Michelle 2 Price 3 2" xfId="26739"/>
    <cellStyle name="_TW Home Quotation -builwell-High Point2010-9-9RVD_JLA Accents 4-2013 - Michelle 2 Price 3 3" xfId="26738"/>
    <cellStyle name="_TW Home Quotation -builwell-High Point2010-9-9RVD_JLA Accents 4-2013 - Michelle 2 Price 4" xfId="26740"/>
    <cellStyle name="_TW Home Quotation -builwell-High Point2010-9-9RVD_JLA Accents 4-2013 - Michelle 2 Price 4 2" xfId="26741"/>
    <cellStyle name="_TW Home Quotation -builwell-High Point2010-9-9RVD_JLA Accents 4-2013 - Michelle 2 Price 5" xfId="26742"/>
    <cellStyle name="_TW Home Quotation -builwell-High Point2010-9-9RVD_JLA Accents 4-2013 - Michelle 2 Price 5 2" xfId="26743"/>
    <cellStyle name="_TW Home Quotation -builwell-High Point2010-9-9RVD_JLA Accents 4-2013 - Michelle 2 Price 6" xfId="26744"/>
    <cellStyle name="_TW Home Quotation -builwell-High Point2010-9-9RVD_JLA Accents 4-2013 - Michelle 2 Price 7" xfId="26745"/>
    <cellStyle name="_TW Home Quotation -builwell-High Point2010-9-9RVD_JLA Accents 4-2013 - Michelle 2 Price 8" xfId="26746"/>
    <cellStyle name="_TW Home Quotation -builwell-High Point2010-9-9RVD_JLA Accents 4-2013 - Michelle 2 Price_all in" xfId="26747"/>
    <cellStyle name="_TW Home Quotation -builwell-High Point2010-9-9RVD_JLA Accents 4-2013 - Michelle 2 Price_all in_Chairs" xfId="26748"/>
    <cellStyle name="_TW Home Quotation -builwell-High Point2010-9-9RVD_JLA Accents 4-2013 - Michelle 2 Price_all in_HJ order" xfId="26749"/>
    <cellStyle name="_TW Home Quotation -builwell-High Point2010-9-9RVD_JLA Accents 4-2013 - Michelle 2 Price_ALL items" xfId="26750"/>
    <cellStyle name="_TW Home Quotation -builwell-High Point2010-9-9RVD_JLA Accents 4-2013 - Michelle 2 Price_ALL items_chair" xfId="26751"/>
    <cellStyle name="_TW Home Quotation -builwell-High Point2010-9-9RVD_JLA Accents 4-2013 - Michelle 2 Price_ALL items_Chairs" xfId="26752"/>
    <cellStyle name="_TW Home Quotation -builwell-High Point2010-9-9RVD_JLA Accents 4-2013 - Michelle 2 Price_ALL items_HJ order" xfId="26753"/>
    <cellStyle name="_TW Home Quotation -builwell-High Point2010-9-9RVD_JLA Accents 4-2013 - Michelle 2 Price_Chairs" xfId="26754"/>
    <cellStyle name="_TW Home Quotation -builwell-High Point2010-9-9RVD_JLA Accents 4-2013 - Michelle 2 Price_FOB CHINA" xfId="26755"/>
    <cellStyle name="_TW Home Quotation -builwell-High Point2010-9-9RVD_JLA Accents 4-2013 - Michelle 2 Price_Furniture" xfId="26756"/>
    <cellStyle name="_TW Home Quotation -builwell-High Point2010-9-9RVD_JLA Accents 4-2013 - Michelle 2 Price_Sheet1" xfId="26757"/>
    <cellStyle name="_TW Home Quotation -builwell-High Point2010-9-9RVD_JLA Accents 4-2013 - Michelle 2 Price_WOD chair" xfId="26758"/>
    <cellStyle name="_TW Home Quotation -builwell-High Point2010-9-9RVD_June 13 2013 pooled stock ecom menu" xfId="3005"/>
    <cellStyle name="_TW Home Quotation -builwell-High Point2010-9-9RVD_June 13 2013 pooled stock ecom menu 2" xfId="13277"/>
    <cellStyle name="_TW Home Quotation -builwell-High Point2010-9-9RVD_June 13 2013 pooled stock ecom menu 3" xfId="18289"/>
    <cellStyle name="_TW Home Quotation -builwell-High Point2010-9-9RVD_Madison Park" xfId="3977"/>
    <cellStyle name="_TW Home Quotation -builwell-High Point2010-9-9RVD_Madison Park 2" xfId="14211"/>
    <cellStyle name="_TW Home Quotation -builwell-High Point2010-9-9RVD_Madison Park 2 2" xfId="26759"/>
    <cellStyle name="_TW Home Quotation -builwell-High Point2010-9-9RVD_Madison Park 3" xfId="19223"/>
    <cellStyle name="_TW Home Quotation -builwell-High Point2010-9-9RVD_Madison Park 3 2" xfId="26760"/>
    <cellStyle name="_TW Home Quotation -builwell-High Point2010-9-9RVD_Madison Park 4" xfId="26761"/>
    <cellStyle name="_TW Home Quotation -builwell-High Point2010-9-9RVD_Madison Park_Sheet1" xfId="26762"/>
    <cellStyle name="_TW Home Quotation -builwell-High Point2010-9-9RVD_Madison Park_Sheet2" xfId="26763"/>
    <cellStyle name="_TW Home Quotation -builwell-High Point2010-9-9RVD_Sheet1" xfId="26764"/>
    <cellStyle name="_TW Home Quotation -builwell-High Point2010-9-9RVD_Sheet2" xfId="21942"/>
    <cellStyle name="_TW Home Quotation -builwell-High Point2010-9-9RVD_Sheet2 2" xfId="26765"/>
    <cellStyle name="_TW Home Quotation -builwell-High Point2010-9-9RVD_Sheet2 3" xfId="26766"/>
    <cellStyle name="_TW Home Quotation -builwell-High Point2010-9-9RVD_Sheet2_Sheet1" xfId="26767"/>
    <cellStyle name="_TW Home Quotation of HP sample-CHUANYANG-2010-9-7" xfId="1627"/>
    <cellStyle name="_TW Home Quotation of HP sample-CHUANYANG-2010-9-7-" xfId="1628"/>
    <cellStyle name="_TW Home Quotation of HP sample-CHUANYANG-2010-9-7 10" xfId="26768"/>
    <cellStyle name="_TW Home Quotation of HP sample-CHUANYANG-2010-9-7- 10" xfId="26769"/>
    <cellStyle name="_TW Home Quotation of HP sample-CHUANYANG-2010-9-7 11" xfId="26770"/>
    <cellStyle name="_TW Home Quotation of HP sample-CHUANYANG-2010-9-7- 11" xfId="26771"/>
    <cellStyle name="_TW Home Quotation of HP sample-CHUANYANG-2010-9-7 12" xfId="26772"/>
    <cellStyle name="_TW Home Quotation of HP sample-CHUANYANG-2010-9-7- 12" xfId="26773"/>
    <cellStyle name="_TW Home Quotation of HP sample-CHUANYANG-2010-9-7 2" xfId="3380"/>
    <cellStyle name="_TW Home Quotation of HP sample-CHUANYANG-2010-9-7- 2" xfId="3381"/>
    <cellStyle name="_TW Home Quotation of HP sample-CHUANYANG-2010-9-7 2 2" xfId="13641"/>
    <cellStyle name="_TW Home Quotation of HP sample-CHUANYANG-2010-9-7- 2 2" xfId="13642"/>
    <cellStyle name="_TW Home Quotation of HP sample-CHUANYANG-2010-9-7 2 2 2" xfId="26774"/>
    <cellStyle name="_TW Home Quotation of HP sample-CHUANYANG-2010-9-7- 2 2 2" xfId="26775"/>
    <cellStyle name="_TW Home Quotation of HP sample-CHUANYANG-2010-9-7 2 3" xfId="18653"/>
    <cellStyle name="_TW Home Quotation of HP sample-CHUANYANG-2010-9-7- 2 3" xfId="18654"/>
    <cellStyle name="_TW Home Quotation of HP sample-CHUANYANG-2010-9-7 2 3 2" xfId="26776"/>
    <cellStyle name="_TW Home Quotation of HP sample-CHUANYANG-2010-9-7- 2 3 2" xfId="26777"/>
    <cellStyle name="_TW Home Quotation of HP sample-CHUANYANG-2010-9-7 2 4" xfId="26778"/>
    <cellStyle name="_TW Home Quotation of HP sample-CHUANYANG-2010-9-7- 2 4" xfId="26779"/>
    <cellStyle name="_TW Home Quotation of HP sample-CHUANYANG-2010-9-7 2 5" xfId="26780"/>
    <cellStyle name="_TW Home Quotation of HP sample-CHUANYANG-2010-9-7- 2 5" xfId="26781"/>
    <cellStyle name="_TW Home Quotation of HP sample-CHUANYANG-2010-9-7 2 6" xfId="26782"/>
    <cellStyle name="_TW Home Quotation of HP sample-CHUANYANG-2010-9-7- 2 6" xfId="26783"/>
    <cellStyle name="_TW Home Quotation of HP sample-CHUANYANG-2010-9-7 2 7" xfId="26784"/>
    <cellStyle name="_TW Home Quotation of HP sample-CHUANYANG-2010-9-7- 2 7" xfId="26785"/>
    <cellStyle name="_TW Home Quotation of HP sample-CHUANYANG-2010-9-7 2_Sheet1" xfId="26786"/>
    <cellStyle name="_TW Home Quotation of HP sample-CHUANYANG-2010-9-7- 2_Sheet1" xfId="26787"/>
    <cellStyle name="_TW Home Quotation of HP sample-CHUANYANG-2010-9-7 3" xfId="3382"/>
    <cellStyle name="_TW Home Quotation of HP sample-CHUANYANG-2010-9-7- 3" xfId="3383"/>
    <cellStyle name="_TW Home Quotation of HP sample-CHUANYANG-2010-9-7 3 2" xfId="13643"/>
    <cellStyle name="_TW Home Quotation of HP sample-CHUANYANG-2010-9-7- 3 2" xfId="13644"/>
    <cellStyle name="_TW Home Quotation of HP sample-CHUANYANG-2010-9-7 3 2_Sheet1" xfId="26788"/>
    <cellStyle name="_TW Home Quotation of HP sample-CHUANYANG-2010-9-7- 3 2_Sheet1" xfId="26789"/>
    <cellStyle name="_TW Home Quotation of HP sample-CHUANYANG-2010-9-7 3 3" xfId="18655"/>
    <cellStyle name="_TW Home Quotation of HP sample-CHUANYANG-2010-9-7- 3 3" xfId="18656"/>
    <cellStyle name="_TW Home Quotation of HP sample-CHUANYANG-2010-9-7 3 3 2" xfId="26790"/>
    <cellStyle name="_TW Home Quotation of HP sample-CHUANYANG-2010-9-7- 3 3 2" xfId="26791"/>
    <cellStyle name="_TW Home Quotation of HP sample-CHUANYANG-2010-9-7 3 4" xfId="26792"/>
    <cellStyle name="_TW Home Quotation of HP sample-CHUANYANG-2010-9-7- 3 4" xfId="26793"/>
    <cellStyle name="_TW Home Quotation of HP sample-CHUANYANG-2010-9-7 3 5" xfId="26794"/>
    <cellStyle name="_TW Home Quotation of HP sample-CHUANYANG-2010-9-7- 3 5" xfId="26795"/>
    <cellStyle name="_TW Home Quotation of HP sample-CHUANYANG-2010-9-7 3 6" xfId="26796"/>
    <cellStyle name="_TW Home Quotation of HP sample-CHUANYANG-2010-9-7- 3 6" xfId="26797"/>
    <cellStyle name="_TW Home Quotation of HP sample-CHUANYANG-2010-9-7 3 7" xfId="26798"/>
    <cellStyle name="_TW Home Quotation of HP sample-CHUANYANG-2010-9-7- 3 7" xfId="26799"/>
    <cellStyle name="_TW Home Quotation of HP sample-CHUANYANG-2010-9-7 3 8" xfId="26800"/>
    <cellStyle name="_TW Home Quotation of HP sample-CHUANYANG-2010-9-7- 3 8" xfId="26801"/>
    <cellStyle name="_TW Home Quotation of HP sample-CHUANYANG-2010-9-7 3_Sheet1" xfId="26802"/>
    <cellStyle name="_TW Home Quotation of HP sample-CHUANYANG-2010-9-7- 3_Sheet1" xfId="26803"/>
    <cellStyle name="_TW Home Quotation of HP sample-CHUANYANG-2010-9-7 4" xfId="3384"/>
    <cellStyle name="_TW Home Quotation of HP sample-CHUANYANG-2010-9-7- 4" xfId="3385"/>
    <cellStyle name="_TW Home Quotation of HP sample-CHUANYANG-2010-9-7 4 2" xfId="13645"/>
    <cellStyle name="_TW Home Quotation of HP sample-CHUANYANG-2010-9-7- 4 2" xfId="13646"/>
    <cellStyle name="_TW Home Quotation of HP sample-CHUANYANG-2010-9-7 4 2_Sheet1" xfId="26804"/>
    <cellStyle name="_TW Home Quotation of HP sample-CHUANYANG-2010-9-7- 4 2_Sheet1" xfId="26805"/>
    <cellStyle name="_TW Home Quotation of HP sample-CHUANYANG-2010-9-7 4 3" xfId="18657"/>
    <cellStyle name="_TW Home Quotation of HP sample-CHUANYANG-2010-9-7- 4 3" xfId="18658"/>
    <cellStyle name="_TW Home Quotation of HP sample-CHUANYANG-2010-9-7 4 3 2" xfId="26806"/>
    <cellStyle name="_TW Home Quotation of HP sample-CHUANYANG-2010-9-7- 4 3 2" xfId="26807"/>
    <cellStyle name="_TW Home Quotation of HP sample-CHUANYANG-2010-9-7 4 4" xfId="26808"/>
    <cellStyle name="_TW Home Quotation of HP sample-CHUANYANG-2010-9-7- 4 4" xfId="26809"/>
    <cellStyle name="_TW Home Quotation of HP sample-CHUANYANG-2010-9-7 4 5" xfId="26810"/>
    <cellStyle name="_TW Home Quotation of HP sample-CHUANYANG-2010-9-7- 4 5" xfId="26811"/>
    <cellStyle name="_TW Home Quotation of HP sample-CHUANYANG-2010-9-7 4 6" xfId="26812"/>
    <cellStyle name="_TW Home Quotation of HP sample-CHUANYANG-2010-9-7- 4 6" xfId="26813"/>
    <cellStyle name="_TW Home Quotation of HP sample-CHUANYANG-2010-9-7 4 7" xfId="26814"/>
    <cellStyle name="_TW Home Quotation of HP sample-CHUANYANG-2010-9-7- 4 7" xfId="26815"/>
    <cellStyle name="_TW Home Quotation of HP sample-CHUANYANG-2010-9-7 4_Sheet1" xfId="26816"/>
    <cellStyle name="_TW Home Quotation of HP sample-CHUANYANG-2010-9-7- 4_Sheet1" xfId="26817"/>
    <cellStyle name="_TW Home Quotation of HP sample-CHUANYANG-2010-9-7 5" xfId="3006"/>
    <cellStyle name="_TW Home Quotation of HP sample-CHUANYANG-2010-9-7- 5" xfId="3007"/>
    <cellStyle name="_TW Home Quotation of HP sample-CHUANYANG-2010-9-7 5 2" xfId="26820"/>
    <cellStyle name="_TW Home Quotation of HP sample-CHUANYANG-2010-9-7- 5 2" xfId="26821"/>
    <cellStyle name="_TW Home Quotation of HP sample-CHUANYANG-2010-9-7 5 3" xfId="26818"/>
    <cellStyle name="_TW Home Quotation of HP sample-CHUANYANG-2010-9-7- 5 3" xfId="26819"/>
    <cellStyle name="_TW Home Quotation of HP sample-CHUANYANG-2010-9-7 6" xfId="11316"/>
    <cellStyle name="_TW Home Quotation of HP sample-CHUANYANG-2010-9-7- 6" xfId="11317"/>
    <cellStyle name="_TW Home Quotation of HP sample-CHUANYANG-2010-9-7 6 2" xfId="26822"/>
    <cellStyle name="_TW Home Quotation of HP sample-CHUANYANG-2010-9-7- 6 2" xfId="26823"/>
    <cellStyle name="_TW Home Quotation of HP sample-CHUANYANG-2010-9-7 7" xfId="13278"/>
    <cellStyle name="_TW Home Quotation of HP sample-CHUANYANG-2010-9-7- 7" xfId="13279"/>
    <cellStyle name="_TW Home Quotation of HP sample-CHUANYANG-2010-9-7 7 2" xfId="26824"/>
    <cellStyle name="_TW Home Quotation of HP sample-CHUANYANG-2010-9-7- 7 2" xfId="26825"/>
    <cellStyle name="_TW Home Quotation of HP sample-CHUANYANG-2010-9-7 8" xfId="18290"/>
    <cellStyle name="_TW Home Quotation of HP sample-CHUANYANG-2010-9-7- 8" xfId="18291"/>
    <cellStyle name="_TW Home Quotation of HP sample-CHUANYANG-2010-9-7 8 2" xfId="26826"/>
    <cellStyle name="_TW Home Quotation of HP sample-CHUANYANG-2010-9-7- 8 2" xfId="26827"/>
    <cellStyle name="_TW Home Quotation of HP sample-CHUANYANG-2010-9-7 9" xfId="26828"/>
    <cellStyle name="_TW Home Quotation of HP sample-CHUANYANG-2010-9-7- 9" xfId="26829"/>
    <cellStyle name="_TW Home Quotation of HP sample-CHUANYANG-2010-9-7_77" xfId="21943"/>
    <cellStyle name="_TW Home Quotation of HP sample-CHUANYANG-2010-9-7-_77" xfId="21944"/>
    <cellStyle name="_TW Home Quotation of HP sample-CHUANYANG-2010-9-7_77 10" xfId="26830"/>
    <cellStyle name="_TW Home Quotation of HP sample-CHUANYANG-2010-9-7-_77 10" xfId="26831"/>
    <cellStyle name="_TW Home Quotation of HP sample-CHUANYANG-2010-9-7_77 11" xfId="26832"/>
    <cellStyle name="_TW Home Quotation of HP sample-CHUANYANG-2010-9-7-_77 11" xfId="26833"/>
    <cellStyle name="_TW Home Quotation of HP sample-CHUANYANG-2010-9-7_77 12" xfId="26834"/>
    <cellStyle name="_TW Home Quotation of HP sample-CHUANYANG-2010-9-7-_77 12" xfId="26835"/>
    <cellStyle name="_TW Home Quotation of HP sample-CHUANYANG-2010-9-7_77 13" xfId="26836"/>
    <cellStyle name="_TW Home Quotation of HP sample-CHUANYANG-2010-9-7-_77 13" xfId="26837"/>
    <cellStyle name="_TW Home Quotation of HP sample-CHUANYANG-2010-9-7_77 2" xfId="26838"/>
    <cellStyle name="_TW Home Quotation of HP sample-CHUANYANG-2010-9-7-_77 2" xfId="26839"/>
    <cellStyle name="_TW Home Quotation of HP sample-CHUANYANG-2010-9-7_77 3" xfId="26840"/>
    <cellStyle name="_TW Home Quotation of HP sample-CHUANYANG-2010-9-7-_77 3" xfId="26841"/>
    <cellStyle name="_TW Home Quotation of HP sample-CHUANYANG-2010-9-7_77 3 2" xfId="26842"/>
    <cellStyle name="_TW Home Quotation of HP sample-CHUANYANG-2010-9-7-_77 3 2" xfId="26843"/>
    <cellStyle name="_TW Home Quotation of HP sample-CHUANYANG-2010-9-7_77 3 3" xfId="26844"/>
    <cellStyle name="_TW Home Quotation of HP sample-CHUANYANG-2010-9-7-_77 3 3" xfId="26845"/>
    <cellStyle name="_TW Home Quotation of HP sample-CHUANYANG-2010-9-7_77 3 4" xfId="26846"/>
    <cellStyle name="_TW Home Quotation of HP sample-CHUANYANG-2010-9-7-_77 3 4" xfId="26847"/>
    <cellStyle name="_TW Home Quotation of HP sample-CHUANYANG-2010-9-7_77 4" xfId="26848"/>
    <cellStyle name="_TW Home Quotation of HP sample-CHUANYANG-2010-9-7-_77 4" xfId="26849"/>
    <cellStyle name="_TW Home Quotation of HP sample-CHUANYANG-2010-9-7_77 4 2" xfId="26850"/>
    <cellStyle name="_TW Home Quotation of HP sample-CHUANYANG-2010-9-7-_77 4 2" xfId="26851"/>
    <cellStyle name="_TW Home Quotation of HP sample-CHUANYANG-2010-9-7_77 4 3" xfId="26852"/>
    <cellStyle name="_TW Home Quotation of HP sample-CHUANYANG-2010-9-7-_77 4 3" xfId="26853"/>
    <cellStyle name="_TW Home Quotation of HP sample-CHUANYANG-2010-9-7_77 4 4" xfId="26854"/>
    <cellStyle name="_TW Home Quotation of HP sample-CHUANYANG-2010-9-7-_77 4 4" xfId="26855"/>
    <cellStyle name="_TW Home Quotation of HP sample-CHUANYANG-2010-9-7_77 5" xfId="26856"/>
    <cellStyle name="_TW Home Quotation of HP sample-CHUANYANG-2010-9-7-_77 5" xfId="26857"/>
    <cellStyle name="_TW Home Quotation of HP sample-CHUANYANG-2010-9-7_77 5 2" xfId="26858"/>
    <cellStyle name="_TW Home Quotation of HP sample-CHUANYANG-2010-9-7-_77 5 2" xfId="26859"/>
    <cellStyle name="_TW Home Quotation of HP sample-CHUANYANG-2010-9-7_77 5 3" xfId="26860"/>
    <cellStyle name="_TW Home Quotation of HP sample-CHUANYANG-2010-9-7-_77 5 3" xfId="26861"/>
    <cellStyle name="_TW Home Quotation of HP sample-CHUANYANG-2010-9-7_77 6" xfId="26862"/>
    <cellStyle name="_TW Home Quotation of HP sample-CHUANYANG-2010-9-7-_77 6" xfId="26863"/>
    <cellStyle name="_TW Home Quotation of HP sample-CHUANYANG-2010-9-7_77 6 2" xfId="26864"/>
    <cellStyle name="_TW Home Quotation of HP sample-CHUANYANG-2010-9-7-_77 6 2" xfId="26865"/>
    <cellStyle name="_TW Home Quotation of HP sample-CHUANYANG-2010-9-7_77 7" xfId="26866"/>
    <cellStyle name="_TW Home Quotation of HP sample-CHUANYANG-2010-9-7-_77 7" xfId="26867"/>
    <cellStyle name="_TW Home Quotation of HP sample-CHUANYANG-2010-9-7_77 8" xfId="26868"/>
    <cellStyle name="_TW Home Quotation of HP sample-CHUANYANG-2010-9-7-_77 8" xfId="26869"/>
    <cellStyle name="_TW Home Quotation of HP sample-CHUANYANG-2010-9-7_77 9" xfId="26870"/>
    <cellStyle name="_TW Home Quotation of HP sample-CHUANYANG-2010-9-7-_77 9" xfId="26871"/>
    <cellStyle name="_TW Home Quotation of HP sample-CHUANYANG-2010-9-7_77_Sheet1" xfId="26872"/>
    <cellStyle name="_TW Home Quotation of HP sample-CHUANYANG-2010-9-7-_77_Sheet1" xfId="26873"/>
    <cellStyle name="_TW Home Quotation of HP sample-CHUANYANG-2010-9-7_Chairs" xfId="26874"/>
    <cellStyle name="_TW Home Quotation of HP sample-CHUANYANG-2010-9-7-_Chairs" xfId="26875"/>
    <cellStyle name="_TW Home Quotation of HP sample-CHUANYANG-2010-9-7_Chairs_all in" xfId="26876"/>
    <cellStyle name="_TW Home Quotation of HP sample-CHUANYANG-2010-9-7-_Chairs_all in" xfId="26877"/>
    <cellStyle name="_TW Home Quotation of HP sample-CHUANYANG-2010-9-7_Chairs_all in_Chairs" xfId="26878"/>
    <cellStyle name="_TW Home Quotation of HP sample-CHUANYANG-2010-9-7-_Chairs_all in_Chairs" xfId="26879"/>
    <cellStyle name="_TW Home Quotation of HP sample-CHUANYANG-2010-9-7_Chairs_all in_HJ order" xfId="26880"/>
    <cellStyle name="_TW Home Quotation of HP sample-CHUANYANG-2010-9-7-_Chairs_all in_HJ order" xfId="26881"/>
    <cellStyle name="_TW Home Quotation of HP sample-CHUANYANG-2010-9-7_Chairs_ALL items" xfId="26882"/>
    <cellStyle name="_TW Home Quotation of HP sample-CHUANYANG-2010-9-7-_Chairs_ALL items" xfId="26883"/>
    <cellStyle name="_TW Home Quotation of HP sample-CHUANYANG-2010-9-7_Chairs_ALL items_chair" xfId="26884"/>
    <cellStyle name="_TW Home Quotation of HP sample-CHUANYANG-2010-9-7-_Chairs_ALL items_chair" xfId="26885"/>
    <cellStyle name="_TW Home Quotation of HP sample-CHUANYANG-2010-9-7_Chairs_ALL items_Chairs" xfId="26886"/>
    <cellStyle name="_TW Home Quotation of HP sample-CHUANYANG-2010-9-7-_Chairs_ALL items_Chairs" xfId="26887"/>
    <cellStyle name="_TW Home Quotation of HP sample-CHUANYANG-2010-9-7_Chairs_ALL items_HJ order" xfId="26888"/>
    <cellStyle name="_TW Home Quotation of HP sample-CHUANYANG-2010-9-7-_Chairs_ALL items_HJ order" xfId="26889"/>
    <cellStyle name="_TW Home Quotation of HP sample-CHUANYANG-2010-9-7_Chairs_Chairs" xfId="26890"/>
    <cellStyle name="_TW Home Quotation of HP sample-CHUANYANG-2010-9-7-_Chairs_Chairs" xfId="26891"/>
    <cellStyle name="_TW Home Quotation of HP sample-CHUANYANG-2010-9-7_Chairs_FOB CHINA" xfId="26892"/>
    <cellStyle name="_TW Home Quotation of HP sample-CHUANYANG-2010-9-7-_Chairs_FOB CHINA" xfId="26893"/>
    <cellStyle name="_TW Home Quotation of HP sample-CHUANYANG-2010-9-7_Chairs_WOD chair" xfId="26894"/>
    <cellStyle name="_TW Home Quotation of HP sample-CHUANYANG-2010-9-7-_Chairs_WOD chair" xfId="26895"/>
    <cellStyle name="_TW Home Quotation of HP sample-CHUANYANG-2010-9-7_JLA Accents 4-2013 - Michelle 2 Price" xfId="3386"/>
    <cellStyle name="_TW Home Quotation of HP sample-CHUANYANG-2010-9-7-_JLA Accents 4-2013 - Michelle 2 Price" xfId="3387"/>
    <cellStyle name="_TW Home Quotation of HP sample-CHUANYANG-2010-9-7_JLA Accents 4-2013 - Michelle 2 Price 10" xfId="26896"/>
    <cellStyle name="_TW Home Quotation of HP sample-CHUANYANG-2010-9-7-_JLA Accents 4-2013 - Michelle 2 Price 10" xfId="26897"/>
    <cellStyle name="_TW Home Quotation of HP sample-CHUANYANG-2010-9-7_JLA Accents 4-2013 - Michelle 2 Price 11" xfId="26898"/>
    <cellStyle name="_TW Home Quotation of HP sample-CHUANYANG-2010-9-7-_JLA Accents 4-2013 - Michelle 2 Price 11" xfId="26899"/>
    <cellStyle name="_TW Home Quotation of HP sample-CHUANYANG-2010-9-7_JLA Accents 4-2013 - Michelle 2 Price 12" xfId="26900"/>
    <cellStyle name="_TW Home Quotation of HP sample-CHUANYANG-2010-9-7-_JLA Accents 4-2013 - Michelle 2 Price 12" xfId="26901"/>
    <cellStyle name="_TW Home Quotation of HP sample-CHUANYANG-2010-9-7_JLA Accents 4-2013 - Michelle 2 Price 13" xfId="26902"/>
    <cellStyle name="_TW Home Quotation of HP sample-CHUANYANG-2010-9-7-_JLA Accents 4-2013 - Michelle 2 Price 13" xfId="26903"/>
    <cellStyle name="_TW Home Quotation of HP sample-CHUANYANG-2010-9-7_JLA Accents 4-2013 - Michelle 2 Price 14" xfId="26904"/>
    <cellStyle name="_TW Home Quotation of HP sample-CHUANYANG-2010-9-7-_JLA Accents 4-2013 - Michelle 2 Price 14" xfId="26905"/>
    <cellStyle name="_TW Home Quotation of HP sample-CHUANYANG-2010-9-7_JLA Accents 4-2013 - Michelle 2 Price 2" xfId="13647"/>
    <cellStyle name="_TW Home Quotation of HP sample-CHUANYANG-2010-9-7-_JLA Accents 4-2013 - Michelle 2 Price 2" xfId="13648"/>
    <cellStyle name="_TW Home Quotation of HP sample-CHUANYANG-2010-9-7_JLA Accents 4-2013 - Michelle 2 Price 2 2" xfId="26906"/>
    <cellStyle name="_TW Home Quotation of HP sample-CHUANYANG-2010-9-7-_JLA Accents 4-2013 - Michelle 2 Price 2 2" xfId="26907"/>
    <cellStyle name="_TW Home Quotation of HP sample-CHUANYANG-2010-9-7_JLA Accents 4-2013 - Michelle 2 Price 3" xfId="18659"/>
    <cellStyle name="_TW Home Quotation of HP sample-CHUANYANG-2010-9-7-_JLA Accents 4-2013 - Michelle 2 Price 3" xfId="18660"/>
    <cellStyle name="_TW Home Quotation of HP sample-CHUANYANG-2010-9-7_JLA Accents 4-2013 - Michelle 2 Price 3 2" xfId="26910"/>
    <cellStyle name="_TW Home Quotation of HP sample-CHUANYANG-2010-9-7-_JLA Accents 4-2013 - Michelle 2 Price 3 2" xfId="26911"/>
    <cellStyle name="_TW Home Quotation of HP sample-CHUANYANG-2010-9-7_JLA Accents 4-2013 - Michelle 2 Price 3 3" xfId="26912"/>
    <cellStyle name="_TW Home Quotation of HP sample-CHUANYANG-2010-9-7-_JLA Accents 4-2013 - Michelle 2 Price 3 3" xfId="26913"/>
    <cellStyle name="_TW Home Quotation of HP sample-CHUANYANG-2010-9-7_JLA Accents 4-2013 - Michelle 2 Price 3 4" xfId="26914"/>
    <cellStyle name="_TW Home Quotation of HP sample-CHUANYANG-2010-9-7-_JLA Accents 4-2013 - Michelle 2 Price 3 4" xfId="26915"/>
    <cellStyle name="_TW Home Quotation of HP sample-CHUANYANG-2010-9-7_JLA Accents 4-2013 - Michelle 2 Price 3 5" xfId="26908"/>
    <cellStyle name="_TW Home Quotation of HP sample-CHUANYANG-2010-9-7-_JLA Accents 4-2013 - Michelle 2 Price 3 5" xfId="26909"/>
    <cellStyle name="_TW Home Quotation of HP sample-CHUANYANG-2010-9-7_JLA Accents 4-2013 - Michelle 2 Price 4" xfId="26916"/>
    <cellStyle name="_TW Home Quotation of HP sample-CHUANYANG-2010-9-7-_JLA Accents 4-2013 - Michelle 2 Price 4" xfId="26917"/>
    <cellStyle name="_TW Home Quotation of HP sample-CHUANYANG-2010-9-7_JLA Accents 4-2013 - Michelle 2 Price 4 2" xfId="26918"/>
    <cellStyle name="_TW Home Quotation of HP sample-CHUANYANG-2010-9-7-_JLA Accents 4-2013 - Michelle 2 Price 4 2" xfId="26919"/>
    <cellStyle name="_TW Home Quotation of HP sample-CHUANYANG-2010-9-7_JLA Accents 4-2013 - Michelle 2 Price 4 3" xfId="26920"/>
    <cellStyle name="_TW Home Quotation of HP sample-CHUANYANG-2010-9-7-_JLA Accents 4-2013 - Michelle 2 Price 4 3" xfId="26921"/>
    <cellStyle name="_TW Home Quotation of HP sample-CHUANYANG-2010-9-7_JLA Accents 4-2013 - Michelle 2 Price 4 4" xfId="26922"/>
    <cellStyle name="_TW Home Quotation of HP sample-CHUANYANG-2010-9-7-_JLA Accents 4-2013 - Michelle 2 Price 4 4" xfId="26923"/>
    <cellStyle name="_TW Home Quotation of HP sample-CHUANYANG-2010-9-7_JLA Accents 4-2013 - Michelle 2 Price 5" xfId="26924"/>
    <cellStyle name="_TW Home Quotation of HP sample-CHUANYANG-2010-9-7-_JLA Accents 4-2013 - Michelle 2 Price 5" xfId="26925"/>
    <cellStyle name="_TW Home Quotation of HP sample-CHUANYANG-2010-9-7_JLA Accents 4-2013 - Michelle 2 Price 5 2" xfId="26926"/>
    <cellStyle name="_TW Home Quotation of HP sample-CHUANYANG-2010-9-7-_JLA Accents 4-2013 - Michelle 2 Price 5 2" xfId="26927"/>
    <cellStyle name="_TW Home Quotation of HP sample-CHUANYANG-2010-9-7_JLA Accents 4-2013 - Michelle 2 Price 5 3" xfId="26928"/>
    <cellStyle name="_TW Home Quotation of HP sample-CHUANYANG-2010-9-7-_JLA Accents 4-2013 - Michelle 2 Price 5 3" xfId="26929"/>
    <cellStyle name="_TW Home Quotation of HP sample-CHUANYANG-2010-9-7_JLA Accents 4-2013 - Michelle 2 Price 6" xfId="26930"/>
    <cellStyle name="_TW Home Quotation of HP sample-CHUANYANG-2010-9-7-_JLA Accents 4-2013 - Michelle 2 Price 6" xfId="26931"/>
    <cellStyle name="_TW Home Quotation of HP sample-CHUANYANG-2010-9-7_JLA Accents 4-2013 - Michelle 2 Price 6 2" xfId="26932"/>
    <cellStyle name="_TW Home Quotation of HP sample-CHUANYANG-2010-9-7-_JLA Accents 4-2013 - Michelle 2 Price 6 2" xfId="26933"/>
    <cellStyle name="_TW Home Quotation of HP sample-CHUANYANG-2010-9-7_JLA Accents 4-2013 - Michelle 2 Price 7" xfId="26934"/>
    <cellStyle name="_TW Home Quotation of HP sample-CHUANYANG-2010-9-7-_JLA Accents 4-2013 - Michelle 2 Price 7" xfId="26935"/>
    <cellStyle name="_TW Home Quotation of HP sample-CHUANYANG-2010-9-7_JLA Accents 4-2013 - Michelle 2 Price 8" xfId="26936"/>
    <cellStyle name="_TW Home Quotation of HP sample-CHUANYANG-2010-9-7-_JLA Accents 4-2013 - Michelle 2 Price 8" xfId="26937"/>
    <cellStyle name="_TW Home Quotation of HP sample-CHUANYANG-2010-9-7_JLA Accents 4-2013 - Michelle 2 Price 9" xfId="26938"/>
    <cellStyle name="_TW Home Quotation of HP sample-CHUANYANG-2010-9-7-_JLA Accents 4-2013 - Michelle 2 Price 9" xfId="26939"/>
    <cellStyle name="_TW Home Quotation of HP sample-CHUANYANG-2010-9-7_JLA Accents 4-2013 - Michelle 2 Price_all in" xfId="26940"/>
    <cellStyle name="_TW Home Quotation of HP sample-CHUANYANG-2010-9-7-_JLA Accents 4-2013 - Michelle 2 Price_all in" xfId="26941"/>
    <cellStyle name="_TW Home Quotation of HP sample-CHUANYANG-2010-9-7_JLA Accents 4-2013 - Michelle 2 Price_all in_Chairs" xfId="26942"/>
    <cellStyle name="_TW Home Quotation of HP sample-CHUANYANG-2010-9-7-_JLA Accents 4-2013 - Michelle 2 Price_all in_Chairs" xfId="26943"/>
    <cellStyle name="_TW Home Quotation of HP sample-CHUANYANG-2010-9-7_JLA Accents 4-2013 - Michelle 2 Price_all in_HJ order" xfId="26944"/>
    <cellStyle name="_TW Home Quotation of HP sample-CHUANYANG-2010-9-7-_JLA Accents 4-2013 - Michelle 2 Price_all in_HJ order" xfId="26945"/>
    <cellStyle name="_TW Home Quotation of HP sample-CHUANYANG-2010-9-7_JLA Accents 4-2013 - Michelle 2 Price_ALL items" xfId="26946"/>
    <cellStyle name="_TW Home Quotation of HP sample-CHUANYANG-2010-9-7-_JLA Accents 4-2013 - Michelle 2 Price_ALL items" xfId="26947"/>
    <cellStyle name="_TW Home Quotation of HP sample-CHUANYANG-2010-9-7_JLA Accents 4-2013 - Michelle 2 Price_ALL items_chair" xfId="26948"/>
    <cellStyle name="_TW Home Quotation of HP sample-CHUANYANG-2010-9-7-_JLA Accents 4-2013 - Michelle 2 Price_ALL items_chair" xfId="26949"/>
    <cellStyle name="_TW Home Quotation of HP sample-CHUANYANG-2010-9-7_JLA Accents 4-2013 - Michelle 2 Price_ALL items_Chairs" xfId="26950"/>
    <cellStyle name="_TW Home Quotation of HP sample-CHUANYANG-2010-9-7-_JLA Accents 4-2013 - Michelle 2 Price_ALL items_Chairs" xfId="26951"/>
    <cellStyle name="_TW Home Quotation of HP sample-CHUANYANG-2010-9-7_JLA Accents 4-2013 - Michelle 2 Price_ALL items_HJ order" xfId="26952"/>
    <cellStyle name="_TW Home Quotation of HP sample-CHUANYANG-2010-9-7-_JLA Accents 4-2013 - Michelle 2 Price_ALL items_HJ order" xfId="26953"/>
    <cellStyle name="_TW Home Quotation of HP sample-CHUANYANG-2010-9-7_JLA Accents 4-2013 - Michelle 2 Price_Chairs" xfId="26954"/>
    <cellStyle name="_TW Home Quotation of HP sample-CHUANYANG-2010-9-7-_JLA Accents 4-2013 - Michelle 2 Price_Chairs" xfId="26955"/>
    <cellStyle name="_TW Home Quotation of HP sample-CHUANYANG-2010-9-7_JLA Accents 4-2013 - Michelle 2 Price_FOB CHINA" xfId="26956"/>
    <cellStyle name="_TW Home Quotation of HP sample-CHUANYANG-2010-9-7-_JLA Accents 4-2013 - Michelle 2 Price_FOB CHINA" xfId="26957"/>
    <cellStyle name="_TW Home Quotation of HP sample-CHUANYANG-2010-9-7_JLA Accents 4-2013 - Michelle 2 Price_Furniture" xfId="26958"/>
    <cellStyle name="_TW Home Quotation of HP sample-CHUANYANG-2010-9-7-_JLA Accents 4-2013 - Michelle 2 Price_Furniture" xfId="26959"/>
    <cellStyle name="_TW Home Quotation of HP sample-CHUANYANG-2010-9-7_JLA Accents 4-2013 - Michelle 2 Price_Sheet1" xfId="26960"/>
    <cellStyle name="_TW Home Quotation of HP sample-CHUANYANG-2010-9-7-_JLA Accents 4-2013 - Michelle 2 Price_Sheet1" xfId="26961"/>
    <cellStyle name="_TW Home Quotation of HP sample-CHUANYANG-2010-9-7_JLA Accents 4-2013 - Michelle 2 Price_WOD chair" xfId="26962"/>
    <cellStyle name="_TW Home Quotation of HP sample-CHUANYANG-2010-9-7-_JLA Accents 4-2013 - Michelle 2 Price_WOD chair" xfId="26963"/>
    <cellStyle name="_TW Home Quotation of HP sample-CHUANYANG-2010-9-7_June 13 2013 pooled stock ecom menu" xfId="3008"/>
    <cellStyle name="_TW Home Quotation of HP sample-CHUANYANG-2010-9-7-_June 13 2013 pooled stock ecom menu" xfId="3009"/>
    <cellStyle name="_TW Home Quotation of HP sample-CHUANYANG-2010-9-7_June 13 2013 pooled stock ecom menu 2" xfId="13280"/>
    <cellStyle name="_TW Home Quotation of HP sample-CHUANYANG-2010-9-7-_June 13 2013 pooled stock ecom menu 2" xfId="13281"/>
    <cellStyle name="_TW Home Quotation of HP sample-CHUANYANG-2010-9-7_June 13 2013 pooled stock ecom menu 3" xfId="18292"/>
    <cellStyle name="_TW Home Quotation of HP sample-CHUANYANG-2010-9-7-_June 13 2013 pooled stock ecom menu 3" xfId="18293"/>
    <cellStyle name="_TW Home Quotation of HP sample-CHUANYANG-2010-9-7_Madison Park" xfId="3978"/>
    <cellStyle name="_TW Home Quotation of HP sample-CHUANYANG-2010-9-7-_Madison Park" xfId="3979"/>
    <cellStyle name="_TW Home Quotation of HP sample-CHUANYANG-2010-9-7_Madison Park 2" xfId="14212"/>
    <cellStyle name="_TW Home Quotation of HP sample-CHUANYANG-2010-9-7-_Madison Park 2" xfId="14213"/>
    <cellStyle name="_TW Home Quotation of HP sample-CHUANYANG-2010-9-7_Madison Park 2 2" xfId="26964"/>
    <cellStyle name="_TW Home Quotation of HP sample-CHUANYANG-2010-9-7-_Madison Park 2 2" xfId="26965"/>
    <cellStyle name="_TW Home Quotation of HP sample-CHUANYANG-2010-9-7_Madison Park 3" xfId="19224"/>
    <cellStyle name="_TW Home Quotation of HP sample-CHUANYANG-2010-9-7-_Madison Park 3" xfId="19225"/>
    <cellStyle name="_TW Home Quotation of HP sample-CHUANYANG-2010-9-7_Madison Park 3 2" xfId="26966"/>
    <cellStyle name="_TW Home Quotation of HP sample-CHUANYANG-2010-9-7-_Madison Park 3 2" xfId="26967"/>
    <cellStyle name="_TW Home Quotation of HP sample-CHUANYANG-2010-9-7_Madison Park 4" xfId="26968"/>
    <cellStyle name="_TW Home Quotation of HP sample-CHUANYANG-2010-9-7-_Madison Park 4" xfId="26969"/>
    <cellStyle name="_TW Home Quotation of HP sample-CHUANYANG-2010-9-7_Madison Park 5" xfId="26970"/>
    <cellStyle name="_TW Home Quotation of HP sample-CHUANYANG-2010-9-7-_Madison Park 5" xfId="26971"/>
    <cellStyle name="_TW Home Quotation of HP sample-CHUANYANG-2010-9-7_Madison Park 6" xfId="26972"/>
    <cellStyle name="_TW Home Quotation of HP sample-CHUANYANG-2010-9-7-_Madison Park 6" xfId="26973"/>
    <cellStyle name="_TW Home Quotation of HP sample-CHUANYANG-2010-9-7_Madison Park 7" xfId="26974"/>
    <cellStyle name="_TW Home Quotation of HP sample-CHUANYANG-2010-9-7-_Madison Park 7" xfId="26975"/>
    <cellStyle name="_TW Home Quotation of HP sample-CHUANYANG-2010-9-7_Madison Park 8" xfId="26976"/>
    <cellStyle name="_TW Home Quotation of HP sample-CHUANYANG-2010-9-7-_Madison Park 8" xfId="26977"/>
    <cellStyle name="_TW Home Quotation of HP sample-CHUANYANG-2010-9-7_Madison Park 9" xfId="26978"/>
    <cellStyle name="_TW Home Quotation of HP sample-CHUANYANG-2010-9-7-_Madison Park 9" xfId="26979"/>
    <cellStyle name="_TW Home Quotation of HP sample-CHUANYANG-2010-9-7_Madison Park_Sheet1" xfId="26980"/>
    <cellStyle name="_TW Home Quotation of HP sample-CHUANYANG-2010-9-7-_Madison Park_Sheet1" xfId="26981"/>
    <cellStyle name="_TW Home Quotation of HP sample-CHUANYANG-2010-9-7_Madison Park_Sheet2" xfId="26982"/>
    <cellStyle name="_TW Home Quotation of HP sample-CHUANYANG-2010-9-7-_Madison Park_Sheet2" xfId="26983"/>
    <cellStyle name="_TW Home Quotation of HP sample-CHUANYANG-2010-9-7_Sheet1" xfId="26984"/>
    <cellStyle name="_TW Home Quotation of HP sample-CHUANYANG-2010-9-7-_Sheet1" xfId="26985"/>
    <cellStyle name="_TW Home Quotation of HP sample-CHUANYANG-2010-9-7_Sheet2" xfId="21945"/>
    <cellStyle name="_TW Home Quotation of HP sample-CHUANYANG-2010-9-7-_Sheet2" xfId="21946"/>
    <cellStyle name="_TW Home Quotation of HP sample-CHUANYANG-2010-9-7_Sheet2 2" xfId="26986"/>
    <cellStyle name="_TW Home Quotation of HP sample-CHUANYANG-2010-9-7-_Sheet2 2" xfId="26987"/>
    <cellStyle name="_TW Home Quotation of HP sample-CHUANYANG-2010-9-7_Sheet2 3" xfId="26988"/>
    <cellStyle name="_TW Home Quotation of HP sample-CHUANYANG-2010-9-7-_Sheet2 3" xfId="26989"/>
    <cellStyle name="_TW Home Quotation of HP sample-CHUANYANG-2010-9-7_Sheet2 4" xfId="26990"/>
    <cellStyle name="_TW Home Quotation of HP sample-CHUANYANG-2010-9-7-_Sheet2 4" xfId="26991"/>
    <cellStyle name="_TW Home Quotation of HP sample-CHUANYANG-2010-9-7_Sheet2 5" xfId="26992"/>
    <cellStyle name="_TW Home Quotation of HP sample-CHUANYANG-2010-9-7-_Sheet2 5" xfId="26993"/>
    <cellStyle name="_TW Home Quotation of HP sample-CHUANYANG-2010-9-7_Sheet2 6" xfId="26994"/>
    <cellStyle name="_TW Home Quotation of HP sample-CHUANYANG-2010-9-7-_Sheet2 6" xfId="26995"/>
    <cellStyle name="_TW Home Quotation of HP sample-CHUANYANG-2010-9-7_Sheet2 7" xfId="26996"/>
    <cellStyle name="_TW Home Quotation of HP sample-CHUANYANG-2010-9-7-_Sheet2 7" xfId="26997"/>
    <cellStyle name="_TW Home Quotation of HP sample-CHUANYANG-2010-9-7_Sheet2_Sheet1" xfId="26998"/>
    <cellStyle name="_TW Home Quotation of HP sample-CHUANYANG-2010-9-7-_Sheet2_Sheet1" xfId="26999"/>
    <cellStyle name="_TW Home Quotation sheet-KAIFAI 2012-2-20" xfId="3388"/>
    <cellStyle name="_TW Home Quotation sheet-KAIFAI 2012-2-20 2" xfId="13649"/>
    <cellStyle name="_TW Home Quotation sheet-KAIFAI 2012-2-20 2 2" xfId="27000"/>
    <cellStyle name="_TW Home Quotation sheet-KAIFAI 2012-2-20 2 3" xfId="27001"/>
    <cellStyle name="_TW Home Quotation sheet-KAIFAI 2012-2-20 2_Sheet1" xfId="27002"/>
    <cellStyle name="_TW Home Quotation sheet-KAIFAI 2012-2-20 3" xfId="18661"/>
    <cellStyle name="_TW Home Quotation sheet-KAIFAI 2012-2-20 3 2" xfId="27004"/>
    <cellStyle name="_TW Home Quotation sheet-KAIFAI 2012-2-20 3 3" xfId="27003"/>
    <cellStyle name="_TW Home Quotation sheet-KAIFAI 2012-2-20 4" xfId="27005"/>
    <cellStyle name="_TW Home Quotation sheet-KAIFAI 2012-2-20 5" xfId="27006"/>
    <cellStyle name="_TW Home Quotation sheet-KAIFAI 2012-2-20 6" xfId="27007"/>
    <cellStyle name="_TW Home Quotation sheet-KAIFAI 2012-2-20_77" xfId="21947"/>
    <cellStyle name="_TW Home Quotation sheet-KAIFAI 2012-2-20_77 2" xfId="27008"/>
    <cellStyle name="_TW Home Quotation sheet-KAIFAI 2012-2-20_77 3" xfId="27009"/>
    <cellStyle name="_TW Home Quotation sheet-KAIFAI 2012-2-20_77 3 2" xfId="27010"/>
    <cellStyle name="_TW Home Quotation sheet-KAIFAI 2012-2-20_77 4" xfId="27011"/>
    <cellStyle name="_TW Home Quotation sheet-KAIFAI 2012-2-20_77 4 2" xfId="27012"/>
    <cellStyle name="_TW Home Quotation sheet-KAIFAI 2012-2-20_77 5" xfId="27013"/>
    <cellStyle name="_TW Home Quotation sheet-KAIFAI 2012-2-20_77 5 2" xfId="27014"/>
    <cellStyle name="_TW Home Quotation sheet-KAIFAI 2012-2-20_77 6" xfId="27015"/>
    <cellStyle name="_TW Home Quotation sheet-KAIFAI 2012-2-20_77 7" xfId="27016"/>
    <cellStyle name="_TW Home Quotation sheet-KAIFAI 2012-2-20_77 8" xfId="27017"/>
    <cellStyle name="_TW Home Quotation sheet-KAIFAI 2012-2-20_77_Sheet1" xfId="27018"/>
    <cellStyle name="_TW Home Quotation sheet-KAIFAI 2012-2-20_Chairs" xfId="27019"/>
    <cellStyle name="_TW Home Quotation sheet-KAIFAI 2012-2-20_Chairs_all in" xfId="27020"/>
    <cellStyle name="_TW Home Quotation sheet-KAIFAI 2012-2-20_Chairs_all in_Chairs" xfId="27021"/>
    <cellStyle name="_TW Home Quotation sheet-KAIFAI 2012-2-20_Chairs_all in_HJ order" xfId="27022"/>
    <cellStyle name="_TW Home Quotation sheet-KAIFAI 2012-2-20_Chairs_ALL items" xfId="27023"/>
    <cellStyle name="_TW Home Quotation sheet-KAIFAI 2012-2-20_Chairs_ALL items_chair" xfId="27024"/>
    <cellStyle name="_TW Home Quotation sheet-KAIFAI 2012-2-20_Chairs_ALL items_Chairs" xfId="27025"/>
    <cellStyle name="_TW Home Quotation sheet-KAIFAI 2012-2-20_Chairs_ALL items_HJ order" xfId="27026"/>
    <cellStyle name="_TW Home Quotation sheet-KAIFAI 2012-2-20_Chairs_Chairs" xfId="27027"/>
    <cellStyle name="_TW Home Quotation sheet-KAIFAI 2012-2-20_Chairs_FOB CHINA" xfId="27028"/>
    <cellStyle name="_TW Home Quotation sheet-KAIFAI 2012-2-20_Chairs_WOD chair" xfId="27029"/>
    <cellStyle name="_TW Home Quotation sheet-KAIFAI 2012-2-20_JLA Accents 4-2013 - Michelle 2 Price" xfId="3389"/>
    <cellStyle name="_TW Home Quotation sheet-KAIFAI 2012-2-20_JLA Accents 4-2013 - Michelle 2 Price 2" xfId="13650"/>
    <cellStyle name="_TW Home Quotation sheet-KAIFAI 2012-2-20_JLA Accents 4-2013 - Michelle 2 Price 2 2" xfId="27030"/>
    <cellStyle name="_TW Home Quotation sheet-KAIFAI 2012-2-20_JLA Accents 4-2013 - Michelle 2 Price 3" xfId="18662"/>
    <cellStyle name="_TW Home Quotation sheet-KAIFAI 2012-2-20_JLA Accents 4-2013 - Michelle 2 Price 3 2" xfId="27032"/>
    <cellStyle name="_TW Home Quotation sheet-KAIFAI 2012-2-20_JLA Accents 4-2013 - Michelle 2 Price 3 3" xfId="27031"/>
    <cellStyle name="_TW Home Quotation sheet-KAIFAI 2012-2-20_JLA Accents 4-2013 - Michelle 2 Price 4" xfId="27033"/>
    <cellStyle name="_TW Home Quotation sheet-KAIFAI 2012-2-20_JLA Accents 4-2013 - Michelle 2 Price 4 2" xfId="27034"/>
    <cellStyle name="_TW Home Quotation sheet-KAIFAI 2012-2-20_JLA Accents 4-2013 - Michelle 2 Price 5" xfId="27035"/>
    <cellStyle name="_TW Home Quotation sheet-KAIFAI 2012-2-20_JLA Accents 4-2013 - Michelle 2 Price 5 2" xfId="27036"/>
    <cellStyle name="_TW Home Quotation sheet-KAIFAI 2012-2-20_JLA Accents 4-2013 - Michelle 2 Price 6" xfId="27037"/>
    <cellStyle name="_TW Home Quotation sheet-KAIFAI 2012-2-20_JLA Accents 4-2013 - Michelle 2 Price 7" xfId="27038"/>
    <cellStyle name="_TW Home Quotation sheet-KAIFAI 2012-2-20_JLA Accents 4-2013 - Michelle 2 Price 8" xfId="27039"/>
    <cellStyle name="_TW Home Quotation sheet-KAIFAI 2012-2-20_JLA Accents 4-2013 - Michelle 2 Price_all in" xfId="27040"/>
    <cellStyle name="_TW Home Quotation sheet-KAIFAI 2012-2-20_JLA Accents 4-2013 - Michelle 2 Price_all in_Chairs" xfId="27041"/>
    <cellStyle name="_TW Home Quotation sheet-KAIFAI 2012-2-20_JLA Accents 4-2013 - Michelle 2 Price_all in_HJ order" xfId="27042"/>
    <cellStyle name="_TW Home Quotation sheet-KAIFAI 2012-2-20_JLA Accents 4-2013 - Michelle 2 Price_ALL items" xfId="27043"/>
    <cellStyle name="_TW Home Quotation sheet-KAIFAI 2012-2-20_JLA Accents 4-2013 - Michelle 2 Price_ALL items_chair" xfId="27044"/>
    <cellStyle name="_TW Home Quotation sheet-KAIFAI 2012-2-20_JLA Accents 4-2013 - Michelle 2 Price_ALL items_Chairs" xfId="27045"/>
    <cellStyle name="_TW Home Quotation sheet-KAIFAI 2012-2-20_JLA Accents 4-2013 - Michelle 2 Price_ALL items_HJ order" xfId="27046"/>
    <cellStyle name="_TW Home Quotation sheet-KAIFAI 2012-2-20_JLA Accents 4-2013 - Michelle 2 Price_Chairs" xfId="27047"/>
    <cellStyle name="_TW Home Quotation sheet-KAIFAI 2012-2-20_JLA Accents 4-2013 - Michelle 2 Price_FOB CHINA" xfId="27048"/>
    <cellStyle name="_TW Home Quotation sheet-KAIFAI 2012-2-20_JLA Accents 4-2013 - Michelle 2 Price_Furniture" xfId="27049"/>
    <cellStyle name="_TW Home Quotation sheet-KAIFAI 2012-2-20_JLA Accents 4-2013 - Michelle 2 Price_Sheet1" xfId="27050"/>
    <cellStyle name="_TW Home Quotation sheet-KAIFAI 2012-2-20_JLA Accents 4-2013 - Michelle 2 Price_WOD chair" xfId="27051"/>
    <cellStyle name="_TW Home Quotation sheet-KAIFAI 2012-2-20_Sheet1" xfId="27052"/>
    <cellStyle name="_TW Home Quotation sheet-KAIFAI 2012-2-20_Sheet2" xfId="21948"/>
    <cellStyle name="_TW Home Quotation sheet-KAIFAI 2012-2-20_Sheet2 2" xfId="27053"/>
    <cellStyle name="_TW Home Quotation sheet-KAIFAI 2012-2-20_Sheet2 3" xfId="27054"/>
    <cellStyle name="_TW Home Quotation sheet-KAIFAI 2012-2-20_Sheet2_Sheet1" xfId="27055"/>
    <cellStyle name="_TW_Home_Quotation_sheet of HP samples-chairone-20100907" xfId="1629"/>
    <cellStyle name="_TW_Home_Quotation_sheet of HP samples-chairone-20100907 (3)" xfId="1630"/>
    <cellStyle name="_TW_Home_Quotation_sheet of HP samples-chairone-20100907 (3) 2" xfId="3390"/>
    <cellStyle name="_TW_Home_Quotation_sheet of HP samples-chairone-20100907 (3) 2 2" xfId="13651"/>
    <cellStyle name="_TW_Home_Quotation_sheet of HP samples-chairone-20100907 (3) 2 2 2" xfId="27056"/>
    <cellStyle name="_TW_Home_Quotation_sheet of HP samples-chairone-20100907 (3) 2 3" xfId="18663"/>
    <cellStyle name="_TW_Home_Quotation_sheet of HP samples-chairone-20100907 (3) 2 3 2" xfId="27057"/>
    <cellStyle name="_TW_Home_Quotation_sheet of HP samples-chairone-20100907 (3) 2_Sheet1" xfId="27058"/>
    <cellStyle name="_TW_Home_Quotation_sheet of HP samples-chairone-20100907 (3) 3" xfId="3011"/>
    <cellStyle name="_TW_Home_Quotation_sheet of HP samples-chairone-20100907 (3) 3 2" xfId="27059"/>
    <cellStyle name="_TW_Home_Quotation_sheet of HP samples-chairone-20100907 (3) 3 2_Sheet1" xfId="27060"/>
    <cellStyle name="_TW_Home_Quotation_sheet of HP samples-chairone-20100907 (3) 3 3" xfId="27061"/>
    <cellStyle name="_TW_Home_Quotation_sheet of HP samples-chairone-20100907 (3) 3_Sheet1" xfId="27062"/>
    <cellStyle name="_TW_Home_Quotation_sheet of HP samples-chairone-20100907 (3) 4" xfId="13283"/>
    <cellStyle name="_TW_Home_Quotation_sheet of HP samples-chairone-20100907 (3) 4 2" xfId="27064"/>
    <cellStyle name="_TW_Home_Quotation_sheet of HP samples-chairone-20100907 (3) 4 3" xfId="27063"/>
    <cellStyle name="_TW_Home_Quotation_sheet of HP samples-chairone-20100907 (3) 5" xfId="18295"/>
    <cellStyle name="_TW_Home_Quotation_sheet of HP samples-chairone-20100907 (3) 5 2" xfId="27065"/>
    <cellStyle name="_TW_Home_Quotation_sheet of HP samples-chairone-20100907 (3) 6" xfId="27066"/>
    <cellStyle name="_TW_Home_Quotation_sheet of HP samples-chairone-20100907 (3)_77" xfId="21949"/>
    <cellStyle name="_TW_Home_Quotation_sheet of HP samples-chairone-20100907 (3)_77 2" xfId="27067"/>
    <cellStyle name="_TW_Home_Quotation_sheet of HP samples-chairone-20100907 (3)_77 3" xfId="27068"/>
    <cellStyle name="_TW_Home_Quotation_sheet of HP samples-chairone-20100907 (3)_77 3 2" xfId="27069"/>
    <cellStyle name="_TW_Home_Quotation_sheet of HP samples-chairone-20100907 (3)_77 4" xfId="27070"/>
    <cellStyle name="_TW_Home_Quotation_sheet of HP samples-chairone-20100907 (3)_77 4 2" xfId="27071"/>
    <cellStyle name="_TW_Home_Quotation_sheet of HP samples-chairone-20100907 (3)_77 5" xfId="27072"/>
    <cellStyle name="_TW_Home_Quotation_sheet of HP samples-chairone-20100907 (3)_77 5 2" xfId="27073"/>
    <cellStyle name="_TW_Home_Quotation_sheet of HP samples-chairone-20100907 (3)_77 6" xfId="27074"/>
    <cellStyle name="_TW_Home_Quotation_sheet of HP samples-chairone-20100907 (3)_77 7" xfId="27075"/>
    <cellStyle name="_TW_Home_Quotation_sheet of HP samples-chairone-20100907 (3)_77 8" xfId="27076"/>
    <cellStyle name="_TW_Home_Quotation_sheet of HP samples-chairone-20100907 (3)_77_Sheet1" xfId="27077"/>
    <cellStyle name="_TW_Home_Quotation_sheet of HP samples-chairone-20100907 (3)_Chairs" xfId="27078"/>
    <cellStyle name="_TW_Home_Quotation_sheet of HP samples-chairone-20100907 (3)_Chairs_all in" xfId="27079"/>
    <cellStyle name="_TW_Home_Quotation_sheet of HP samples-chairone-20100907 (3)_Chairs_all in_Chairs" xfId="27080"/>
    <cellStyle name="_TW_Home_Quotation_sheet of HP samples-chairone-20100907 (3)_Chairs_all in_HJ order" xfId="27081"/>
    <cellStyle name="_TW_Home_Quotation_sheet of HP samples-chairone-20100907 (3)_Chairs_ALL items" xfId="27082"/>
    <cellStyle name="_TW_Home_Quotation_sheet of HP samples-chairone-20100907 (3)_Chairs_ALL items_chair" xfId="27083"/>
    <cellStyle name="_TW_Home_Quotation_sheet of HP samples-chairone-20100907 (3)_Chairs_ALL items_Chairs" xfId="27084"/>
    <cellStyle name="_TW_Home_Quotation_sheet of HP samples-chairone-20100907 (3)_Chairs_ALL items_HJ order" xfId="27085"/>
    <cellStyle name="_TW_Home_Quotation_sheet of HP samples-chairone-20100907 (3)_Chairs_Chairs" xfId="27086"/>
    <cellStyle name="_TW_Home_Quotation_sheet of HP samples-chairone-20100907 (3)_Chairs_FOB CHINA" xfId="27087"/>
    <cellStyle name="_TW_Home_Quotation_sheet of HP samples-chairone-20100907 (3)_Chairs_WOD chair" xfId="27088"/>
    <cellStyle name="_TW_Home_Quotation_sheet of HP samples-chairone-20100907 (3)_JLA Accents 4-2013 - Michelle 2 Price" xfId="3391"/>
    <cellStyle name="_TW_Home_Quotation_sheet of HP samples-chairone-20100907 (3)_JLA Accents 4-2013 - Michelle 2 Price 2" xfId="13652"/>
    <cellStyle name="_TW_Home_Quotation_sheet of HP samples-chairone-20100907 (3)_JLA Accents 4-2013 - Michelle 2 Price 2 2" xfId="27089"/>
    <cellStyle name="_TW_Home_Quotation_sheet of HP samples-chairone-20100907 (3)_JLA Accents 4-2013 - Michelle 2 Price 3" xfId="18664"/>
    <cellStyle name="_TW_Home_Quotation_sheet of HP samples-chairone-20100907 (3)_JLA Accents 4-2013 - Michelle 2 Price 3 2" xfId="27091"/>
    <cellStyle name="_TW_Home_Quotation_sheet of HP samples-chairone-20100907 (3)_JLA Accents 4-2013 - Michelle 2 Price 3 3" xfId="27090"/>
    <cellStyle name="_TW_Home_Quotation_sheet of HP samples-chairone-20100907 (3)_JLA Accents 4-2013 - Michelle 2 Price 4" xfId="27092"/>
    <cellStyle name="_TW_Home_Quotation_sheet of HP samples-chairone-20100907 (3)_JLA Accents 4-2013 - Michelle 2 Price 4 2" xfId="27093"/>
    <cellStyle name="_TW_Home_Quotation_sheet of HP samples-chairone-20100907 (3)_JLA Accents 4-2013 - Michelle 2 Price 5" xfId="27094"/>
    <cellStyle name="_TW_Home_Quotation_sheet of HP samples-chairone-20100907 (3)_JLA Accents 4-2013 - Michelle 2 Price 5 2" xfId="27095"/>
    <cellStyle name="_TW_Home_Quotation_sheet of HP samples-chairone-20100907 (3)_JLA Accents 4-2013 - Michelle 2 Price 6" xfId="27096"/>
    <cellStyle name="_TW_Home_Quotation_sheet of HP samples-chairone-20100907 (3)_JLA Accents 4-2013 - Michelle 2 Price 7" xfId="27097"/>
    <cellStyle name="_TW_Home_Quotation_sheet of HP samples-chairone-20100907 (3)_JLA Accents 4-2013 - Michelle 2 Price 8" xfId="27098"/>
    <cellStyle name="_TW_Home_Quotation_sheet of HP samples-chairone-20100907 (3)_JLA Accents 4-2013 - Michelle 2 Price_all in" xfId="27099"/>
    <cellStyle name="_TW_Home_Quotation_sheet of HP samples-chairone-20100907 (3)_JLA Accents 4-2013 - Michelle 2 Price_all in_Chairs" xfId="27100"/>
    <cellStyle name="_TW_Home_Quotation_sheet of HP samples-chairone-20100907 (3)_JLA Accents 4-2013 - Michelle 2 Price_all in_HJ order" xfId="27101"/>
    <cellStyle name="_TW_Home_Quotation_sheet of HP samples-chairone-20100907 (3)_JLA Accents 4-2013 - Michelle 2 Price_ALL items" xfId="27102"/>
    <cellStyle name="_TW_Home_Quotation_sheet of HP samples-chairone-20100907 (3)_JLA Accents 4-2013 - Michelle 2 Price_ALL items_chair" xfId="27103"/>
    <cellStyle name="_TW_Home_Quotation_sheet of HP samples-chairone-20100907 (3)_JLA Accents 4-2013 - Michelle 2 Price_ALL items_Chairs" xfId="27104"/>
    <cellStyle name="_TW_Home_Quotation_sheet of HP samples-chairone-20100907 (3)_JLA Accents 4-2013 - Michelle 2 Price_ALL items_HJ order" xfId="27105"/>
    <cellStyle name="_TW_Home_Quotation_sheet of HP samples-chairone-20100907 (3)_JLA Accents 4-2013 - Michelle 2 Price_Chairs" xfId="27106"/>
    <cellStyle name="_TW_Home_Quotation_sheet of HP samples-chairone-20100907 (3)_JLA Accents 4-2013 - Michelle 2 Price_FOB CHINA" xfId="27107"/>
    <cellStyle name="_TW_Home_Quotation_sheet of HP samples-chairone-20100907 (3)_JLA Accents 4-2013 - Michelle 2 Price_Furniture" xfId="27108"/>
    <cellStyle name="_TW_Home_Quotation_sheet of HP samples-chairone-20100907 (3)_JLA Accents 4-2013 - Michelle 2 Price_Sheet1" xfId="27109"/>
    <cellStyle name="_TW_Home_Quotation_sheet of HP samples-chairone-20100907 (3)_JLA Accents 4-2013 - Michelle 2 Price_WOD chair" xfId="27110"/>
    <cellStyle name="_TW_Home_Quotation_sheet of HP samples-chairone-20100907 (3)_June 13 2013 pooled stock ecom menu" xfId="3012"/>
    <cellStyle name="_TW_Home_Quotation_sheet of HP samples-chairone-20100907 (3)_June 13 2013 pooled stock ecom menu 2" xfId="13284"/>
    <cellStyle name="_TW_Home_Quotation_sheet of HP samples-chairone-20100907 (3)_June 13 2013 pooled stock ecom menu 3" xfId="18296"/>
    <cellStyle name="_TW_Home_Quotation_sheet of HP samples-chairone-20100907 (3)_Madison Park" xfId="3980"/>
    <cellStyle name="_TW_Home_Quotation_sheet of HP samples-chairone-20100907 (3)_Madison Park 2" xfId="14214"/>
    <cellStyle name="_TW_Home_Quotation_sheet of HP samples-chairone-20100907 (3)_Madison Park 2 2" xfId="27111"/>
    <cellStyle name="_TW_Home_Quotation_sheet of HP samples-chairone-20100907 (3)_Madison Park 3" xfId="19226"/>
    <cellStyle name="_TW_Home_Quotation_sheet of HP samples-chairone-20100907 (3)_Madison Park 3 2" xfId="27112"/>
    <cellStyle name="_TW_Home_Quotation_sheet of HP samples-chairone-20100907 (3)_Madison Park 4" xfId="27113"/>
    <cellStyle name="_TW_Home_Quotation_sheet of HP samples-chairone-20100907 (3)_Madison Park_Sheet1" xfId="27114"/>
    <cellStyle name="_TW_Home_Quotation_sheet of HP samples-chairone-20100907 (3)_Madison Park_Sheet2" xfId="27115"/>
    <cellStyle name="_TW_Home_Quotation_sheet of HP samples-chairone-20100907 (3)_Sheet1" xfId="27116"/>
    <cellStyle name="_TW_Home_Quotation_sheet of HP samples-chairone-20100907 (3)_Sheet2" xfId="21950"/>
    <cellStyle name="_TW_Home_Quotation_sheet of HP samples-chairone-20100907 (3)_Sheet2 2" xfId="27117"/>
    <cellStyle name="_TW_Home_Quotation_sheet of HP samples-chairone-20100907 (3)_Sheet2 3" xfId="27118"/>
    <cellStyle name="_TW_Home_Quotation_sheet of HP samples-chairone-20100907 (3)_Sheet2_Sheet1" xfId="27119"/>
    <cellStyle name="_TW_Home_Quotation_sheet of HP samples-chairone-20100907 10" xfId="27120"/>
    <cellStyle name="_TW_Home_Quotation_sheet of HP samples-chairone-20100907 11" xfId="27121"/>
    <cellStyle name="_TW_Home_Quotation_sheet of HP samples-chairone-20100907 12" xfId="27122"/>
    <cellStyle name="_TW_Home_Quotation_sheet of HP samples-chairone-20100907 2" xfId="3392"/>
    <cellStyle name="_TW_Home_Quotation_sheet of HP samples-chairone-20100907 2 2" xfId="13653"/>
    <cellStyle name="_TW_Home_Quotation_sheet of HP samples-chairone-20100907 2 2 2" xfId="27123"/>
    <cellStyle name="_TW_Home_Quotation_sheet of HP samples-chairone-20100907 2 3" xfId="18665"/>
    <cellStyle name="_TW_Home_Quotation_sheet of HP samples-chairone-20100907 2 3 2" xfId="27124"/>
    <cellStyle name="_TW_Home_Quotation_sheet of HP samples-chairone-20100907 2_Sheet1" xfId="27125"/>
    <cellStyle name="_TW_Home_Quotation_sheet of HP samples-chairone-20100907 3" xfId="3393"/>
    <cellStyle name="_TW_Home_Quotation_sheet of HP samples-chairone-20100907 3 2" xfId="13654"/>
    <cellStyle name="_TW_Home_Quotation_sheet of HP samples-chairone-20100907 3 2_Sheet1" xfId="27126"/>
    <cellStyle name="_TW_Home_Quotation_sheet of HP samples-chairone-20100907 3 3" xfId="18666"/>
    <cellStyle name="_TW_Home_Quotation_sheet of HP samples-chairone-20100907 3 3 2" xfId="27127"/>
    <cellStyle name="_TW_Home_Quotation_sheet of HP samples-chairone-20100907 3 4" xfId="27128"/>
    <cellStyle name="_TW_Home_Quotation_sheet of HP samples-chairone-20100907 3_Sheet1" xfId="27129"/>
    <cellStyle name="_TW_Home_Quotation_sheet of HP samples-chairone-20100907 4" xfId="3394"/>
    <cellStyle name="_TW_Home_Quotation_sheet of HP samples-chairone-20100907 4 2" xfId="13655"/>
    <cellStyle name="_TW_Home_Quotation_sheet of HP samples-chairone-20100907 4 2_Sheet1" xfId="27130"/>
    <cellStyle name="_TW_Home_Quotation_sheet of HP samples-chairone-20100907 4 3" xfId="18667"/>
    <cellStyle name="_TW_Home_Quotation_sheet of HP samples-chairone-20100907 4 3 2" xfId="27131"/>
    <cellStyle name="_TW_Home_Quotation_sheet of HP samples-chairone-20100907 4_Sheet1" xfId="27132"/>
    <cellStyle name="_TW_Home_Quotation_sheet of HP samples-chairone-20100907 5" xfId="3010"/>
    <cellStyle name="_TW_Home_Quotation_sheet of HP samples-chairone-20100907 5 2" xfId="27134"/>
    <cellStyle name="_TW_Home_Quotation_sheet of HP samples-chairone-20100907 5 3" xfId="27133"/>
    <cellStyle name="_TW_Home_Quotation_sheet of HP samples-chairone-20100907 6" xfId="11318"/>
    <cellStyle name="_TW_Home_Quotation_sheet of HP samples-chairone-20100907 6 2" xfId="27135"/>
    <cellStyle name="_TW_Home_Quotation_sheet of HP samples-chairone-20100907 7" xfId="13282"/>
    <cellStyle name="_TW_Home_Quotation_sheet of HP samples-chairone-20100907 7 2" xfId="27136"/>
    <cellStyle name="_TW_Home_Quotation_sheet of HP samples-chairone-20100907 8" xfId="18294"/>
    <cellStyle name="_TW_Home_Quotation_sheet of HP samples-chairone-20100907 8 2" xfId="27137"/>
    <cellStyle name="_TW_Home_Quotation_sheet of HP samples-chairone-20100907 9" xfId="27138"/>
    <cellStyle name="_TW_Home_Quotation_sheet of HP samples-chairone-20100907_77" xfId="21951"/>
    <cellStyle name="_TW_Home_Quotation_sheet of HP samples-chairone-20100907_77 2" xfId="27139"/>
    <cellStyle name="_TW_Home_Quotation_sheet of HP samples-chairone-20100907_77 3" xfId="27140"/>
    <cellStyle name="_TW_Home_Quotation_sheet of HP samples-chairone-20100907_77 3 2" xfId="27141"/>
    <cellStyle name="_TW_Home_Quotation_sheet of HP samples-chairone-20100907_77 4" xfId="27142"/>
    <cellStyle name="_TW_Home_Quotation_sheet of HP samples-chairone-20100907_77 4 2" xfId="27143"/>
    <cellStyle name="_TW_Home_Quotation_sheet of HP samples-chairone-20100907_77 5" xfId="27144"/>
    <cellStyle name="_TW_Home_Quotation_sheet of HP samples-chairone-20100907_77 5 2" xfId="27145"/>
    <cellStyle name="_TW_Home_Quotation_sheet of HP samples-chairone-20100907_77 6" xfId="27146"/>
    <cellStyle name="_TW_Home_Quotation_sheet of HP samples-chairone-20100907_77 7" xfId="27147"/>
    <cellStyle name="_TW_Home_Quotation_sheet of HP samples-chairone-20100907_77 8" xfId="27148"/>
    <cellStyle name="_TW_Home_Quotation_sheet of HP samples-chairone-20100907_77_Sheet1" xfId="27149"/>
    <cellStyle name="_TW_Home_Quotation_sheet of HP samples-chairone-20100907_Chairs" xfId="27150"/>
    <cellStyle name="_TW_Home_Quotation_sheet of HP samples-chairone-20100907_Chairs_all in" xfId="27151"/>
    <cellStyle name="_TW_Home_Quotation_sheet of HP samples-chairone-20100907_Chairs_all in_Chairs" xfId="27152"/>
    <cellStyle name="_TW_Home_Quotation_sheet of HP samples-chairone-20100907_Chairs_all in_HJ order" xfId="27153"/>
    <cellStyle name="_TW_Home_Quotation_sheet of HP samples-chairone-20100907_Chairs_ALL items" xfId="27154"/>
    <cellStyle name="_TW_Home_Quotation_sheet of HP samples-chairone-20100907_Chairs_ALL items_chair" xfId="27155"/>
    <cellStyle name="_TW_Home_Quotation_sheet of HP samples-chairone-20100907_Chairs_ALL items_Chairs" xfId="27156"/>
    <cellStyle name="_TW_Home_Quotation_sheet of HP samples-chairone-20100907_Chairs_ALL items_HJ order" xfId="27157"/>
    <cellStyle name="_TW_Home_Quotation_sheet of HP samples-chairone-20100907_Chairs_Chairs" xfId="27158"/>
    <cellStyle name="_TW_Home_Quotation_sheet of HP samples-chairone-20100907_Chairs_FOB CHINA" xfId="27159"/>
    <cellStyle name="_TW_Home_Quotation_sheet of HP samples-chairone-20100907_Chairs_WOD chair" xfId="27160"/>
    <cellStyle name="_TW_Home_Quotation_sheet of HP samples-chairone-20100907_JLA Accents 4-2013 - Michelle 2 Price" xfId="3395"/>
    <cellStyle name="_TW_Home_Quotation_sheet of HP samples-chairone-20100907_JLA Accents 4-2013 - Michelle 2 Price 2" xfId="13656"/>
    <cellStyle name="_TW_Home_Quotation_sheet of HP samples-chairone-20100907_JLA Accents 4-2013 - Michelle 2 Price 2 2" xfId="27161"/>
    <cellStyle name="_TW_Home_Quotation_sheet of HP samples-chairone-20100907_JLA Accents 4-2013 - Michelle 2 Price 3" xfId="18668"/>
    <cellStyle name="_TW_Home_Quotation_sheet of HP samples-chairone-20100907_JLA Accents 4-2013 - Michelle 2 Price 3 2" xfId="27163"/>
    <cellStyle name="_TW_Home_Quotation_sheet of HP samples-chairone-20100907_JLA Accents 4-2013 - Michelle 2 Price 3 3" xfId="27162"/>
    <cellStyle name="_TW_Home_Quotation_sheet of HP samples-chairone-20100907_JLA Accents 4-2013 - Michelle 2 Price 4" xfId="27164"/>
    <cellStyle name="_TW_Home_Quotation_sheet of HP samples-chairone-20100907_JLA Accents 4-2013 - Michelle 2 Price 4 2" xfId="27165"/>
    <cellStyle name="_TW_Home_Quotation_sheet of HP samples-chairone-20100907_JLA Accents 4-2013 - Michelle 2 Price 5" xfId="27166"/>
    <cellStyle name="_TW_Home_Quotation_sheet of HP samples-chairone-20100907_JLA Accents 4-2013 - Michelle 2 Price 5 2" xfId="27167"/>
    <cellStyle name="_TW_Home_Quotation_sheet of HP samples-chairone-20100907_JLA Accents 4-2013 - Michelle 2 Price 6" xfId="27168"/>
    <cellStyle name="_TW_Home_Quotation_sheet of HP samples-chairone-20100907_JLA Accents 4-2013 - Michelle 2 Price 7" xfId="27169"/>
    <cellStyle name="_TW_Home_Quotation_sheet of HP samples-chairone-20100907_JLA Accents 4-2013 - Michelle 2 Price 8" xfId="27170"/>
    <cellStyle name="_TW_Home_Quotation_sheet of HP samples-chairone-20100907_JLA Accents 4-2013 - Michelle 2 Price_all in" xfId="27171"/>
    <cellStyle name="_TW_Home_Quotation_sheet of HP samples-chairone-20100907_JLA Accents 4-2013 - Michelle 2 Price_all in_Chairs" xfId="27172"/>
    <cellStyle name="_TW_Home_Quotation_sheet of HP samples-chairone-20100907_JLA Accents 4-2013 - Michelle 2 Price_all in_HJ order" xfId="27173"/>
    <cellStyle name="_TW_Home_Quotation_sheet of HP samples-chairone-20100907_JLA Accents 4-2013 - Michelle 2 Price_ALL items" xfId="27174"/>
    <cellStyle name="_TW_Home_Quotation_sheet of HP samples-chairone-20100907_JLA Accents 4-2013 - Michelle 2 Price_ALL items_chair" xfId="27175"/>
    <cellStyle name="_TW_Home_Quotation_sheet of HP samples-chairone-20100907_JLA Accents 4-2013 - Michelle 2 Price_ALL items_Chairs" xfId="27176"/>
    <cellStyle name="_TW_Home_Quotation_sheet of HP samples-chairone-20100907_JLA Accents 4-2013 - Michelle 2 Price_ALL items_HJ order" xfId="27177"/>
    <cellStyle name="_TW_Home_Quotation_sheet of HP samples-chairone-20100907_JLA Accents 4-2013 - Michelle 2 Price_Chairs" xfId="27178"/>
    <cellStyle name="_TW_Home_Quotation_sheet of HP samples-chairone-20100907_JLA Accents 4-2013 - Michelle 2 Price_FOB CHINA" xfId="27179"/>
    <cellStyle name="_TW_Home_Quotation_sheet of HP samples-chairone-20100907_JLA Accents 4-2013 - Michelle 2 Price_Furniture" xfId="27180"/>
    <cellStyle name="_TW_Home_Quotation_sheet of HP samples-chairone-20100907_JLA Accents 4-2013 - Michelle 2 Price_Sheet1" xfId="27181"/>
    <cellStyle name="_TW_Home_Quotation_sheet of HP samples-chairone-20100907_JLA Accents 4-2013 - Michelle 2 Price_WOD chair" xfId="27182"/>
    <cellStyle name="_TW_Home_Quotation_sheet of HP samples-chairone-20100907_June 13 2013 pooled stock ecom menu" xfId="3013"/>
    <cellStyle name="_TW_Home_Quotation_sheet of HP samples-chairone-20100907_June 13 2013 pooled stock ecom menu 2" xfId="13285"/>
    <cellStyle name="_TW_Home_Quotation_sheet of HP samples-chairone-20100907_June 13 2013 pooled stock ecom menu 3" xfId="18297"/>
    <cellStyle name="_TW_Home_Quotation_sheet of HP samples-chairone-20100907_Madison Park" xfId="3981"/>
    <cellStyle name="_TW_Home_Quotation_sheet of HP samples-chairone-20100907_Madison Park 2" xfId="14215"/>
    <cellStyle name="_TW_Home_Quotation_sheet of HP samples-chairone-20100907_Madison Park 2 2" xfId="27184"/>
    <cellStyle name="_TW_Home_Quotation_sheet of HP samples-chairone-20100907_Madison Park 3" xfId="19227"/>
    <cellStyle name="_TW_Home_Quotation_sheet of HP samples-chairone-20100907_Madison Park 3 2" xfId="27185"/>
    <cellStyle name="_TW_Home_Quotation_sheet of HP samples-chairone-20100907_Madison Park 4" xfId="27186"/>
    <cellStyle name="_TW_Home_Quotation_sheet of HP samples-chairone-20100907_Madison Park_Sheet1" xfId="27187"/>
    <cellStyle name="_TW_Home_Quotation_sheet of HP samples-chairone-20100907_Madison Park_Sheet2" xfId="27188"/>
    <cellStyle name="_TW_Home_Quotation_sheet of HP samples-chairone-20100907_Sheet1" xfId="27189"/>
    <cellStyle name="_TW_Home_Quotation_sheet of HP samples-chairone-20100907_Sheet2" xfId="21952"/>
    <cellStyle name="_TW_Home_Quotation_sheet of HP samples-chairone-20100907_Sheet2 2" xfId="27190"/>
    <cellStyle name="_TW_Home_Quotation_sheet of HP samples-chairone-20100907_Sheet2 3" xfId="27191"/>
    <cellStyle name="_TW_Home_Quotation_sheet of HP samples-chairone-20100907_Sheet2_Sheet1" xfId="27192"/>
    <cellStyle name="_USWW order and expense summary 0907" xfId="1631"/>
    <cellStyle name="_USWW order and expense summary 0907 2" xfId="3396"/>
    <cellStyle name="_USWW order and expense summary 0907 2 2" xfId="13657"/>
    <cellStyle name="_USWW order and expense summary 0907 2 2 2" xfId="27193"/>
    <cellStyle name="_USWW order and expense summary 0907 2 3" xfId="18669"/>
    <cellStyle name="_USWW order and expense summary 0907 2 3 2" xfId="27194"/>
    <cellStyle name="_USWW order and expense summary 0907 2_Sheet1" xfId="27195"/>
    <cellStyle name="_USWW order and expense summary 0907 3" xfId="3014"/>
    <cellStyle name="_USWW order and expense summary 0907 3 2" xfId="27196"/>
    <cellStyle name="_USWW order and expense summary 0907 3 2_Sheet1" xfId="27197"/>
    <cellStyle name="_USWW order and expense summary 0907 3 3" xfId="27198"/>
    <cellStyle name="_USWW order and expense summary 0907 3_Sheet1" xfId="27199"/>
    <cellStyle name="_USWW order and expense summary 0907 4" xfId="13286"/>
    <cellStyle name="_USWW order and expense summary 0907 4 2" xfId="27201"/>
    <cellStyle name="_USWW order and expense summary 0907 4 3" xfId="27200"/>
    <cellStyle name="_USWW order and expense summary 0907 5" xfId="18298"/>
    <cellStyle name="_USWW order and expense summary 0907 5 2" xfId="27202"/>
    <cellStyle name="_USWW order and expense summary 0907 6" xfId="27203"/>
    <cellStyle name="_USWW order and expense summary 0907_77" xfId="21953"/>
    <cellStyle name="_USWW order and expense summary 0907_77 2" xfId="27204"/>
    <cellStyle name="_USWW order and expense summary 0907_77 3" xfId="27205"/>
    <cellStyle name="_USWW order and expense summary 0907_77 3 2" xfId="27206"/>
    <cellStyle name="_USWW order and expense summary 0907_77 4" xfId="27207"/>
    <cellStyle name="_USWW order and expense summary 0907_77 4 2" xfId="27208"/>
    <cellStyle name="_USWW order and expense summary 0907_77 5" xfId="27209"/>
    <cellStyle name="_USWW order and expense summary 0907_77 5 2" xfId="27210"/>
    <cellStyle name="_USWW order and expense summary 0907_77 6" xfId="27211"/>
    <cellStyle name="_USWW order and expense summary 0907_77 7" xfId="27212"/>
    <cellStyle name="_USWW order and expense summary 0907_77 8" xfId="27213"/>
    <cellStyle name="_USWW order and expense summary 0907_77_Sheet1" xfId="27214"/>
    <cellStyle name="_USWW order and expense summary 0907_Chairs" xfId="27215"/>
    <cellStyle name="_USWW order and expense summary 0907_Chairs_all in" xfId="27216"/>
    <cellStyle name="_USWW order and expense summary 0907_Chairs_all in_Chairs" xfId="27217"/>
    <cellStyle name="_USWW order and expense summary 0907_Chairs_all in_HJ order" xfId="27218"/>
    <cellStyle name="_USWW order and expense summary 0907_Chairs_ALL items" xfId="27219"/>
    <cellStyle name="_USWW order and expense summary 0907_Chairs_ALL items_chair" xfId="27220"/>
    <cellStyle name="_USWW order and expense summary 0907_Chairs_ALL items_Chairs" xfId="27221"/>
    <cellStyle name="_USWW order and expense summary 0907_Chairs_ALL items_HJ order" xfId="27222"/>
    <cellStyle name="_USWW order and expense summary 0907_Chairs_Chairs" xfId="27223"/>
    <cellStyle name="_USWW order and expense summary 0907_Chairs_FOB CHINA" xfId="27224"/>
    <cellStyle name="_USWW order and expense summary 0907_Chairs_WOD chair" xfId="27225"/>
    <cellStyle name="_USWW order and expense summary 0907_JLA Accents 4-2013 - Michelle 2 Price" xfId="3397"/>
    <cellStyle name="_USWW order and expense summary 0907_JLA Accents 4-2013 - Michelle 2 Price 2" xfId="13658"/>
    <cellStyle name="_USWW order and expense summary 0907_JLA Accents 4-2013 - Michelle 2 Price 2 2" xfId="27226"/>
    <cellStyle name="_USWW order and expense summary 0907_JLA Accents 4-2013 - Michelle 2 Price 3" xfId="18670"/>
    <cellStyle name="_USWW order and expense summary 0907_JLA Accents 4-2013 - Michelle 2 Price 3 2" xfId="27228"/>
    <cellStyle name="_USWW order and expense summary 0907_JLA Accents 4-2013 - Michelle 2 Price 3 3" xfId="27227"/>
    <cellStyle name="_USWW order and expense summary 0907_JLA Accents 4-2013 - Michelle 2 Price 4" xfId="27229"/>
    <cellStyle name="_USWW order and expense summary 0907_JLA Accents 4-2013 - Michelle 2 Price 4 2" xfId="27230"/>
    <cellStyle name="_USWW order and expense summary 0907_JLA Accents 4-2013 - Michelle 2 Price 5" xfId="27231"/>
    <cellStyle name="_USWW order and expense summary 0907_JLA Accents 4-2013 - Michelle 2 Price 5 2" xfId="27232"/>
    <cellStyle name="_USWW order and expense summary 0907_JLA Accents 4-2013 - Michelle 2 Price 6" xfId="27233"/>
    <cellStyle name="_USWW order and expense summary 0907_JLA Accents 4-2013 - Michelle 2 Price 7" xfId="27234"/>
    <cellStyle name="_USWW order and expense summary 0907_JLA Accents 4-2013 - Michelle 2 Price 8" xfId="27235"/>
    <cellStyle name="_USWW order and expense summary 0907_JLA Accents 4-2013 - Michelle 2 Price_all in" xfId="27236"/>
    <cellStyle name="_USWW order and expense summary 0907_JLA Accents 4-2013 - Michelle 2 Price_all in_Chairs" xfId="27237"/>
    <cellStyle name="_USWW order and expense summary 0907_JLA Accents 4-2013 - Michelle 2 Price_all in_HJ order" xfId="27238"/>
    <cellStyle name="_USWW order and expense summary 0907_JLA Accents 4-2013 - Michelle 2 Price_ALL items" xfId="27239"/>
    <cellStyle name="_USWW order and expense summary 0907_JLA Accents 4-2013 - Michelle 2 Price_ALL items_chair" xfId="27240"/>
    <cellStyle name="_USWW order and expense summary 0907_JLA Accents 4-2013 - Michelle 2 Price_ALL items_Chairs" xfId="27241"/>
    <cellStyle name="_USWW order and expense summary 0907_JLA Accents 4-2013 - Michelle 2 Price_ALL items_HJ order" xfId="27242"/>
    <cellStyle name="_USWW order and expense summary 0907_JLA Accents 4-2013 - Michelle 2 Price_Chairs" xfId="27243"/>
    <cellStyle name="_USWW order and expense summary 0907_JLA Accents 4-2013 - Michelle 2 Price_FOB CHINA" xfId="27244"/>
    <cellStyle name="_USWW order and expense summary 0907_JLA Accents 4-2013 - Michelle 2 Price_Furniture" xfId="27245"/>
    <cellStyle name="_USWW order and expense summary 0907_JLA Accents 4-2013 - Michelle 2 Price_Sheet1" xfId="27246"/>
    <cellStyle name="_USWW order and expense summary 0907_JLA Accents 4-2013 - Michelle 2 Price_WOD chair" xfId="27247"/>
    <cellStyle name="_USWW order and expense summary 0907_June 13 2013 pooled stock ecom menu" xfId="3015"/>
    <cellStyle name="_USWW order and expense summary 0907_June 13 2013 pooled stock ecom menu 2" xfId="13287"/>
    <cellStyle name="_USWW order and expense summary 0907_June 13 2013 pooled stock ecom menu 3" xfId="18299"/>
    <cellStyle name="_USWW order and expense summary 0907_Madison Park" xfId="3982"/>
    <cellStyle name="_USWW order and expense summary 0907_Madison Park 2" xfId="14216"/>
    <cellStyle name="_USWW order and expense summary 0907_Madison Park 2 2" xfId="27248"/>
    <cellStyle name="_USWW order and expense summary 0907_Madison Park 3" xfId="19228"/>
    <cellStyle name="_USWW order and expense summary 0907_Madison Park 3 2" xfId="27249"/>
    <cellStyle name="_USWW order and expense summary 0907_Madison Park 4" xfId="27250"/>
    <cellStyle name="_USWW order and expense summary 0907_Madison Park_Sheet1" xfId="27251"/>
    <cellStyle name="_USWW order and expense summary 0907_Madison Park_Sheet2" xfId="27252"/>
    <cellStyle name="_USWW order and expense summary 0907_Sheet1" xfId="27253"/>
    <cellStyle name="_USWW order and expense summary 0907_Sheet2" xfId="21954"/>
    <cellStyle name="_USWW order and expense summary 0907_Sheet2 2" xfId="27254"/>
    <cellStyle name="_USWW order and expense summary 0907_Sheet2 3" xfId="27255"/>
    <cellStyle name="_USWW order and expense summary 0907_Sheet2_Sheet1" xfId="27256"/>
    <cellStyle name="_USWW order and expense summary 1013" xfId="1632"/>
    <cellStyle name="_USWW order and expense summary 1013 2" xfId="3398"/>
    <cellStyle name="_USWW order and expense summary 1013 2 2" xfId="13659"/>
    <cellStyle name="_USWW order and expense summary 1013 2 2 2" xfId="27257"/>
    <cellStyle name="_USWW order and expense summary 1013 2 3" xfId="18671"/>
    <cellStyle name="_USWW order and expense summary 1013 2 3 2" xfId="27258"/>
    <cellStyle name="_USWW order and expense summary 1013 2_Sheet1" xfId="27259"/>
    <cellStyle name="_USWW order and expense summary 1013 3" xfId="3016"/>
    <cellStyle name="_USWW order and expense summary 1013 3 2" xfId="27260"/>
    <cellStyle name="_USWW order and expense summary 1013 3 2_Sheet1" xfId="27261"/>
    <cellStyle name="_USWW order and expense summary 1013 3 3" xfId="27262"/>
    <cellStyle name="_USWW order and expense summary 1013 3_Sheet1" xfId="27263"/>
    <cellStyle name="_USWW order and expense summary 1013 4" xfId="13288"/>
    <cellStyle name="_USWW order and expense summary 1013 4 2" xfId="27265"/>
    <cellStyle name="_USWW order and expense summary 1013 4 3" xfId="27264"/>
    <cellStyle name="_USWW order and expense summary 1013 5" xfId="18300"/>
    <cellStyle name="_USWW order and expense summary 1013 5 2" xfId="27266"/>
    <cellStyle name="_USWW order and expense summary 1013 6" xfId="27267"/>
    <cellStyle name="_USWW order and expense summary 1013_77" xfId="21955"/>
    <cellStyle name="_USWW order and expense summary 1013_77 2" xfId="27268"/>
    <cellStyle name="_USWW order and expense summary 1013_77 3" xfId="27269"/>
    <cellStyle name="_USWW order and expense summary 1013_77 3 2" xfId="27270"/>
    <cellStyle name="_USWW order and expense summary 1013_77 4" xfId="27271"/>
    <cellStyle name="_USWW order and expense summary 1013_77 4 2" xfId="27272"/>
    <cellStyle name="_USWW order and expense summary 1013_77 5" xfId="27273"/>
    <cellStyle name="_USWW order and expense summary 1013_77 5 2" xfId="27274"/>
    <cellStyle name="_USWW order and expense summary 1013_77 6" xfId="27275"/>
    <cellStyle name="_USWW order and expense summary 1013_77 7" xfId="27276"/>
    <cellStyle name="_USWW order and expense summary 1013_77 8" xfId="27277"/>
    <cellStyle name="_USWW order and expense summary 1013_77_Sheet1" xfId="27278"/>
    <cellStyle name="_USWW order and expense summary 1013_Chairs" xfId="27279"/>
    <cellStyle name="_USWW order and expense summary 1013_Chairs_all in" xfId="27280"/>
    <cellStyle name="_USWW order and expense summary 1013_Chairs_all in_Chairs" xfId="27281"/>
    <cellStyle name="_USWW order and expense summary 1013_Chairs_all in_HJ order" xfId="27282"/>
    <cellStyle name="_USWW order and expense summary 1013_Chairs_ALL items" xfId="27283"/>
    <cellStyle name="_USWW order and expense summary 1013_Chairs_ALL items_chair" xfId="27284"/>
    <cellStyle name="_USWW order and expense summary 1013_Chairs_ALL items_Chairs" xfId="27285"/>
    <cellStyle name="_USWW order and expense summary 1013_Chairs_ALL items_HJ order" xfId="27286"/>
    <cellStyle name="_USWW order and expense summary 1013_Chairs_Chairs" xfId="27287"/>
    <cellStyle name="_USWW order and expense summary 1013_Chairs_FOB CHINA" xfId="27288"/>
    <cellStyle name="_USWW order and expense summary 1013_Chairs_WOD chair" xfId="27289"/>
    <cellStyle name="_USWW order and expense summary 1013_JLA Accents 4-2013 - Michelle 2 Price" xfId="3399"/>
    <cellStyle name="_USWW order and expense summary 1013_JLA Accents 4-2013 - Michelle 2 Price 2" xfId="13660"/>
    <cellStyle name="_USWW order and expense summary 1013_JLA Accents 4-2013 - Michelle 2 Price 2 2" xfId="27290"/>
    <cellStyle name="_USWW order and expense summary 1013_JLA Accents 4-2013 - Michelle 2 Price 3" xfId="18672"/>
    <cellStyle name="_USWW order and expense summary 1013_JLA Accents 4-2013 - Michelle 2 Price 3 2" xfId="27292"/>
    <cellStyle name="_USWW order and expense summary 1013_JLA Accents 4-2013 - Michelle 2 Price 3 3" xfId="27291"/>
    <cellStyle name="_USWW order and expense summary 1013_JLA Accents 4-2013 - Michelle 2 Price 4" xfId="27293"/>
    <cellStyle name="_USWW order and expense summary 1013_JLA Accents 4-2013 - Michelle 2 Price 4 2" xfId="27294"/>
    <cellStyle name="_USWW order and expense summary 1013_JLA Accents 4-2013 - Michelle 2 Price 5" xfId="27295"/>
    <cellStyle name="_USWW order and expense summary 1013_JLA Accents 4-2013 - Michelle 2 Price 5 2" xfId="27296"/>
    <cellStyle name="_USWW order and expense summary 1013_JLA Accents 4-2013 - Michelle 2 Price 6" xfId="27297"/>
    <cellStyle name="_USWW order and expense summary 1013_JLA Accents 4-2013 - Michelle 2 Price 7" xfId="27298"/>
    <cellStyle name="_USWW order and expense summary 1013_JLA Accents 4-2013 - Michelle 2 Price 8" xfId="27299"/>
    <cellStyle name="_USWW order and expense summary 1013_JLA Accents 4-2013 - Michelle 2 Price_all in" xfId="27300"/>
    <cellStyle name="_USWW order and expense summary 1013_JLA Accents 4-2013 - Michelle 2 Price_all in_Chairs" xfId="27301"/>
    <cellStyle name="_USWW order and expense summary 1013_JLA Accents 4-2013 - Michelle 2 Price_all in_HJ order" xfId="27302"/>
    <cellStyle name="_USWW order and expense summary 1013_JLA Accents 4-2013 - Michelle 2 Price_ALL items" xfId="27303"/>
    <cellStyle name="_USWW order and expense summary 1013_JLA Accents 4-2013 - Michelle 2 Price_ALL items_chair" xfId="27304"/>
    <cellStyle name="_USWW order and expense summary 1013_JLA Accents 4-2013 - Michelle 2 Price_ALL items_Chairs" xfId="27305"/>
    <cellStyle name="_USWW order and expense summary 1013_JLA Accents 4-2013 - Michelle 2 Price_ALL items_HJ order" xfId="27306"/>
    <cellStyle name="_USWW order and expense summary 1013_JLA Accents 4-2013 - Michelle 2 Price_Chairs" xfId="27307"/>
    <cellStyle name="_USWW order and expense summary 1013_JLA Accents 4-2013 - Michelle 2 Price_FOB CHINA" xfId="27308"/>
    <cellStyle name="_USWW order and expense summary 1013_JLA Accents 4-2013 - Michelle 2 Price_Furniture" xfId="27309"/>
    <cellStyle name="_USWW order and expense summary 1013_JLA Accents 4-2013 - Michelle 2 Price_Sheet1" xfId="27310"/>
    <cellStyle name="_USWW order and expense summary 1013_JLA Accents 4-2013 - Michelle 2 Price_WOD chair" xfId="27311"/>
    <cellStyle name="_USWW order and expense summary 1013_June 13 2013 pooled stock ecom menu" xfId="3017"/>
    <cellStyle name="_USWW order and expense summary 1013_June 13 2013 pooled stock ecom menu 2" xfId="13289"/>
    <cellStyle name="_USWW order and expense summary 1013_June 13 2013 pooled stock ecom menu 3" xfId="18301"/>
    <cellStyle name="_USWW order and expense summary 1013_Madison Park" xfId="3983"/>
    <cellStyle name="_USWW order and expense summary 1013_Madison Park 2" xfId="14217"/>
    <cellStyle name="_USWW order and expense summary 1013_Madison Park 2 2" xfId="27312"/>
    <cellStyle name="_USWW order and expense summary 1013_Madison Park 3" xfId="19229"/>
    <cellStyle name="_USWW order and expense summary 1013_Madison Park 3 2" xfId="27313"/>
    <cellStyle name="_USWW order and expense summary 1013_Madison Park 4" xfId="27314"/>
    <cellStyle name="_USWW order and expense summary 1013_Madison Park_Sheet1" xfId="27315"/>
    <cellStyle name="_USWW order and expense summary 1013_Madison Park_Sheet2" xfId="27316"/>
    <cellStyle name="_USWW order and expense summary 1013_Sheet1" xfId="27317"/>
    <cellStyle name="_USWW order and expense summary 1013_Sheet2" xfId="21956"/>
    <cellStyle name="_USWW order and expense summary 1013_Sheet2 2" xfId="27318"/>
    <cellStyle name="_USWW order and expense summary 1013_Sheet2 3" xfId="27319"/>
    <cellStyle name="_USWW order and expense summary 1013_Sheet2_Sheet1" xfId="27320"/>
    <cellStyle name="_Walmart pet bed Christmas 13 proposal" xfId="27321"/>
    <cellStyle name="_Warehouse program Aug 11 09" xfId="1633"/>
    <cellStyle name="_Warehouse program Aug 11 09 2" xfId="3018"/>
    <cellStyle name="_Warehouse program Aug 11 09 2 2" xfId="27322"/>
    <cellStyle name="_Warehouse program Aug 11 09 2_Sheet1" xfId="27323"/>
    <cellStyle name="_Warehouse program Aug 11 09 3" xfId="13290"/>
    <cellStyle name="_Warehouse program Aug 11 09 3 2" xfId="27324"/>
    <cellStyle name="_Warehouse program Aug 11 09 3_Sheet1" xfId="27325"/>
    <cellStyle name="_Warehouse program Aug 11 09 4" xfId="18302"/>
    <cellStyle name="_Warehouse program Aug 11 09 4 2" xfId="27327"/>
    <cellStyle name="_Warehouse program Aug 11 09 4 3" xfId="27326"/>
    <cellStyle name="_Warehouse program Aug 11 09 5" xfId="27328"/>
    <cellStyle name="_Warehouse program Aug 11 09_2011 HP Pricing for 2010 items" xfId="3400"/>
    <cellStyle name="_Warehouse program Aug 11 09_2011 HP Pricing for 2010 items 2" xfId="13661"/>
    <cellStyle name="_Warehouse program Aug 11 09_2011 HP Pricing for 2010 items 2 2" xfId="27329"/>
    <cellStyle name="_Warehouse program Aug 11 09_2011 HP Pricing for 2010 items 3" xfId="18673"/>
    <cellStyle name="_Warehouse program Aug 11 09_2011 HP Pricing for 2010 items_Sheet1" xfId="27330"/>
    <cellStyle name="_Warehouse program Aug 11 09_2012 HP Old chair quote_4 4 2012-updated 4.4" xfId="3401"/>
    <cellStyle name="_Warehouse program Aug 11 09_2012 HP Old chair quote_4 4 2012-updated 4.4 2" xfId="13662"/>
    <cellStyle name="_Warehouse program Aug 11 09_2012 HP Old chair quote_4 4 2012-updated 4.4 2 2" xfId="27331"/>
    <cellStyle name="_Warehouse program Aug 11 09_2012 HP Old chair quote_4 4 2012-updated 4.4 3" xfId="18674"/>
    <cellStyle name="_Warehouse program Aug 11 09_2012 HP Old chair quote_4 4 2012-updated 4.4_all in" xfId="27332"/>
    <cellStyle name="_Warehouse program Aug 11 09_2012 HP Old chair quote_4 4 2012-updated 4.4_ALL items" xfId="27333"/>
    <cellStyle name="_Warehouse program Aug 11 09_2012 HP Old chair quote_4 4 2012-updated 4.4_Chairs" xfId="27334"/>
    <cellStyle name="_Warehouse program Aug 11 09_2012 HP Old chair quote_4 4 2012-updated 4.4_FOB CHINA" xfId="27335"/>
    <cellStyle name="_Warehouse program Aug 11 09_2012 HP Old chair quote_4 4 2012-updated 4.4_FOB CHINA_Chairs" xfId="27336"/>
    <cellStyle name="_Warehouse program Aug 11 09_2012 HP Old chair quote_4 4 2012-updated 4.4_FOB CHINA_HJ order" xfId="27337"/>
    <cellStyle name="_Warehouse program Aug 11 09_2012 HP Old chair quote_4 4 2012-updated 4.4_Sheet1" xfId="27338"/>
    <cellStyle name="_Warehouse program Aug 11 09_36" xfId="21957"/>
    <cellStyle name="_Warehouse program Aug 11 09_36 2" xfId="21958"/>
    <cellStyle name="_Warehouse program Aug 11 09_36 2 2" xfId="27339"/>
    <cellStyle name="_Warehouse program Aug 11 09_36 2_Sheet1" xfId="27340"/>
    <cellStyle name="_Warehouse program Aug 11 09_36 3" xfId="27341"/>
    <cellStyle name="_Warehouse program Aug 11 09_36_Sheet1" xfId="27342"/>
    <cellStyle name="_Warehouse program Aug 11 09_57" xfId="21959"/>
    <cellStyle name="_Warehouse program Aug 11 09_57 2" xfId="21960"/>
    <cellStyle name="_Warehouse program Aug 11 09_57 2 2" xfId="27343"/>
    <cellStyle name="_Warehouse program Aug 11 09_57 2_Sheet1" xfId="27344"/>
    <cellStyle name="_Warehouse program Aug 11 09_57 3" xfId="27345"/>
    <cellStyle name="_Warehouse program Aug 11 09_57_Sheet1" xfId="27346"/>
    <cellStyle name="_Warehouse program Aug 11 09_77" xfId="21961"/>
    <cellStyle name="_Warehouse program Aug 11 09_77 2" xfId="27347"/>
    <cellStyle name="_Warehouse program Aug 11 09_77_Sheet1" xfId="27348"/>
    <cellStyle name="_Warehouse program Aug 11 09_ALL items" xfId="27349"/>
    <cellStyle name="_Warehouse program Aug 11 09_ART VAN need price for China" xfId="27350"/>
    <cellStyle name="_Warehouse program Aug 11 09_ART VAN orders item information" xfId="27351"/>
    <cellStyle name="_Warehouse program Aug 11 09_chair" xfId="27352"/>
    <cellStyle name="_Warehouse program Aug 11 09_Chairs" xfId="27353"/>
    <cellStyle name="_Warehouse program Aug 11 09_CMF" xfId="27354"/>
    <cellStyle name="_Warehouse program Aug 11 09_CMF 2" xfId="27355"/>
    <cellStyle name="_Warehouse program Aug 11 09_Ecommerce Inventory 120215 updated (2)" xfId="3402"/>
    <cellStyle name="_Warehouse program Aug 11 09_Ecommerce Inventory 120215 updated (2) 2" xfId="13663"/>
    <cellStyle name="_Warehouse program Aug 11 09_Ecommerce Inventory 120215 updated (2) 2 2" xfId="27356"/>
    <cellStyle name="_Warehouse program Aug 11 09_Ecommerce Inventory 120215 updated (2) 2_Sheet1" xfId="27357"/>
    <cellStyle name="_Warehouse program Aug 11 09_Ecommerce Inventory 120215 updated (2) 3" xfId="18675"/>
    <cellStyle name="_Warehouse program Aug 11 09_Ecommerce Inventory 120215 updated (2) 3 2" xfId="27358"/>
    <cellStyle name="_Warehouse program Aug 11 09_Ecommerce Inventory 120215 updated (2)_Sheet1" xfId="27359"/>
    <cellStyle name="_Warehouse program Aug 11 09_Ecommerce Menu - BBBST 01 22 13" xfId="3019"/>
    <cellStyle name="_Warehouse program Aug 11 09_Ecommerce Menu - BBBST 01 22 13 2" xfId="13291"/>
    <cellStyle name="_Warehouse program Aug 11 09_Ecommerce Menu - BBBST 01 22 13 2 2" xfId="27360"/>
    <cellStyle name="_Warehouse program Aug 11 09_Ecommerce Menu - BBBST 01 22 13 3" xfId="18303"/>
    <cellStyle name="_Warehouse program Aug 11 09_Ecommerce Menu - BBBST 01 22 13_June 13 2013 pooled stock ecom menu" xfId="3020"/>
    <cellStyle name="_Warehouse program Aug 11 09_Ecommerce Menu - BBBST 01 22 13_June 13 2013 pooled stock ecom menu 2" xfId="13292"/>
    <cellStyle name="_Warehouse program Aug 11 09_Ecommerce Menu - BBBST 01 22 13_June 13 2013 pooled stock ecom menu 3" xfId="18304"/>
    <cellStyle name="_Warehouse program Aug 11 09_Ecommerce Menu - BBBST 01 22 13_Sheet1" xfId="27361"/>
    <cellStyle name="_Warehouse program Aug 11 09_Ecommerce Sheet set Committment update 120902 (2)" xfId="3021"/>
    <cellStyle name="_Warehouse program Aug 11 09_Ecommerce Sheet set Committment update 120902 (2) 2" xfId="13293"/>
    <cellStyle name="_Warehouse program Aug 11 09_Ecommerce Sheet set Committment update 120902 (2) 2 2" xfId="27362"/>
    <cellStyle name="_Warehouse program Aug 11 09_Ecommerce Sheet set Committment update 120902 (2) 3" xfId="18305"/>
    <cellStyle name="_Warehouse program Aug 11 09_Ecommerce Sheet set Committment update 120902 (2)_June 13 2013 pooled stock ecom menu" xfId="3022"/>
    <cellStyle name="_Warehouse program Aug 11 09_Ecommerce Sheet set Committment update 120902 (2)_June 13 2013 pooled stock ecom menu 2" xfId="13294"/>
    <cellStyle name="_Warehouse program Aug 11 09_Ecommerce Sheet set Committment update 120902 (2)_June 13 2013 pooled stock ecom menu 3" xfId="18306"/>
    <cellStyle name="_Warehouse program Aug 11 09_Ecommerce Sheet set Committment update 120902 (2)_Sheet1" xfId="27363"/>
    <cellStyle name="_Warehouse program Aug 11 09_Furniture" xfId="27364"/>
    <cellStyle name="_Warehouse program Aug 11 09_HJ order" xfId="27365"/>
    <cellStyle name="_Warehouse program Aug 11 09_JC110517-BLK-FL" xfId="27366"/>
    <cellStyle name="_Warehouse program Aug 11 09_JC110517-BLK-FL 2" xfId="27367"/>
    <cellStyle name="_Warehouse program Aug 11 09_JC110517-BLK-FM" xfId="27368"/>
    <cellStyle name="_Warehouse program Aug 11 09_JC110517-BLK-FM 2" xfId="27369"/>
    <cellStyle name="_Warehouse program Aug 11 09_JC110517-BLK-MF" xfId="27370"/>
    <cellStyle name="_Warehouse program Aug 11 09_JC110517-BLK-MF 2" xfId="27371"/>
    <cellStyle name="_Warehouse program Aug 11 09_JC110517-CMF-MT" xfId="27372"/>
    <cellStyle name="_Warehouse program Aug 11 09_JC110517-CMF-MT 2" xfId="27373"/>
    <cellStyle name="_Warehouse program Aug 11 09_JC110517-THW-Berber" xfId="27374"/>
    <cellStyle name="_Warehouse program Aug 11 09_JC110517-THW-Berber 2" xfId="27375"/>
    <cellStyle name="_Warehouse program Aug 11 09_JC110517-THW-EC" xfId="27376"/>
    <cellStyle name="_Warehouse program Aug 11 09_JC110517-THW-EC 2" xfId="27377"/>
    <cellStyle name="_Warehouse program Aug 11 09_JC110517-THW-Mink" xfId="27378"/>
    <cellStyle name="_Warehouse program Aug 11 09_JC110517-THW-Mink 2" xfId="27379"/>
    <cellStyle name="_Warehouse program Aug 11 09_JC110517-THW-PV" xfId="27380"/>
    <cellStyle name="_Warehouse program Aug 11 09_JC110517-THW-PV 2" xfId="27381"/>
    <cellStyle name="_Warehouse program Aug 11 09_JC110517-THW-WC" xfId="27382"/>
    <cellStyle name="_Warehouse program Aug 11 09_JC110517-THW-WC 2" xfId="27383"/>
    <cellStyle name="_Warehouse program Aug 11 09_JCP Blanket-Throw Turnover Meeting JLA Quotes 10-20-2011" xfId="27384"/>
    <cellStyle name="_Warehouse program Aug 11 09_JCP Blanket-Throw Turnover Meeting JLA Quotes 10-20-2011 2" xfId="27385"/>
    <cellStyle name="_Warehouse program Aug 11 09_JCP market follow110930----111102add new" xfId="27386"/>
    <cellStyle name="_Warehouse program Aug 11 09_JCP market follow110930----111102add new 2" xfId="27387"/>
    <cellStyle name="_Warehouse program Aug 11 09_JCP market follow110930----111102add new_Pooled inventory 3M moisture pad 0417012" xfId="27388"/>
    <cellStyle name="_Warehouse program Aug 11 09_JCP market follow110930----111102add new_Pooled inventory 3M moisture pad 0417012 2" xfId="27389"/>
    <cellStyle name="_Warehouse program Aug 11 09_JCP market follow110930----111102add new_Pooled inventory 3M moisture pad 0417012_Poolstock Fall 12 basic bedding commitment 120502--CCD" xfId="27390"/>
    <cellStyle name="_Warehouse program Aug 11 09_JCP market follow110930----111102add new_Pooled inventory 3M moisture pad 0417012_Poolstock Fall 12 basic bedding commitment 120502--CCD 2" xfId="27391"/>
    <cellStyle name="_Warehouse program Aug 11 09_JCP market follow110930----cmf111102" xfId="27392"/>
    <cellStyle name="_Warehouse program Aug 11 09_JCP market follow110930----cmf111102 2" xfId="27393"/>
    <cellStyle name="_Warehouse program Aug 11 09_JLA Accents 10-2012  FNL to Sku _ Top Art (2)" xfId="3403"/>
    <cellStyle name="_Warehouse program Aug 11 09_JLA Accents 10-2012  FNL to Sku _ Top Art (2) 2" xfId="13664"/>
    <cellStyle name="_Warehouse program Aug 11 09_JLA Accents 10-2012  FNL to Sku _ Top Art (2) 2 2" xfId="27394"/>
    <cellStyle name="_Warehouse program Aug 11 09_JLA Accents 10-2012  FNL to Sku _ Top Art (2) 3" xfId="18676"/>
    <cellStyle name="_Warehouse program Aug 11 09_JLA Accents 10-2012  FNL to Sku _ Top Art (2)_Sheet1" xfId="27395"/>
    <cellStyle name="_Warehouse program Aug 11 09_JLA Accents 4-2013 - Michelle 2 Price" xfId="3404"/>
    <cellStyle name="_Warehouse program Aug 11 09_JLA Accents 4-2013 - Michelle 2 Price 2" xfId="13665"/>
    <cellStyle name="_Warehouse program Aug 11 09_JLA Accents 4-2013 - Michelle 2 Price 2 2" xfId="27396"/>
    <cellStyle name="_Warehouse program Aug 11 09_JLA Accents 4-2013 - Michelle 2 Price 3" xfId="18677"/>
    <cellStyle name="_Warehouse program Aug 11 09_JLA Accents 4-2013 - Michelle 2 Price_Sheet1" xfId="27397"/>
    <cellStyle name="_Warehouse program Aug 11 09_JLA100929-FEBED-FL" xfId="27398"/>
    <cellStyle name="_Warehouse program Aug 11 09_JLA100929-FEBED-FL 2" xfId="27399"/>
    <cellStyle name="_Warehouse program Aug 11 09_June 13 2013 pooled stock ecom menu" xfId="3023"/>
    <cellStyle name="_Warehouse program Aug 11 09_June 13 2013 pooled stock ecom menu 2" xfId="13295"/>
    <cellStyle name="_Warehouse program Aug 11 09_June 13 2013 pooled stock ecom menu 3" xfId="18307"/>
    <cellStyle name="_Warehouse program Aug 11 09_Kohl's - Accent chair line up - 5 22 2012 from lemon (3)" xfId="27400"/>
    <cellStyle name="_Warehouse program Aug 11 09_Kohls proposal" xfId="27401"/>
    <cellStyle name="_Warehouse program Aug 11 09_Line Plan Fall 2012 FINAL" xfId="3405"/>
    <cellStyle name="_Warehouse program Aug 11 09_Line Plan Fall 2012 FINAL 2" xfId="13666"/>
    <cellStyle name="_Warehouse program Aug 11 09_Line Plan Fall 2012 FINAL 2 2" xfId="27402"/>
    <cellStyle name="_Warehouse program Aug 11 09_Line Plan Fall 2012 FINAL 3" xfId="18678"/>
    <cellStyle name="_Warehouse program Aug 11 09_Line Plan Fall 2012 FINAL_Sheet1" xfId="27403"/>
    <cellStyle name="_Warehouse program Aug 11 09_Madison Park" xfId="3984"/>
    <cellStyle name="_Warehouse program Aug 11 09_Madison Park 2" xfId="14218"/>
    <cellStyle name="_Warehouse program Aug 11 09_Madison Park 2 2" xfId="27404"/>
    <cellStyle name="_Warehouse program Aug 11 09_Madison Park 3" xfId="19230"/>
    <cellStyle name="_Warehouse program Aug 11 09_Madison Park_1" xfId="3985"/>
    <cellStyle name="_Warehouse program Aug 11 09_Madison Park_1 2" xfId="14219"/>
    <cellStyle name="_Warehouse program Aug 11 09_Madison Park_1 2 2" xfId="27405"/>
    <cellStyle name="_Warehouse program Aug 11 09_Madison Park_1 3" xfId="19231"/>
    <cellStyle name="_Warehouse program Aug 11 09_Madison Park_1 3 2" xfId="27406"/>
    <cellStyle name="_Warehouse program Aug 11 09_Madison Park_1_Sheet1" xfId="27407"/>
    <cellStyle name="_Warehouse program Aug 11 09_Madison Park_1_Sheet2" xfId="27408"/>
    <cellStyle name="_Warehouse program Aug 11 09_Madison Park_Sheet1" xfId="27409"/>
    <cellStyle name="_Warehouse program Aug 11 09_OLD ITEM" xfId="3406"/>
    <cellStyle name="_Warehouse program Aug 11 09_OLD ITEM 2" xfId="13667"/>
    <cellStyle name="_Warehouse program Aug 11 09_OLD ITEM 2 2" xfId="27410"/>
    <cellStyle name="_Warehouse program Aug 11 09_OLD ITEM 3" xfId="18679"/>
    <cellStyle name="_Warehouse program Aug 11 09_OLD ITEM_Sheet1" xfId="27411"/>
    <cellStyle name="_Warehouse program Aug 11 09_Raymour domestic 052511 (2)" xfId="27412"/>
    <cellStyle name="_Warehouse program Aug 11 09_Sheet1" xfId="27413"/>
    <cellStyle name="_Warehouse program Aug 11 09_Sheet1 2" xfId="27414"/>
    <cellStyle name="_Warehouse program Aug 11 09_Sheet2" xfId="21962"/>
    <cellStyle name="_Warehouse program Aug 11 09_Sheet2 2" xfId="21963"/>
    <cellStyle name="_Warehouse program Aug 11 09_Sheet2 2 2" xfId="27415"/>
    <cellStyle name="_Warehouse program Aug 11 09_Sheet2 2_Sheet1" xfId="27416"/>
    <cellStyle name="_Warehouse program Aug 11 09_Sheet2 3" xfId="27417"/>
    <cellStyle name="_Warehouse program Aug 11 09_Sheet2_Sheet1" xfId="27418"/>
    <cellStyle name="_Warehouse program Aug 11 09_Sheet5" xfId="27419"/>
    <cellStyle name="_Warehouse program Aug 11 09_Sheet5 2" xfId="27420"/>
    <cellStyle name="_Warehouse program Aug 11 09_Total quote sheet for 201304 HP chairs" xfId="3407"/>
    <cellStyle name="_Warehouse program Aug 11 09_Total quote sheet for 201304 HP chairs 2" xfId="13668"/>
    <cellStyle name="_Warehouse program Aug 11 09_Total quote sheet for 201304 HP chairs 2 2" xfId="27421"/>
    <cellStyle name="_Warehouse program Aug 11 09_Total quote sheet for 201304 HP chairs 3" xfId="18680"/>
    <cellStyle name="_Warehouse program Aug 11 09_Total quote sheet for 201304 HP chairs_Sheet1" xfId="27422"/>
    <cellStyle name="_Warehouse program Aug 11 09_Total quote sheet for 201304 HP samples _updated on 3-25-2013 (3)" xfId="3408"/>
    <cellStyle name="_Warehouse program Aug 11 09_Total quote sheet for 201304 HP samples _updated on 3-25-2013 (3) 2" xfId="13669"/>
    <cellStyle name="_Warehouse program Aug 11 09_Total quote sheet for 201304 HP samples _updated on 3-25-2013 (3) 2 2" xfId="27423"/>
    <cellStyle name="_Warehouse program Aug 11 09_Total quote sheet for 201304 HP samples _updated on 3-25-2013 (3) 3" xfId="18681"/>
    <cellStyle name="_Warehouse program Aug 11 09_Total quote sheet for 201304 HP samples _updated on 3-25-2013 (3)_Sheet1" xfId="27424"/>
    <cellStyle name="_Warehouse program Aug 11 09_Total quote sheet for 201304 HP samples _updated on 3-26-2013 (2)" xfId="3409"/>
    <cellStyle name="_Warehouse program Aug 11 09_Total quote sheet for 201304 HP samples _updated on 3-26-2013 (2) 2" xfId="13670"/>
    <cellStyle name="_Warehouse program Aug 11 09_Total quote sheet for 201304 HP samples _updated on 3-26-2013 (2) 2 2" xfId="27425"/>
    <cellStyle name="_Warehouse program Aug 11 09_Total quote sheet for 201304 HP samples _updated on 3-26-2013 (2) 3" xfId="18682"/>
    <cellStyle name="_Warehouse program Aug 11 09_Total quote sheet for 201304 HP samples _updated on 3-26-2013 (2)_Sheet1" xfId="27426"/>
    <cellStyle name="_Warehouse program Aug 11 09_Total quote sheet for 201304 HP samples 3-15-2013" xfId="3410"/>
    <cellStyle name="_Warehouse program Aug 11 09_Total quote sheet for 201304 HP samples 3-15-2013 2" xfId="13671"/>
    <cellStyle name="_Warehouse program Aug 11 09_Total quote sheet for 201304 HP samples 3-15-2013 2 2" xfId="27427"/>
    <cellStyle name="_Warehouse program Aug 11 09_Total quote sheet for 201304 HP samples 3-15-2013 3" xfId="18683"/>
    <cellStyle name="_Warehouse program Aug 11 09_Total quote sheet for 201304 HP samples 3-15-2013_Sheet1" xfId="27428"/>
    <cellStyle name="_Warehouse program Aug 11 09_Total quote sheet for 201304 HP samples 3-18-2013" xfId="3411"/>
    <cellStyle name="_Warehouse program Aug 11 09_Total quote sheet for 201304 HP samples 3-18-2013 2" xfId="13672"/>
    <cellStyle name="_Warehouse program Aug 11 09_Total quote sheet for 201304 HP samples 3-18-2013 2 2" xfId="27429"/>
    <cellStyle name="_Warehouse program Aug 11 09_Total quote sheet for 201304 HP samples 3-18-2013 3" xfId="18684"/>
    <cellStyle name="_Warehouse program Aug 11 09_Total quote sheet for 201304 HP samples 3-18-2013_Sheet1" xfId="27430"/>
    <cellStyle name="_Warehouse program Aug 11 09_Tuesday morning pillowcoverpad110805" xfId="10233"/>
    <cellStyle name="_Warehouse program Aug 11 09_Tuesday morning pillowcoverpad110805 2" xfId="27432"/>
    <cellStyle name="_Warehouse program Aug 11 09_Tuesday morning pillowcoverpad110805 3" xfId="27431"/>
    <cellStyle name="_Warehouse program Aug 11 09_Tuesday morning pillowcoverpad110805---CCD110815" xfId="10234"/>
    <cellStyle name="_Warehouse program Aug 11 09_Tuesday morning pillowcoverpad110805---CCD110815 2" xfId="27434"/>
    <cellStyle name="_Warehouse program Aug 11 09_Tuesday morning pillowcoverpad110805---CCD110815 3" xfId="27433"/>
    <cellStyle name="_Warehouse program Aug 11 09_Tuesday morning pillowcoverpad110816--CCD--111223" xfId="10235"/>
    <cellStyle name="_Warehouse program Aug 11 09_Tuesday morning pillowcoverpad110816--CCD--111223 2" xfId="27436"/>
    <cellStyle name="_Warehouse program Aug 11 09_Tuesday morning pillowcoverpad110816--CCD--111223 3" xfId="27435"/>
    <cellStyle name="_Warehouse program Aug 11 09_Tuesday morning pillowcoverpad110816--H--0111012" xfId="27437"/>
    <cellStyle name="_Warehouse program Aug 11 09_Tuesday morning pillowcoverpad110816--H--0111012 2" xfId="27438"/>
    <cellStyle name="_Warehouse program Aug 11 09_Tuesday morning pillowcoverpad110816--H--111025" xfId="27439"/>
    <cellStyle name="_Warehouse program Aug 11 09_Tuesday morning pillowcoverpad110816--H--111025 2" xfId="27440"/>
    <cellStyle name="_Warehouse program Aug 11 09_Tuesday morning pillowcoverpad--CCD111025" xfId="10236"/>
    <cellStyle name="_Warehouse program Aug 11 09_Tuesday morning pillowcoverpad--CCD111025 2" xfId="27442"/>
    <cellStyle name="_Warehouse program Aug 11 09_Tuesday morning pillowcoverpad--CCD111025 3" xfId="27441"/>
    <cellStyle name="_Warehouse program Aug 11 09_Updated Chair warehouse program - JCP" xfId="3412"/>
    <cellStyle name="_Warehouse program Aug 11 09_Updated Chair warehouse program - JCP 2" xfId="13673"/>
    <cellStyle name="_Warehouse program Aug 11 09_Updated Chair warehouse program - JCP 2 2" xfId="27443"/>
    <cellStyle name="_Warehouse program Aug 11 09_Updated Chair warehouse program - JCP 2_Sheet1" xfId="27444"/>
    <cellStyle name="_Warehouse program Aug 11 09_Updated Chair warehouse program - JCP 3" xfId="18685"/>
    <cellStyle name="_Warehouse program Aug 11 09_Updated Chair warehouse program - JCP 3 2" xfId="27445"/>
    <cellStyle name="_Warehouse program Aug 11 09_Updated Chair warehouse program - JCP_Sheet1" xfId="27446"/>
    <cellStyle name="_Warehouse program Aug 11 09_副本JCP wash microfiber BLK110516--CCD--110722" xfId="10237"/>
    <cellStyle name="_Warehouse program Aug 11 09_副本JCP wash microfiber BLK110516--CCD--110722 2" xfId="27448"/>
    <cellStyle name="_Warehouse program Aug 11 09_副本JCP wash microfiber BLK110516--CCD--110722 3" xfId="27447"/>
    <cellStyle name="_West end  tradewind dune" xfId="3986"/>
    <cellStyle name="_West end  tradewind dune 2" xfId="14220"/>
    <cellStyle name="_West end  tradewind dune 2 2" xfId="27449"/>
    <cellStyle name="_West end  tradewind dune 3" xfId="19232"/>
    <cellStyle name="_West end  tradewind dune_Madison Park" xfId="3987"/>
    <cellStyle name="_West end  tradewind dune_Madison Park 2" xfId="14221"/>
    <cellStyle name="_West end  tradewind dune_Madison Park 2 2" xfId="27450"/>
    <cellStyle name="_West end  tradewind dune_Madison Park 3" xfId="19233"/>
    <cellStyle name="_West end  tradewind dune_Madison Park 3 2" xfId="27451"/>
    <cellStyle name="_West end  tradewind dune_Madison Park_Sheet1" xfId="27452"/>
    <cellStyle name="_West end  tradewind dune_Madison Park_Sheet2" xfId="27453"/>
    <cellStyle name="_West end  tradewind dune_Sheet1" xfId="27454"/>
    <cellStyle name="_West End-010120B Estate A-5 Matteo  12pcs  Bedding Set" xfId="1634"/>
    <cellStyle name="_West End-010120B Estate A-5 Matteo  12pcs  Bedding Set 2" xfId="3413"/>
    <cellStyle name="_West End-010120B Estate A-5 Matteo  12pcs  Bedding Set 2 2" xfId="13674"/>
    <cellStyle name="_West End-010120B Estate A-5 Matteo  12pcs  Bedding Set 2 2 2" xfId="27455"/>
    <cellStyle name="_West End-010120B Estate A-5 Matteo  12pcs  Bedding Set 2 3" xfId="18686"/>
    <cellStyle name="_West End-010120B Estate A-5 Matteo  12pcs  Bedding Set 2 3 2" xfId="27456"/>
    <cellStyle name="_West End-010120B Estate A-5 Matteo  12pcs  Bedding Set 2_Sheet1" xfId="27457"/>
    <cellStyle name="_West End-010120B Estate A-5 Matteo  12pcs  Bedding Set 2_Sheet1 2" xfId="27458"/>
    <cellStyle name="_West End-010120B Estate A-5 Matteo  12pcs  Bedding Set 3" xfId="2844"/>
    <cellStyle name="_West End-010120B Estate A-5 Matteo  12pcs  Bedding Set 3 2" xfId="27460"/>
    <cellStyle name="_West End-010120B Estate A-5 Matteo  12pcs  Bedding Set 3 3" xfId="27459"/>
    <cellStyle name="_West End-010120B Estate A-5 Matteo  12pcs  Bedding Set 4" xfId="13116"/>
    <cellStyle name="_West End-010120B Estate A-5 Matteo  12pcs  Bedding Set 4 2" xfId="27461"/>
    <cellStyle name="_West End-010120B Estate A-5 Matteo  12pcs  Bedding Set 5" xfId="18128"/>
    <cellStyle name="_West End-010120B Estate A-5 Matteo  12pcs  Bedding Set_Madison Park" xfId="3988"/>
    <cellStyle name="_West End-010120B Estate A-5 Matteo  12pcs  Bedding Set_Madison Park 2" xfId="14222"/>
    <cellStyle name="_West End-010120B Estate A-5 Matteo  12pcs  Bedding Set_Madison Park 2 2" xfId="27462"/>
    <cellStyle name="_West End-010120B Estate A-5 Matteo  12pcs  Bedding Set_Madison Park 3" xfId="19234"/>
    <cellStyle name="_West End-010120B Estate A-5 Matteo  12pcs  Bedding Set_Madison Park 3 2" xfId="27463"/>
    <cellStyle name="_West End-010120B Estate A-5 Matteo  12pcs  Bedding Set_Madison Park 4" xfId="27464"/>
    <cellStyle name="_West End-010120B Estate A-5 Matteo  12pcs  Bedding Set_Madison Park_Sheet1" xfId="27465"/>
    <cellStyle name="_West End-010120B Estate A-5 Matteo  12pcs  Bedding Set_Madison Park_Sheet2" xfId="27466"/>
    <cellStyle name="_West End-010120B Estate A-5 Matteo  12pcs  Bedding Set_Sheet1" xfId="27467"/>
    <cellStyle name="_West End-010120B Estate A-5 Matteo  12pcs  Bedding Set_Sheet1 2" xfId="27468"/>
    <cellStyle name="_West End-010205C Metro A-2(Interlude)  12pcs  Bedding Set" xfId="1635"/>
    <cellStyle name="_West End-010205C Metro A-2(Interlude)  12pcs  Bedding Set 2" xfId="3414"/>
    <cellStyle name="_West End-010205C Metro A-2(Interlude)  12pcs  Bedding Set 2 2" xfId="13675"/>
    <cellStyle name="_West End-010205C Metro A-2(Interlude)  12pcs  Bedding Set 2 2 2" xfId="27469"/>
    <cellStyle name="_West End-010205C Metro A-2(Interlude)  12pcs  Bedding Set 2 3" xfId="18687"/>
    <cellStyle name="_West End-010205C Metro A-2(Interlude)  12pcs  Bedding Set 2 3 2" xfId="27470"/>
    <cellStyle name="_West End-010205C Metro A-2(Interlude)  12pcs  Bedding Set 2_Sheet1" xfId="27471"/>
    <cellStyle name="_West End-010205C Metro A-2(Interlude)  12pcs  Bedding Set 2_Sheet1 2" xfId="27472"/>
    <cellStyle name="_West End-010205C Metro A-2(Interlude)  12pcs  Bedding Set 3" xfId="2845"/>
    <cellStyle name="_West End-010205C Metro A-2(Interlude)  12pcs  Bedding Set 3 2" xfId="27474"/>
    <cellStyle name="_West End-010205C Metro A-2(Interlude)  12pcs  Bedding Set 3 3" xfId="27473"/>
    <cellStyle name="_West End-010205C Metro A-2(Interlude)  12pcs  Bedding Set 4" xfId="13117"/>
    <cellStyle name="_West End-010205C Metro A-2(Interlude)  12pcs  Bedding Set 4 2" xfId="27475"/>
    <cellStyle name="_West End-010205C Metro A-2(Interlude)  12pcs  Bedding Set 5" xfId="18129"/>
    <cellStyle name="_West End-010205C Metro A-2(Interlude)  12pcs  Bedding Set_Madison Park" xfId="3989"/>
    <cellStyle name="_West End-010205C Metro A-2(Interlude)  12pcs  Bedding Set_Madison Park 2" xfId="14223"/>
    <cellStyle name="_West End-010205C Metro A-2(Interlude)  12pcs  Bedding Set_Madison Park 2 2" xfId="27476"/>
    <cellStyle name="_West End-010205C Metro A-2(Interlude)  12pcs  Bedding Set_Madison Park 3" xfId="19235"/>
    <cellStyle name="_West End-010205C Metro A-2(Interlude)  12pcs  Bedding Set_Madison Park 3 2" xfId="27477"/>
    <cellStyle name="_West End-010205C Metro A-2(Interlude)  12pcs  Bedding Set_Madison Park 4" xfId="27478"/>
    <cellStyle name="_West End-010205C Metro A-2(Interlude)  12pcs  Bedding Set_Madison Park_Sheet1" xfId="27479"/>
    <cellStyle name="_West End-010205C Metro A-2(Interlude)  12pcs  Bedding Set_Madison Park_Sheet2" xfId="27480"/>
    <cellStyle name="_West End-010205C Metro A-2(Interlude)  12pcs  Bedding Set_Sheet1" xfId="27481"/>
    <cellStyle name="_West End-010205C Metro A-2(Interlude)  12pcs  Bedding Set_Sheet1 2" xfId="27482"/>
    <cellStyle name="_West End-100112A Metro B(Highgate)" xfId="1636"/>
    <cellStyle name="_West End-100112A Metro B(Highgate) 2" xfId="3415"/>
    <cellStyle name="_West End-100112A Metro B(Highgate) 2 2" xfId="13676"/>
    <cellStyle name="_West End-100112A Metro B(Highgate) 2 2 2" xfId="27483"/>
    <cellStyle name="_West End-100112A Metro B(Highgate) 2 3" xfId="18688"/>
    <cellStyle name="_West End-100112A Metro B(Highgate) 2 3 2" xfId="27484"/>
    <cellStyle name="_West End-100112A Metro B(Highgate) 2_Sheet1" xfId="27485"/>
    <cellStyle name="_West End-100112A Metro B(Highgate) 2_Sheet1 2" xfId="27486"/>
    <cellStyle name="_West End-100112A Metro B(Highgate) 3" xfId="2846"/>
    <cellStyle name="_West End-100112A Metro B(Highgate) 3 2" xfId="27488"/>
    <cellStyle name="_West End-100112A Metro B(Highgate) 3 3" xfId="27487"/>
    <cellStyle name="_West End-100112A Metro B(Highgate) 4" xfId="13118"/>
    <cellStyle name="_West End-100112A Metro B(Highgate) 4 2" xfId="27489"/>
    <cellStyle name="_West End-100112A Metro B(Highgate) 5" xfId="18130"/>
    <cellStyle name="_West End-100112A Metro B(Highgate)_Madison Park" xfId="3990"/>
    <cellStyle name="_West End-100112A Metro B(Highgate)_Madison Park 2" xfId="14224"/>
    <cellStyle name="_West End-100112A Metro B(Highgate)_Madison Park 2 2" xfId="27490"/>
    <cellStyle name="_West End-100112A Metro B(Highgate)_Madison Park 3" xfId="19236"/>
    <cellStyle name="_West End-100112A Metro B(Highgate)_Madison Park 3 2" xfId="27491"/>
    <cellStyle name="_West End-100112A Metro B(Highgate)_Madison Park 4" xfId="27492"/>
    <cellStyle name="_West End-100112A Metro B(Highgate)_Madison Park_Sheet1" xfId="27493"/>
    <cellStyle name="_West End-100112A Metro B(Highgate)_Madison Park_Sheet2" xfId="27494"/>
    <cellStyle name="_West End-100112A Metro B(Highgate)_Sheet1" xfId="27495"/>
    <cellStyle name="_West End-100112A Metro B(Highgate)_Sheet1 2" xfId="27496"/>
    <cellStyle name="_Window" xfId="27497"/>
    <cellStyle name="_Windsor Projections from BBB 3 29 w-questions from scottb" xfId="46326"/>
    <cellStyle name="_Windsor Projections from BBB 3 29 w-questions from scottb 2" xfId="46327"/>
    <cellStyle name="_Windsor Projections from BBB 3 29 w-questions from scottb_BBB evaluation for Calypso 993store _20111121_frank" xfId="46328"/>
    <cellStyle name="_Windsor Projections from BBB 3 29 w-questions from scottb_BBB evaluation for Calypso 993store _20111121_frank 2" xfId="46329"/>
    <cellStyle name="_Windsor Projections from BBB 3 29 w-questions from scottb_BBB evaluation for Calypso 993store _20111121_frank_BBB proj for Calypso 993store" xfId="46330"/>
    <cellStyle name="_Windsor Projections from BBB 3 29 w-questions from scottb_BBB proj for Calypso 993store" xfId="46331"/>
    <cellStyle name="_Windsor Projections from BBB 3 29 w-questions from scottb_Summary" xfId="46332"/>
    <cellStyle name="_Windsor Projections from BBB 3 29 w-questions from scottb_Summary 2" xfId="46333"/>
    <cellStyle name="_Windsor Projections from BBB 3 29 w-questions from scottb_Summary_BBB proj for Calypso 993store" xfId="46334"/>
    <cellStyle name="_WM production schedule_2008 Fall New Items_201113_Solid Border_Mintha" xfId="6368"/>
    <cellStyle name="_WM production schedule_2008 Fall New Items_201113_Solid Border_Mintha_ASP" xfId="6369"/>
    <cellStyle name="_WM production schedule_2008 Fall New Items_201113_Solid Border_Mintha_DD" xfId="6370"/>
    <cellStyle name="_WM production schedule_2008 Fall New Items_201113_Solid Border_Mintha_Dot BNB Traited store POS" xfId="6371"/>
    <cellStyle name="_WM production schedule_2008 Fall New Items_201113_Solid Border_Mintha_History storecount" xfId="6372"/>
    <cellStyle name="_WM production schedule_2008 Fall New Items_201113_Solid Border_Mintha_PO Daily" xfId="6373"/>
    <cellStyle name="_WM production schedule_2008 Fall New Items_201113_Solid Border_Mintha_report" xfId="6374"/>
    <cellStyle name="_WM production schedule_2008 Fall New Items_201113_Solid Border_Mintha_Retail Price" xfId="6375"/>
    <cellStyle name="_WM production schedule_2008 Fall New Items_201113_Solid Border_Mintha_WM production schedule_2011 Spring New Items_201144_Mintha" xfId="6376"/>
    <cellStyle name="_WM production schedule_2008 Fall New Items_201113_Solid Border_Mintha_WM.Com sales" xfId="6377"/>
    <cellStyle name="_WM seasonal fleece  sheets price 91230" xfId="10238"/>
    <cellStyle name="_WM seasonal fleece  sheets price 91230 2" xfId="27499"/>
    <cellStyle name="_WM seasonal fleece  sheets price 91230 3" xfId="27500"/>
    <cellStyle name="_WM seasonal fleece  sheets price 91230 4" xfId="27498"/>
    <cellStyle name="_WM seasonal fleece  sheets price 91230_CCD-WM blanket  throw-131029" xfId="27501"/>
    <cellStyle name="_WM seasonal fleece  sheets price 91230_CCD-WM blanket  throw-131029 2" xfId="27502"/>
    <cellStyle name="_WM seasonal fleece  sheets price 91230_CCD-WM blanket  throw-131029_WM BHG Lux plush blanket 20131220 upd20140115" xfId="27503"/>
    <cellStyle name="_WM seasonal fleece  sheets price 91230_CCD-WM blanket  throw-131029_WM BHG Lux plush blanket 20131220 upd20140115 2" xfId="27504"/>
    <cellStyle name="_WM seasonal fleece  sheets price 91230_CCD-WM blanket  throw-131029_WM BHG Lux plush blanket 20131220 upd20140115 upd 0121" xfId="27505"/>
    <cellStyle name="_WM seasonal fleece  sheets price 91230_CCD-WM blanket  throw-131029_WM BHG Lux plush blanket 20131220 upd20140115 upd 0121 2" xfId="27506"/>
    <cellStyle name="_WM seasonal fleece  sheets price 91230_CCD-WM blanket  throw-131029_WM BHG Lux plush blanket 20131220 upd20140115 upd 0121 upd 0305" xfId="27507"/>
    <cellStyle name="_WM seasonal fleece  sheets price 91230_CCD-WM blanket  throw-131029_WM BHG Lux plush blanket 20131220 upd20140115 upd 0121 upd 0305 2" xfId="27508"/>
    <cellStyle name="_WM seasonal fleece  sheets price 91230_CCD-WM blanket  throw-131029_WM BHG Lux plush blanket 20131220-updated 011614" xfId="27509"/>
    <cellStyle name="_WM seasonal fleece  sheets price 91230_CCD-WM blanket  throw-131029_WM BHG Lux plush blanket 20131220-updated 011614 2" xfId="27510"/>
    <cellStyle name="_WM seasonal fleece  sheets price 91230_CCD-WM blanket  throw-131029_WM BHG Lux plush blanket 20131220-updated 011614upd030514 (2)" xfId="27511"/>
    <cellStyle name="_WM seasonal fleece  sheets price 91230_CCD-WM blanket  throw-131029_WM BHG Lux plush blanket 20131220-updated 011614upd030514 (2) 2" xfId="27512"/>
    <cellStyle name="_WM seasonal fleece  sheets price 91230_CCD-WM blanket  throw-131029_WM BHG Lux plush blanket 20131220-updated 011614upd030514 upd030714" xfId="27513"/>
    <cellStyle name="_WM seasonal fleece  sheets price 91230_CCD-WM blanket  throw-131029_WM BHG Lux plush blanket 20131220-updated 011614upd030514 upd030714 2" xfId="27514"/>
    <cellStyle name="_WM seasonal fleece  sheets price 91230_CCD-WM holiday-130205" xfId="27515"/>
    <cellStyle name="_WM seasonal fleece  sheets price 91230_CCD-WM holiday-130205 2" xfId="27516"/>
    <cellStyle name="_WM seasonal fleece  sheets price 91230_CCD-WM holiday-130205_WM BHG Lux plush blanket 20131220 upd20140115" xfId="27517"/>
    <cellStyle name="_WM seasonal fleece  sheets price 91230_CCD-WM holiday-130205_WM BHG Lux plush blanket 20131220 upd20140115 2" xfId="27518"/>
    <cellStyle name="_WM seasonal fleece  sheets price 91230_CCD-WM holiday-130205_WM BHG Lux plush blanket 20131220 upd20140115 upd 0121" xfId="27519"/>
    <cellStyle name="_WM seasonal fleece  sheets price 91230_CCD-WM holiday-130205_WM BHG Lux plush blanket 20131220 upd20140115 upd 0121 2" xfId="27520"/>
    <cellStyle name="_WM seasonal fleece  sheets price 91230_CCD-WM holiday-130205_WM BHG Lux plush blanket 20131220 upd20140115 upd 0121 upd 0305" xfId="27521"/>
    <cellStyle name="_WM seasonal fleece  sheets price 91230_CCD-WM holiday-130205_WM BHG Lux plush blanket 20131220 upd20140115 upd 0121 upd 0305 2" xfId="27522"/>
    <cellStyle name="_WM seasonal fleece  sheets price 91230_CCD-WM holiday-130205_WM BHG Lux plush blanket 20131220-updated 011614" xfId="27523"/>
    <cellStyle name="_WM seasonal fleece  sheets price 91230_CCD-WM holiday-130205_WM BHG Lux plush blanket 20131220-updated 011614 2" xfId="27524"/>
    <cellStyle name="_WM seasonal fleece  sheets price 91230_CCD-WM holiday-130205_WM BHG Lux plush blanket 20131220-updated 011614upd030514 (2)" xfId="27525"/>
    <cellStyle name="_WM seasonal fleece  sheets price 91230_CCD-WM holiday-130205_WM BHG Lux plush blanket 20131220-updated 011614upd030514 (2) 2" xfId="27526"/>
    <cellStyle name="_WM seasonal fleece  sheets price 91230_CCD-WM holiday-130205_WM BHG Lux plush blanket 20131220-updated 011614upd030514 upd030714" xfId="27527"/>
    <cellStyle name="_WM seasonal fleece  sheets price 91230_CCD-WM holiday-130205_WM BHG Lux plush blanket 20131220-updated 011614upd030514 upd030714 2" xfId="27528"/>
    <cellStyle name="_WM seasonal fleece sheets price updated 100224" xfId="10239"/>
    <cellStyle name="_WM seasonal fleece sheets price updated 100224 2" xfId="27530"/>
    <cellStyle name="_WM seasonal fleece sheets price updated 100224 3" xfId="27531"/>
    <cellStyle name="_WM seasonal fleece sheets price updated 100224 4" xfId="27529"/>
    <cellStyle name="_WM seasonal fleece sheets price updated 100224_CCD-WM blanket  throw-131029" xfId="27532"/>
    <cellStyle name="_WM seasonal fleece sheets price updated 100224_CCD-WM blanket  throw-131029 2" xfId="27533"/>
    <cellStyle name="_WM seasonal fleece sheets price updated 100224_CCD-WM blanket  throw-131029_WM BHG Lux plush blanket 20131220 upd20140115" xfId="27534"/>
    <cellStyle name="_WM seasonal fleece sheets price updated 100224_CCD-WM blanket  throw-131029_WM BHG Lux plush blanket 20131220 upd20140115 2" xfId="27535"/>
    <cellStyle name="_WM seasonal fleece sheets price updated 100224_CCD-WM blanket  throw-131029_WM BHG Lux plush blanket 20131220 upd20140115 upd 0121" xfId="27536"/>
    <cellStyle name="_WM seasonal fleece sheets price updated 100224_CCD-WM blanket  throw-131029_WM BHG Lux plush blanket 20131220 upd20140115 upd 0121 2" xfId="27537"/>
    <cellStyle name="_WM seasonal fleece sheets price updated 100224_CCD-WM blanket  throw-131029_WM BHG Lux plush blanket 20131220 upd20140115 upd 0121 upd 0305" xfId="27538"/>
    <cellStyle name="_WM seasonal fleece sheets price updated 100224_CCD-WM blanket  throw-131029_WM BHG Lux plush blanket 20131220 upd20140115 upd 0121 upd 0305 2" xfId="27539"/>
    <cellStyle name="_WM seasonal fleece sheets price updated 100224_CCD-WM blanket  throw-131029_WM BHG Lux plush blanket 20131220-updated 011614" xfId="27540"/>
    <cellStyle name="_WM seasonal fleece sheets price updated 100224_CCD-WM blanket  throw-131029_WM BHG Lux plush blanket 20131220-updated 011614 2" xfId="27541"/>
    <cellStyle name="_WM seasonal fleece sheets price updated 100224_CCD-WM blanket  throw-131029_WM BHG Lux plush blanket 20131220-updated 011614upd030514 (2)" xfId="27542"/>
    <cellStyle name="_WM seasonal fleece sheets price updated 100224_CCD-WM blanket  throw-131029_WM BHG Lux plush blanket 20131220-updated 011614upd030514 (2) 2" xfId="27543"/>
    <cellStyle name="_WM seasonal fleece sheets price updated 100224_CCD-WM blanket  throw-131029_WM BHG Lux plush blanket 20131220-updated 011614upd030514 upd030714" xfId="27544"/>
    <cellStyle name="_WM seasonal fleece sheets price updated 100224_CCD-WM blanket  throw-131029_WM BHG Lux plush blanket 20131220-updated 011614upd030514 upd030714 2" xfId="27545"/>
    <cellStyle name="_WM seasonal fleece sheets price updated 100224_CCD-WM holiday-130205" xfId="27546"/>
    <cellStyle name="_WM seasonal fleece sheets price updated 100224_CCD-WM holiday-130205 2" xfId="27547"/>
    <cellStyle name="_WM seasonal fleece sheets price updated 100224_CCD-WM holiday-130205_WM BHG Lux plush blanket 20131220 upd20140115" xfId="27548"/>
    <cellStyle name="_WM seasonal fleece sheets price updated 100224_CCD-WM holiday-130205_WM BHG Lux plush blanket 20131220 upd20140115 2" xfId="27549"/>
    <cellStyle name="_WM seasonal fleece sheets price updated 100224_CCD-WM holiday-130205_WM BHG Lux plush blanket 20131220 upd20140115 upd 0121" xfId="27550"/>
    <cellStyle name="_WM seasonal fleece sheets price updated 100224_CCD-WM holiday-130205_WM BHG Lux plush blanket 20131220 upd20140115 upd 0121 2" xfId="27551"/>
    <cellStyle name="_WM seasonal fleece sheets price updated 100224_CCD-WM holiday-130205_WM BHG Lux plush blanket 20131220 upd20140115 upd 0121 upd 0305" xfId="27552"/>
    <cellStyle name="_WM seasonal fleece sheets price updated 100224_CCD-WM holiday-130205_WM BHG Lux plush blanket 20131220 upd20140115 upd 0121 upd 0305 2" xfId="27553"/>
    <cellStyle name="_WM seasonal fleece sheets price updated 100224_CCD-WM holiday-130205_WM BHG Lux plush blanket 20131220-updated 011614" xfId="27554"/>
    <cellStyle name="_WM seasonal fleece sheets price updated 100224_CCD-WM holiday-130205_WM BHG Lux plush blanket 20131220-updated 011614 2" xfId="27555"/>
    <cellStyle name="_WM seasonal fleece sheets price updated 100224_CCD-WM holiday-130205_WM BHG Lux plush blanket 20131220-updated 011614upd030514 (2)" xfId="27556"/>
    <cellStyle name="_WM seasonal fleece sheets price updated 100224_CCD-WM holiday-130205_WM BHG Lux plush blanket 20131220-updated 011614upd030514 (2) 2" xfId="27557"/>
    <cellStyle name="_WM seasonal fleece sheets price updated 100224_CCD-WM holiday-130205_WM BHG Lux plush blanket 20131220-updated 011614upd030514 upd030714" xfId="27558"/>
    <cellStyle name="_WM seasonal fleece sheets price updated 100224_CCD-WM holiday-130205_WM BHG Lux plush blanket 20131220-updated 011614upd030514 upd030714 2" xfId="27559"/>
    <cellStyle name="_WMCADI Blanket  Throw 90210" xfId="1637"/>
    <cellStyle name="_WMCADI Blanket  Throw 90210 2" xfId="3416"/>
    <cellStyle name="_WMCADI Blanket  Throw 90210 2 2" xfId="13677"/>
    <cellStyle name="_WMCADI Blanket  Throw 90210 2 2 2" xfId="27560"/>
    <cellStyle name="_WMCADI Blanket  Throw 90210 2 3" xfId="18689"/>
    <cellStyle name="_WMCADI Blanket  Throw 90210 2 3 2" xfId="27561"/>
    <cellStyle name="_WMCADI Blanket  Throw 90210 2_Sheet1" xfId="27562"/>
    <cellStyle name="_WMCADI Blanket  Throw 90210 2_Sheet1 2" xfId="27563"/>
    <cellStyle name="_WMCADI Blanket  Throw 90210 3" xfId="3417"/>
    <cellStyle name="_WMCADI Blanket  Throw 90210 3 2" xfId="13678"/>
    <cellStyle name="_WMCADI Blanket  Throw 90210 3 2 2" xfId="27564"/>
    <cellStyle name="_WMCADI Blanket  Throw 90210 3 3" xfId="18690"/>
    <cellStyle name="_WMCADI Blanket  Throw 90210 3 3 2" xfId="27565"/>
    <cellStyle name="_WMCADI Blanket  Throw 90210 3_Sheet1" xfId="27566"/>
    <cellStyle name="_WMCADI Blanket  Throw 90210 4" xfId="3418"/>
    <cellStyle name="_WMCADI Blanket  Throw 90210 4 2" xfId="13679"/>
    <cellStyle name="_WMCADI Blanket  Throw 90210 4 2_Sheet1" xfId="27567"/>
    <cellStyle name="_WMCADI Blanket  Throw 90210 4 3" xfId="18691"/>
    <cellStyle name="_WMCADI Blanket  Throw 90210 4_Sheet1" xfId="27568"/>
    <cellStyle name="_WMCADI Blanket  Throw 90210 5" xfId="2847"/>
    <cellStyle name="_WMCADI Blanket  Throw 90210 5 2" xfId="27570"/>
    <cellStyle name="_WMCADI Blanket  Throw 90210 5 3" xfId="27569"/>
    <cellStyle name="_WMCADI Blanket  Throw 90210 6" xfId="13119"/>
    <cellStyle name="_WMCADI Blanket  Throw 90210 6 2" xfId="27571"/>
    <cellStyle name="_WMCADI Blanket  Throw 90210 7" xfId="18131"/>
    <cellStyle name="_WMCADI Blanket  Throw 90210_2014S panel ship date" xfId="27572"/>
    <cellStyle name="_WMCADI Blanket  Throw 90210_2014S panel ship date 2" xfId="27573"/>
    <cellStyle name="_WMCADI Blanket  Throw 90210_77" xfId="21964"/>
    <cellStyle name="_WMCADI Blanket  Throw 90210_77 2" xfId="27574"/>
    <cellStyle name="_WMCADI Blanket  Throw 90210_77 3" xfId="27575"/>
    <cellStyle name="_WMCADI Blanket  Throw 90210_77 3 2" xfId="27576"/>
    <cellStyle name="_WMCADI Blanket  Throw 90210_77 4" xfId="27577"/>
    <cellStyle name="_WMCADI Blanket  Throw 90210_77 4 2" xfId="27578"/>
    <cellStyle name="_WMCADI Blanket  Throw 90210_77 5" xfId="27579"/>
    <cellStyle name="_WMCADI Blanket  Throw 90210_77 5 2" xfId="27580"/>
    <cellStyle name="_WMCADI Blanket  Throw 90210_77 6" xfId="27581"/>
    <cellStyle name="_WMCADI Blanket  Throw 90210_77 7" xfId="27582"/>
    <cellStyle name="_WMCADI Blanket  Throw 90210_77 8" xfId="27583"/>
    <cellStyle name="_WMCADI Blanket  Throw 90210_77_Sheet1" xfId="27584"/>
    <cellStyle name="_WMCADI Blanket  Throw 90210_CCD -WM BHG BLANKET 2013-12-20" xfId="27585"/>
    <cellStyle name="_WMCADI Blanket  Throw 90210_CCD -WM BHG BLANKET 2013-12-20 2" xfId="27586"/>
    <cellStyle name="_WMCADI Blanket  Throw 90210_CCD-WM blanket  throw-131029" xfId="27587"/>
    <cellStyle name="_WMCADI Blanket  Throw 90210_CCD-WM blanket  throw-131029 2" xfId="27588"/>
    <cellStyle name="_WMCADI Blanket  Throw 90210_CCD-WM blanket  throw-131029_WM BHG Lux plush blanket 20131220 upd20140115" xfId="27589"/>
    <cellStyle name="_WMCADI Blanket  Throw 90210_CCD-WM blanket  throw-131029_WM BHG Lux plush blanket 20131220 upd20140115 2" xfId="27590"/>
    <cellStyle name="_WMCADI Blanket  Throw 90210_CCD-WM blanket  throw-131029_WM BHG Lux plush blanket 20131220 upd20140115 upd 0121" xfId="27591"/>
    <cellStyle name="_WMCADI Blanket  Throw 90210_CCD-WM blanket  throw-131029_WM BHG Lux plush blanket 20131220 upd20140115 upd 0121 2" xfId="27592"/>
    <cellStyle name="_WMCADI Blanket  Throw 90210_CCD-WM blanket  throw-131029_WM BHG Lux plush blanket 20131220 upd20140115 upd 0121 upd 0305" xfId="27593"/>
    <cellStyle name="_WMCADI Blanket  Throw 90210_CCD-WM blanket  throw-131029_WM BHG Lux plush blanket 20131220 upd20140115 upd 0121 upd 0305 2" xfId="27594"/>
    <cellStyle name="_WMCADI Blanket  Throw 90210_CCD-WM blanket  throw-131029_WM BHG Lux plush blanket 20131220-updated 011614" xfId="27595"/>
    <cellStyle name="_WMCADI Blanket  Throw 90210_CCD-WM blanket  throw-131029_WM BHG Lux plush blanket 20131220-updated 011614 2" xfId="27596"/>
    <cellStyle name="_WMCADI Blanket  Throw 90210_CCD-WM blanket  throw-131029_WM BHG Lux plush blanket 20131220-updated 011614upd030514 (2)" xfId="27597"/>
    <cellStyle name="_WMCADI Blanket  Throw 90210_CCD-WM blanket  throw-131029_WM BHG Lux plush blanket 20131220-updated 011614upd030514 (2) 2" xfId="27598"/>
    <cellStyle name="_WMCADI Blanket  Throw 90210_CCD-WM blanket  throw-131029_WM BHG Lux plush blanket 20131220-updated 011614upd030514 upd030714" xfId="27599"/>
    <cellStyle name="_WMCADI Blanket  Throw 90210_CCD-WM blanket  throw-131029_WM BHG Lux plush blanket 20131220-updated 011614upd030514 upd030714 2" xfId="27600"/>
    <cellStyle name="_WMCADI Blanket  Throw 90210_CCD-WM holiday-130205" xfId="27601"/>
    <cellStyle name="_WMCADI Blanket  Throw 90210_CCD-WM holiday-130205 2" xfId="27602"/>
    <cellStyle name="_WMCADI Blanket  Throw 90210_CCD-WM holiday-130205_WM BHG Lux plush blanket 20131220 upd20140115" xfId="27603"/>
    <cellStyle name="_WMCADI Blanket  Throw 90210_CCD-WM holiday-130205_WM BHG Lux plush blanket 20131220 upd20140115 2" xfId="27604"/>
    <cellStyle name="_WMCADI Blanket  Throw 90210_CCD-WM holiday-130205_WM BHG Lux plush blanket 20131220 upd20140115 upd 0121" xfId="27605"/>
    <cellStyle name="_WMCADI Blanket  Throw 90210_CCD-WM holiday-130205_WM BHG Lux plush blanket 20131220 upd20140115 upd 0121 2" xfId="27606"/>
    <cellStyle name="_WMCADI Blanket  Throw 90210_CCD-WM holiday-130205_WM BHG Lux plush blanket 20131220 upd20140115 upd 0121 upd 0305" xfId="27607"/>
    <cellStyle name="_WMCADI Blanket  Throw 90210_CCD-WM holiday-130205_WM BHG Lux plush blanket 20131220 upd20140115 upd 0121 upd 0305 2" xfId="27608"/>
    <cellStyle name="_WMCADI Blanket  Throw 90210_CCD-WM holiday-130205_WM BHG Lux plush blanket 20131220-updated 011614" xfId="27609"/>
    <cellStyle name="_WMCADI Blanket  Throw 90210_CCD-WM holiday-130205_WM BHG Lux plush blanket 20131220-updated 011614 2" xfId="27610"/>
    <cellStyle name="_WMCADI Blanket  Throw 90210_CCD-WM holiday-130205_WM BHG Lux plush blanket 20131220-updated 011614upd030514 (2)" xfId="27611"/>
    <cellStyle name="_WMCADI Blanket  Throw 90210_CCD-WM holiday-130205_WM BHG Lux plush blanket 20131220-updated 011614upd030514 (2) 2" xfId="27612"/>
    <cellStyle name="_WMCADI Blanket  Throw 90210_CCD-WM holiday-130205_WM BHG Lux plush blanket 20131220-updated 011614upd030514 upd030714" xfId="27613"/>
    <cellStyle name="_WMCADI Blanket  Throw 90210_CCD-WM holiday-130205_WM BHG Lux plush blanket 20131220-updated 011614upd030514 upd030714 2" xfId="27614"/>
    <cellStyle name="_WMCADI Blanket  Throw 90210_CCD-WM TRAVEL THROW-130822" xfId="27615"/>
    <cellStyle name="_WMCADI Blanket  Throw 90210_CCD-WM TRAVEL THROW-130822 2" xfId="27616"/>
    <cellStyle name="_WMCADI Blanket  Throw 90210_CCD-WM TRAVEL THROW-130822_WM BHG Lux plush blanket 20131220 upd20140115" xfId="27617"/>
    <cellStyle name="_WMCADI Blanket  Throw 90210_CCD-WM TRAVEL THROW-130822_WM BHG Lux plush blanket 20131220 upd20140115 2" xfId="27618"/>
    <cellStyle name="_WMCADI Blanket  Throw 90210_CCD-WM TRAVEL THROW-130822_WM BHG Lux plush blanket 20131220 upd20140115 upd 0121" xfId="27619"/>
    <cellStyle name="_WMCADI Blanket  Throw 90210_CCD-WM TRAVEL THROW-130822_WM BHG Lux plush blanket 20131220 upd20140115 upd 0121 2" xfId="27620"/>
    <cellStyle name="_WMCADI Blanket  Throw 90210_CCD-WM TRAVEL THROW-130822_WM BHG Lux plush blanket 20131220 upd20140115 upd 0121 upd 0305" xfId="27621"/>
    <cellStyle name="_WMCADI Blanket  Throw 90210_CCD-WM TRAVEL THROW-130822_WM BHG Lux plush blanket 20131220 upd20140115 upd 0121 upd 0305 2" xfId="27622"/>
    <cellStyle name="_WMCADI Blanket  Throw 90210_CCD-WM TRAVEL THROW-130822_WM BHG Lux plush blanket 20131220-updated 011614" xfId="27623"/>
    <cellStyle name="_WMCADI Blanket  Throw 90210_CCD-WM TRAVEL THROW-130822_WM BHG Lux plush blanket 20131220-updated 011614 2" xfId="27624"/>
    <cellStyle name="_WMCADI Blanket  Throw 90210_CCD-WM TRAVEL THROW-130822_WM BHG Lux plush blanket 20131220-updated 011614upd030514 (2)" xfId="27625"/>
    <cellStyle name="_WMCADI Blanket  Throw 90210_CCD-WM TRAVEL THROW-130822_WM BHG Lux plush blanket 20131220-updated 011614upd030514 (2) 2" xfId="27626"/>
    <cellStyle name="_WMCADI Blanket  Throw 90210_CCD-WM TRAVEL THROW-130822_WM BHG Lux plush blanket 20131220-updated 011614upd030514 upd030714" xfId="27627"/>
    <cellStyle name="_WMCADI Blanket  Throw 90210_CCD-WM TRAVEL THROW-130822_WM BHG Lux plush blanket 20131220-updated 011614upd030514 upd030714 2" xfId="27628"/>
    <cellStyle name="_WMCADI Blanket  Throw 90210_Chairs" xfId="27629"/>
    <cellStyle name="_WMCADI Blanket  Throw 90210_Chairs_all in" xfId="27630"/>
    <cellStyle name="_WMCADI Blanket  Throw 90210_Chairs_all in_Chairs" xfId="27631"/>
    <cellStyle name="_WMCADI Blanket  Throw 90210_Chairs_ALL items" xfId="27632"/>
    <cellStyle name="_WMCADI Blanket  Throw 90210_Chairs_ALL items_chair" xfId="27633"/>
    <cellStyle name="_WMCADI Blanket  Throw 90210_Chairs_Chairs" xfId="27634"/>
    <cellStyle name="_WMCADI Blanket  Throw 90210_Chairs_FOB CHINA" xfId="27635"/>
    <cellStyle name="_WMCADI Blanket  Throw 90210_Chairs_WOD chair" xfId="27636"/>
    <cellStyle name="_WMCADI Blanket  Throw 90210_CVC March 2011 quotes" xfId="3024"/>
    <cellStyle name="_WMCADI Blanket  Throw 90210_CVC March 2011 quotes 2" xfId="13296"/>
    <cellStyle name="_WMCADI Blanket  Throw 90210_CVC March 2011 quotes 2_Sheet1" xfId="27637"/>
    <cellStyle name="_WMCADI Blanket  Throw 90210_CVC March 2011 quotes 3" xfId="18308"/>
    <cellStyle name="_WMCADI Blanket  Throw 90210_CVC March 2011 quotes_June 13 2013 pooled stock ecom menu" xfId="3025"/>
    <cellStyle name="_WMCADI Blanket  Throw 90210_CVC March 2011 quotes_June 13 2013 pooled stock ecom menu 2" xfId="13297"/>
    <cellStyle name="_WMCADI Blanket  Throw 90210_CVC March 2011 quotes_June 13 2013 pooled stock ecom menu 3" xfId="18309"/>
    <cellStyle name="_WMCADI Blanket  Throw 90210_CVC March 2011 quotes_Sheet1" xfId="27638"/>
    <cellStyle name="_WMCADI Blanket  Throw 90210_JLA Accents 4-2013 - Michelle 2 Price" xfId="3419"/>
    <cellStyle name="_WMCADI Blanket  Throw 90210_JLA Accents 4-2013 - Michelle 2 Price 2" xfId="13680"/>
    <cellStyle name="_WMCADI Blanket  Throw 90210_JLA Accents 4-2013 - Michelle 2 Price 2 2" xfId="27639"/>
    <cellStyle name="_WMCADI Blanket  Throw 90210_JLA Accents 4-2013 - Michelle 2 Price 3" xfId="18692"/>
    <cellStyle name="_WMCADI Blanket  Throw 90210_JLA Accents 4-2013 - Michelle 2 Price 3 2" xfId="27641"/>
    <cellStyle name="_WMCADI Blanket  Throw 90210_JLA Accents 4-2013 - Michelle 2 Price 3 3" xfId="27640"/>
    <cellStyle name="_WMCADI Blanket  Throw 90210_JLA Accents 4-2013 - Michelle 2 Price 4" xfId="27642"/>
    <cellStyle name="_WMCADI Blanket  Throw 90210_JLA Accents 4-2013 - Michelle 2 Price 4 2" xfId="27643"/>
    <cellStyle name="_WMCADI Blanket  Throw 90210_JLA Accents 4-2013 - Michelle 2 Price 5" xfId="27644"/>
    <cellStyle name="_WMCADI Blanket  Throw 90210_JLA Accents 4-2013 - Michelle 2 Price 5 2" xfId="27645"/>
    <cellStyle name="_WMCADI Blanket  Throw 90210_JLA Accents 4-2013 - Michelle 2 Price 6" xfId="27646"/>
    <cellStyle name="_WMCADI Blanket  Throw 90210_JLA Accents 4-2013 - Michelle 2 Price 7" xfId="27647"/>
    <cellStyle name="_WMCADI Blanket  Throw 90210_JLA Accents 4-2013 - Michelle 2 Price 8" xfId="27648"/>
    <cellStyle name="_WMCADI Blanket  Throw 90210_JLA Accents 4-2013 - Michelle 2 Price_all in" xfId="27649"/>
    <cellStyle name="_WMCADI Blanket  Throw 90210_JLA Accents 4-2013 - Michelle 2 Price_ALL items" xfId="27650"/>
    <cellStyle name="_WMCADI Blanket  Throw 90210_JLA Accents 4-2013 - Michelle 2 Price_ALL items_chair" xfId="27651"/>
    <cellStyle name="_WMCADI Blanket  Throw 90210_JLA Accents 4-2013 - Michelle 2 Price_Chairs" xfId="27652"/>
    <cellStyle name="_WMCADI Blanket  Throw 90210_JLA Accents 4-2013 - Michelle 2 Price_FOB CHINA" xfId="27653"/>
    <cellStyle name="_WMCADI Blanket  Throw 90210_JLA Accents 4-2013 - Michelle 2 Price_Furniture" xfId="27654"/>
    <cellStyle name="_WMCADI Blanket  Throw 90210_JLA Accents 4-2013 - Michelle 2 Price_Sheet1" xfId="27655"/>
    <cellStyle name="_WMCADI Blanket  Throw 90210_JLA Accents 4-2013 - Michelle 2 Price_WOD chair" xfId="27656"/>
    <cellStyle name="_WMCADI Blanket  Throw 90210_June 13 2013 pooled stock ecom menu" xfId="3026"/>
    <cellStyle name="_WMCADI Blanket  Throw 90210_June 13 2013 pooled stock ecom menu 2" xfId="13298"/>
    <cellStyle name="_WMCADI Blanket  Throw 90210_June 13 2013 pooled stock ecom menu 3" xfId="18310"/>
    <cellStyle name="_WMCADI Blanket  Throw 90210_Madison Park" xfId="3991"/>
    <cellStyle name="_WMCADI Blanket  Throw 90210_Madison Park 2" xfId="14225"/>
    <cellStyle name="_WMCADI Blanket  Throw 90210_Madison Park 2 2" xfId="27657"/>
    <cellStyle name="_WMCADI Blanket  Throw 90210_Madison Park 3" xfId="19237"/>
    <cellStyle name="_WMCADI Blanket  Throw 90210_Madison Park 3 2" xfId="27658"/>
    <cellStyle name="_WMCADI Blanket  Throw 90210_Madison Park 4" xfId="27659"/>
    <cellStyle name="_WMCADI Blanket  Throw 90210_Madison Park_Sheet1" xfId="27660"/>
    <cellStyle name="_WMCADI Blanket  Throw 90210_Madison Park_Sheet2" xfId="27661"/>
    <cellStyle name="_WMCADI Blanket  Throw 90210_Sheet1" xfId="27662"/>
    <cellStyle name="_WMCADI Blanket  Throw 90210_Sheet1 2" xfId="27663"/>
    <cellStyle name="_WMCADI Blanket  Throw 90210_Sheet2" xfId="21965"/>
    <cellStyle name="_WMCADI Blanket  Throw 90210_Sheet2 2" xfId="27664"/>
    <cellStyle name="_WMCADI Blanket  Throw 90210_Sheet2 3" xfId="27665"/>
    <cellStyle name="_WMCADI Blanket  Throw 90210_Sheet2_Sheet1" xfId="27666"/>
    <cellStyle name="_WMCADI Blanket &amp; Throw 90210" xfId="1638"/>
    <cellStyle name="_WMCADI Blanket &amp; Throw 90210 2" xfId="3420"/>
    <cellStyle name="_WMCADI Blanket &amp; Throw 90210 2 2" xfId="13681"/>
    <cellStyle name="_WMCADI Blanket &amp; Throw 90210 2 2 2" xfId="27667"/>
    <cellStyle name="_WMCADI Blanket &amp; Throw 90210 2 3" xfId="18693"/>
    <cellStyle name="_WMCADI Blanket &amp; Throw 90210 2 3 2" xfId="27668"/>
    <cellStyle name="_WMCADI Blanket &amp; Throw 90210 2_Sheet1" xfId="27669"/>
    <cellStyle name="_WMCADI Blanket &amp; Throw 90210 2_Sheet1 2" xfId="27670"/>
    <cellStyle name="_WMCADI Blanket &amp; Throw 90210 3" xfId="3421"/>
    <cellStyle name="_WMCADI Blanket &amp; Throw 90210 3 2" xfId="13682"/>
    <cellStyle name="_WMCADI Blanket &amp; Throw 90210 3 2 2" xfId="27671"/>
    <cellStyle name="_WMCADI Blanket &amp; Throw 90210 3 3" xfId="18694"/>
    <cellStyle name="_WMCADI Blanket &amp; Throw 90210 3 3 2" xfId="27672"/>
    <cellStyle name="_WMCADI Blanket &amp; Throw 90210 3_Sheet1" xfId="27673"/>
    <cellStyle name="_WMCADI Blanket &amp; Throw 90210 4" xfId="3422"/>
    <cellStyle name="_WMCADI Blanket &amp; Throw 90210 4 2" xfId="13683"/>
    <cellStyle name="_WMCADI Blanket &amp; Throw 90210 4 2_Sheet1" xfId="27674"/>
    <cellStyle name="_WMCADI Blanket &amp; Throw 90210 4 3" xfId="18695"/>
    <cellStyle name="_WMCADI Blanket &amp; Throw 90210 4_Sheet1" xfId="27675"/>
    <cellStyle name="_WMCADI Blanket &amp; Throw 90210 5" xfId="2848"/>
    <cellStyle name="_WMCADI Blanket &amp; Throw 90210 5 2" xfId="27677"/>
    <cellStyle name="_WMCADI Blanket &amp; Throw 90210 5 3" xfId="27676"/>
    <cellStyle name="_WMCADI Blanket &amp; Throw 90210 6" xfId="13120"/>
    <cellStyle name="_WMCADI Blanket &amp; Throw 90210 6 2" xfId="27678"/>
    <cellStyle name="_WMCADI Blanket &amp; Throw 90210 7" xfId="18132"/>
    <cellStyle name="_WMCADI Blanket &amp; Throw 90210_2014S panel ship date" xfId="27679"/>
    <cellStyle name="_WMCADI Blanket &amp; Throw 90210_2014S panel ship date 2" xfId="27680"/>
    <cellStyle name="_WMCADI Blanket &amp; Throw 90210_77" xfId="21966"/>
    <cellStyle name="_WMCADI Blanket &amp; Throw 90210_77 2" xfId="27681"/>
    <cellStyle name="_WMCADI Blanket &amp; Throw 90210_77 3" xfId="27682"/>
    <cellStyle name="_WMCADI Blanket &amp; Throw 90210_77 3 2" xfId="27683"/>
    <cellStyle name="_WMCADI Blanket &amp; Throw 90210_77 4" xfId="27684"/>
    <cellStyle name="_WMCADI Blanket &amp; Throw 90210_77 4 2" xfId="27685"/>
    <cellStyle name="_WMCADI Blanket &amp; Throw 90210_77 5" xfId="27686"/>
    <cellStyle name="_WMCADI Blanket &amp; Throw 90210_77 5 2" xfId="27687"/>
    <cellStyle name="_WMCADI Blanket &amp; Throw 90210_77 6" xfId="27688"/>
    <cellStyle name="_WMCADI Blanket &amp; Throw 90210_77 7" xfId="27689"/>
    <cellStyle name="_WMCADI Blanket &amp; Throw 90210_77 8" xfId="27690"/>
    <cellStyle name="_WMCADI Blanket &amp; Throw 90210_77_Sheet1" xfId="27691"/>
    <cellStyle name="_WMCADI Blanket &amp; Throw 90210_CCD -WM BHG BLANKET 2013-12-20" xfId="27692"/>
    <cellStyle name="_WMCADI Blanket &amp; Throw 90210_CCD -WM BHG BLANKET 2013-12-20 2" xfId="27693"/>
    <cellStyle name="_WMCADI Blanket &amp; Throw 90210_CCD-WM blanket  throw-131029" xfId="27694"/>
    <cellStyle name="_WMCADI Blanket &amp; Throw 90210_CCD-WM blanket  throw-131029 2" xfId="27695"/>
    <cellStyle name="_WMCADI Blanket &amp; Throw 90210_CCD-WM blanket  throw-131029_WM BHG Lux plush blanket 20131220 upd20140115" xfId="27696"/>
    <cellStyle name="_WMCADI Blanket &amp; Throw 90210_CCD-WM blanket  throw-131029_WM BHG Lux plush blanket 20131220 upd20140115 2" xfId="27697"/>
    <cellStyle name="_WMCADI Blanket &amp; Throw 90210_CCD-WM blanket  throw-131029_WM BHG Lux plush blanket 20131220 upd20140115 upd 0121" xfId="27698"/>
    <cellStyle name="_WMCADI Blanket &amp; Throw 90210_CCD-WM blanket  throw-131029_WM BHG Lux plush blanket 20131220 upd20140115 upd 0121 2" xfId="27699"/>
    <cellStyle name="_WMCADI Blanket &amp; Throw 90210_CCD-WM blanket  throw-131029_WM BHG Lux plush blanket 20131220 upd20140115 upd 0121 upd 0305" xfId="27700"/>
    <cellStyle name="_WMCADI Blanket &amp; Throw 90210_CCD-WM blanket  throw-131029_WM BHG Lux plush blanket 20131220 upd20140115 upd 0121 upd 0305 2" xfId="27701"/>
    <cellStyle name="_WMCADI Blanket &amp; Throw 90210_CCD-WM blanket  throw-131029_WM BHG Lux plush blanket 20131220-updated 011614" xfId="27702"/>
    <cellStyle name="_WMCADI Blanket &amp; Throw 90210_CCD-WM blanket  throw-131029_WM BHG Lux plush blanket 20131220-updated 011614 2" xfId="27703"/>
    <cellStyle name="_WMCADI Blanket &amp; Throw 90210_CCD-WM blanket  throw-131029_WM BHG Lux plush blanket 20131220-updated 011614upd030514 (2)" xfId="27704"/>
    <cellStyle name="_WMCADI Blanket &amp; Throw 90210_CCD-WM blanket  throw-131029_WM BHG Lux plush blanket 20131220-updated 011614upd030514 (2) 2" xfId="27705"/>
    <cellStyle name="_WMCADI Blanket &amp; Throw 90210_CCD-WM blanket  throw-131029_WM BHG Lux plush blanket 20131220-updated 011614upd030514 upd030714" xfId="27706"/>
    <cellStyle name="_WMCADI Blanket &amp; Throw 90210_CCD-WM blanket  throw-131029_WM BHG Lux plush blanket 20131220-updated 011614upd030514 upd030714 2" xfId="27707"/>
    <cellStyle name="_WMCADI Blanket &amp; Throw 90210_CCD-WM holiday-130205" xfId="27708"/>
    <cellStyle name="_WMCADI Blanket &amp; Throw 90210_CCD-WM holiday-130205 2" xfId="27709"/>
    <cellStyle name="_WMCADI Blanket &amp; Throw 90210_CCD-WM holiday-130205_WM BHG Lux plush blanket 20131220 upd20140115" xfId="27710"/>
    <cellStyle name="_WMCADI Blanket &amp; Throw 90210_CCD-WM holiday-130205_WM BHG Lux plush blanket 20131220 upd20140115 2" xfId="27711"/>
    <cellStyle name="_WMCADI Blanket &amp; Throw 90210_CCD-WM holiday-130205_WM BHG Lux plush blanket 20131220 upd20140115 upd 0121" xfId="27712"/>
    <cellStyle name="_WMCADI Blanket &amp; Throw 90210_CCD-WM holiday-130205_WM BHG Lux plush blanket 20131220 upd20140115 upd 0121 2" xfId="27713"/>
    <cellStyle name="_WMCADI Blanket &amp; Throw 90210_CCD-WM holiday-130205_WM BHG Lux plush blanket 20131220 upd20140115 upd 0121 upd 0305" xfId="27714"/>
    <cellStyle name="_WMCADI Blanket &amp; Throw 90210_CCD-WM holiday-130205_WM BHG Lux plush blanket 20131220 upd20140115 upd 0121 upd 0305 2" xfId="27715"/>
    <cellStyle name="_WMCADI Blanket &amp; Throw 90210_CCD-WM holiday-130205_WM BHG Lux plush blanket 20131220-updated 011614" xfId="27716"/>
    <cellStyle name="_WMCADI Blanket &amp; Throw 90210_CCD-WM holiday-130205_WM BHG Lux plush blanket 20131220-updated 011614 2" xfId="27717"/>
    <cellStyle name="_WMCADI Blanket &amp; Throw 90210_CCD-WM holiday-130205_WM BHG Lux plush blanket 20131220-updated 011614upd030514 (2)" xfId="27718"/>
    <cellStyle name="_WMCADI Blanket &amp; Throw 90210_CCD-WM holiday-130205_WM BHG Lux plush blanket 20131220-updated 011614upd030514 (2) 2" xfId="27719"/>
    <cellStyle name="_WMCADI Blanket &amp; Throw 90210_CCD-WM holiday-130205_WM BHG Lux plush blanket 20131220-updated 011614upd030514 upd030714" xfId="27720"/>
    <cellStyle name="_WMCADI Blanket &amp; Throw 90210_CCD-WM holiday-130205_WM BHG Lux plush blanket 20131220-updated 011614upd030514 upd030714 2" xfId="27721"/>
    <cellStyle name="_WMCADI Blanket &amp; Throw 90210_CCD-WM TRAVEL THROW-130822" xfId="27722"/>
    <cellStyle name="_WMCADI Blanket &amp; Throw 90210_CCD-WM TRAVEL THROW-130822 2" xfId="27723"/>
    <cellStyle name="_WMCADI Blanket &amp; Throw 90210_CCD-WM TRAVEL THROW-130822_WM BHG Lux plush blanket 20131220 upd20140115" xfId="27724"/>
    <cellStyle name="_WMCADI Blanket &amp; Throw 90210_CCD-WM TRAVEL THROW-130822_WM BHG Lux plush blanket 20131220 upd20140115 2" xfId="27725"/>
    <cellStyle name="_WMCADI Blanket &amp; Throw 90210_CCD-WM TRAVEL THROW-130822_WM BHG Lux plush blanket 20131220 upd20140115 upd 0121" xfId="27726"/>
    <cellStyle name="_WMCADI Blanket &amp; Throw 90210_CCD-WM TRAVEL THROW-130822_WM BHG Lux plush blanket 20131220 upd20140115 upd 0121 2" xfId="27727"/>
    <cellStyle name="_WMCADI Blanket &amp; Throw 90210_CCD-WM TRAVEL THROW-130822_WM BHG Lux plush blanket 20131220 upd20140115 upd 0121 upd 0305" xfId="27728"/>
    <cellStyle name="_WMCADI Blanket &amp; Throw 90210_CCD-WM TRAVEL THROW-130822_WM BHG Lux plush blanket 20131220 upd20140115 upd 0121 upd 0305 2" xfId="27729"/>
    <cellStyle name="_WMCADI Blanket &amp; Throw 90210_CCD-WM TRAVEL THROW-130822_WM BHG Lux plush blanket 20131220-updated 011614" xfId="27730"/>
    <cellStyle name="_WMCADI Blanket &amp; Throw 90210_CCD-WM TRAVEL THROW-130822_WM BHG Lux plush blanket 20131220-updated 011614 2" xfId="27731"/>
    <cellStyle name="_WMCADI Blanket &amp; Throw 90210_CCD-WM TRAVEL THROW-130822_WM BHG Lux plush blanket 20131220-updated 011614upd030514 (2)" xfId="27732"/>
    <cellStyle name="_WMCADI Blanket &amp; Throw 90210_CCD-WM TRAVEL THROW-130822_WM BHG Lux plush blanket 20131220-updated 011614upd030514 (2) 2" xfId="27733"/>
    <cellStyle name="_WMCADI Blanket &amp; Throw 90210_CCD-WM TRAVEL THROW-130822_WM BHG Lux plush blanket 20131220-updated 011614upd030514 upd030714" xfId="27734"/>
    <cellStyle name="_WMCADI Blanket &amp; Throw 90210_CCD-WM TRAVEL THROW-130822_WM BHG Lux plush blanket 20131220-updated 011614upd030514 upd030714 2" xfId="27735"/>
    <cellStyle name="_WMCADI Blanket &amp; Throw 90210_Chairs" xfId="27736"/>
    <cellStyle name="_WMCADI Blanket &amp; Throw 90210_Chairs_all in" xfId="27737"/>
    <cellStyle name="_WMCADI Blanket &amp; Throw 90210_Chairs_ALL items" xfId="27738"/>
    <cellStyle name="_WMCADI Blanket &amp; Throw 90210_Chairs_ALL items_chair" xfId="27739"/>
    <cellStyle name="_WMCADI Blanket &amp; Throw 90210_Chairs_Chairs" xfId="27740"/>
    <cellStyle name="_WMCADI Blanket &amp; Throw 90210_Chairs_FOB CHINA" xfId="27741"/>
    <cellStyle name="_WMCADI Blanket &amp; Throw 90210_Chairs_WOD chair" xfId="27742"/>
    <cellStyle name="_WMCADI Blanket &amp; Throw 90210_CVC March 2011 quotes" xfId="3027"/>
    <cellStyle name="_WMCADI Blanket &amp; Throw 90210_CVC March 2011 quotes 2" xfId="13299"/>
    <cellStyle name="_WMCADI Blanket &amp; Throw 90210_CVC March 2011 quotes 2_Sheet1" xfId="27743"/>
    <cellStyle name="_WMCADI Blanket &amp; Throw 90210_CVC March 2011 quotes 3" xfId="18311"/>
    <cellStyle name="_WMCADI Blanket &amp; Throw 90210_CVC March 2011 quotes_June 13 2013 pooled stock ecom menu" xfId="3028"/>
    <cellStyle name="_WMCADI Blanket &amp; Throw 90210_CVC March 2011 quotes_June 13 2013 pooled stock ecom menu 2" xfId="13300"/>
    <cellStyle name="_WMCADI Blanket &amp; Throw 90210_CVC March 2011 quotes_June 13 2013 pooled stock ecom menu 3" xfId="18312"/>
    <cellStyle name="_WMCADI Blanket &amp; Throw 90210_CVC March 2011 quotes_Sheet1" xfId="27744"/>
    <cellStyle name="_WMCADI Blanket &amp; Throw 90210_JLA Accents 4-2013 - Michelle 2 Price" xfId="3423"/>
    <cellStyle name="_WMCADI Blanket &amp; Throw 90210_JLA Accents 4-2013 - Michelle 2 Price 2" xfId="13684"/>
    <cellStyle name="_WMCADI Blanket &amp; Throw 90210_JLA Accents 4-2013 - Michelle 2 Price 2 2" xfId="27745"/>
    <cellStyle name="_WMCADI Blanket &amp; Throw 90210_JLA Accents 4-2013 - Michelle 2 Price 3" xfId="18696"/>
    <cellStyle name="_WMCADI Blanket &amp; Throw 90210_JLA Accents 4-2013 - Michelle 2 Price 3 2" xfId="27747"/>
    <cellStyle name="_WMCADI Blanket &amp; Throw 90210_JLA Accents 4-2013 - Michelle 2 Price 3 3" xfId="27746"/>
    <cellStyle name="_WMCADI Blanket &amp; Throw 90210_JLA Accents 4-2013 - Michelle 2 Price 4" xfId="27748"/>
    <cellStyle name="_WMCADI Blanket &amp; Throw 90210_JLA Accents 4-2013 - Michelle 2 Price 4 2" xfId="27749"/>
    <cellStyle name="_WMCADI Blanket &amp; Throw 90210_JLA Accents 4-2013 - Michelle 2 Price 5" xfId="27750"/>
    <cellStyle name="_WMCADI Blanket &amp; Throw 90210_JLA Accents 4-2013 - Michelle 2 Price 5 2" xfId="27751"/>
    <cellStyle name="_WMCADI Blanket &amp; Throw 90210_JLA Accents 4-2013 - Michelle 2 Price 6" xfId="27752"/>
    <cellStyle name="_WMCADI Blanket &amp; Throw 90210_JLA Accents 4-2013 - Michelle 2 Price 7" xfId="27753"/>
    <cellStyle name="_WMCADI Blanket &amp; Throw 90210_JLA Accents 4-2013 - Michelle 2 Price 8" xfId="27754"/>
    <cellStyle name="_WMCADI Blanket &amp; Throw 90210_JLA Accents 4-2013 - Michelle 2 Price_all in" xfId="27755"/>
    <cellStyle name="_WMCADI Blanket &amp; Throw 90210_JLA Accents 4-2013 - Michelle 2 Price_ALL items" xfId="27756"/>
    <cellStyle name="_WMCADI Blanket &amp; Throw 90210_JLA Accents 4-2013 - Michelle 2 Price_ALL items_chair" xfId="27757"/>
    <cellStyle name="_WMCADI Blanket &amp; Throw 90210_JLA Accents 4-2013 - Michelle 2 Price_Chairs" xfId="27758"/>
    <cellStyle name="_WMCADI Blanket &amp; Throw 90210_JLA Accents 4-2013 - Michelle 2 Price_FOB CHINA" xfId="27759"/>
    <cellStyle name="_WMCADI Blanket &amp; Throw 90210_JLA Accents 4-2013 - Michelle 2 Price_Furniture" xfId="27760"/>
    <cellStyle name="_WMCADI Blanket &amp; Throw 90210_JLA Accents 4-2013 - Michelle 2 Price_Sheet1" xfId="27761"/>
    <cellStyle name="_WMCADI Blanket &amp; Throw 90210_JLA Accents 4-2013 - Michelle 2 Price_WOD chair" xfId="27762"/>
    <cellStyle name="_WMCADI Blanket &amp; Throw 90210_June 13 2013 pooled stock ecom menu" xfId="3029"/>
    <cellStyle name="_WMCADI Blanket &amp; Throw 90210_June 13 2013 pooled stock ecom menu 2" xfId="13301"/>
    <cellStyle name="_WMCADI Blanket &amp; Throw 90210_June 13 2013 pooled stock ecom menu 3" xfId="18313"/>
    <cellStyle name="_WMCADI Blanket &amp; Throw 90210_Madison Park" xfId="3992"/>
    <cellStyle name="_WMCADI Blanket &amp; Throw 90210_Madison Park 2" xfId="14226"/>
    <cellStyle name="_WMCADI Blanket &amp; Throw 90210_Madison Park 2 2" xfId="27763"/>
    <cellStyle name="_WMCADI Blanket &amp; Throw 90210_Madison Park 3" xfId="19238"/>
    <cellStyle name="_WMCADI Blanket &amp; Throw 90210_Madison Park 3 2" xfId="27764"/>
    <cellStyle name="_WMCADI Blanket &amp; Throw 90210_Madison Park 4" xfId="27765"/>
    <cellStyle name="_WMCADI Blanket &amp; Throw 90210_Madison Park_Sheet1" xfId="27766"/>
    <cellStyle name="_WMCADI Blanket &amp; Throw 90210_Madison Park_Sheet2" xfId="27767"/>
    <cellStyle name="_WMCADI Blanket &amp; Throw 90210_Sheet1" xfId="27768"/>
    <cellStyle name="_WMCADI Blanket &amp; Throw 90210_Sheet1 2" xfId="27769"/>
    <cellStyle name="_WMCADI Blanket &amp; Throw 90210_Sheet2" xfId="21967"/>
    <cellStyle name="_WMCADI Blanket &amp; Throw 90210_Sheet2 2" xfId="27770"/>
    <cellStyle name="_WMCADI Blanket &amp; Throw 90210_Sheet2 3" xfId="27771"/>
    <cellStyle name="_WMCADI Blanket &amp; Throw 90210_Sheet2_Sheet1" xfId="27772"/>
    <cellStyle name="_WMCADI Blanket &amp; Throw 90327" xfId="10240"/>
    <cellStyle name="_WMCADI Blanket &amp; Throw 90327 2" xfId="27774"/>
    <cellStyle name="_WMCADI Blanket &amp; Throw 90327 3" xfId="27775"/>
    <cellStyle name="_WMCADI Blanket &amp; Throw 90327 4" xfId="27773"/>
    <cellStyle name="_WMCADI Blanket &amp; Throw 90327_CCD-WM blanket  throw-131029" xfId="27776"/>
    <cellStyle name="_WMCADI Blanket &amp; Throw 90327_CCD-WM blanket  throw-131029 2" xfId="27777"/>
    <cellStyle name="_WMCADI Blanket &amp; Throw 90327_CCD-WM blanket  throw-131029_WM BHG Lux plush blanket 20131220 upd20140115" xfId="27778"/>
    <cellStyle name="_WMCADI Blanket &amp; Throw 90327_CCD-WM blanket  throw-131029_WM BHG Lux plush blanket 20131220 upd20140115 2" xfId="27779"/>
    <cellStyle name="_WMCADI Blanket &amp; Throw 90327_CCD-WM blanket  throw-131029_WM BHG Lux plush blanket 20131220 upd20140115 upd 0121" xfId="27780"/>
    <cellStyle name="_WMCADI Blanket &amp; Throw 90327_CCD-WM blanket  throw-131029_WM BHG Lux plush blanket 20131220 upd20140115 upd 0121 2" xfId="27781"/>
    <cellStyle name="_WMCADI Blanket &amp; Throw 90327_CCD-WM blanket  throw-131029_WM BHG Lux plush blanket 20131220 upd20140115 upd 0121 upd 0305" xfId="27782"/>
    <cellStyle name="_WMCADI Blanket &amp; Throw 90327_CCD-WM blanket  throw-131029_WM BHG Lux plush blanket 20131220 upd20140115 upd 0121 upd 0305 2" xfId="27783"/>
    <cellStyle name="_WMCADI Blanket &amp; Throw 90327_CCD-WM blanket  throw-131029_WM BHG Lux plush blanket 20131220-updated 011614" xfId="27784"/>
    <cellStyle name="_WMCADI Blanket &amp; Throw 90327_CCD-WM blanket  throw-131029_WM BHG Lux plush blanket 20131220-updated 011614 2" xfId="27785"/>
    <cellStyle name="_WMCADI Blanket &amp; Throw 90327_CCD-WM blanket  throw-131029_WM BHG Lux plush blanket 20131220-updated 011614upd030514 (2)" xfId="27786"/>
    <cellStyle name="_WMCADI Blanket &amp; Throw 90327_CCD-WM blanket  throw-131029_WM BHG Lux plush blanket 20131220-updated 011614upd030514 (2) 2" xfId="27787"/>
    <cellStyle name="_WMCADI Blanket &amp; Throw 90327_CCD-WM blanket  throw-131029_WM BHG Lux plush blanket 20131220-updated 011614upd030514 upd030714" xfId="27788"/>
    <cellStyle name="_WMCADI Blanket &amp; Throw 90327_CCD-WM blanket  throw-131029_WM BHG Lux plush blanket 20131220-updated 011614upd030514 upd030714 2" xfId="27789"/>
    <cellStyle name="_WMCADI Blanket &amp; Throw 90327_CCD-WM holiday-130205" xfId="27790"/>
    <cellStyle name="_WMCADI Blanket &amp; Throw 90327_CCD-WM holiday-130205 2" xfId="27791"/>
    <cellStyle name="_WMCADI Blanket &amp; Throw 90327_CCD-WM holiday-130205_WM BHG Lux plush blanket 20131220 upd20140115" xfId="27792"/>
    <cellStyle name="_WMCADI Blanket &amp; Throw 90327_CCD-WM holiday-130205_WM BHG Lux plush blanket 20131220 upd20140115 2" xfId="27793"/>
    <cellStyle name="_WMCADI Blanket &amp; Throw 90327_CCD-WM holiday-130205_WM BHG Lux plush blanket 20131220 upd20140115 upd 0121" xfId="27794"/>
    <cellStyle name="_WMCADI Blanket &amp; Throw 90327_CCD-WM holiday-130205_WM BHG Lux plush blanket 20131220 upd20140115 upd 0121 2" xfId="27795"/>
    <cellStyle name="_WMCADI Blanket &amp; Throw 90327_CCD-WM holiday-130205_WM BHG Lux plush blanket 20131220 upd20140115 upd 0121 upd 0305" xfId="27796"/>
    <cellStyle name="_WMCADI Blanket &amp; Throw 90327_CCD-WM holiday-130205_WM BHG Lux plush blanket 20131220 upd20140115 upd 0121 upd 0305 2" xfId="27797"/>
    <cellStyle name="_WMCADI Blanket &amp; Throw 90327_CCD-WM holiday-130205_WM BHG Lux plush blanket 20131220-updated 011614" xfId="27798"/>
    <cellStyle name="_WMCADI Blanket &amp; Throw 90327_CCD-WM holiday-130205_WM BHG Lux plush blanket 20131220-updated 011614 2" xfId="27799"/>
    <cellStyle name="_WMCADI Blanket &amp; Throw 90327_CCD-WM holiday-130205_WM BHG Lux plush blanket 20131220-updated 011614upd030514 (2)" xfId="27800"/>
    <cellStyle name="_WMCADI Blanket &amp; Throw 90327_CCD-WM holiday-130205_WM BHG Lux plush blanket 20131220-updated 011614upd030514 (2) 2" xfId="27801"/>
    <cellStyle name="_WMCADI Blanket &amp; Throw 90327_CCD-WM holiday-130205_WM BHG Lux plush blanket 20131220-updated 011614upd030514 upd030714" xfId="27802"/>
    <cellStyle name="_WMCADI Blanket &amp; Throw 90327_CCD-WM holiday-130205_WM BHG Lux plush blanket 20131220-updated 011614upd030514 upd030714 2" xfId="27803"/>
    <cellStyle name="_WOD" xfId="1273"/>
    <cellStyle name="_WOD 2" xfId="10419"/>
    <cellStyle name="_WOD 2 2" xfId="27805"/>
    <cellStyle name="_WOD 3" xfId="12697"/>
    <cellStyle name="_WOD 3 2" xfId="27804"/>
    <cellStyle name="_WOD 4" xfId="17714"/>
    <cellStyle name="_WOD chair" xfId="27806"/>
    <cellStyle name="_WOD chair_chair" xfId="27807"/>
    <cellStyle name="_WOD_ASP" xfId="6378"/>
    <cellStyle name="_WOD_DC PO " xfId="6379"/>
    <cellStyle name="_WOD_DD" xfId="6380"/>
    <cellStyle name="_WOD_Dot BNB Traited store POS" xfId="6381"/>
    <cellStyle name="_WOD_History store count" xfId="6382"/>
    <cellStyle name="_WOD_History storecount" xfId="6383"/>
    <cellStyle name="_WOD_PO " xfId="6384"/>
    <cellStyle name="_WOD_PO Daily" xfId="6385"/>
    <cellStyle name="_WOD_report" xfId="6386"/>
    <cellStyle name="_WOD_Retail Price" xfId="6387"/>
    <cellStyle name="_WOD_WM production schedule_2011 Spring New Items_201144_Mintha" xfId="6388"/>
    <cellStyle name="_WOD_WM.Com sales" xfId="6389"/>
    <cellStyle name="_副本BB-100111 Fusion and Eden CCD 100112(2)" xfId="3993"/>
    <cellStyle name="_副本BB-100111 Fusion and Eden CCD 100112(2) 2" xfId="4590"/>
    <cellStyle name="_副本BB-100111 Fusion and Eden CCD 100112(2) 2 2" xfId="5619"/>
    <cellStyle name="_副本BB-100111 Fusion and Eden CCD 100112(2) 2 2 2" xfId="15784"/>
    <cellStyle name="_副本BB-100111 Fusion and Eden CCD 100112(2) 2 2 2 2" xfId="27808"/>
    <cellStyle name="_副本BB-100111 Fusion and Eden CCD 100112(2) 2 2 3" xfId="20796"/>
    <cellStyle name="_副本BB-100111 Fusion and Eden CCD 100112(2) 2 3" xfId="14776"/>
    <cellStyle name="_副本BB-100111 Fusion and Eden CCD 100112(2) 2 4" xfId="19788"/>
    <cellStyle name="_副本BB-100111 Fusion and Eden CCD 100112(2) 2_Sheet1" xfId="27809"/>
    <cellStyle name="_副本BB-100111 Fusion and Eden CCD 100112(2) 3" xfId="4591"/>
    <cellStyle name="_副本BB-100111 Fusion and Eden CCD 100112(2) 3 2" xfId="5620"/>
    <cellStyle name="_副本BB-100111 Fusion and Eden CCD 100112(2) 3 2 2" xfId="15785"/>
    <cellStyle name="_副本BB-100111 Fusion and Eden CCD 100112(2) 3 2 3" xfId="20797"/>
    <cellStyle name="_副本BB-100111 Fusion and Eden CCD 100112(2) 3 3" xfId="14777"/>
    <cellStyle name="_副本BB-100111 Fusion and Eden CCD 100112(2) 3 3 2" xfId="27810"/>
    <cellStyle name="_副本BB-100111 Fusion and Eden CCD 100112(2) 3 4" xfId="19789"/>
    <cellStyle name="_副本BB-100111 Fusion and Eden CCD 100112(2) 4" xfId="5294"/>
    <cellStyle name="_副本BB-100111 Fusion and Eden CCD 100112(2) 4 2" xfId="15467"/>
    <cellStyle name="_副本BB-100111 Fusion and Eden CCD 100112(2) 4 3" xfId="20479"/>
    <cellStyle name="_副本BB-100111 Fusion and Eden CCD 100112(2) 5" xfId="4497"/>
    <cellStyle name="_副本BB-100111 Fusion and Eden CCD 100112(2) 5 2" xfId="14716"/>
    <cellStyle name="_副本BB-100111 Fusion and Eden CCD 100112(2) 5 3" xfId="19728"/>
    <cellStyle name="_副本BB-100111 Fusion and Eden CCD 100112(2) 6" xfId="5584"/>
    <cellStyle name="_副本BB-100111 Fusion and Eden CCD 100112(2) 6 2" xfId="15749"/>
    <cellStyle name="_副本BB-100111 Fusion and Eden CCD 100112(2) 6 3" xfId="20761"/>
    <cellStyle name="_副本BB-100111 Fusion and Eden CCD 100112(2) 7" xfId="14227"/>
    <cellStyle name="_副本BB-100111 Fusion and Eden CCD 100112(2) 8" xfId="19239"/>
    <cellStyle name="_副本BB-100111 Fusion and Eden CCD 100112(2)_Ecom Decorative Pillows Fall2013 Quote Sheet 20131023" xfId="4592"/>
    <cellStyle name="_副本BB-100111 Fusion and Eden CCD 100112(2)_Ecom Decorative Pillows Fall2013 Quote Sheet 20131023 2" xfId="5621"/>
    <cellStyle name="_副本BB-100111 Fusion and Eden CCD 100112(2)_Ecom Decorative Pillows Fall2013 Quote Sheet 20131023 2 2" xfId="15786"/>
    <cellStyle name="_副本BB-100111 Fusion and Eden CCD 100112(2)_Ecom Decorative Pillows Fall2013 Quote Sheet 20131023 2 3" xfId="20798"/>
    <cellStyle name="_副本BB-100111 Fusion and Eden CCD 100112(2)_Ecom Decorative Pillows Fall2013 Quote Sheet 20131023 3" xfId="14778"/>
    <cellStyle name="_副本BB-100111 Fusion and Eden CCD 100112(2)_Ecom Decorative Pillows Fall2013 Quote Sheet 20131023 4" xfId="19790"/>
    <cellStyle name="_副本BB-100111 Fusion and Eden CCD 100112(2)_Madison Park" xfId="3994"/>
    <cellStyle name="_副本BB-100111 Fusion and Eden CCD 100112(2)_Madison Park 2" xfId="14228"/>
    <cellStyle name="_副本BB-100111 Fusion and Eden CCD 100112(2)_Madison Park 2 2" xfId="27811"/>
    <cellStyle name="_副本BB-100111 Fusion and Eden CCD 100112(2)_Madison Park 3" xfId="19240"/>
    <cellStyle name="_副本BB-100111 Fusion and Eden CCD 100112(2)_Madison Park 3 2" xfId="27812"/>
    <cellStyle name="_副本BB-100111 Fusion and Eden CCD 100112(2)_Madison Park 4" xfId="27813"/>
    <cellStyle name="_副本BB-100111 Fusion and Eden CCD 100112(2)_Madison Park_Sheet1" xfId="27814"/>
    <cellStyle name="_副本BB-100111 Fusion and Eden CCD 100112(2)_Madison Park_Sheet2" xfId="27815"/>
    <cellStyle name="_副本BB-100111 Fusion and Eden CCD 100112(2)_Sheet1" xfId="27816"/>
    <cellStyle name="_副本BB-100111 Fusion and Eden CCD 100112(2)_WM-140611A BHG Libra comforter 5pc set" xfId="10241"/>
    <cellStyle name="_副本BB-100111 Fusion and Eden CCD 100112(2)_WM-140619A BHG 5pc set-Ana Jovie Lenore Trintty" xfId="10242"/>
    <cellStyle name="_副本CCD-HSN 2011 4 25" xfId="27817"/>
    <cellStyle name="_副本CCD-HSN 2011 4 25 2" xfId="27818"/>
    <cellStyle name="_副本Echo Fall 09 Projection Form BBB Duvet Program 20090619" xfId="21968"/>
    <cellStyle name="_副本Echo Fall 09 Projection Form BBB Duvet Program 20090619 2" xfId="27819"/>
    <cellStyle name="_副本Echo Fall 09 Projection Form BBB Duvet Program 20090619_11.6" xfId="46335"/>
    <cellStyle name="_副本Echo Fall 09 Projection Form BBB Duvet Program 20090619_12.4 " xfId="46336"/>
    <cellStyle name="_副本Echo Fall 09 Projection Form BBB Duvet Program 20090619_BBB evaluation for Calypso 993store _20111121_frank" xfId="46337"/>
    <cellStyle name="_副本Echo Fall 09 Projection Form BBB Duvet Program 20090619_BBB evaluation for Calypso 993store _20111121_frank 2" xfId="46338"/>
    <cellStyle name="_副本Echo Fall 09 Projection Form BBB Duvet Program 20090619_BBB evaluation for Calypso 993store _20111121_Frank_2" xfId="46339"/>
    <cellStyle name="_副本Echo Fall 09 Projection Form BBB Duvet Program 20090619_BBB evaluation for Calypso 993store _20111121_Frank_2 2" xfId="46340"/>
    <cellStyle name="_副本Echo Fall 09 Projection Form BBB Duvet Program 20090619_BBB evaluation for Calypso 993store _20111121_frank_BBB proj for Calypso 993store" xfId="46341"/>
    <cellStyle name="_副本Echo Fall 09 Projection Form BBB Duvet Program 20090619_BBB proj for Calypso 993store" xfId="46342"/>
    <cellStyle name="_副本Echo Fall 09 Projection Form BBB Duvet Program 20090619_Echo Production schedule_2009 Fall_201119" xfId="46343"/>
    <cellStyle name="_副本Echo Fall 09 Projection Form BBB Duvet Program 20090619_Echo Production schedule_2009 Fall_201119 2" xfId="46344"/>
    <cellStyle name="_副本Echo Fall 09 Projection Form BBB Duvet Program 20090619_Echo Production schedule_2009 Fall_201141" xfId="46345"/>
    <cellStyle name="_副本Echo Fall 09 Projection Form BBB Duvet Program 20090619_Echo Production schedule_2009 Fall_201141 2" xfId="46346"/>
    <cellStyle name="_副本Echo Fall 09 Projection Form BBB Duvet Program 20090619_Harbor house Production Schedule_2011Spring_201139" xfId="46347"/>
    <cellStyle name="_副本Echo Fall 09 Projection Form BBB Duvet Program 20090619_Harbor house Production Schedule_2011Spring_201139 2" xfId="46348"/>
    <cellStyle name="_副本Echo Fall 09 Projection Form BBB Duvet Program 20090619_Harbor house Production Schedule_2011Spring_201139_BBB proj for Calypso 993store" xfId="46349"/>
    <cellStyle name="_副本Echo Fall 09 Projection Form BBB Duvet Program 20090619_Macy proj 201110" xfId="46350"/>
    <cellStyle name="_副本Echo Fall 09 Projection Form BBB Duvet Program 20090619_Macy proj 201110 2" xfId="46351"/>
    <cellStyle name="_副本Echo Fall 09 Projection Form BBB Duvet Program 20090619_Sheet1" xfId="27820"/>
    <cellStyle name="_副本Echo Fall 09 Projection Form BBB Duvet Program 20090619_Sheet1 2" xfId="46352"/>
    <cellStyle name="_副本Echo Fall 09 Projection Form BBB Duvet Program 20090619_Sheet2" xfId="46353"/>
    <cellStyle name="_副本Echo Fall 09 Projection Form BBB Duvet Program 20090619_Summary" xfId="46354"/>
    <cellStyle name="_副本Echo Fall 09 Projection Form BBB Duvet Program 20090619_Summary 2" xfId="46355"/>
    <cellStyle name="_副本Echo Fall 09 Projection Form BBB Duvet Program 20090619_Summary_BBB proj for Calypso 993store" xfId="46356"/>
    <cellStyle name="_副本Robert Allen-Bath shower curtain quote sheet-90904" xfId="1639"/>
    <cellStyle name="_副本Robert Allen-Bath shower curtain quote sheet-90904 2" xfId="3424"/>
    <cellStyle name="_副本Robert Allen-Bath shower curtain quote sheet-90904 2 2" xfId="4593"/>
    <cellStyle name="_副本Robert Allen-Bath shower curtain quote sheet-90904 2 2 2" xfId="5622"/>
    <cellStyle name="_副本Robert Allen-Bath shower curtain quote sheet-90904 2 2 2 2" xfId="15787"/>
    <cellStyle name="_副本Robert Allen-Bath shower curtain quote sheet-90904 2 2 2 3" xfId="20799"/>
    <cellStyle name="_副本Robert Allen-Bath shower curtain quote sheet-90904 2 2 3" xfId="14779"/>
    <cellStyle name="_副本Robert Allen-Bath shower curtain quote sheet-90904 2 2 3 2" xfId="27821"/>
    <cellStyle name="_副本Robert Allen-Bath shower curtain quote sheet-90904 2 2 4" xfId="19791"/>
    <cellStyle name="_副本Robert Allen-Bath shower curtain quote sheet-90904 2 3" xfId="13685"/>
    <cellStyle name="_副本Robert Allen-Bath shower curtain quote sheet-90904 2 3 2" xfId="27822"/>
    <cellStyle name="_副本Robert Allen-Bath shower curtain quote sheet-90904 2 4" xfId="18697"/>
    <cellStyle name="_副本Robert Allen-Bath shower curtain quote sheet-90904 2_Sheet1" xfId="27823"/>
    <cellStyle name="_副本Robert Allen-Bath shower curtain quote sheet-90904 3" xfId="4594"/>
    <cellStyle name="_副本Robert Allen-Bath shower curtain quote sheet-90904 3 2" xfId="5623"/>
    <cellStyle name="_副本Robert Allen-Bath shower curtain quote sheet-90904 3 2 2" xfId="15788"/>
    <cellStyle name="_副本Robert Allen-Bath shower curtain quote sheet-90904 3 2 3" xfId="20800"/>
    <cellStyle name="_副本Robert Allen-Bath shower curtain quote sheet-90904 3 2_Sheet1" xfId="27824"/>
    <cellStyle name="_副本Robert Allen-Bath shower curtain quote sheet-90904 3 3" xfId="14780"/>
    <cellStyle name="_副本Robert Allen-Bath shower curtain quote sheet-90904 3 3 2" xfId="27825"/>
    <cellStyle name="_副本Robert Allen-Bath shower curtain quote sheet-90904 3 4" xfId="19792"/>
    <cellStyle name="_副本Robert Allen-Bath shower curtain quote sheet-90904 3_Sheet1" xfId="27826"/>
    <cellStyle name="_副本Robert Allen-Bath shower curtain quote sheet-90904 4" xfId="5272"/>
    <cellStyle name="_副本Robert Allen-Bath shower curtain quote sheet-90904 4 2" xfId="15450"/>
    <cellStyle name="_副本Robert Allen-Bath shower curtain quote sheet-90904 4 2 2" xfId="27828"/>
    <cellStyle name="_副本Robert Allen-Bath shower curtain quote sheet-90904 4 3" xfId="20462"/>
    <cellStyle name="_副本Robert Allen-Bath shower curtain quote sheet-90904 4 3 2" xfId="27827"/>
    <cellStyle name="_副本Robert Allen-Bath shower curtain quote sheet-90904 5" xfId="3030"/>
    <cellStyle name="_副本Robert Allen-Bath shower curtain quote sheet-90904 5 2" xfId="27829"/>
    <cellStyle name="_副本Robert Allen-Bath shower curtain quote sheet-90904 6" xfId="13302"/>
    <cellStyle name="_副本Robert Allen-Bath shower curtain quote sheet-90904 6 2" xfId="27830"/>
    <cellStyle name="_副本Robert Allen-Bath shower curtain quote sheet-90904 7" xfId="18314"/>
    <cellStyle name="_副本Robert Allen-Bath shower curtain quote sheet-90904_77" xfId="21969"/>
    <cellStyle name="_副本Robert Allen-Bath shower curtain quote sheet-90904_77 2" xfId="27831"/>
    <cellStyle name="_副本Robert Allen-Bath shower curtain quote sheet-90904_77 3" xfId="27832"/>
    <cellStyle name="_副本Robert Allen-Bath shower curtain quote sheet-90904_77 3 2" xfId="27833"/>
    <cellStyle name="_副本Robert Allen-Bath shower curtain quote sheet-90904_77 4" xfId="27834"/>
    <cellStyle name="_副本Robert Allen-Bath shower curtain quote sheet-90904_77 4 2" xfId="27835"/>
    <cellStyle name="_副本Robert Allen-Bath shower curtain quote sheet-90904_77 5" xfId="27836"/>
    <cellStyle name="_副本Robert Allen-Bath shower curtain quote sheet-90904_77 5 2" xfId="27837"/>
    <cellStyle name="_副本Robert Allen-Bath shower curtain quote sheet-90904_77 6" xfId="27838"/>
    <cellStyle name="_副本Robert Allen-Bath shower curtain quote sheet-90904_77 7" xfId="27839"/>
    <cellStyle name="_副本Robert Allen-Bath shower curtain quote sheet-90904_77 8" xfId="27840"/>
    <cellStyle name="_副本Robert Allen-Bath shower curtain quote sheet-90904_77_Sheet1" xfId="27841"/>
    <cellStyle name="_副本Robert Allen-Bath shower curtain quote sheet-90904_all in" xfId="27842"/>
    <cellStyle name="_副本Robert Allen-Bath shower curtain quote sheet-90904_ALL items" xfId="27843"/>
    <cellStyle name="_副本Robert Allen-Bath shower curtain quote sheet-90904_ALL items_chair" xfId="27844"/>
    <cellStyle name="_副本Robert Allen-Bath shower curtain quote sheet-90904_Chairs" xfId="27845"/>
    <cellStyle name="_副本Robert Allen-Bath shower curtain quote sheet-90904_Ecom Decorative Pillows Fall2013 Quote Sheet 20131023" xfId="4595"/>
    <cellStyle name="_副本Robert Allen-Bath shower curtain quote sheet-90904_Ecom Decorative Pillows Fall2013 Quote Sheet 20131023 2" xfId="5624"/>
    <cellStyle name="_副本Robert Allen-Bath shower curtain quote sheet-90904_Ecom Decorative Pillows Fall2013 Quote Sheet 20131023 2 2" xfId="15789"/>
    <cellStyle name="_副本Robert Allen-Bath shower curtain quote sheet-90904_Ecom Decorative Pillows Fall2013 Quote Sheet 20131023 2 3" xfId="20801"/>
    <cellStyle name="_副本Robert Allen-Bath shower curtain quote sheet-90904_Ecom Decorative Pillows Fall2013 Quote Sheet 20131023 3" xfId="14781"/>
    <cellStyle name="_副本Robert Allen-Bath shower curtain quote sheet-90904_Ecom Decorative Pillows Fall2013 Quote Sheet 20131023 4" xfId="19793"/>
    <cellStyle name="_副本Robert Allen-Bath shower curtain quote sheet-90904_Ecom Decorative Pillows Fall2013 Quote Sheet 20131111" xfId="4596"/>
    <cellStyle name="_副本Robert Allen-Bath shower curtain quote sheet-90904_Ecom Decorative Pillows Fall2013 Quote Sheet 20131111 2" xfId="5625"/>
    <cellStyle name="_副本Robert Allen-Bath shower curtain quote sheet-90904_Ecom Decorative Pillows Fall2013 Quote Sheet 20131111 2 2" xfId="15790"/>
    <cellStyle name="_副本Robert Allen-Bath shower curtain quote sheet-90904_Ecom Decorative Pillows Fall2013 Quote Sheet 20131111 2 3" xfId="20802"/>
    <cellStyle name="_副本Robert Allen-Bath shower curtain quote sheet-90904_Ecom Decorative Pillows Fall2013 Quote Sheet 20131111 3" xfId="14782"/>
    <cellStyle name="_副本Robert Allen-Bath shower curtain quote sheet-90904_Ecom Decorative Pillows Fall2013 Quote Sheet 20131111 4" xfId="19794"/>
    <cellStyle name="_副本Robert Allen-Bath shower curtain quote sheet-90904_Eomm commitment sheet format 131108" xfId="4597"/>
    <cellStyle name="_副本Robert Allen-Bath shower curtain quote sheet-90904_Eomm commitment sheet format 131108 2" xfId="5626"/>
    <cellStyle name="_副本Robert Allen-Bath shower curtain quote sheet-90904_Eomm commitment sheet format 131108 2 2" xfId="15791"/>
    <cellStyle name="_副本Robert Allen-Bath shower curtain quote sheet-90904_Eomm commitment sheet format 131108 2 3" xfId="20803"/>
    <cellStyle name="_副本Robert Allen-Bath shower curtain quote sheet-90904_Eomm commitment sheet format 131108 3" xfId="14783"/>
    <cellStyle name="_副本Robert Allen-Bath shower curtain quote sheet-90904_Eomm commitment sheet format 131108 4" xfId="19795"/>
    <cellStyle name="_副本Robert Allen-Bath shower curtain quote sheet-90904_FOB CHINA" xfId="27846"/>
    <cellStyle name="_副本Robert Allen-Bath shower curtain quote sheet-90904_Furniture" xfId="27847"/>
    <cellStyle name="_副本Robert Allen-Bath shower curtain quote sheet-90904_June 13 2013 pooled stock ecom menu" xfId="3031"/>
    <cellStyle name="_副本Robert Allen-Bath shower curtain quote sheet-90904_June 13 2013 pooled stock ecom menu 2" xfId="13303"/>
    <cellStyle name="_副本Robert Allen-Bath shower curtain quote sheet-90904_June 13 2013 pooled stock ecom menu 3" xfId="18315"/>
    <cellStyle name="_副本Robert Allen-Bath shower curtain quote sheet-90904_Madison Park" xfId="3995"/>
    <cellStyle name="_副本Robert Allen-Bath shower curtain quote sheet-90904_Madison Park 2" xfId="14229"/>
    <cellStyle name="_副本Robert Allen-Bath shower curtain quote sheet-90904_Madison Park 2 2" xfId="27848"/>
    <cellStyle name="_副本Robert Allen-Bath shower curtain quote sheet-90904_Madison Park 3" xfId="19241"/>
    <cellStyle name="_副本Robert Allen-Bath shower curtain quote sheet-90904_Madison Park 3 2" xfId="27849"/>
    <cellStyle name="_副本Robert Allen-Bath shower curtain quote sheet-90904_Madison Park 4" xfId="27850"/>
    <cellStyle name="_副本Robert Allen-Bath shower curtain quote sheet-90904_Madison Park_Sheet1" xfId="27851"/>
    <cellStyle name="_副本Robert Allen-Bath shower curtain quote sheet-90904_Madison Park_Sheet2" xfId="27852"/>
    <cellStyle name="_副本Robert Allen-Bath shower curtain quote sheet-90904_Sheet1" xfId="27853"/>
    <cellStyle name="_副本Robert Allen-Bath shower curtain quote sheet-90904_Sheet2" xfId="21970"/>
    <cellStyle name="_副本Robert Allen-Bath shower curtain quote sheet-90904_Sheet2 2" xfId="27854"/>
    <cellStyle name="_副本Robert Allen-Bath shower curtain quote sheet-90904_Sheet2 3" xfId="27855"/>
    <cellStyle name="_副本Robert Allen-Bath shower curtain quote sheet-90904_Sheet2_Sheet1" xfId="27856"/>
    <cellStyle name="_副本Robert Allen-Bath shower curtain quote sheet-90904_WOD chair" xfId="27857"/>
    <cellStyle name="0,0_x000a__x000a_NA_x000a__x000a_" xfId="3996"/>
    <cellStyle name="0,0_x000a__x000a_NA_x000a__x000a_ 2" xfId="14230"/>
    <cellStyle name="0,0_x000a__x000a_NA_x000a__x000a_ 2 2" xfId="27858"/>
    <cellStyle name="0,0_x000a__x000a_NA_x000a__x000a_ 3" xfId="19242"/>
    <cellStyle name="0,0_x000a__x000a_NA_x000a__x000a_ 3 2" xfId="27859"/>
    <cellStyle name="0,0_x000a__x000a_NA_x000a__x000a__Sheet1" xfId="27860"/>
    <cellStyle name="20% - Accent1" xfId="49310" builtinId="30" customBuiltin="1"/>
    <cellStyle name="20% - Accent1 10" xfId="11415"/>
    <cellStyle name="20% - Accent1 10 2" xfId="27861"/>
    <cellStyle name="20% - Accent1 11" xfId="49411"/>
    <cellStyle name="20% - Accent1 12" xfId="49439"/>
    <cellStyle name="20% - Accent1 2" xfId="10"/>
    <cellStyle name="20% - Accent1 2 2" xfId="11"/>
    <cellStyle name="20% - Accent1 2 2 2" xfId="1641"/>
    <cellStyle name="20% - Accent1 2 2 2 2" xfId="6390"/>
    <cellStyle name="20% - Accent1 2 2 2 2 2" xfId="27862"/>
    <cellStyle name="20% - Accent1 2 2 2 3" xfId="27863"/>
    <cellStyle name="20% - Accent1 2 2 2_Sheet1" xfId="27864"/>
    <cellStyle name="20% - Accent1 2 2 3" xfId="6391"/>
    <cellStyle name="20% - Accent1 2 2 3 2" xfId="27866"/>
    <cellStyle name="20% - Accent1 2 2 3 3" xfId="27867"/>
    <cellStyle name="20% - Accent1 2 2 3 4" xfId="27865"/>
    <cellStyle name="20% - Accent1 2 2 4" xfId="10420"/>
    <cellStyle name="20% - Accent1 2 2 4 2" xfId="27868"/>
    <cellStyle name="20% - Accent1 2 2 5" xfId="11449"/>
    <cellStyle name="20% - Accent1 2 2 6" xfId="16474"/>
    <cellStyle name="20% - Accent1 2 2_Sheet1" xfId="27869"/>
    <cellStyle name="20% - Accent1 2 3" xfId="1640"/>
    <cellStyle name="20% - Accent1 2 3 2" xfId="6392"/>
    <cellStyle name="20% - Accent1 2 3 2 2" xfId="27870"/>
    <cellStyle name="20% - Accent1 2 3 3" xfId="27871"/>
    <cellStyle name="20% - Accent1 2 3_Sheet1" xfId="27872"/>
    <cellStyle name="20% - Accent1 2 4" xfId="6393"/>
    <cellStyle name="20% - Accent1 2 4 2" xfId="27874"/>
    <cellStyle name="20% - Accent1 2 4 3" xfId="27875"/>
    <cellStyle name="20% - Accent1 2 4 4" xfId="27873"/>
    <cellStyle name="20% - Accent1 2 5" xfId="10421"/>
    <cellStyle name="20% - Accent1 2 5 2" xfId="27876"/>
    <cellStyle name="20% - Accent1 2 6" xfId="11476"/>
    <cellStyle name="20% - Accent1 2 7" xfId="16473"/>
    <cellStyle name="20% - Accent1 2_ASP" xfId="6394"/>
    <cellStyle name="20% - Accent1 3" xfId="2680"/>
    <cellStyle name="20% - Accent1 3 2" xfId="2703"/>
    <cellStyle name="20% - Accent1 3 2 2" xfId="13018"/>
    <cellStyle name="20% - Accent1 3 2 2 2" xfId="27877"/>
    <cellStyle name="20% - Accent1 3 2 3" xfId="18035"/>
    <cellStyle name="20% - Accent1 3 3" xfId="3425"/>
    <cellStyle name="20% - Accent1 3 3 2" xfId="13686"/>
    <cellStyle name="20% - Accent1 3 3 2 2" xfId="27878"/>
    <cellStyle name="20% - Accent1 3 3 3" xfId="18698"/>
    <cellStyle name="20% - Accent1 3 4" xfId="11065"/>
    <cellStyle name="20% - Accent1 3 4 2" xfId="27879"/>
    <cellStyle name="20% - Accent1 3 4 3" xfId="21971"/>
    <cellStyle name="20% - Accent1 3 5" xfId="12995"/>
    <cellStyle name="20% - Accent1 3 5 2" xfId="45004"/>
    <cellStyle name="20% - Accent1 3 6" xfId="18012"/>
    <cellStyle name="20% - Accent1 3 6 2" xfId="48679"/>
    <cellStyle name="20% - Accent1 3_Sheet1" xfId="27880"/>
    <cellStyle name="20% - Accent1 4" xfId="2640"/>
    <cellStyle name="20% - Accent1 4 2" xfId="3426"/>
    <cellStyle name="20% - Accent1 4 2 2" xfId="27882"/>
    <cellStyle name="20% - Accent1 4 2 3" xfId="27881"/>
    <cellStyle name="20% - Accent1 4 2_Sheet2" xfId="27883"/>
    <cellStyle name="20% - Accent1 4 3" xfId="13687"/>
    <cellStyle name="20% - Accent1 4 3 2" xfId="27884"/>
    <cellStyle name="20% - Accent1 4 4" xfId="18699"/>
    <cellStyle name="20% - Accent1 4_Sheet1" xfId="27885"/>
    <cellStyle name="20% - Accent1 5" xfId="3427"/>
    <cellStyle name="20% - Accent1 5 2" xfId="3428"/>
    <cellStyle name="20% - Accent1 5 2 2" xfId="13689"/>
    <cellStyle name="20% - Accent1 5 2 2 2" xfId="27887"/>
    <cellStyle name="20% - Accent1 5 2 3" xfId="18701"/>
    <cellStyle name="20% - Accent1 5 3" xfId="11066"/>
    <cellStyle name="20% - Accent1 5 3 2" xfId="27888"/>
    <cellStyle name="20% - Accent1 5 4" xfId="13688"/>
    <cellStyle name="20% - Accent1 5 4 2" xfId="27889"/>
    <cellStyle name="20% - Accent1 5 5" xfId="18700"/>
    <cellStyle name="20% - Accent1 5 5 2" xfId="27886"/>
    <cellStyle name="20% - Accent1 5_Sheet1" xfId="27890"/>
    <cellStyle name="20% - Accent1 6" xfId="11342"/>
    <cellStyle name="20% - Accent1 6 2" xfId="27892"/>
    <cellStyle name="20% - Accent1 6 2 2" xfId="48172"/>
    <cellStyle name="20% - Accent1 6 3" xfId="27893"/>
    <cellStyle name="20% - Accent1 6 4" xfId="48089"/>
    <cellStyle name="20% - Accent1 6 5" xfId="27891"/>
    <cellStyle name="20% - Accent1 6_Sheet2" xfId="27894"/>
    <cellStyle name="20% - Accent1 7" xfId="11370"/>
    <cellStyle name="20% - Accent1 7 2" xfId="27896"/>
    <cellStyle name="20% - Accent1 7 3" xfId="48173"/>
    <cellStyle name="20% - Accent1 7 4" xfId="27895"/>
    <cellStyle name="20% - Accent1 7_Sheet2" xfId="27897"/>
    <cellStyle name="20% - Accent1 8" xfId="11386"/>
    <cellStyle name="20% - Accent1 8 2" xfId="48174"/>
    <cellStyle name="20% - Accent1 8 3" xfId="27898"/>
    <cellStyle name="20% - Accent1 9" xfId="11400"/>
    <cellStyle name="20% - Accent1 9 2" xfId="27899"/>
    <cellStyle name="20% - Accent2" xfId="49314" builtinId="34" customBuiltin="1"/>
    <cellStyle name="20% - Accent2 10" xfId="11417"/>
    <cellStyle name="20% - Accent2 10 2" xfId="27900"/>
    <cellStyle name="20% - Accent2 11" xfId="49413"/>
    <cellStyle name="20% - Accent2 12" xfId="49441"/>
    <cellStyle name="20% - Accent2 2" xfId="13"/>
    <cellStyle name="20% - Accent2 2 2" xfId="14"/>
    <cellStyle name="20% - Accent2 2 2 2" xfId="1643"/>
    <cellStyle name="20% - Accent2 2 2 2 2" xfId="6395"/>
    <cellStyle name="20% - Accent2 2 2 2 2 2" xfId="27901"/>
    <cellStyle name="20% - Accent2 2 2 2 3" xfId="27902"/>
    <cellStyle name="20% - Accent2 2 2 2_Sheet1" xfId="27903"/>
    <cellStyle name="20% - Accent2 2 2 3" xfId="6396"/>
    <cellStyle name="20% - Accent2 2 2 3 2" xfId="27905"/>
    <cellStyle name="20% - Accent2 2 2 3 3" xfId="27906"/>
    <cellStyle name="20% - Accent2 2 2 3 4" xfId="27904"/>
    <cellStyle name="20% - Accent2 2 2 4" xfId="10422"/>
    <cellStyle name="20% - Accent2 2 2 4 2" xfId="27907"/>
    <cellStyle name="20% - Accent2 2 2 5" xfId="11477"/>
    <cellStyle name="20% - Accent2 2 2 6" xfId="16477"/>
    <cellStyle name="20% - Accent2 2 2_Sheet1" xfId="27908"/>
    <cellStyle name="20% - Accent2 2 3" xfId="1642"/>
    <cellStyle name="20% - Accent2 2 3 2" xfId="6397"/>
    <cellStyle name="20% - Accent2 2 3 2 2" xfId="27909"/>
    <cellStyle name="20% - Accent2 2 3 3" xfId="27910"/>
    <cellStyle name="20% - Accent2 2 3_Sheet1" xfId="27911"/>
    <cellStyle name="20% - Accent2 2 4" xfId="6398"/>
    <cellStyle name="20% - Accent2 2 4 2" xfId="27913"/>
    <cellStyle name="20% - Accent2 2 4 3" xfId="27914"/>
    <cellStyle name="20% - Accent2 2 4 4" xfId="27912"/>
    <cellStyle name="20% - Accent2 2 5" xfId="10423"/>
    <cellStyle name="20% - Accent2 2 5 2" xfId="27915"/>
    <cellStyle name="20% - Accent2 2 6" xfId="11470"/>
    <cellStyle name="20% - Accent2 2 7" xfId="16476"/>
    <cellStyle name="20% - Accent2 2_ASP" xfId="6399"/>
    <cellStyle name="20% - Accent2 3" xfId="2681"/>
    <cellStyle name="20% - Accent2 3 2" xfId="2706"/>
    <cellStyle name="20% - Accent2 3 2 2" xfId="13021"/>
    <cellStyle name="20% - Accent2 3 2 2 2" xfId="27916"/>
    <cellStyle name="20% - Accent2 3 2 3" xfId="18038"/>
    <cellStyle name="20% - Accent2 3 3" xfId="3429"/>
    <cellStyle name="20% - Accent2 3 3 2" xfId="13690"/>
    <cellStyle name="20% - Accent2 3 3 2 2" xfId="27917"/>
    <cellStyle name="20% - Accent2 3 3 3" xfId="18702"/>
    <cellStyle name="20% - Accent2 3 4" xfId="11067"/>
    <cellStyle name="20% - Accent2 3 4 2" xfId="27918"/>
    <cellStyle name="20% - Accent2 3 4 3" xfId="21972"/>
    <cellStyle name="20% - Accent2 3 5" xfId="12996"/>
    <cellStyle name="20% - Accent2 3 5 2" xfId="45005"/>
    <cellStyle name="20% - Accent2 3 6" xfId="18013"/>
    <cellStyle name="20% - Accent2 3 6 2" xfId="48680"/>
    <cellStyle name="20% - Accent2 3_Sheet1" xfId="27919"/>
    <cellStyle name="20% - Accent2 4" xfId="2639"/>
    <cellStyle name="20% - Accent2 4 2" xfId="3430"/>
    <cellStyle name="20% - Accent2 4 2 2" xfId="27921"/>
    <cellStyle name="20% - Accent2 4 2 3" xfId="27920"/>
    <cellStyle name="20% - Accent2 4 2_Sheet2" xfId="27922"/>
    <cellStyle name="20% - Accent2 4 3" xfId="13691"/>
    <cellStyle name="20% - Accent2 4 3 2" xfId="27923"/>
    <cellStyle name="20% - Accent2 4 4" xfId="18703"/>
    <cellStyle name="20% - Accent2 4_Sheet1" xfId="27924"/>
    <cellStyle name="20% - Accent2 5" xfId="3431"/>
    <cellStyle name="20% - Accent2 5 2" xfId="3432"/>
    <cellStyle name="20% - Accent2 5 2 2" xfId="13693"/>
    <cellStyle name="20% - Accent2 5 2 2 2" xfId="27926"/>
    <cellStyle name="20% - Accent2 5 2 3" xfId="18705"/>
    <cellStyle name="20% - Accent2 5 3" xfId="11068"/>
    <cellStyle name="20% - Accent2 5 3 2" xfId="27927"/>
    <cellStyle name="20% - Accent2 5 4" xfId="13692"/>
    <cellStyle name="20% - Accent2 5 4 2" xfId="27928"/>
    <cellStyle name="20% - Accent2 5 5" xfId="18704"/>
    <cellStyle name="20% - Accent2 5 5 2" xfId="27925"/>
    <cellStyle name="20% - Accent2 5_Sheet1" xfId="27929"/>
    <cellStyle name="20% - Accent2 6" xfId="11346"/>
    <cellStyle name="20% - Accent2 6 2" xfId="27931"/>
    <cellStyle name="20% - Accent2 6 2 2" xfId="48175"/>
    <cellStyle name="20% - Accent2 6 3" xfId="27932"/>
    <cellStyle name="20% - Accent2 6 4" xfId="48090"/>
    <cellStyle name="20% - Accent2 6 5" xfId="27930"/>
    <cellStyle name="20% - Accent2 6_Sheet2" xfId="27933"/>
    <cellStyle name="20% - Accent2 7" xfId="11373"/>
    <cellStyle name="20% - Accent2 7 2" xfId="27935"/>
    <cellStyle name="20% - Accent2 7 3" xfId="48176"/>
    <cellStyle name="20% - Accent2 7 4" xfId="27934"/>
    <cellStyle name="20% - Accent2 7_Sheet2" xfId="27936"/>
    <cellStyle name="20% - Accent2 8" xfId="11375"/>
    <cellStyle name="20% - Accent2 8 2" xfId="48177"/>
    <cellStyle name="20% - Accent2 8 3" xfId="27937"/>
    <cellStyle name="20% - Accent2 9" xfId="11402"/>
    <cellStyle name="20% - Accent2 9 2" xfId="27938"/>
    <cellStyle name="20% - Accent3" xfId="49318" builtinId="38" customBuiltin="1"/>
    <cellStyle name="20% - Accent3 10" xfId="11419"/>
    <cellStyle name="20% - Accent3 10 2" xfId="27939"/>
    <cellStyle name="20% - Accent3 11" xfId="49415"/>
    <cellStyle name="20% - Accent3 12" xfId="49443"/>
    <cellStyle name="20% - Accent3 2" xfId="16"/>
    <cellStyle name="20% - Accent3 2 2" xfId="17"/>
    <cellStyle name="20% - Accent3 2 2 2" xfId="1645"/>
    <cellStyle name="20% - Accent3 2 2 2 2" xfId="6400"/>
    <cellStyle name="20% - Accent3 2 2 2 2 2" xfId="27940"/>
    <cellStyle name="20% - Accent3 2 2 2 3" xfId="27941"/>
    <cellStyle name="20% - Accent3 2 2 2_Sheet1" xfId="27942"/>
    <cellStyle name="20% - Accent3 2 2 3" xfId="6401"/>
    <cellStyle name="20% - Accent3 2 2 3 2" xfId="27944"/>
    <cellStyle name="20% - Accent3 2 2 3 3" xfId="27945"/>
    <cellStyle name="20% - Accent3 2 2 3 4" xfId="27943"/>
    <cellStyle name="20% - Accent3 2 2 4" xfId="10424"/>
    <cellStyle name="20% - Accent3 2 2 4 2" xfId="27946"/>
    <cellStyle name="20% - Accent3 2 2 5" xfId="11468"/>
    <cellStyle name="20% - Accent3 2 2 6" xfId="16480"/>
    <cellStyle name="20% - Accent3 2 2_Sheet1" xfId="27947"/>
    <cellStyle name="20% - Accent3 2 3" xfId="1644"/>
    <cellStyle name="20% - Accent3 2 3 2" xfId="6402"/>
    <cellStyle name="20% - Accent3 2 3 2 2" xfId="27948"/>
    <cellStyle name="20% - Accent3 2 3 3" xfId="27949"/>
    <cellStyle name="20% - Accent3 2 3_Sheet1" xfId="27950"/>
    <cellStyle name="20% - Accent3 2 4" xfId="6403"/>
    <cellStyle name="20% - Accent3 2 4 2" xfId="27952"/>
    <cellStyle name="20% - Accent3 2 4 3" xfId="27953"/>
    <cellStyle name="20% - Accent3 2 4 4" xfId="27951"/>
    <cellStyle name="20% - Accent3 2 5" xfId="10425"/>
    <cellStyle name="20% - Accent3 2 5 2" xfId="27954"/>
    <cellStyle name="20% - Accent3 2 6" xfId="11451"/>
    <cellStyle name="20% - Accent3 2 7" xfId="16479"/>
    <cellStyle name="20% - Accent3 2_ASP" xfId="6404"/>
    <cellStyle name="20% - Accent3 3" xfId="2682"/>
    <cellStyle name="20% - Accent3 3 2" xfId="2709"/>
    <cellStyle name="20% - Accent3 3 2 2" xfId="13024"/>
    <cellStyle name="20% - Accent3 3 2 2 2" xfId="27955"/>
    <cellStyle name="20% - Accent3 3 2 3" xfId="18041"/>
    <cellStyle name="20% - Accent3 3 3" xfId="3433"/>
    <cellStyle name="20% - Accent3 3 3 2" xfId="13694"/>
    <cellStyle name="20% - Accent3 3 3 2 2" xfId="27956"/>
    <cellStyle name="20% - Accent3 3 3 3" xfId="18706"/>
    <cellStyle name="20% - Accent3 3 4" xfId="11069"/>
    <cellStyle name="20% - Accent3 3 4 2" xfId="27957"/>
    <cellStyle name="20% - Accent3 3 4 3" xfId="21973"/>
    <cellStyle name="20% - Accent3 3 5" xfId="12997"/>
    <cellStyle name="20% - Accent3 3 5 2" xfId="45006"/>
    <cellStyle name="20% - Accent3 3 6" xfId="18014"/>
    <cellStyle name="20% - Accent3 3 6 2" xfId="48681"/>
    <cellStyle name="20% - Accent3 3_Sheet1" xfId="27958"/>
    <cellStyle name="20% - Accent3 4" xfId="2638"/>
    <cellStyle name="20% - Accent3 4 2" xfId="3434"/>
    <cellStyle name="20% - Accent3 4 2 2" xfId="27960"/>
    <cellStyle name="20% - Accent3 4 2 3" xfId="27959"/>
    <cellStyle name="20% - Accent3 4 2_Sheet2" xfId="27961"/>
    <cellStyle name="20% - Accent3 4 3" xfId="13695"/>
    <cellStyle name="20% - Accent3 4 3 2" xfId="27962"/>
    <cellStyle name="20% - Accent3 4 4" xfId="18707"/>
    <cellStyle name="20% - Accent3 4_Sheet1" xfId="27963"/>
    <cellStyle name="20% - Accent3 5" xfId="3435"/>
    <cellStyle name="20% - Accent3 5 2" xfId="3436"/>
    <cellStyle name="20% - Accent3 5 2 2" xfId="13697"/>
    <cellStyle name="20% - Accent3 5 2 2 2" xfId="27965"/>
    <cellStyle name="20% - Accent3 5 2 3" xfId="18709"/>
    <cellStyle name="20% - Accent3 5 3" xfId="11070"/>
    <cellStyle name="20% - Accent3 5 3 2" xfId="27966"/>
    <cellStyle name="20% - Accent3 5 4" xfId="13696"/>
    <cellStyle name="20% - Accent3 5 4 2" xfId="27967"/>
    <cellStyle name="20% - Accent3 5 5" xfId="18708"/>
    <cellStyle name="20% - Accent3 5 5 2" xfId="27964"/>
    <cellStyle name="20% - Accent3 5_Sheet1" xfId="27968"/>
    <cellStyle name="20% - Accent3 6" xfId="11350"/>
    <cellStyle name="20% - Accent3 6 2" xfId="27970"/>
    <cellStyle name="20% - Accent3 6 2 2" xfId="48178"/>
    <cellStyle name="20% - Accent3 6 3" xfId="27971"/>
    <cellStyle name="20% - Accent3 6 4" xfId="48091"/>
    <cellStyle name="20% - Accent3 6 5" xfId="27969"/>
    <cellStyle name="20% - Accent3 6_Sheet2" xfId="27972"/>
    <cellStyle name="20% - Accent3 7" xfId="11376"/>
    <cellStyle name="20% - Accent3 7 2" xfId="27974"/>
    <cellStyle name="20% - Accent3 7 3" xfId="48179"/>
    <cellStyle name="20% - Accent3 7 4" xfId="27973"/>
    <cellStyle name="20% - Accent3 7_Sheet2" xfId="27975"/>
    <cellStyle name="20% - Accent3 8" xfId="11387"/>
    <cellStyle name="20% - Accent3 8 2" xfId="48180"/>
    <cellStyle name="20% - Accent3 8 3" xfId="27976"/>
    <cellStyle name="20% - Accent3 9" xfId="11404"/>
    <cellStyle name="20% - Accent3 9 2" xfId="27977"/>
    <cellStyle name="20% - Accent4" xfId="49322" builtinId="42" customBuiltin="1"/>
    <cellStyle name="20% - Accent4 10" xfId="11421"/>
    <cellStyle name="20% - Accent4 10 2" xfId="27978"/>
    <cellStyle name="20% - Accent4 11" xfId="49417"/>
    <cellStyle name="20% - Accent4 12" xfId="49445"/>
    <cellStyle name="20% - Accent4 2" xfId="19"/>
    <cellStyle name="20% - Accent4 2 2" xfId="20"/>
    <cellStyle name="20% - Accent4 2 2 2" xfId="1647"/>
    <cellStyle name="20% - Accent4 2 2 2 2" xfId="6405"/>
    <cellStyle name="20% - Accent4 2 2 2 2 2" xfId="27979"/>
    <cellStyle name="20% - Accent4 2 2 2 3" xfId="27980"/>
    <cellStyle name="20% - Accent4 2 2 2_Sheet1" xfId="27981"/>
    <cellStyle name="20% - Accent4 2 2 3" xfId="6406"/>
    <cellStyle name="20% - Accent4 2 2 3 2" xfId="27983"/>
    <cellStyle name="20% - Accent4 2 2 3 3" xfId="27984"/>
    <cellStyle name="20% - Accent4 2 2 3 4" xfId="27982"/>
    <cellStyle name="20% - Accent4 2 2 4" xfId="10426"/>
    <cellStyle name="20% - Accent4 2 2 4 2" xfId="27985"/>
    <cellStyle name="20% - Accent4 2 2 5" xfId="11459"/>
    <cellStyle name="20% - Accent4 2 2 6" xfId="16483"/>
    <cellStyle name="20% - Accent4 2 2_Sheet1" xfId="27986"/>
    <cellStyle name="20% - Accent4 2 3" xfId="1646"/>
    <cellStyle name="20% - Accent4 2 3 2" xfId="6407"/>
    <cellStyle name="20% - Accent4 2 3 2 2" xfId="27987"/>
    <cellStyle name="20% - Accent4 2 3 3" xfId="27988"/>
    <cellStyle name="20% - Accent4 2 3_Sheet1" xfId="27989"/>
    <cellStyle name="20% - Accent4 2 4" xfId="6408"/>
    <cellStyle name="20% - Accent4 2 4 2" xfId="27991"/>
    <cellStyle name="20% - Accent4 2 4 3" xfId="27992"/>
    <cellStyle name="20% - Accent4 2 4 4" xfId="27990"/>
    <cellStyle name="20% - Accent4 2 5" xfId="10427"/>
    <cellStyle name="20% - Accent4 2 5 2" xfId="27993"/>
    <cellStyle name="20% - Accent4 2 6" xfId="11474"/>
    <cellStyle name="20% - Accent4 2 7" xfId="16482"/>
    <cellStyle name="20% - Accent4 2_ASP" xfId="6409"/>
    <cellStyle name="20% - Accent4 3" xfId="2683"/>
    <cellStyle name="20% - Accent4 3 2" xfId="2770"/>
    <cellStyle name="20% - Accent4 3 2 2" xfId="13084"/>
    <cellStyle name="20% - Accent4 3 2 2 2" xfId="27994"/>
    <cellStyle name="20% - Accent4 3 2 3" xfId="18101"/>
    <cellStyle name="20% - Accent4 3 3" xfId="3437"/>
    <cellStyle name="20% - Accent4 3 3 2" xfId="13698"/>
    <cellStyle name="20% - Accent4 3 3 2 2" xfId="27995"/>
    <cellStyle name="20% - Accent4 3 3 3" xfId="18710"/>
    <cellStyle name="20% - Accent4 3 4" xfId="11071"/>
    <cellStyle name="20% - Accent4 3 4 2" xfId="27996"/>
    <cellStyle name="20% - Accent4 3 4 3" xfId="21974"/>
    <cellStyle name="20% - Accent4 3 5" xfId="12998"/>
    <cellStyle name="20% - Accent4 3 5 2" xfId="45007"/>
    <cellStyle name="20% - Accent4 3 6" xfId="18015"/>
    <cellStyle name="20% - Accent4 3 6 2" xfId="48682"/>
    <cellStyle name="20% - Accent4 3_Sheet1" xfId="27997"/>
    <cellStyle name="20% - Accent4 4" xfId="2647"/>
    <cellStyle name="20% - Accent4 4 2" xfId="3438"/>
    <cellStyle name="20% - Accent4 4 2 2" xfId="27999"/>
    <cellStyle name="20% - Accent4 4 2 3" xfId="27998"/>
    <cellStyle name="20% - Accent4 4 2_Sheet2" xfId="28000"/>
    <cellStyle name="20% - Accent4 4 3" xfId="13699"/>
    <cellStyle name="20% - Accent4 4 3 2" xfId="28001"/>
    <cellStyle name="20% - Accent4 4 4" xfId="18711"/>
    <cellStyle name="20% - Accent4 4_Sheet1" xfId="28002"/>
    <cellStyle name="20% - Accent4 5" xfId="3439"/>
    <cellStyle name="20% - Accent4 5 2" xfId="3440"/>
    <cellStyle name="20% - Accent4 5 2 2" xfId="13701"/>
    <cellStyle name="20% - Accent4 5 2 2 2" xfId="28004"/>
    <cellStyle name="20% - Accent4 5 2 3" xfId="18713"/>
    <cellStyle name="20% - Accent4 5 3" xfId="11072"/>
    <cellStyle name="20% - Accent4 5 3 2" xfId="28005"/>
    <cellStyle name="20% - Accent4 5 4" xfId="13700"/>
    <cellStyle name="20% - Accent4 5 4 2" xfId="28006"/>
    <cellStyle name="20% - Accent4 5 5" xfId="18712"/>
    <cellStyle name="20% - Accent4 5 5 2" xfId="28003"/>
    <cellStyle name="20% - Accent4 5_Sheet1" xfId="28007"/>
    <cellStyle name="20% - Accent4 6" xfId="11354"/>
    <cellStyle name="20% - Accent4 6 2" xfId="28009"/>
    <cellStyle name="20% - Accent4 6 2 2" xfId="48181"/>
    <cellStyle name="20% - Accent4 6 3" xfId="28010"/>
    <cellStyle name="20% - Accent4 6 4" xfId="48092"/>
    <cellStyle name="20% - Accent4 6 5" xfId="28008"/>
    <cellStyle name="20% - Accent4 6_Sheet2" xfId="28011"/>
    <cellStyle name="20% - Accent4 7" xfId="11379"/>
    <cellStyle name="20% - Accent4 7 2" xfId="28013"/>
    <cellStyle name="20% - Accent4 7 3" xfId="48182"/>
    <cellStyle name="20% - Accent4 7 4" xfId="28012"/>
    <cellStyle name="20% - Accent4 7_Sheet2" xfId="28014"/>
    <cellStyle name="20% - Accent4 8" xfId="11389"/>
    <cellStyle name="20% - Accent4 8 2" xfId="48183"/>
    <cellStyle name="20% - Accent4 8 3" xfId="28015"/>
    <cellStyle name="20% - Accent4 9" xfId="11406"/>
    <cellStyle name="20% - Accent4 9 2" xfId="28016"/>
    <cellStyle name="20% - Accent5" xfId="49326" builtinId="46" customBuiltin="1"/>
    <cellStyle name="20% - Accent5 10" xfId="11423"/>
    <cellStyle name="20% - Accent5 10 2" xfId="28017"/>
    <cellStyle name="20% - Accent5 11" xfId="49419"/>
    <cellStyle name="20% - Accent5 12" xfId="49447"/>
    <cellStyle name="20% - Accent5 2" xfId="22"/>
    <cellStyle name="20% - Accent5 2 2" xfId="23"/>
    <cellStyle name="20% - Accent5 2 2 2" xfId="1649"/>
    <cellStyle name="20% - Accent5 2 2 2 2" xfId="6410"/>
    <cellStyle name="20% - Accent5 2 2 2 2 2" xfId="28018"/>
    <cellStyle name="20% - Accent5 2 2 2 3" xfId="28019"/>
    <cellStyle name="20% - Accent5 2 2 2_Sheet1" xfId="28020"/>
    <cellStyle name="20% - Accent5 2 2 3" xfId="6411"/>
    <cellStyle name="20% - Accent5 2 2 3 2" xfId="28022"/>
    <cellStyle name="20% - Accent5 2 2 3 3" xfId="28023"/>
    <cellStyle name="20% - Accent5 2 2 3 4" xfId="28021"/>
    <cellStyle name="20% - Accent5 2 2 4" xfId="10428"/>
    <cellStyle name="20% - Accent5 2 2 4 2" xfId="28024"/>
    <cellStyle name="20% - Accent5 2 2 5" xfId="11475"/>
    <cellStyle name="20% - Accent5 2 2 6" xfId="16486"/>
    <cellStyle name="20% - Accent5 2 2_Sheet1" xfId="28025"/>
    <cellStyle name="20% - Accent5 2 3" xfId="1648"/>
    <cellStyle name="20% - Accent5 2 3 2" xfId="6412"/>
    <cellStyle name="20% - Accent5 2 3 2 2" xfId="28026"/>
    <cellStyle name="20% - Accent5 2 3 3" xfId="28027"/>
    <cellStyle name="20% - Accent5 2 3_Sheet1" xfId="28028"/>
    <cellStyle name="20% - Accent5 2 4" xfId="6413"/>
    <cellStyle name="20% - Accent5 2 4 2" xfId="28030"/>
    <cellStyle name="20% - Accent5 2 4 3" xfId="28031"/>
    <cellStyle name="20% - Accent5 2 4 4" xfId="28029"/>
    <cellStyle name="20% - Accent5 2 5" xfId="10429"/>
    <cellStyle name="20% - Accent5 2 5 2" xfId="28032"/>
    <cellStyle name="20% - Accent5 2 6" xfId="11447"/>
    <cellStyle name="20% - Accent5 2 7" xfId="16485"/>
    <cellStyle name="20% - Accent5 2_ASP" xfId="6414"/>
    <cellStyle name="20% - Accent5 3" xfId="2684"/>
    <cellStyle name="20% - Accent5 3 2" xfId="2769"/>
    <cellStyle name="20% - Accent5 3 2 2" xfId="13083"/>
    <cellStyle name="20% - Accent5 3 2 2 2" xfId="28033"/>
    <cellStyle name="20% - Accent5 3 2 3" xfId="18100"/>
    <cellStyle name="20% - Accent5 3 3" xfId="3441"/>
    <cellStyle name="20% - Accent5 3 3 2" xfId="13702"/>
    <cellStyle name="20% - Accent5 3 3 2 2" xfId="28034"/>
    <cellStyle name="20% - Accent5 3 3 3" xfId="18714"/>
    <cellStyle name="20% - Accent5 3 4" xfId="12999"/>
    <cellStyle name="20% - Accent5 3 4 2" xfId="21975"/>
    <cellStyle name="20% - Accent5 3 5" xfId="18016"/>
    <cellStyle name="20% - Accent5 3 5 2" xfId="45008"/>
    <cellStyle name="20% - Accent5 3 6" xfId="48683"/>
    <cellStyle name="20% - Accent5 3_Sheet1" xfId="28035"/>
    <cellStyle name="20% - Accent5 4" xfId="2670"/>
    <cellStyle name="20% - Accent5 4 2" xfId="3442"/>
    <cellStyle name="20% - Accent5 4 2 2" xfId="28037"/>
    <cellStyle name="20% - Accent5 4 2 3" xfId="28036"/>
    <cellStyle name="20% - Accent5 4 2_Sheet2" xfId="28038"/>
    <cellStyle name="20% - Accent5 4 3" xfId="13703"/>
    <cellStyle name="20% - Accent5 4 3 2" xfId="28039"/>
    <cellStyle name="20% - Accent5 4 4" xfId="18715"/>
    <cellStyle name="20% - Accent5 4_Sheet1" xfId="28040"/>
    <cellStyle name="20% - Accent5 5" xfId="3443"/>
    <cellStyle name="20% - Accent5 5 2" xfId="3444"/>
    <cellStyle name="20% - Accent5 5 2 2" xfId="13705"/>
    <cellStyle name="20% - Accent5 5 2 2 2" xfId="28042"/>
    <cellStyle name="20% - Accent5 5 2 3" xfId="18717"/>
    <cellStyle name="20% - Accent5 5 3" xfId="11073"/>
    <cellStyle name="20% - Accent5 5 3 2" xfId="28043"/>
    <cellStyle name="20% - Accent5 5 4" xfId="13704"/>
    <cellStyle name="20% - Accent5 5 4 2" xfId="28041"/>
    <cellStyle name="20% - Accent5 5 5" xfId="18716"/>
    <cellStyle name="20% - Accent5 5_Sheet1" xfId="28044"/>
    <cellStyle name="20% - Accent5 6" xfId="11358"/>
    <cellStyle name="20% - Accent5 6 2" xfId="28046"/>
    <cellStyle name="20% - Accent5 6 2 2" xfId="48184"/>
    <cellStyle name="20% - Accent5 6 3" xfId="48093"/>
    <cellStyle name="20% - Accent5 6 4" xfId="28045"/>
    <cellStyle name="20% - Accent5 7" xfId="11381"/>
    <cellStyle name="20% - Accent5 7 2" xfId="48185"/>
    <cellStyle name="20% - Accent5 7 3" xfId="28047"/>
    <cellStyle name="20% - Accent5 8" xfId="11391"/>
    <cellStyle name="20% - Accent5 8 2" xfId="48186"/>
    <cellStyle name="20% - Accent5 8 3" xfId="28048"/>
    <cellStyle name="20% - Accent5 9" xfId="11408"/>
    <cellStyle name="20% - Accent5 9 2" xfId="28049"/>
    <cellStyle name="20% - Accent6" xfId="49330" builtinId="50" customBuiltin="1"/>
    <cellStyle name="20% - Accent6 10" xfId="11425"/>
    <cellStyle name="20% - Accent6 10 2" xfId="28050"/>
    <cellStyle name="20% - Accent6 11" xfId="49421"/>
    <cellStyle name="20% - Accent6 12" xfId="49449"/>
    <cellStyle name="20% - Accent6 2" xfId="25"/>
    <cellStyle name="20% - Accent6 2 2" xfId="26"/>
    <cellStyle name="20% - Accent6 2 2 2" xfId="1651"/>
    <cellStyle name="20% - Accent6 2 2 2 2" xfId="6415"/>
    <cellStyle name="20% - Accent6 2 2 2 2 2" xfId="28051"/>
    <cellStyle name="20% - Accent6 2 2 2 3" xfId="28052"/>
    <cellStyle name="20% - Accent6 2 2 2_Sheet1" xfId="28053"/>
    <cellStyle name="20% - Accent6 2 2 3" xfId="6416"/>
    <cellStyle name="20% - Accent6 2 2 3 2" xfId="28055"/>
    <cellStyle name="20% - Accent6 2 2 3 3" xfId="28056"/>
    <cellStyle name="20% - Accent6 2 2 3 4" xfId="28054"/>
    <cellStyle name="20% - Accent6 2 2 4" xfId="10430"/>
    <cellStyle name="20% - Accent6 2 2 4 2" xfId="28057"/>
    <cellStyle name="20% - Accent6 2 2 5" xfId="11454"/>
    <cellStyle name="20% - Accent6 2 2 6" xfId="16489"/>
    <cellStyle name="20% - Accent6 2 2_Sheet1" xfId="28058"/>
    <cellStyle name="20% - Accent6 2 3" xfId="1650"/>
    <cellStyle name="20% - Accent6 2 3 2" xfId="6417"/>
    <cellStyle name="20% - Accent6 2 3 2 2" xfId="28059"/>
    <cellStyle name="20% - Accent6 2 3 3" xfId="28060"/>
    <cellStyle name="20% - Accent6 2 3_Sheet1" xfId="28061"/>
    <cellStyle name="20% - Accent6 2 4" xfId="6418"/>
    <cellStyle name="20% - Accent6 2 4 2" xfId="28063"/>
    <cellStyle name="20% - Accent6 2 4 3" xfId="28064"/>
    <cellStyle name="20% - Accent6 2 4 4" xfId="28062"/>
    <cellStyle name="20% - Accent6 2 5" xfId="10431"/>
    <cellStyle name="20% - Accent6 2 5 2" xfId="28065"/>
    <cellStyle name="20% - Accent6 2 6" xfId="11463"/>
    <cellStyle name="20% - Accent6 2 7" xfId="16488"/>
    <cellStyle name="20% - Accent6 2_ASP" xfId="6419"/>
    <cellStyle name="20% - Accent6 3" xfId="2685"/>
    <cellStyle name="20% - Accent6 3 2" xfId="2767"/>
    <cellStyle name="20% - Accent6 3 2 2" xfId="13081"/>
    <cellStyle name="20% - Accent6 3 2 2 2" xfId="28066"/>
    <cellStyle name="20% - Accent6 3 2 3" xfId="18098"/>
    <cellStyle name="20% - Accent6 3 3" xfId="3445"/>
    <cellStyle name="20% - Accent6 3 3 2" xfId="13706"/>
    <cellStyle name="20% - Accent6 3 3 2 2" xfId="28067"/>
    <cellStyle name="20% - Accent6 3 3 3" xfId="18718"/>
    <cellStyle name="20% - Accent6 3 4" xfId="13000"/>
    <cellStyle name="20% - Accent6 3 4 2" xfId="21976"/>
    <cellStyle name="20% - Accent6 3 5" xfId="18017"/>
    <cellStyle name="20% - Accent6 3 5 2" xfId="45009"/>
    <cellStyle name="20% - Accent6 3 6" xfId="48684"/>
    <cellStyle name="20% - Accent6 3_Sheet1" xfId="28068"/>
    <cellStyle name="20% - Accent6 4" xfId="2678"/>
    <cellStyle name="20% - Accent6 4 2" xfId="3446"/>
    <cellStyle name="20% - Accent6 4 2 2" xfId="28070"/>
    <cellStyle name="20% - Accent6 4 2 3" xfId="28069"/>
    <cellStyle name="20% - Accent6 4 2_Sheet2" xfId="28071"/>
    <cellStyle name="20% - Accent6 4 3" xfId="13707"/>
    <cellStyle name="20% - Accent6 4 3 2" xfId="28072"/>
    <cellStyle name="20% - Accent6 4 4" xfId="18719"/>
    <cellStyle name="20% - Accent6 4_Sheet1" xfId="28073"/>
    <cellStyle name="20% - Accent6 5" xfId="3447"/>
    <cellStyle name="20% - Accent6 5 2" xfId="3448"/>
    <cellStyle name="20% - Accent6 5 2 2" xfId="13709"/>
    <cellStyle name="20% - Accent6 5 2 2 2" xfId="28075"/>
    <cellStyle name="20% - Accent6 5 2 3" xfId="18721"/>
    <cellStyle name="20% - Accent6 5 3" xfId="11074"/>
    <cellStyle name="20% - Accent6 5 3 2" xfId="28076"/>
    <cellStyle name="20% - Accent6 5 4" xfId="13708"/>
    <cellStyle name="20% - Accent6 5 4 2" xfId="28077"/>
    <cellStyle name="20% - Accent6 5 5" xfId="18720"/>
    <cellStyle name="20% - Accent6 5 5 2" xfId="28074"/>
    <cellStyle name="20% - Accent6 5_Sheet1" xfId="28078"/>
    <cellStyle name="20% - Accent6 6" xfId="11362"/>
    <cellStyle name="20% - Accent6 6 2" xfId="28080"/>
    <cellStyle name="20% - Accent6 6 2 2" xfId="48187"/>
    <cellStyle name="20% - Accent6 6 3" xfId="28081"/>
    <cellStyle name="20% - Accent6 6 4" xfId="48094"/>
    <cellStyle name="20% - Accent6 6 5" xfId="28079"/>
    <cellStyle name="20% - Accent6 6_Sheet2" xfId="28082"/>
    <cellStyle name="20% - Accent6 7" xfId="11384"/>
    <cellStyle name="20% - Accent6 7 2" xfId="28084"/>
    <cellStyle name="20% - Accent6 7 3" xfId="48188"/>
    <cellStyle name="20% - Accent6 7 4" xfId="28083"/>
    <cellStyle name="20% - Accent6 7_Sheet2" xfId="28085"/>
    <cellStyle name="20% - Accent6 8" xfId="11393"/>
    <cellStyle name="20% - Accent6 8 2" xfId="48189"/>
    <cellStyle name="20% - Accent6 8 3" xfId="28086"/>
    <cellStyle name="20% - Accent6 9" xfId="11410"/>
    <cellStyle name="20% - Accent6 9 2" xfId="28087"/>
    <cellStyle name="20% - 强调文字颜色 1" xfId="27"/>
    <cellStyle name="20% - 强调文字颜色 1 10" xfId="46357"/>
    <cellStyle name="20% - 强调文字颜色 1 11" xfId="46358"/>
    <cellStyle name="20% - 强调文字颜色 1 12" xfId="46359"/>
    <cellStyle name="20% - 强调文字颜色 1 13" xfId="46360"/>
    <cellStyle name="20% - 强调文字颜色 1 14" xfId="46361"/>
    <cellStyle name="20% - 强调文字颜色 1 15" xfId="46362"/>
    <cellStyle name="20% - 强调文字颜色 1 16" xfId="46363"/>
    <cellStyle name="20% - 强调文字颜色 1 17" xfId="46364"/>
    <cellStyle name="20% - 强调文字颜色 1 18" xfId="46365"/>
    <cellStyle name="20% - 强调文字颜色 1 19" xfId="46366"/>
    <cellStyle name="20% - 强调文字颜色 1 2" xfId="1023"/>
    <cellStyle name="20% - 强调文字颜色 1 2 10" xfId="4598"/>
    <cellStyle name="20% - 强调文字颜色 1 2 10 2" xfId="5627"/>
    <cellStyle name="20% - 强调文字颜色 1 2 10 2 2" xfId="15792"/>
    <cellStyle name="20% - 强调文字颜色 1 2 10 2 3" xfId="20804"/>
    <cellStyle name="20% - 强调文字颜色 1 2 10 3" xfId="14784"/>
    <cellStyle name="20% - 强调文字颜色 1 2 10 4" xfId="19796"/>
    <cellStyle name="20% - 强调文字颜色 1 2 11" xfId="4599"/>
    <cellStyle name="20% - 强调文字颜色 1 2 11 2" xfId="5628"/>
    <cellStyle name="20% - 强调文字颜色 1 2 11 2 2" xfId="15793"/>
    <cellStyle name="20% - 强调文字颜色 1 2 11 2 3" xfId="20805"/>
    <cellStyle name="20% - 强调文字颜色 1 2 11 3" xfId="14785"/>
    <cellStyle name="20% - 强调文字颜色 1 2 11 4" xfId="19797"/>
    <cellStyle name="20% - 强调文字颜色 1 2 12" xfId="4600"/>
    <cellStyle name="20% - 强调文字颜色 1 2 12 2" xfId="5629"/>
    <cellStyle name="20% - 强调文字颜色 1 2 12 2 2" xfId="15794"/>
    <cellStyle name="20% - 强调文字颜色 1 2 12 2 3" xfId="20806"/>
    <cellStyle name="20% - 强调文字颜色 1 2 12 3" xfId="14786"/>
    <cellStyle name="20% - 强调文字颜色 1 2 12 4" xfId="19798"/>
    <cellStyle name="20% - 强调文字颜色 1 2 13" xfId="4601"/>
    <cellStyle name="20% - 强调文字颜色 1 2 13 2" xfId="5630"/>
    <cellStyle name="20% - 强调文字颜色 1 2 13 2 2" xfId="15795"/>
    <cellStyle name="20% - 强调文字颜色 1 2 13 2 3" xfId="20807"/>
    <cellStyle name="20% - 强调文字颜色 1 2 13 3" xfId="14787"/>
    <cellStyle name="20% - 强调文字颜色 1 2 13 4" xfId="19799"/>
    <cellStyle name="20% - 强调文字颜色 1 2 14" xfId="4602"/>
    <cellStyle name="20% - 强调文字颜色 1 2 14 2" xfId="5631"/>
    <cellStyle name="20% - 强调文字颜色 1 2 14 2 2" xfId="15796"/>
    <cellStyle name="20% - 强调文字颜色 1 2 14 2 3" xfId="20808"/>
    <cellStyle name="20% - 强调文字颜色 1 2 14 3" xfId="14788"/>
    <cellStyle name="20% - 强调文字颜色 1 2 14 4" xfId="19800"/>
    <cellStyle name="20% - 强调文字颜色 1 2 15" xfId="3032"/>
    <cellStyle name="20% - 强调文字颜色 1 2 15 2" xfId="13304"/>
    <cellStyle name="20% - 强调文字颜色 1 2 15 3" xfId="18316"/>
    <cellStyle name="20% - 强调文字颜色 1 2 16" xfId="11075"/>
    <cellStyle name="20% - 强调文字颜色 1 2 16 2" xfId="21977"/>
    <cellStyle name="20% - 强调文字颜色 1 2 17" xfId="12455"/>
    <cellStyle name="20% - 强调文字颜色 1 2 18" xfId="17472"/>
    <cellStyle name="20% - 强调文字颜色 1 2 2" xfId="1652"/>
    <cellStyle name="20% - 强调文字颜色 1 2 2 10" xfId="44399"/>
    <cellStyle name="20% - 强调文字颜色 1 2 2 2" xfId="4603"/>
    <cellStyle name="20% - 强调文字颜色 1 2 2 2 2" xfId="5632"/>
    <cellStyle name="20% - 强调文字颜色 1 2 2 2 2 2" xfId="15797"/>
    <cellStyle name="20% - 强调文字颜色 1 2 2 2 2 2 2" xfId="28088"/>
    <cellStyle name="20% - 强调文字颜色 1 2 2 2 2 3" xfId="20809"/>
    <cellStyle name="20% - 强调文字颜色 1 2 2 2 3" xfId="14789"/>
    <cellStyle name="20% - 强调文字颜色 1 2 2 2 4" xfId="19801"/>
    <cellStyle name="20% - 强调文字颜色 1 2 2 2_Sheet1" xfId="28089"/>
    <cellStyle name="20% - 强调文字颜色 1 2 2 3" xfId="3450"/>
    <cellStyle name="20% - 强调文字颜色 1 2 2 3 2" xfId="28090"/>
    <cellStyle name="20% - 强调文字颜色 1 2 2 4" xfId="13711"/>
    <cellStyle name="20% - 强调文字颜色 1 2 2 4 2" xfId="28091"/>
    <cellStyle name="20% - 强调文字颜色 1 2 2 5" xfId="18723"/>
    <cellStyle name="20% - 强调文字颜色 1 2 2 6" xfId="44746"/>
    <cellStyle name="20% - 强调文字颜色 1 2 2 7" xfId="44035"/>
    <cellStyle name="20% - 强调文字颜色 1 2 2 8" xfId="44534"/>
    <cellStyle name="20% - 强调文字颜色 1 2 2 9" xfId="44219"/>
    <cellStyle name="20% - 强调文字颜色 1 2 2_Sheet1" xfId="28092"/>
    <cellStyle name="20% - 强调文字颜色 1 2 3" xfId="4012"/>
    <cellStyle name="20% - 强调文字颜色 1 2 3 2" xfId="5355"/>
    <cellStyle name="20% - 强调文字颜色 1 2 3 2 2" xfId="15528"/>
    <cellStyle name="20% - 强调文字颜色 1 2 3 2 2 2" xfId="28093"/>
    <cellStyle name="20% - 强调文字颜色 1 2 3 2 3" xfId="20540"/>
    <cellStyle name="20% - 强调文字颜色 1 2 3 3" xfId="4604"/>
    <cellStyle name="20% - 强调文字颜色 1 2 3 3 2" xfId="14790"/>
    <cellStyle name="20% - 强调文字颜色 1 2 3 3 2 2" xfId="28094"/>
    <cellStyle name="20% - 强调文字颜色 1 2 3 3 3" xfId="19802"/>
    <cellStyle name="20% - 强调文字颜色 1 2 3 4" xfId="5633"/>
    <cellStyle name="20% - 强调文字颜色 1 2 3 4 2" xfId="15798"/>
    <cellStyle name="20% - 强调文字颜色 1 2 3 4 3" xfId="20810"/>
    <cellStyle name="20% - 强调文字颜色 1 2 3 5" xfId="14245"/>
    <cellStyle name="20% - 强调文字颜色 1 2 3 6" xfId="19257"/>
    <cellStyle name="20% - 强调文字颜色 1 2 3_Sheet1" xfId="28095"/>
    <cellStyle name="20% - 强调文字颜色 1 2 4" xfId="4605"/>
    <cellStyle name="20% - 强调文字颜色 1 2 4 2" xfId="5634"/>
    <cellStyle name="20% - 强调文字颜色 1 2 4 2 2" xfId="15799"/>
    <cellStyle name="20% - 强调文字颜色 1 2 4 2 3" xfId="20811"/>
    <cellStyle name="20% - 强调文字颜色 1 2 4 3" xfId="14791"/>
    <cellStyle name="20% - 强调文字颜色 1 2 4 3 2" xfId="28096"/>
    <cellStyle name="20% - 强调文字颜色 1 2 4 4" xfId="19803"/>
    <cellStyle name="20% - 强调文字颜色 1 2 5" xfId="4606"/>
    <cellStyle name="20% - 强调文字颜色 1 2 5 2" xfId="5635"/>
    <cellStyle name="20% - 强调文字颜色 1 2 5 2 2" xfId="15800"/>
    <cellStyle name="20% - 强调文字颜色 1 2 5 2 3" xfId="20812"/>
    <cellStyle name="20% - 强调文字颜色 1 2 5 3" xfId="14792"/>
    <cellStyle name="20% - 强调文字颜色 1 2 5 3 2" xfId="28097"/>
    <cellStyle name="20% - 强调文字颜色 1 2 5 4" xfId="19804"/>
    <cellStyle name="20% - 强调文字颜色 1 2 6" xfId="4607"/>
    <cellStyle name="20% - 强调文字颜色 1 2 6 2" xfId="5636"/>
    <cellStyle name="20% - 强调文字颜色 1 2 6 2 2" xfId="15801"/>
    <cellStyle name="20% - 强调文字颜色 1 2 6 2 3" xfId="20813"/>
    <cellStyle name="20% - 强调文字颜色 1 2 6 3" xfId="14793"/>
    <cellStyle name="20% - 强调文字颜色 1 2 6 4" xfId="19805"/>
    <cellStyle name="20% - 强调文字颜色 1 2 7" xfId="4608"/>
    <cellStyle name="20% - 强调文字颜色 1 2 7 2" xfId="5637"/>
    <cellStyle name="20% - 强调文字颜色 1 2 7 2 2" xfId="15802"/>
    <cellStyle name="20% - 强调文字颜色 1 2 7 2 3" xfId="20814"/>
    <cellStyle name="20% - 强调文字颜色 1 2 7 3" xfId="14794"/>
    <cellStyle name="20% - 强调文字颜色 1 2 7 4" xfId="19806"/>
    <cellStyle name="20% - 强调文字颜色 1 2 8" xfId="4609"/>
    <cellStyle name="20% - 强调文字颜色 1 2 8 2" xfId="5638"/>
    <cellStyle name="20% - 强调文字颜色 1 2 8 2 2" xfId="15803"/>
    <cellStyle name="20% - 强调文字颜色 1 2 8 2 3" xfId="20815"/>
    <cellStyle name="20% - 强调文字颜色 1 2 8 3" xfId="14795"/>
    <cellStyle name="20% - 强调文字颜色 1 2 8 4" xfId="19807"/>
    <cellStyle name="20% - 强调文字颜色 1 2 9" xfId="4610"/>
    <cellStyle name="20% - 强调文字颜色 1 2 9 2" xfId="5639"/>
    <cellStyle name="20% - 强调文字颜色 1 2 9 2 2" xfId="15804"/>
    <cellStyle name="20% - 强调文字颜色 1 2 9 2 3" xfId="20816"/>
    <cellStyle name="20% - 强调文字颜色 1 2 9 3" xfId="14796"/>
    <cellStyle name="20% - 强调文字颜色 1 2 9 4" xfId="19808"/>
    <cellStyle name="20% - 强调文字颜色 1 2_2014S panel ship date" xfId="28098"/>
    <cellStyle name="20% - 强调文字颜色 1 20" xfId="46367"/>
    <cellStyle name="20% - 强调文字颜色 1 21" xfId="46368"/>
    <cellStyle name="20% - 强调文字颜色 1 22" xfId="46369"/>
    <cellStyle name="20% - 强调文字颜色 1 23" xfId="46370"/>
    <cellStyle name="20% - 强调文字颜色 1 24" xfId="46371"/>
    <cellStyle name="20% - 强调文字颜色 1 25" xfId="46372"/>
    <cellStyle name="20% - 强调文字颜色 1 26" xfId="46373"/>
    <cellStyle name="20% - 强调文字颜色 1 27" xfId="46374"/>
    <cellStyle name="20% - 强调文字颜色 1 28" xfId="46375"/>
    <cellStyle name="20% - 强调文字颜色 1 29" xfId="46376"/>
    <cellStyle name="20% - 强调文字颜色 1 3" xfId="1029"/>
    <cellStyle name="20% - 强调文字颜色 1 3 10" xfId="22572"/>
    <cellStyle name="20% - 强调文字颜色 1 3 2" xfId="1653"/>
    <cellStyle name="20% - 强调文字颜色 1 3 2 10" xfId="22201"/>
    <cellStyle name="20% - 强调文字颜色 1 3 2 2" xfId="4611"/>
    <cellStyle name="20% - 强调文字颜色 1 3 2 2 2" xfId="5640"/>
    <cellStyle name="20% - 强调文字颜色 1 3 2 2 2 2" xfId="15805"/>
    <cellStyle name="20% - 强调文字颜色 1 3 2 2 2 2 2" xfId="28099"/>
    <cellStyle name="20% - 强调文字颜色 1 3 2 2 2 3" xfId="20817"/>
    <cellStyle name="20% - 强调文字颜色 1 3 2 2 3" xfId="14797"/>
    <cellStyle name="20% - 强调文字颜色 1 3 2 2 4" xfId="19809"/>
    <cellStyle name="20% - 强调文字颜色 1 3 2 2_Sheet1" xfId="28100"/>
    <cellStyle name="20% - 强调文字颜色 1 3 2 3" xfId="3451"/>
    <cellStyle name="20% - 强调文字颜色 1 3 2 3 2" xfId="28101"/>
    <cellStyle name="20% - 强调文字颜色 1 3 2 4" xfId="13712"/>
    <cellStyle name="20% - 强调文字颜色 1 3 2 4 2" xfId="28102"/>
    <cellStyle name="20% - 强调文字颜色 1 3 2 5" xfId="18724"/>
    <cellStyle name="20% - 强调文字颜色 1 3 2 6" xfId="44745"/>
    <cellStyle name="20% - 强调文字颜色 1 3 2 7" xfId="44036"/>
    <cellStyle name="20% - 强调文字颜色 1 3 2 8" xfId="44533"/>
    <cellStyle name="20% - 强调文字颜色 1 3 2 9" xfId="44220"/>
    <cellStyle name="20% - 强调文字颜色 1 3 2_Sheet1" xfId="28103"/>
    <cellStyle name="20% - 强调文字颜色 1 3 3" xfId="4013"/>
    <cellStyle name="20% - 强调文字颜色 1 3 3 2" xfId="5356"/>
    <cellStyle name="20% - 强调文字颜色 1 3 3 2 2" xfId="15529"/>
    <cellStyle name="20% - 强调文字颜色 1 3 3 2 2 2" xfId="28104"/>
    <cellStyle name="20% - 强调文字颜色 1 3 3 2 3" xfId="20541"/>
    <cellStyle name="20% - 强调文字颜色 1 3 3 3" xfId="4612"/>
    <cellStyle name="20% - 强调文字颜色 1 3 3 3 2" xfId="14798"/>
    <cellStyle name="20% - 强调文字颜色 1 3 3 3 3" xfId="19810"/>
    <cellStyle name="20% - 强调文字颜色 1 3 3 4" xfId="5641"/>
    <cellStyle name="20% - 强调文字颜色 1 3 3 4 2" xfId="15806"/>
    <cellStyle name="20% - 强调文字颜色 1 3 3 4 3" xfId="20818"/>
    <cellStyle name="20% - 强调文字颜色 1 3 3 5" xfId="14246"/>
    <cellStyle name="20% - 强调文字颜色 1 3 3 6" xfId="19258"/>
    <cellStyle name="20% - 强调文字颜色 1 3 3_Sheet1" xfId="28105"/>
    <cellStyle name="20% - 强调文字颜色 1 3 4" xfId="3033"/>
    <cellStyle name="20% - 强调文字颜色 1 3 4 2" xfId="13305"/>
    <cellStyle name="20% - 强调文字颜色 1 3 4 2 2" xfId="28106"/>
    <cellStyle name="20% - 强调文字颜色 1 3 4 3" xfId="18317"/>
    <cellStyle name="20% - 强调文字颜色 1 3 5" xfId="12461"/>
    <cellStyle name="20% - 强调文字颜色 1 3 5 2" xfId="28107"/>
    <cellStyle name="20% - 强调文字颜色 1 3 5 3" xfId="21978"/>
    <cellStyle name="20% - 强调文字颜色 1 3 6" xfId="17478"/>
    <cellStyle name="20% - 强调文字颜色 1 3 6 2" xfId="22641"/>
    <cellStyle name="20% - 强调文字颜色 1 3 7" xfId="44847"/>
    <cellStyle name="20% - 强调文字颜色 1 3 8" xfId="22561"/>
    <cellStyle name="20% - 强调文字颜色 1 3 9" xfId="44591"/>
    <cellStyle name="20% - 强调文字颜色 1 3_2014S panel ship date" xfId="28108"/>
    <cellStyle name="20% - 强调文字颜色 1 30" xfId="46377"/>
    <cellStyle name="20% - 强调文字颜色 1 31" xfId="46378"/>
    <cellStyle name="20% - 强调文字颜色 1 32" xfId="46379"/>
    <cellStyle name="20% - 强调文字颜色 1 33" xfId="46380"/>
    <cellStyle name="20% - 强调文字颜色 1 34" xfId="46381"/>
    <cellStyle name="20% - 强调文字颜色 1 35" xfId="46382"/>
    <cellStyle name="20% - 强调文字颜色 1 36" xfId="46383"/>
    <cellStyle name="20% - 强调文字颜色 1 37" xfId="46384"/>
    <cellStyle name="20% - 强调文字颜色 1 38" xfId="46385"/>
    <cellStyle name="20% - 强调文字颜色 1 39" xfId="46386"/>
    <cellStyle name="20% - 强调文字颜色 1 4" xfId="4011"/>
    <cellStyle name="20% - 强调文字颜色 1 4 10" xfId="44400"/>
    <cellStyle name="20% - 强调文字颜色 1 4 11" xfId="46387"/>
    <cellStyle name="20% - 强调文字颜色 1 4 2" xfId="4145"/>
    <cellStyle name="20% - 强调文字颜色 1 4 2 2" xfId="14375"/>
    <cellStyle name="20% - 强调文字颜色 1 4 2 2 2" xfId="28109"/>
    <cellStyle name="20% - 强调文字颜色 1 4 2 3" xfId="19387"/>
    <cellStyle name="20% - 强调文字颜色 1 4 2_Sheet1" xfId="28110"/>
    <cellStyle name="20% - 强调文字颜色 1 4 3" xfId="11076"/>
    <cellStyle name="20% - 强调文字颜色 1 4 3 2" xfId="28111"/>
    <cellStyle name="20% - 强调文字颜色 1 4 3 3" xfId="21979"/>
    <cellStyle name="20% - 强调文字颜色 1 4 4" xfId="14244"/>
    <cellStyle name="20% - 强调文字颜色 1 4 4 2" xfId="28112"/>
    <cellStyle name="20% - 强调文字颜色 1 4 5" xfId="19256"/>
    <cellStyle name="20% - 强调文字颜色 1 4 6" xfId="44747"/>
    <cellStyle name="20% - 强调文字颜色 1 4 7" xfId="44034"/>
    <cellStyle name="20% - 强调文字颜色 1 4 8" xfId="44535"/>
    <cellStyle name="20% - 强调文字颜色 1 4 9" xfId="44218"/>
    <cellStyle name="20% - 强调文字颜色 1 4_Sheet1" xfId="28113"/>
    <cellStyle name="20% - 强调文字颜色 1 40" xfId="46388"/>
    <cellStyle name="20% - 强调文字颜色 1 41" xfId="46389"/>
    <cellStyle name="20% - 强调文字颜色 1 42" xfId="46390"/>
    <cellStyle name="20% - 强调文字颜色 1 43" xfId="46391"/>
    <cellStyle name="20% - 强调文字颜色 1 5" xfId="3449"/>
    <cellStyle name="20% - 强调文字颜色 1 5 2" xfId="13710"/>
    <cellStyle name="20% - 强调文字颜色 1 5 2 2" xfId="28115"/>
    <cellStyle name="20% - 强调文字颜色 1 5 3" xfId="18722"/>
    <cellStyle name="20% - 强调文字颜色 1 5 3 2" xfId="28114"/>
    <cellStyle name="20% - 强调文字颜色 1 6" xfId="10432"/>
    <cellStyle name="20% - 强调文字颜色 1 6 2" xfId="46392"/>
    <cellStyle name="20% - 强调文字颜色 1 6 3" xfId="28116"/>
    <cellStyle name="20% - 强调文字颜色 1 7" xfId="11465"/>
    <cellStyle name="20% - 强调文字颜色 1 7 2" xfId="46393"/>
    <cellStyle name="20% - 强调文字颜色 1 8" xfId="16490"/>
    <cellStyle name="20% - 强调文字颜色 1 8 2" xfId="46394"/>
    <cellStyle name="20% - 强调文字颜色 1 9" xfId="46395"/>
    <cellStyle name="20% - 强调文字颜色 1_Ecommerce_2014Fall_Fashion bedding_MP_forecast evaluation_20140418" xfId="4498"/>
    <cellStyle name="20% - 强调文字颜色 2" xfId="28"/>
    <cellStyle name="20% - 强调文字颜色 2 10" xfId="46396"/>
    <cellStyle name="20% - 强调文字颜色 2 11" xfId="46397"/>
    <cellStyle name="20% - 强调文字颜色 2 12" xfId="46398"/>
    <cellStyle name="20% - 强调文字颜色 2 13" xfId="46399"/>
    <cellStyle name="20% - 强调文字颜色 2 14" xfId="46400"/>
    <cellStyle name="20% - 强调文字颜色 2 15" xfId="46401"/>
    <cellStyle name="20% - 强调文字颜色 2 16" xfId="46402"/>
    <cellStyle name="20% - 强调文字颜色 2 17" xfId="46403"/>
    <cellStyle name="20% - 强调文字颜色 2 18" xfId="46404"/>
    <cellStyle name="20% - 强调文字颜色 2 19" xfId="46405"/>
    <cellStyle name="20% - 强调文字颜色 2 2" xfId="1024"/>
    <cellStyle name="20% - 强调文字颜色 2 2 10" xfId="4613"/>
    <cellStyle name="20% - 强调文字颜色 2 2 10 2" xfId="5642"/>
    <cellStyle name="20% - 强调文字颜色 2 2 10 2 2" xfId="15807"/>
    <cellStyle name="20% - 强调文字颜色 2 2 10 2 3" xfId="20819"/>
    <cellStyle name="20% - 强调文字颜色 2 2 10 3" xfId="14799"/>
    <cellStyle name="20% - 强调文字颜色 2 2 10 4" xfId="19811"/>
    <cellStyle name="20% - 强调文字颜色 2 2 11" xfId="4614"/>
    <cellStyle name="20% - 强调文字颜色 2 2 11 2" xfId="5643"/>
    <cellStyle name="20% - 强调文字颜色 2 2 11 2 2" xfId="15808"/>
    <cellStyle name="20% - 强调文字颜色 2 2 11 2 3" xfId="20820"/>
    <cellStyle name="20% - 强调文字颜色 2 2 11 3" xfId="14800"/>
    <cellStyle name="20% - 强调文字颜色 2 2 11 4" xfId="19812"/>
    <cellStyle name="20% - 强调文字颜色 2 2 12" xfId="4615"/>
    <cellStyle name="20% - 强调文字颜色 2 2 12 2" xfId="5644"/>
    <cellStyle name="20% - 强调文字颜色 2 2 12 2 2" xfId="15809"/>
    <cellStyle name="20% - 强调文字颜色 2 2 12 2 3" xfId="20821"/>
    <cellStyle name="20% - 强调文字颜色 2 2 12 3" xfId="14801"/>
    <cellStyle name="20% - 强调文字颜色 2 2 12 4" xfId="19813"/>
    <cellStyle name="20% - 强调文字颜色 2 2 13" xfId="4616"/>
    <cellStyle name="20% - 强调文字颜色 2 2 13 2" xfId="5645"/>
    <cellStyle name="20% - 强调文字颜色 2 2 13 2 2" xfId="15810"/>
    <cellStyle name="20% - 强调文字颜色 2 2 13 2 3" xfId="20822"/>
    <cellStyle name="20% - 强调文字颜色 2 2 13 3" xfId="14802"/>
    <cellStyle name="20% - 强调文字颜色 2 2 13 4" xfId="19814"/>
    <cellStyle name="20% - 强调文字颜色 2 2 14" xfId="4617"/>
    <cellStyle name="20% - 强调文字颜色 2 2 14 2" xfId="5646"/>
    <cellStyle name="20% - 强调文字颜色 2 2 14 2 2" xfId="15811"/>
    <cellStyle name="20% - 强调文字颜色 2 2 14 2 3" xfId="20823"/>
    <cellStyle name="20% - 强调文字颜色 2 2 14 3" xfId="14803"/>
    <cellStyle name="20% - 强调文字颜色 2 2 14 4" xfId="19815"/>
    <cellStyle name="20% - 强调文字颜色 2 2 15" xfId="3034"/>
    <cellStyle name="20% - 强调文字颜色 2 2 15 2" xfId="13306"/>
    <cellStyle name="20% - 强调文字颜色 2 2 15 3" xfId="18318"/>
    <cellStyle name="20% - 强调文字颜色 2 2 16" xfId="11077"/>
    <cellStyle name="20% - 强调文字颜色 2 2 16 2" xfId="21980"/>
    <cellStyle name="20% - 强调文字颜色 2 2 17" xfId="12456"/>
    <cellStyle name="20% - 强调文字颜色 2 2 18" xfId="17473"/>
    <cellStyle name="20% - 强调文字颜色 2 2 2" xfId="1654"/>
    <cellStyle name="20% - 强调文字颜色 2 2 2 10" xfId="22436"/>
    <cellStyle name="20% - 强调文字颜色 2 2 2 2" xfId="4618"/>
    <cellStyle name="20% - 强调文字颜色 2 2 2 2 2" xfId="5647"/>
    <cellStyle name="20% - 强调文字颜色 2 2 2 2 2 2" xfId="15812"/>
    <cellStyle name="20% - 强调文字颜色 2 2 2 2 2 2 2" xfId="28117"/>
    <cellStyle name="20% - 强调文字颜色 2 2 2 2 2 3" xfId="20824"/>
    <cellStyle name="20% - 强调文字颜色 2 2 2 2 3" xfId="14804"/>
    <cellStyle name="20% - 强调文字颜色 2 2 2 2 4" xfId="19816"/>
    <cellStyle name="20% - 强调文字颜色 2 2 2 2_Sheet1" xfId="28118"/>
    <cellStyle name="20% - 强调文字颜色 2 2 2 3" xfId="3453"/>
    <cellStyle name="20% - 强调文字颜色 2 2 2 3 2" xfId="28119"/>
    <cellStyle name="20% - 强调文字颜色 2 2 2 4" xfId="13714"/>
    <cellStyle name="20% - 强调文字颜色 2 2 2 4 2" xfId="28120"/>
    <cellStyle name="20% - 强调文字颜色 2 2 2 5" xfId="18726"/>
    <cellStyle name="20% - 强调文字颜色 2 2 2 6" xfId="44743"/>
    <cellStyle name="20% - 强调文字颜色 2 2 2 7" xfId="44038"/>
    <cellStyle name="20% - 强调文字颜色 2 2 2 8" xfId="44531"/>
    <cellStyle name="20% - 强调文字颜色 2 2 2 9" xfId="44688"/>
    <cellStyle name="20% - 强调文字颜色 2 2 2_Sheet1" xfId="28121"/>
    <cellStyle name="20% - 强调文字颜色 2 2 3" xfId="4015"/>
    <cellStyle name="20% - 强调文字颜色 2 2 3 2" xfId="5357"/>
    <cellStyle name="20% - 强调文字颜色 2 2 3 2 2" xfId="15530"/>
    <cellStyle name="20% - 强调文字颜色 2 2 3 2 2 2" xfId="28122"/>
    <cellStyle name="20% - 强调文字颜色 2 2 3 2 3" xfId="20542"/>
    <cellStyle name="20% - 强调文字颜色 2 2 3 3" xfId="4619"/>
    <cellStyle name="20% - 强调文字颜色 2 2 3 3 2" xfId="14805"/>
    <cellStyle name="20% - 强调文字颜色 2 2 3 3 2 2" xfId="28123"/>
    <cellStyle name="20% - 强调文字颜色 2 2 3 3 3" xfId="19817"/>
    <cellStyle name="20% - 强调文字颜色 2 2 3 4" xfId="5648"/>
    <cellStyle name="20% - 强调文字颜色 2 2 3 4 2" xfId="15813"/>
    <cellStyle name="20% - 强调文字颜色 2 2 3 4 3" xfId="20825"/>
    <cellStyle name="20% - 强调文字颜色 2 2 3 5" xfId="14248"/>
    <cellStyle name="20% - 强调文字颜色 2 2 3 6" xfId="19260"/>
    <cellStyle name="20% - 强调文字颜色 2 2 3_Sheet1" xfId="28124"/>
    <cellStyle name="20% - 强调文字颜色 2 2 4" xfId="4620"/>
    <cellStyle name="20% - 强调文字颜色 2 2 4 2" xfId="5649"/>
    <cellStyle name="20% - 强调文字颜色 2 2 4 2 2" xfId="15814"/>
    <cellStyle name="20% - 强调文字颜色 2 2 4 2 3" xfId="20826"/>
    <cellStyle name="20% - 强调文字颜色 2 2 4 3" xfId="14806"/>
    <cellStyle name="20% - 强调文字颜色 2 2 4 3 2" xfId="28125"/>
    <cellStyle name="20% - 强调文字颜色 2 2 4 4" xfId="19818"/>
    <cellStyle name="20% - 强调文字颜色 2 2 5" xfId="4621"/>
    <cellStyle name="20% - 强调文字颜色 2 2 5 2" xfId="5650"/>
    <cellStyle name="20% - 强调文字颜色 2 2 5 2 2" xfId="15815"/>
    <cellStyle name="20% - 强调文字颜色 2 2 5 2 3" xfId="20827"/>
    <cellStyle name="20% - 强调文字颜色 2 2 5 3" xfId="14807"/>
    <cellStyle name="20% - 强调文字颜色 2 2 5 3 2" xfId="28126"/>
    <cellStyle name="20% - 强调文字颜色 2 2 5 4" xfId="19819"/>
    <cellStyle name="20% - 强调文字颜色 2 2 6" xfId="4622"/>
    <cellStyle name="20% - 强调文字颜色 2 2 6 2" xfId="5651"/>
    <cellStyle name="20% - 强调文字颜色 2 2 6 2 2" xfId="15816"/>
    <cellStyle name="20% - 强调文字颜色 2 2 6 2 3" xfId="20828"/>
    <cellStyle name="20% - 强调文字颜色 2 2 6 3" xfId="14808"/>
    <cellStyle name="20% - 强调文字颜色 2 2 6 4" xfId="19820"/>
    <cellStyle name="20% - 强调文字颜色 2 2 7" xfId="4623"/>
    <cellStyle name="20% - 强调文字颜色 2 2 7 2" xfId="5652"/>
    <cellStyle name="20% - 强调文字颜色 2 2 7 2 2" xfId="15817"/>
    <cellStyle name="20% - 强调文字颜色 2 2 7 2 3" xfId="20829"/>
    <cellStyle name="20% - 强调文字颜色 2 2 7 3" xfId="14809"/>
    <cellStyle name="20% - 强调文字颜色 2 2 7 4" xfId="19821"/>
    <cellStyle name="20% - 强调文字颜色 2 2 8" xfId="4624"/>
    <cellStyle name="20% - 强调文字颜色 2 2 8 2" xfId="5653"/>
    <cellStyle name="20% - 强调文字颜色 2 2 8 2 2" xfId="15818"/>
    <cellStyle name="20% - 强调文字颜色 2 2 8 2 3" xfId="20830"/>
    <cellStyle name="20% - 强调文字颜色 2 2 8 3" xfId="14810"/>
    <cellStyle name="20% - 强调文字颜色 2 2 8 4" xfId="19822"/>
    <cellStyle name="20% - 强调文字颜色 2 2 9" xfId="4625"/>
    <cellStyle name="20% - 强调文字颜色 2 2 9 2" xfId="5654"/>
    <cellStyle name="20% - 强调文字颜色 2 2 9 2 2" xfId="15819"/>
    <cellStyle name="20% - 强调文字颜色 2 2 9 2 3" xfId="20831"/>
    <cellStyle name="20% - 强调文字颜色 2 2 9 3" xfId="14811"/>
    <cellStyle name="20% - 强调文字颜色 2 2 9 4" xfId="19823"/>
    <cellStyle name="20% - 强调文字颜色 2 2_2014S panel ship date" xfId="28127"/>
    <cellStyle name="20% - 强调文字颜色 2 20" xfId="46406"/>
    <cellStyle name="20% - 强调文字颜色 2 21" xfId="46407"/>
    <cellStyle name="20% - 强调文字颜色 2 22" xfId="46408"/>
    <cellStyle name="20% - 强调文字颜色 2 23" xfId="46409"/>
    <cellStyle name="20% - 强调文字颜色 2 24" xfId="46410"/>
    <cellStyle name="20% - 强调文字颜色 2 25" xfId="46411"/>
    <cellStyle name="20% - 强调文字颜色 2 26" xfId="46412"/>
    <cellStyle name="20% - 强调文字颜色 2 27" xfId="46413"/>
    <cellStyle name="20% - 强调文字颜色 2 28" xfId="46414"/>
    <cellStyle name="20% - 强调文字颜色 2 29" xfId="46415"/>
    <cellStyle name="20% - 强调文字颜色 2 3" xfId="1030"/>
    <cellStyle name="20% - 强调文字颜色 2 3 10" xfId="44173"/>
    <cellStyle name="20% - 强调文字颜色 2 3 2" xfId="1655"/>
    <cellStyle name="20% - 强调文字颜色 2 3 2 10" xfId="22621"/>
    <cellStyle name="20% - 强调文字颜色 2 3 2 2" xfId="4626"/>
    <cellStyle name="20% - 强调文字颜色 2 3 2 2 2" xfId="5655"/>
    <cellStyle name="20% - 强调文字颜色 2 3 2 2 2 2" xfId="15820"/>
    <cellStyle name="20% - 强调文字颜色 2 3 2 2 2 2 2" xfId="28128"/>
    <cellStyle name="20% - 强调文字颜色 2 3 2 2 2 3" xfId="20832"/>
    <cellStyle name="20% - 强调文字颜色 2 3 2 2 3" xfId="14812"/>
    <cellStyle name="20% - 强调文字颜色 2 3 2 2 4" xfId="19824"/>
    <cellStyle name="20% - 强调文字颜色 2 3 2 2_Sheet1" xfId="28129"/>
    <cellStyle name="20% - 强调文字颜色 2 3 2 3" xfId="3454"/>
    <cellStyle name="20% - 强调文字颜色 2 3 2 3 2" xfId="28130"/>
    <cellStyle name="20% - 强调文字颜色 2 3 2 4" xfId="13715"/>
    <cellStyle name="20% - 强调文字颜色 2 3 2 4 2" xfId="28131"/>
    <cellStyle name="20% - 强调文字颜色 2 3 2 5" xfId="18727"/>
    <cellStyle name="20% - 强调文字颜色 2 3 2 6" xfId="44742"/>
    <cellStyle name="20% - 强调文字颜色 2 3 2 7" xfId="44039"/>
    <cellStyle name="20% - 强调文字颜色 2 3 2 8" xfId="44530"/>
    <cellStyle name="20% - 强调文字颜色 2 3 2 9" xfId="44811"/>
    <cellStyle name="20% - 强调文字颜色 2 3 2_Sheet1" xfId="28132"/>
    <cellStyle name="20% - 强调文字颜色 2 3 3" xfId="4016"/>
    <cellStyle name="20% - 强调文字颜色 2 3 3 2" xfId="5358"/>
    <cellStyle name="20% - 强调文字颜色 2 3 3 2 2" xfId="15531"/>
    <cellStyle name="20% - 强调文字颜色 2 3 3 2 2 2" xfId="28133"/>
    <cellStyle name="20% - 强调文字颜色 2 3 3 2 3" xfId="20543"/>
    <cellStyle name="20% - 强调文字颜色 2 3 3 3" xfId="4627"/>
    <cellStyle name="20% - 强调文字颜色 2 3 3 3 2" xfId="14813"/>
    <cellStyle name="20% - 强调文字颜色 2 3 3 3 3" xfId="19825"/>
    <cellStyle name="20% - 强调文字颜色 2 3 3 4" xfId="5656"/>
    <cellStyle name="20% - 强调文字颜色 2 3 3 4 2" xfId="15821"/>
    <cellStyle name="20% - 强调文字颜色 2 3 3 4 3" xfId="20833"/>
    <cellStyle name="20% - 强调文字颜色 2 3 3 5" xfId="14249"/>
    <cellStyle name="20% - 强调文字颜色 2 3 3 6" xfId="19261"/>
    <cellStyle name="20% - 强调文字颜色 2 3 3_Sheet1" xfId="28134"/>
    <cellStyle name="20% - 强调文字颜色 2 3 4" xfId="3035"/>
    <cellStyle name="20% - 强调文字颜色 2 3 4 2" xfId="13307"/>
    <cellStyle name="20% - 强调文字颜色 2 3 4 2 2" xfId="28135"/>
    <cellStyle name="20% - 强调文字颜色 2 3 4 3" xfId="18319"/>
    <cellStyle name="20% - 强调文字颜色 2 3 5" xfId="12462"/>
    <cellStyle name="20% - 强调文字颜色 2 3 5 2" xfId="28136"/>
    <cellStyle name="20% - 强调文字颜色 2 3 5 3" xfId="21981"/>
    <cellStyle name="20% - 强调文字颜色 2 3 6" xfId="17479"/>
    <cellStyle name="20% - 强调文字颜色 2 3 6 2" xfId="22640"/>
    <cellStyle name="20% - 强调文字颜色 2 3 7" xfId="44846"/>
    <cellStyle name="20% - 强调文字颜色 2 3 8" xfId="23120"/>
    <cellStyle name="20% - 强调文字颜色 2 3 9" xfId="44013"/>
    <cellStyle name="20% - 强调文字颜色 2 3_2014S panel ship date" xfId="28137"/>
    <cellStyle name="20% - 强调文字颜色 2 30" xfId="46416"/>
    <cellStyle name="20% - 强调文字颜色 2 31" xfId="46417"/>
    <cellStyle name="20% - 强调文字颜色 2 32" xfId="46418"/>
    <cellStyle name="20% - 强调文字颜色 2 33" xfId="46419"/>
    <cellStyle name="20% - 强调文字颜色 2 34" xfId="46420"/>
    <cellStyle name="20% - 强调文字颜色 2 35" xfId="46421"/>
    <cellStyle name="20% - 强调文字颜色 2 36" xfId="46422"/>
    <cellStyle name="20% - 强调文字颜色 2 37" xfId="46423"/>
    <cellStyle name="20% - 强调文字颜色 2 38" xfId="46424"/>
    <cellStyle name="20% - 强调文字颜色 2 39" xfId="46425"/>
    <cellStyle name="20% - 强调文字颜色 2 4" xfId="4014"/>
    <cellStyle name="20% - 强调文字颜色 2 4 10" xfId="22437"/>
    <cellStyle name="20% - 强调文字颜色 2 4 11" xfId="46426"/>
    <cellStyle name="20% - 强调文字颜色 2 4 2" xfId="4146"/>
    <cellStyle name="20% - 强调文字颜色 2 4 2 2" xfId="14376"/>
    <cellStyle name="20% - 强调文字颜色 2 4 2 2 2" xfId="28138"/>
    <cellStyle name="20% - 强调文字颜色 2 4 2 3" xfId="19388"/>
    <cellStyle name="20% - 强调文字颜色 2 4 2_Sheet1" xfId="28139"/>
    <cellStyle name="20% - 强调文字颜色 2 4 3" xfId="11078"/>
    <cellStyle name="20% - 强调文字颜色 2 4 3 2" xfId="28140"/>
    <cellStyle name="20% - 强调文字颜色 2 4 3 3" xfId="21982"/>
    <cellStyle name="20% - 强调文字颜色 2 4 4" xfId="14247"/>
    <cellStyle name="20% - 强调文字颜色 2 4 4 2" xfId="28141"/>
    <cellStyle name="20% - 强调文字颜色 2 4 5" xfId="19259"/>
    <cellStyle name="20% - 强调文字颜色 2 4 6" xfId="44744"/>
    <cellStyle name="20% - 强调文字颜色 2 4 7" xfId="44037"/>
    <cellStyle name="20% - 强调文字颜色 2 4 8" xfId="44532"/>
    <cellStyle name="20% - 强调文字颜色 2 4 9" xfId="44221"/>
    <cellStyle name="20% - 强调文字颜色 2 4_Sheet1" xfId="28142"/>
    <cellStyle name="20% - 强调文字颜色 2 40" xfId="46427"/>
    <cellStyle name="20% - 强调文字颜色 2 41" xfId="46428"/>
    <cellStyle name="20% - 强调文字颜色 2 42" xfId="46429"/>
    <cellStyle name="20% - 强调文字颜色 2 43" xfId="46430"/>
    <cellStyle name="20% - 强调文字颜色 2 5" xfId="3452"/>
    <cellStyle name="20% - 强调文字颜色 2 5 2" xfId="13713"/>
    <cellStyle name="20% - 强调文字颜色 2 5 2 2" xfId="28144"/>
    <cellStyle name="20% - 强调文字颜色 2 5 3" xfId="18725"/>
    <cellStyle name="20% - 强调文字颜色 2 5 3 2" xfId="28143"/>
    <cellStyle name="20% - 强调文字颜色 2 6" xfId="10433"/>
    <cellStyle name="20% - 强调文字颜色 2 6 2" xfId="46431"/>
    <cellStyle name="20% - 强调文字颜色 2 6 3" xfId="28145"/>
    <cellStyle name="20% - 强调文字颜色 2 7" xfId="11462"/>
    <cellStyle name="20% - 强调文字颜色 2 7 2" xfId="46432"/>
    <cellStyle name="20% - 强调文字颜色 2 8" xfId="16491"/>
    <cellStyle name="20% - 强调文字颜色 2 8 2" xfId="46433"/>
    <cellStyle name="20% - 强调文字颜色 2 9" xfId="46434"/>
    <cellStyle name="20% - 强调文字颜色 2_Ecommerce_2014Fall_Fashion bedding_MP_forecast evaluation_20140418" xfId="4499"/>
    <cellStyle name="20% - 强调文字颜色 3" xfId="29"/>
    <cellStyle name="20% - 强调文字颜色 3 10" xfId="46435"/>
    <cellStyle name="20% - 强调文字颜色 3 11" xfId="46436"/>
    <cellStyle name="20% - 强调文字颜色 3 12" xfId="46437"/>
    <cellStyle name="20% - 强调文字颜色 3 13" xfId="46438"/>
    <cellStyle name="20% - 强调文字颜色 3 14" xfId="46439"/>
    <cellStyle name="20% - 强调文字颜色 3 15" xfId="46440"/>
    <cellStyle name="20% - 强调文字颜色 3 16" xfId="46441"/>
    <cellStyle name="20% - 强调文字颜色 3 17" xfId="46442"/>
    <cellStyle name="20% - 强调文字颜色 3 18" xfId="46443"/>
    <cellStyle name="20% - 强调文字颜色 3 19" xfId="46444"/>
    <cellStyle name="20% - 强调文字颜色 3 2" xfId="1025"/>
    <cellStyle name="20% - 强调文字颜色 3 2 10" xfId="4628"/>
    <cellStyle name="20% - 强调文字颜色 3 2 10 2" xfId="5657"/>
    <cellStyle name="20% - 强调文字颜色 3 2 10 2 2" xfId="15822"/>
    <cellStyle name="20% - 强调文字颜色 3 2 10 2 3" xfId="20834"/>
    <cellStyle name="20% - 强调文字颜色 3 2 10 3" xfId="14814"/>
    <cellStyle name="20% - 强调文字颜色 3 2 10 4" xfId="19826"/>
    <cellStyle name="20% - 强调文字颜色 3 2 11" xfId="4629"/>
    <cellStyle name="20% - 强调文字颜色 3 2 11 2" xfId="5658"/>
    <cellStyle name="20% - 强调文字颜色 3 2 11 2 2" xfId="15823"/>
    <cellStyle name="20% - 强调文字颜色 3 2 11 2 3" xfId="20835"/>
    <cellStyle name="20% - 强调文字颜色 3 2 11 3" xfId="14815"/>
    <cellStyle name="20% - 强调文字颜色 3 2 11 4" xfId="19827"/>
    <cellStyle name="20% - 强调文字颜色 3 2 12" xfId="4630"/>
    <cellStyle name="20% - 强调文字颜色 3 2 12 2" xfId="5659"/>
    <cellStyle name="20% - 强调文字颜色 3 2 12 2 2" xfId="15824"/>
    <cellStyle name="20% - 强调文字颜色 3 2 12 2 3" xfId="20836"/>
    <cellStyle name="20% - 强调文字颜色 3 2 12 3" xfId="14816"/>
    <cellStyle name="20% - 强调文字颜色 3 2 12 4" xfId="19828"/>
    <cellStyle name="20% - 强调文字颜色 3 2 13" xfId="4631"/>
    <cellStyle name="20% - 强调文字颜色 3 2 13 2" xfId="5660"/>
    <cellStyle name="20% - 强调文字颜色 3 2 13 2 2" xfId="15825"/>
    <cellStyle name="20% - 强调文字颜色 3 2 13 2 3" xfId="20837"/>
    <cellStyle name="20% - 强调文字颜色 3 2 13 3" xfId="14817"/>
    <cellStyle name="20% - 强调文字颜色 3 2 13 4" xfId="19829"/>
    <cellStyle name="20% - 强调文字颜色 3 2 14" xfId="4632"/>
    <cellStyle name="20% - 强调文字颜色 3 2 14 2" xfId="5661"/>
    <cellStyle name="20% - 强调文字颜色 3 2 14 2 2" xfId="15826"/>
    <cellStyle name="20% - 强调文字颜色 3 2 14 2 3" xfId="20838"/>
    <cellStyle name="20% - 强调文字颜色 3 2 14 3" xfId="14818"/>
    <cellStyle name="20% - 强调文字颜色 3 2 14 4" xfId="19830"/>
    <cellStyle name="20% - 强调文字颜色 3 2 15" xfId="3036"/>
    <cellStyle name="20% - 强调文字颜色 3 2 15 2" xfId="13308"/>
    <cellStyle name="20% - 强调文字颜色 3 2 15 3" xfId="18320"/>
    <cellStyle name="20% - 强调文字颜色 3 2 16" xfId="11079"/>
    <cellStyle name="20% - 强调文字颜色 3 2 16 2" xfId="21983"/>
    <cellStyle name="20% - 强调文字颜色 3 2 17" xfId="12457"/>
    <cellStyle name="20% - 强调文字颜色 3 2 18" xfId="17474"/>
    <cellStyle name="20% - 强调文字颜色 3 2 2" xfId="1656"/>
    <cellStyle name="20% - 强调文字颜色 3 2 2 10" xfId="44857"/>
    <cellStyle name="20% - 强调文字颜色 3 2 2 2" xfId="4633"/>
    <cellStyle name="20% - 强调文字颜色 3 2 2 2 2" xfId="5662"/>
    <cellStyle name="20% - 强调文字颜色 3 2 2 2 2 2" xfId="15827"/>
    <cellStyle name="20% - 强调文字颜色 3 2 2 2 2 2 2" xfId="28146"/>
    <cellStyle name="20% - 强调文字颜色 3 2 2 2 2 3" xfId="20839"/>
    <cellStyle name="20% - 强调文字颜色 3 2 2 2 3" xfId="14819"/>
    <cellStyle name="20% - 强调文字颜色 3 2 2 2 4" xfId="19831"/>
    <cellStyle name="20% - 强调文字颜色 3 2 2 2_Sheet1" xfId="28147"/>
    <cellStyle name="20% - 强调文字颜色 3 2 2 3" xfId="3456"/>
    <cellStyle name="20% - 强调文字颜色 3 2 2 3 2" xfId="28148"/>
    <cellStyle name="20% - 强调文字颜色 3 2 2 4" xfId="13717"/>
    <cellStyle name="20% - 强调文字颜色 3 2 2 4 2" xfId="28149"/>
    <cellStyle name="20% - 强调文字颜色 3 2 2 5" xfId="18729"/>
    <cellStyle name="20% - 强调文字颜色 3 2 2 6" xfId="44740"/>
    <cellStyle name="20% - 强调文字颜色 3 2 2 7" xfId="44041"/>
    <cellStyle name="20% - 强调文字颜色 3 2 2 8" xfId="22614"/>
    <cellStyle name="20% - 强调文字颜色 3 2 2 9" xfId="44223"/>
    <cellStyle name="20% - 强调文字颜色 3 2 2_Sheet1" xfId="28150"/>
    <cellStyle name="20% - 强调文字颜色 3 2 3" xfId="4018"/>
    <cellStyle name="20% - 强调文字颜色 3 2 3 2" xfId="5359"/>
    <cellStyle name="20% - 强调文字颜色 3 2 3 2 2" xfId="15532"/>
    <cellStyle name="20% - 强调文字颜色 3 2 3 2 2 2" xfId="28151"/>
    <cellStyle name="20% - 强调文字颜色 3 2 3 2 3" xfId="20544"/>
    <cellStyle name="20% - 强调文字颜色 3 2 3 3" xfId="4634"/>
    <cellStyle name="20% - 强调文字颜色 3 2 3 3 2" xfId="14820"/>
    <cellStyle name="20% - 强调文字颜色 3 2 3 3 2 2" xfId="28152"/>
    <cellStyle name="20% - 强调文字颜色 3 2 3 3 3" xfId="19832"/>
    <cellStyle name="20% - 强调文字颜色 3 2 3 4" xfId="5663"/>
    <cellStyle name="20% - 强调文字颜色 3 2 3 4 2" xfId="15828"/>
    <cellStyle name="20% - 强调文字颜色 3 2 3 4 3" xfId="20840"/>
    <cellStyle name="20% - 强调文字颜色 3 2 3 5" xfId="14251"/>
    <cellStyle name="20% - 强调文字颜色 3 2 3 6" xfId="19263"/>
    <cellStyle name="20% - 强调文字颜色 3 2 3_Sheet1" xfId="28153"/>
    <cellStyle name="20% - 强调文字颜色 3 2 4" xfId="4635"/>
    <cellStyle name="20% - 强调文字颜色 3 2 4 2" xfId="5664"/>
    <cellStyle name="20% - 强调文字颜色 3 2 4 2 2" xfId="15829"/>
    <cellStyle name="20% - 强调文字颜色 3 2 4 2 3" xfId="20841"/>
    <cellStyle name="20% - 强调文字颜色 3 2 4 3" xfId="14821"/>
    <cellStyle name="20% - 强调文字颜色 3 2 4 3 2" xfId="28154"/>
    <cellStyle name="20% - 强调文字颜色 3 2 4 4" xfId="19833"/>
    <cellStyle name="20% - 强调文字颜色 3 2 5" xfId="4636"/>
    <cellStyle name="20% - 强调文字颜色 3 2 5 2" xfId="5665"/>
    <cellStyle name="20% - 强调文字颜色 3 2 5 2 2" xfId="15830"/>
    <cellStyle name="20% - 强调文字颜色 3 2 5 2 3" xfId="20842"/>
    <cellStyle name="20% - 强调文字颜色 3 2 5 3" xfId="14822"/>
    <cellStyle name="20% - 强调文字颜色 3 2 5 3 2" xfId="28155"/>
    <cellStyle name="20% - 强调文字颜色 3 2 5 4" xfId="19834"/>
    <cellStyle name="20% - 强调文字颜色 3 2 6" xfId="4637"/>
    <cellStyle name="20% - 强调文字颜色 3 2 6 2" xfId="5666"/>
    <cellStyle name="20% - 强调文字颜色 3 2 6 2 2" xfId="15831"/>
    <cellStyle name="20% - 强调文字颜色 3 2 6 2 3" xfId="20843"/>
    <cellStyle name="20% - 强调文字颜色 3 2 6 3" xfId="14823"/>
    <cellStyle name="20% - 强调文字颜色 3 2 6 4" xfId="19835"/>
    <cellStyle name="20% - 强调文字颜色 3 2 7" xfId="4638"/>
    <cellStyle name="20% - 强调文字颜色 3 2 7 2" xfId="5667"/>
    <cellStyle name="20% - 强调文字颜色 3 2 7 2 2" xfId="15832"/>
    <cellStyle name="20% - 强调文字颜色 3 2 7 2 3" xfId="20844"/>
    <cellStyle name="20% - 强调文字颜色 3 2 7 3" xfId="14824"/>
    <cellStyle name="20% - 强调文字颜色 3 2 7 4" xfId="19836"/>
    <cellStyle name="20% - 强调文字颜色 3 2 8" xfId="4639"/>
    <cellStyle name="20% - 强调文字颜色 3 2 8 2" xfId="5668"/>
    <cellStyle name="20% - 强调文字颜色 3 2 8 2 2" xfId="15833"/>
    <cellStyle name="20% - 强调文字颜色 3 2 8 2 3" xfId="20845"/>
    <cellStyle name="20% - 强调文字颜色 3 2 8 3" xfId="14825"/>
    <cellStyle name="20% - 强调文字颜色 3 2 8 4" xfId="19837"/>
    <cellStyle name="20% - 强调文字颜色 3 2 9" xfId="4640"/>
    <cellStyle name="20% - 强调文字颜色 3 2 9 2" xfId="5669"/>
    <cellStyle name="20% - 强调文字颜色 3 2 9 2 2" xfId="15834"/>
    <cellStyle name="20% - 强调文字颜色 3 2 9 2 3" xfId="20846"/>
    <cellStyle name="20% - 强调文字颜色 3 2 9 3" xfId="14826"/>
    <cellStyle name="20% - 强调文字颜色 3 2 9 4" xfId="19838"/>
    <cellStyle name="20% - 强调文字颜色 3 2_2014S panel ship date" xfId="28156"/>
    <cellStyle name="20% - 强调文字颜色 3 20" xfId="46445"/>
    <cellStyle name="20% - 强调文字颜色 3 21" xfId="46446"/>
    <cellStyle name="20% - 强调文字颜色 3 22" xfId="46447"/>
    <cellStyle name="20% - 强调文字颜色 3 23" xfId="46448"/>
    <cellStyle name="20% - 强调文字颜色 3 24" xfId="46449"/>
    <cellStyle name="20% - 强调文字颜色 3 25" xfId="46450"/>
    <cellStyle name="20% - 强调文字颜色 3 26" xfId="46451"/>
    <cellStyle name="20% - 强调文字颜色 3 27" xfId="46452"/>
    <cellStyle name="20% - 强调文字颜色 3 28" xfId="46453"/>
    <cellStyle name="20% - 强调文字颜色 3 29" xfId="46454"/>
    <cellStyle name="20% - 强调文字颜色 3 3" xfId="1031"/>
    <cellStyle name="20% - 强调文字颜色 3 3 10" xfId="22441"/>
    <cellStyle name="20% - 强调文字颜色 3 3 2" xfId="1657"/>
    <cellStyle name="20% - 强调文字颜色 3 3 2 10" xfId="44397"/>
    <cellStyle name="20% - 强调文字颜色 3 3 2 2" xfId="4641"/>
    <cellStyle name="20% - 强调文字颜色 3 3 2 2 2" xfId="5670"/>
    <cellStyle name="20% - 强调文字颜色 3 3 2 2 2 2" xfId="15835"/>
    <cellStyle name="20% - 强调文字颜色 3 3 2 2 2 2 2" xfId="28157"/>
    <cellStyle name="20% - 强调文字颜色 3 3 2 2 2 3" xfId="20847"/>
    <cellStyle name="20% - 强调文字颜色 3 3 2 2 3" xfId="14827"/>
    <cellStyle name="20% - 强调文字颜色 3 3 2 2 4" xfId="19839"/>
    <cellStyle name="20% - 强调文字颜色 3 3 2 2_Sheet1" xfId="28158"/>
    <cellStyle name="20% - 强调文字颜色 3 3 2 3" xfId="3457"/>
    <cellStyle name="20% - 强调文字颜色 3 3 2 3 2" xfId="28159"/>
    <cellStyle name="20% - 强调文字颜色 3 3 2 4" xfId="13718"/>
    <cellStyle name="20% - 强调文字颜色 3 3 2 4 2" xfId="28160"/>
    <cellStyle name="20% - 强调文字颜色 3 3 2 5" xfId="18730"/>
    <cellStyle name="20% - 强调文字颜色 3 3 2 6" xfId="44739"/>
    <cellStyle name="20% - 强调文字颜色 3 3 2 7" xfId="44042"/>
    <cellStyle name="20% - 强调文字颜色 3 3 2 8" xfId="44529"/>
    <cellStyle name="20% - 强调文字颜色 3 3 2 9" xfId="44224"/>
    <cellStyle name="20% - 强调文字颜色 3 3 2_Sheet1" xfId="28161"/>
    <cellStyle name="20% - 强调文字颜色 3 3 3" xfId="4019"/>
    <cellStyle name="20% - 强调文字颜色 3 3 3 2" xfId="5360"/>
    <cellStyle name="20% - 强调文字颜色 3 3 3 2 2" xfId="15533"/>
    <cellStyle name="20% - 强调文字颜色 3 3 3 2 2 2" xfId="28162"/>
    <cellStyle name="20% - 强调文字颜色 3 3 3 2 3" xfId="20545"/>
    <cellStyle name="20% - 强调文字颜色 3 3 3 3" xfId="4642"/>
    <cellStyle name="20% - 强调文字颜色 3 3 3 3 2" xfId="14828"/>
    <cellStyle name="20% - 强调文字颜色 3 3 3 3 3" xfId="19840"/>
    <cellStyle name="20% - 强调文字颜色 3 3 3 4" xfId="5671"/>
    <cellStyle name="20% - 强调文字颜色 3 3 3 4 2" xfId="15836"/>
    <cellStyle name="20% - 强调文字颜色 3 3 3 4 3" xfId="20848"/>
    <cellStyle name="20% - 强调文字颜色 3 3 3 5" xfId="14252"/>
    <cellStyle name="20% - 强调文字颜色 3 3 3 6" xfId="19264"/>
    <cellStyle name="20% - 强调文字颜色 3 3 3_Sheet1" xfId="28163"/>
    <cellStyle name="20% - 强调文字颜色 3 3 4" xfId="3037"/>
    <cellStyle name="20% - 强调文字颜色 3 3 4 2" xfId="13309"/>
    <cellStyle name="20% - 强调文字颜色 3 3 4 2 2" xfId="28164"/>
    <cellStyle name="20% - 强调文字颜色 3 3 4 3" xfId="18321"/>
    <cellStyle name="20% - 强调文字颜色 3 3 5" xfId="12463"/>
    <cellStyle name="20% - 强调文字颜色 3 3 5 2" xfId="28165"/>
    <cellStyle name="20% - 强调文字颜色 3 3 5 3" xfId="21984"/>
    <cellStyle name="20% - 强调文字颜色 3 3 6" xfId="17480"/>
    <cellStyle name="20% - 强调文字颜色 3 3 6 2" xfId="22639"/>
    <cellStyle name="20% - 强调文字颜色 3 3 7" xfId="44845"/>
    <cellStyle name="20% - 强调文字颜色 3 3 8" xfId="22187"/>
    <cellStyle name="20% - 强调文字颜色 3 3 9" xfId="44590"/>
    <cellStyle name="20% - 强调文字颜色 3 3_2014S panel ship date" xfId="28166"/>
    <cellStyle name="20% - 强调文字颜色 3 30" xfId="46455"/>
    <cellStyle name="20% - 强调文字颜色 3 31" xfId="46456"/>
    <cellStyle name="20% - 强调文字颜色 3 32" xfId="46457"/>
    <cellStyle name="20% - 强调文字颜色 3 33" xfId="46458"/>
    <cellStyle name="20% - 强调文字颜色 3 34" xfId="46459"/>
    <cellStyle name="20% - 强调文字颜色 3 35" xfId="46460"/>
    <cellStyle name="20% - 强调文字颜色 3 36" xfId="46461"/>
    <cellStyle name="20% - 强调文字颜色 3 37" xfId="46462"/>
    <cellStyle name="20% - 强调文字颜色 3 38" xfId="46463"/>
    <cellStyle name="20% - 强调文字颜色 3 39" xfId="46464"/>
    <cellStyle name="20% - 强调文字颜色 3 4" xfId="4017"/>
    <cellStyle name="20% - 强调文字颜色 3 4 10" xfId="44398"/>
    <cellStyle name="20% - 强调文字颜色 3 4 11" xfId="46465"/>
    <cellStyle name="20% - 强调文字颜色 3 4 2" xfId="4147"/>
    <cellStyle name="20% - 强调文字颜色 3 4 2 2" xfId="14377"/>
    <cellStyle name="20% - 强调文字颜色 3 4 2 2 2" xfId="28167"/>
    <cellStyle name="20% - 强调文字颜色 3 4 2 3" xfId="19389"/>
    <cellStyle name="20% - 强调文字颜色 3 4 2_Sheet1" xfId="28168"/>
    <cellStyle name="20% - 强调文字颜色 3 4 3" xfId="11080"/>
    <cellStyle name="20% - 强调文字颜色 3 4 3 2" xfId="28169"/>
    <cellStyle name="20% - 强调文字颜色 3 4 3 3" xfId="21985"/>
    <cellStyle name="20% - 强调文字颜色 3 4 4" xfId="14250"/>
    <cellStyle name="20% - 强调文字颜色 3 4 4 2" xfId="28170"/>
    <cellStyle name="20% - 强调文字颜色 3 4 5" xfId="19262"/>
    <cellStyle name="20% - 强调文字颜色 3 4 6" xfId="44741"/>
    <cellStyle name="20% - 强调文字颜色 3 4 7" xfId="44040"/>
    <cellStyle name="20% - 强调文字颜色 3 4 8" xfId="22482"/>
    <cellStyle name="20% - 强调文字颜色 3 4 9" xfId="44222"/>
    <cellStyle name="20% - 强调文字颜色 3 4_Sheet1" xfId="28171"/>
    <cellStyle name="20% - 强调文字颜色 3 40" xfId="46466"/>
    <cellStyle name="20% - 强调文字颜色 3 41" xfId="46467"/>
    <cellStyle name="20% - 强调文字颜色 3 42" xfId="46468"/>
    <cellStyle name="20% - 强调文字颜色 3 43" xfId="46469"/>
    <cellStyle name="20% - 强调文字颜色 3 5" xfId="3455"/>
    <cellStyle name="20% - 强调文字颜色 3 5 2" xfId="13716"/>
    <cellStyle name="20% - 强调文字颜色 3 5 2 2" xfId="28173"/>
    <cellStyle name="20% - 强调文字颜色 3 5 3" xfId="18728"/>
    <cellStyle name="20% - 强调文字颜色 3 5 3 2" xfId="28172"/>
    <cellStyle name="20% - 强调文字颜色 3 6" xfId="10434"/>
    <cellStyle name="20% - 强调文字颜色 3 6 2" xfId="46470"/>
    <cellStyle name="20% - 强调文字颜色 3 6 3" xfId="28174"/>
    <cellStyle name="20% - 强调文字颜色 3 7" xfId="11444"/>
    <cellStyle name="20% - 强调文字颜色 3 7 2" xfId="46471"/>
    <cellStyle name="20% - 强调文字颜色 3 8" xfId="16492"/>
    <cellStyle name="20% - 强调文字颜色 3 8 2" xfId="46472"/>
    <cellStyle name="20% - 强调文字颜色 3 9" xfId="46473"/>
    <cellStyle name="20% - 强调文字颜色 3_Ecommerce_2014Fall_Fashion bedding_MP_forecast evaluation_20140418" xfId="4500"/>
    <cellStyle name="20% - 强调文字颜色 4" xfId="30"/>
    <cellStyle name="20% - 强调文字颜色 4 10" xfId="46474"/>
    <cellStyle name="20% - 强调文字颜色 4 11" xfId="46475"/>
    <cellStyle name="20% - 强调文字颜色 4 12" xfId="46476"/>
    <cellStyle name="20% - 强调文字颜色 4 13" xfId="46477"/>
    <cellStyle name="20% - 强调文字颜色 4 14" xfId="46478"/>
    <cellStyle name="20% - 强调文字颜色 4 15" xfId="46479"/>
    <cellStyle name="20% - 强调文字颜色 4 16" xfId="46480"/>
    <cellStyle name="20% - 强调文字颜色 4 17" xfId="46481"/>
    <cellStyle name="20% - 强调文字颜色 4 18" xfId="46482"/>
    <cellStyle name="20% - 强调文字颜色 4 19" xfId="46483"/>
    <cellStyle name="20% - 强调文字颜色 4 2" xfId="1026"/>
    <cellStyle name="20% - 强调文字颜色 4 2 10" xfId="4643"/>
    <cellStyle name="20% - 强调文字颜色 4 2 10 2" xfId="5672"/>
    <cellStyle name="20% - 强调文字颜色 4 2 10 2 2" xfId="15837"/>
    <cellStyle name="20% - 强调文字颜色 4 2 10 2 3" xfId="20849"/>
    <cellStyle name="20% - 强调文字颜色 4 2 10 3" xfId="14829"/>
    <cellStyle name="20% - 强调文字颜色 4 2 10 4" xfId="19841"/>
    <cellStyle name="20% - 强调文字颜色 4 2 11" xfId="4644"/>
    <cellStyle name="20% - 强调文字颜色 4 2 11 2" xfId="5673"/>
    <cellStyle name="20% - 强调文字颜色 4 2 11 2 2" xfId="15838"/>
    <cellStyle name="20% - 强调文字颜色 4 2 11 2 3" xfId="20850"/>
    <cellStyle name="20% - 强调文字颜色 4 2 11 3" xfId="14830"/>
    <cellStyle name="20% - 强调文字颜色 4 2 11 4" xfId="19842"/>
    <cellStyle name="20% - 强调文字颜色 4 2 12" xfId="4645"/>
    <cellStyle name="20% - 强调文字颜色 4 2 12 2" xfId="5674"/>
    <cellStyle name="20% - 强调文字颜色 4 2 12 2 2" xfId="15839"/>
    <cellStyle name="20% - 强调文字颜色 4 2 12 2 3" xfId="20851"/>
    <cellStyle name="20% - 强调文字颜色 4 2 12 3" xfId="14831"/>
    <cellStyle name="20% - 强调文字颜色 4 2 12 4" xfId="19843"/>
    <cellStyle name="20% - 强调文字颜色 4 2 13" xfId="4646"/>
    <cellStyle name="20% - 强调文字颜色 4 2 13 2" xfId="5675"/>
    <cellStyle name="20% - 强调文字颜色 4 2 13 2 2" xfId="15840"/>
    <cellStyle name="20% - 强调文字颜色 4 2 13 2 3" xfId="20852"/>
    <cellStyle name="20% - 强调文字颜色 4 2 13 3" xfId="14832"/>
    <cellStyle name="20% - 强调文字颜色 4 2 13 4" xfId="19844"/>
    <cellStyle name="20% - 强调文字颜色 4 2 14" xfId="4647"/>
    <cellStyle name="20% - 强调文字颜色 4 2 14 2" xfId="5676"/>
    <cellStyle name="20% - 强调文字颜色 4 2 14 2 2" xfId="15841"/>
    <cellStyle name="20% - 强调文字颜色 4 2 14 2 3" xfId="20853"/>
    <cellStyle name="20% - 强调文字颜色 4 2 14 3" xfId="14833"/>
    <cellStyle name="20% - 强调文字颜色 4 2 14 4" xfId="19845"/>
    <cellStyle name="20% - 强调文字颜色 4 2 15" xfId="3038"/>
    <cellStyle name="20% - 强调文字颜色 4 2 15 2" xfId="13310"/>
    <cellStyle name="20% - 强调文字颜色 4 2 15 3" xfId="18322"/>
    <cellStyle name="20% - 强调文字颜色 4 2 16" xfId="11081"/>
    <cellStyle name="20% - 强调文字颜色 4 2 16 2" xfId="21986"/>
    <cellStyle name="20% - 强调文字颜色 4 2 17" xfId="12458"/>
    <cellStyle name="20% - 强调文字颜色 4 2 18" xfId="17475"/>
    <cellStyle name="20% - 强调文字颜色 4 2 2" xfId="1658"/>
    <cellStyle name="20% - 强调文字颜色 4 2 2 10" xfId="44395"/>
    <cellStyle name="20% - 强调文字颜色 4 2 2 2" xfId="4648"/>
    <cellStyle name="20% - 强调文字颜色 4 2 2 2 2" xfId="5677"/>
    <cellStyle name="20% - 强调文字颜色 4 2 2 2 2 2" xfId="15842"/>
    <cellStyle name="20% - 强调文字颜色 4 2 2 2 2 2 2" xfId="28175"/>
    <cellStyle name="20% - 强调文字颜色 4 2 2 2 2 3" xfId="20854"/>
    <cellStyle name="20% - 强调文字颜色 4 2 2 2 3" xfId="14834"/>
    <cellStyle name="20% - 强调文字颜色 4 2 2 2 4" xfId="19846"/>
    <cellStyle name="20% - 强调文字颜色 4 2 2 2_Sheet1" xfId="28176"/>
    <cellStyle name="20% - 强调文字颜色 4 2 2 3" xfId="3459"/>
    <cellStyle name="20% - 强调文字颜色 4 2 2 3 2" xfId="28177"/>
    <cellStyle name="20% - 强调文字颜色 4 2 2 4" xfId="13720"/>
    <cellStyle name="20% - 强调文字颜色 4 2 2 4 2" xfId="28178"/>
    <cellStyle name="20% - 强调文字颜色 4 2 2 5" xfId="18732"/>
    <cellStyle name="20% - 强调文字颜色 4 2 2 6" xfId="44737"/>
    <cellStyle name="20% - 强调文字颜色 4 2 2 7" xfId="44044"/>
    <cellStyle name="20% - 强调文字颜色 4 2 2 8" xfId="44527"/>
    <cellStyle name="20% - 强调文字颜色 4 2 2 9" xfId="44226"/>
    <cellStyle name="20% - 强调文字颜色 4 2 2_Sheet1" xfId="28179"/>
    <cellStyle name="20% - 强调文字颜色 4 2 3" xfId="4021"/>
    <cellStyle name="20% - 强调文字颜色 4 2 3 2" xfId="5361"/>
    <cellStyle name="20% - 强调文字颜色 4 2 3 2 2" xfId="15534"/>
    <cellStyle name="20% - 强调文字颜色 4 2 3 2 2 2" xfId="28180"/>
    <cellStyle name="20% - 强调文字颜色 4 2 3 2 3" xfId="20546"/>
    <cellStyle name="20% - 强调文字颜色 4 2 3 3" xfId="4649"/>
    <cellStyle name="20% - 强调文字颜色 4 2 3 3 2" xfId="14835"/>
    <cellStyle name="20% - 强调文字颜色 4 2 3 3 2 2" xfId="28181"/>
    <cellStyle name="20% - 强调文字颜色 4 2 3 3 3" xfId="19847"/>
    <cellStyle name="20% - 强调文字颜色 4 2 3 4" xfId="5678"/>
    <cellStyle name="20% - 强调文字颜色 4 2 3 4 2" xfId="15843"/>
    <cellStyle name="20% - 强调文字颜色 4 2 3 4 3" xfId="20855"/>
    <cellStyle name="20% - 强调文字颜色 4 2 3 5" xfId="14254"/>
    <cellStyle name="20% - 强调文字颜色 4 2 3 6" xfId="19266"/>
    <cellStyle name="20% - 强调文字颜色 4 2 3_Sheet1" xfId="28182"/>
    <cellStyle name="20% - 强调文字颜色 4 2 4" xfId="4650"/>
    <cellStyle name="20% - 强调文字颜色 4 2 4 2" xfId="5679"/>
    <cellStyle name="20% - 强调文字颜色 4 2 4 2 2" xfId="15844"/>
    <cellStyle name="20% - 强调文字颜色 4 2 4 2 3" xfId="20856"/>
    <cellStyle name="20% - 强调文字颜色 4 2 4 3" xfId="14836"/>
    <cellStyle name="20% - 强调文字颜色 4 2 4 3 2" xfId="28183"/>
    <cellStyle name="20% - 强调文字颜色 4 2 4 4" xfId="19848"/>
    <cellStyle name="20% - 强调文字颜色 4 2 5" xfId="4651"/>
    <cellStyle name="20% - 强调文字颜色 4 2 5 2" xfId="5680"/>
    <cellStyle name="20% - 强调文字颜色 4 2 5 2 2" xfId="15845"/>
    <cellStyle name="20% - 强调文字颜色 4 2 5 2 3" xfId="20857"/>
    <cellStyle name="20% - 强调文字颜色 4 2 5 3" xfId="14837"/>
    <cellStyle name="20% - 强调文字颜色 4 2 5 3 2" xfId="28184"/>
    <cellStyle name="20% - 强调文字颜色 4 2 5 4" xfId="19849"/>
    <cellStyle name="20% - 强调文字颜色 4 2 6" xfId="4652"/>
    <cellStyle name="20% - 强调文字颜色 4 2 6 2" xfId="5681"/>
    <cellStyle name="20% - 强调文字颜色 4 2 6 2 2" xfId="15846"/>
    <cellStyle name="20% - 强调文字颜色 4 2 6 2 3" xfId="20858"/>
    <cellStyle name="20% - 强调文字颜色 4 2 6 3" xfId="14838"/>
    <cellStyle name="20% - 强调文字颜色 4 2 6 4" xfId="19850"/>
    <cellStyle name="20% - 强调文字颜色 4 2 7" xfId="4653"/>
    <cellStyle name="20% - 强调文字颜色 4 2 7 2" xfId="5682"/>
    <cellStyle name="20% - 强调文字颜色 4 2 7 2 2" xfId="15847"/>
    <cellStyle name="20% - 强调文字颜色 4 2 7 2 3" xfId="20859"/>
    <cellStyle name="20% - 强调文字颜色 4 2 7 3" xfId="14839"/>
    <cellStyle name="20% - 强调文字颜色 4 2 7 4" xfId="19851"/>
    <cellStyle name="20% - 强调文字颜色 4 2 8" xfId="4654"/>
    <cellStyle name="20% - 强调文字颜色 4 2 8 2" xfId="5683"/>
    <cellStyle name="20% - 强调文字颜色 4 2 8 2 2" xfId="15848"/>
    <cellStyle name="20% - 强调文字颜色 4 2 8 2 3" xfId="20860"/>
    <cellStyle name="20% - 强调文字颜色 4 2 8 3" xfId="14840"/>
    <cellStyle name="20% - 强调文字颜色 4 2 8 4" xfId="19852"/>
    <cellStyle name="20% - 强调文字颜色 4 2 9" xfId="4655"/>
    <cellStyle name="20% - 强调文字颜色 4 2 9 2" xfId="5684"/>
    <cellStyle name="20% - 强调文字颜色 4 2 9 2 2" xfId="15849"/>
    <cellStyle name="20% - 强调文字颜色 4 2 9 2 3" xfId="20861"/>
    <cellStyle name="20% - 强调文字颜色 4 2 9 3" xfId="14841"/>
    <cellStyle name="20% - 强调文字颜色 4 2 9 4" xfId="19853"/>
    <cellStyle name="20% - 强调文字颜色 4 2_2014S panel ship date" xfId="28185"/>
    <cellStyle name="20% - 强调文字颜色 4 20" xfId="46484"/>
    <cellStyle name="20% - 强调文字颜色 4 21" xfId="46485"/>
    <cellStyle name="20% - 强调文字颜色 4 22" xfId="46486"/>
    <cellStyle name="20% - 强调文字颜色 4 23" xfId="46487"/>
    <cellStyle name="20% - 强调文字颜色 4 24" xfId="46488"/>
    <cellStyle name="20% - 强调文字颜色 4 25" xfId="46489"/>
    <cellStyle name="20% - 强调文字颜色 4 26" xfId="46490"/>
    <cellStyle name="20% - 强调文字颜色 4 27" xfId="46491"/>
    <cellStyle name="20% - 强调文字颜色 4 28" xfId="46492"/>
    <cellStyle name="20% - 强调文字颜色 4 29" xfId="46493"/>
    <cellStyle name="20% - 强调文字颜色 4 3" xfId="1032"/>
    <cellStyle name="20% - 强调文字颜色 4 3 10" xfId="44174"/>
    <cellStyle name="20% - 强调文字颜色 4 3 2" xfId="1659"/>
    <cellStyle name="20% - 强调文字颜色 4 3 2 10" xfId="44394"/>
    <cellStyle name="20% - 强调文字颜色 4 3 2 2" xfId="4656"/>
    <cellStyle name="20% - 强调文字颜色 4 3 2 2 2" xfId="5685"/>
    <cellStyle name="20% - 强调文字颜色 4 3 2 2 2 2" xfId="15850"/>
    <cellStyle name="20% - 强调文字颜色 4 3 2 2 2 2 2" xfId="28186"/>
    <cellStyle name="20% - 强调文字颜色 4 3 2 2 2 3" xfId="20862"/>
    <cellStyle name="20% - 强调文字颜色 4 3 2 2 3" xfId="14842"/>
    <cellStyle name="20% - 强调文字颜色 4 3 2 2 4" xfId="19854"/>
    <cellStyle name="20% - 强调文字颜色 4 3 2 2_Sheet1" xfId="28187"/>
    <cellStyle name="20% - 强调文字颜色 4 3 2 3" xfId="3460"/>
    <cellStyle name="20% - 强调文字颜色 4 3 2 3 2" xfId="28188"/>
    <cellStyle name="20% - 强调文字颜色 4 3 2 4" xfId="13721"/>
    <cellStyle name="20% - 强调文字颜色 4 3 2 4 2" xfId="28189"/>
    <cellStyle name="20% - 强调文字颜色 4 3 2 5" xfId="18733"/>
    <cellStyle name="20% - 强调文字颜色 4 3 2 6" xfId="44736"/>
    <cellStyle name="20% - 强调文字颜色 4 3 2 7" xfId="44045"/>
    <cellStyle name="20% - 强调文字颜色 4 3 2 8" xfId="44526"/>
    <cellStyle name="20% - 强调文字颜色 4 3 2 9" xfId="44227"/>
    <cellStyle name="20% - 强调文字颜色 4 3 2_Sheet1" xfId="28190"/>
    <cellStyle name="20% - 强调文字颜色 4 3 3" xfId="4022"/>
    <cellStyle name="20% - 强调文字颜色 4 3 3 2" xfId="5362"/>
    <cellStyle name="20% - 强调文字颜色 4 3 3 2 2" xfId="15535"/>
    <cellStyle name="20% - 强调文字颜色 4 3 3 2 2 2" xfId="28191"/>
    <cellStyle name="20% - 强调文字颜色 4 3 3 2 3" xfId="20547"/>
    <cellStyle name="20% - 强调文字颜色 4 3 3 3" xfId="4657"/>
    <cellStyle name="20% - 强调文字颜色 4 3 3 3 2" xfId="14843"/>
    <cellStyle name="20% - 强调文字颜色 4 3 3 3 3" xfId="19855"/>
    <cellStyle name="20% - 强调文字颜色 4 3 3 4" xfId="5686"/>
    <cellStyle name="20% - 强调文字颜色 4 3 3 4 2" xfId="15851"/>
    <cellStyle name="20% - 强调文字颜色 4 3 3 4 3" xfId="20863"/>
    <cellStyle name="20% - 强调文字颜色 4 3 3 5" xfId="14255"/>
    <cellStyle name="20% - 强调文字颜色 4 3 3 6" xfId="19267"/>
    <cellStyle name="20% - 强调文字颜色 4 3 3_Sheet1" xfId="28192"/>
    <cellStyle name="20% - 强调文字颜色 4 3 4" xfId="3039"/>
    <cellStyle name="20% - 强调文字颜色 4 3 4 2" xfId="13311"/>
    <cellStyle name="20% - 强调文字颜色 4 3 4 2 2" xfId="28193"/>
    <cellStyle name="20% - 强调文字颜色 4 3 4 3" xfId="18323"/>
    <cellStyle name="20% - 强调文字颜色 4 3 5" xfId="12464"/>
    <cellStyle name="20% - 强调文字颜色 4 3 5 2" xfId="28194"/>
    <cellStyle name="20% - 强调文字颜色 4 3 5 3" xfId="21987"/>
    <cellStyle name="20% - 强调文字颜色 4 3 6" xfId="17481"/>
    <cellStyle name="20% - 强调文字颜色 4 3 6 2" xfId="22638"/>
    <cellStyle name="20% - 强调文字颜色 4 3 7" xfId="44844"/>
    <cellStyle name="20% - 强调文字颜色 4 3 8" xfId="22520"/>
    <cellStyle name="20% - 强调文字颜色 4 3 9" xfId="44589"/>
    <cellStyle name="20% - 强调文字颜色 4 3_2014S panel ship date" xfId="28195"/>
    <cellStyle name="20% - 强调文字颜色 4 30" xfId="46494"/>
    <cellStyle name="20% - 强调文字颜色 4 31" xfId="46495"/>
    <cellStyle name="20% - 强调文字颜色 4 32" xfId="46496"/>
    <cellStyle name="20% - 强调文字颜色 4 33" xfId="46497"/>
    <cellStyle name="20% - 强调文字颜色 4 34" xfId="46498"/>
    <cellStyle name="20% - 强调文字颜色 4 35" xfId="46499"/>
    <cellStyle name="20% - 强调文字颜色 4 36" xfId="46500"/>
    <cellStyle name="20% - 强调文字颜色 4 37" xfId="46501"/>
    <cellStyle name="20% - 强调文字颜色 4 38" xfId="46502"/>
    <cellStyle name="20% - 强调文字颜色 4 39" xfId="46503"/>
    <cellStyle name="20% - 强调文字颜色 4 4" xfId="4020"/>
    <cellStyle name="20% - 强调文字颜色 4 4 10" xfId="44396"/>
    <cellStyle name="20% - 强调文字颜色 4 4 11" xfId="46504"/>
    <cellStyle name="20% - 强调文字颜色 4 4 2" xfId="4148"/>
    <cellStyle name="20% - 强调文字颜色 4 4 2 2" xfId="14378"/>
    <cellStyle name="20% - 强调文字颜色 4 4 2 2 2" xfId="28196"/>
    <cellStyle name="20% - 强调文字颜色 4 4 2 3" xfId="19390"/>
    <cellStyle name="20% - 强调文字颜色 4 4 2_Sheet1" xfId="28197"/>
    <cellStyle name="20% - 强调文字颜色 4 4 3" xfId="11082"/>
    <cellStyle name="20% - 强调文字颜色 4 4 3 2" xfId="28198"/>
    <cellStyle name="20% - 强调文字颜色 4 4 3 3" xfId="21988"/>
    <cellStyle name="20% - 强调文字颜色 4 4 4" xfId="14253"/>
    <cellStyle name="20% - 强调文字颜色 4 4 4 2" xfId="28199"/>
    <cellStyle name="20% - 强调文字颜色 4 4 5" xfId="19265"/>
    <cellStyle name="20% - 强调文字颜色 4 4 6" xfId="44738"/>
    <cellStyle name="20% - 强调文字颜色 4 4 7" xfId="44043"/>
    <cellStyle name="20% - 强调文字颜色 4 4 8" xfId="44528"/>
    <cellStyle name="20% - 强调文字颜色 4 4 9" xfId="44225"/>
    <cellStyle name="20% - 强调文字颜色 4 4_Sheet1" xfId="28200"/>
    <cellStyle name="20% - 强调文字颜色 4 40" xfId="46505"/>
    <cellStyle name="20% - 强调文字颜色 4 41" xfId="46506"/>
    <cellStyle name="20% - 强调文字颜色 4 42" xfId="46507"/>
    <cellStyle name="20% - 强调文字颜色 4 43" xfId="46508"/>
    <cellStyle name="20% - 强调文字颜色 4 5" xfId="3458"/>
    <cellStyle name="20% - 强调文字颜色 4 5 2" xfId="13719"/>
    <cellStyle name="20% - 强调文字颜色 4 5 2 2" xfId="28202"/>
    <cellStyle name="20% - 强调文字颜色 4 5 3" xfId="18731"/>
    <cellStyle name="20% - 强调文字颜色 4 5 3 2" xfId="28201"/>
    <cellStyle name="20% - 强调文字颜色 4 6" xfId="10435"/>
    <cellStyle name="20% - 强调文字颜色 4 6 2" xfId="46509"/>
    <cellStyle name="20% - 强调文字颜色 4 6 3" xfId="28203"/>
    <cellStyle name="20% - 强调文字颜色 4 7" xfId="11472"/>
    <cellStyle name="20% - 强调文字颜色 4 7 2" xfId="46510"/>
    <cellStyle name="20% - 强调文字颜色 4 8" xfId="16493"/>
    <cellStyle name="20% - 强调文字颜色 4 8 2" xfId="46511"/>
    <cellStyle name="20% - 强调文字颜色 4 9" xfId="46512"/>
    <cellStyle name="20% - 强调文字颜色 4_Ecommerce_2014Fall_Fashion bedding_MP_forecast evaluation_20140418" xfId="4501"/>
    <cellStyle name="20% - 强调文字颜色 5" xfId="31"/>
    <cellStyle name="20% - 强调文字颜色 5 10" xfId="46513"/>
    <cellStyle name="20% - 强调文字颜色 5 11" xfId="46514"/>
    <cellStyle name="20% - 强调文字颜色 5 12" xfId="46515"/>
    <cellStyle name="20% - 强调文字颜色 5 13" xfId="46516"/>
    <cellStyle name="20% - 强调文字颜色 5 14" xfId="46517"/>
    <cellStyle name="20% - 强调文字颜色 5 15" xfId="46518"/>
    <cellStyle name="20% - 强调文字颜色 5 16" xfId="46519"/>
    <cellStyle name="20% - 强调文字颜色 5 17" xfId="46520"/>
    <cellStyle name="20% - 强调文字颜色 5 18" xfId="46521"/>
    <cellStyle name="20% - 强调文字颜色 5 19" xfId="46522"/>
    <cellStyle name="20% - 强调文字颜色 5 2" xfId="1027"/>
    <cellStyle name="20% - 强调文字颜色 5 2 10" xfId="4658"/>
    <cellStyle name="20% - 强调文字颜色 5 2 10 2" xfId="5687"/>
    <cellStyle name="20% - 强调文字颜色 5 2 10 2 2" xfId="15852"/>
    <cellStyle name="20% - 强调文字颜色 5 2 10 2 3" xfId="20864"/>
    <cellStyle name="20% - 强调文字颜色 5 2 10 3" xfId="14844"/>
    <cellStyle name="20% - 强调文字颜色 5 2 10 4" xfId="19856"/>
    <cellStyle name="20% - 强调文字颜色 5 2 11" xfId="4659"/>
    <cellStyle name="20% - 强调文字颜色 5 2 11 2" xfId="5688"/>
    <cellStyle name="20% - 强调文字颜色 5 2 11 2 2" xfId="15853"/>
    <cellStyle name="20% - 强调文字颜色 5 2 11 2 3" xfId="20865"/>
    <cellStyle name="20% - 强调文字颜色 5 2 11 3" xfId="14845"/>
    <cellStyle name="20% - 强调文字颜色 5 2 11 4" xfId="19857"/>
    <cellStyle name="20% - 强调文字颜色 5 2 12" xfId="4660"/>
    <cellStyle name="20% - 强调文字颜色 5 2 12 2" xfId="5689"/>
    <cellStyle name="20% - 强调文字颜色 5 2 12 2 2" xfId="15854"/>
    <cellStyle name="20% - 强调文字颜色 5 2 12 2 3" xfId="20866"/>
    <cellStyle name="20% - 强调文字颜色 5 2 12 3" xfId="14846"/>
    <cellStyle name="20% - 强调文字颜色 5 2 12 4" xfId="19858"/>
    <cellStyle name="20% - 强调文字颜色 5 2 13" xfId="4661"/>
    <cellStyle name="20% - 强调文字颜色 5 2 13 2" xfId="5690"/>
    <cellStyle name="20% - 强调文字颜色 5 2 13 2 2" xfId="15855"/>
    <cellStyle name="20% - 强调文字颜色 5 2 13 2 3" xfId="20867"/>
    <cellStyle name="20% - 强调文字颜色 5 2 13 3" xfId="14847"/>
    <cellStyle name="20% - 强调文字颜色 5 2 13 4" xfId="19859"/>
    <cellStyle name="20% - 强调文字颜色 5 2 14" xfId="4662"/>
    <cellStyle name="20% - 强调文字颜色 5 2 14 2" xfId="5691"/>
    <cellStyle name="20% - 强调文字颜色 5 2 14 2 2" xfId="15856"/>
    <cellStyle name="20% - 强调文字颜色 5 2 14 2 3" xfId="20868"/>
    <cellStyle name="20% - 强调文字颜色 5 2 14 3" xfId="14848"/>
    <cellStyle name="20% - 强调文字颜色 5 2 14 4" xfId="19860"/>
    <cellStyle name="20% - 强调文字颜色 5 2 15" xfId="3040"/>
    <cellStyle name="20% - 强调文字颜色 5 2 15 2" xfId="13312"/>
    <cellStyle name="20% - 强调文字颜色 5 2 15 3" xfId="18324"/>
    <cellStyle name="20% - 强调文字颜色 5 2 16" xfId="12459"/>
    <cellStyle name="20% - 强调文字颜色 5 2 16 2" xfId="21989"/>
    <cellStyle name="20% - 强调文字颜色 5 2 17" xfId="17476"/>
    <cellStyle name="20% - 强调文字颜色 5 2 2" xfId="1660"/>
    <cellStyle name="20% - 强调文字颜色 5 2 2 10" xfId="22648"/>
    <cellStyle name="20% - 强调文字颜色 5 2 2 2" xfId="4663"/>
    <cellStyle name="20% - 强调文字颜色 5 2 2 2 2" xfId="5692"/>
    <cellStyle name="20% - 强调文字颜色 5 2 2 2 2 2" xfId="15857"/>
    <cellStyle name="20% - 强调文字颜色 5 2 2 2 2 2 2" xfId="28204"/>
    <cellStyle name="20% - 强调文字颜色 5 2 2 2 2 3" xfId="20869"/>
    <cellStyle name="20% - 强调文字颜色 5 2 2 2 3" xfId="14849"/>
    <cellStyle name="20% - 强调文字颜色 5 2 2 2 4" xfId="19861"/>
    <cellStyle name="20% - 强调文字颜色 5 2 2 2_Sheet1" xfId="28205"/>
    <cellStyle name="20% - 强调文字颜色 5 2 2 3" xfId="3461"/>
    <cellStyle name="20% - 强调文字颜色 5 2 2 3 2" xfId="28206"/>
    <cellStyle name="20% - 强调文字颜色 5 2 2 4" xfId="13722"/>
    <cellStyle name="20% - 强调文字颜色 5 2 2 4 2" xfId="28207"/>
    <cellStyle name="20% - 强调文字颜色 5 2 2 5" xfId="18734"/>
    <cellStyle name="20% - 强调文字颜色 5 2 2 6" xfId="44734"/>
    <cellStyle name="20% - 强调文字颜色 5 2 2 7" xfId="44047"/>
    <cellStyle name="20% - 强调文字颜色 5 2 2 8" xfId="44524"/>
    <cellStyle name="20% - 强调文字颜色 5 2 2 9" xfId="44229"/>
    <cellStyle name="20% - 强调文字颜色 5 2 2_Sheet1" xfId="28208"/>
    <cellStyle name="20% - 强调文字颜色 5 2 3" xfId="4024"/>
    <cellStyle name="20% - 强调文字颜色 5 2 3 2" xfId="5363"/>
    <cellStyle name="20% - 强调文字颜色 5 2 3 2 2" xfId="15536"/>
    <cellStyle name="20% - 强调文字颜色 5 2 3 2 2 2" xfId="28209"/>
    <cellStyle name="20% - 强调文字颜色 5 2 3 2 3" xfId="20548"/>
    <cellStyle name="20% - 强调文字颜色 5 2 3 3" xfId="4664"/>
    <cellStyle name="20% - 强调文字颜色 5 2 3 3 2" xfId="14850"/>
    <cellStyle name="20% - 强调文字颜色 5 2 3 3 2 2" xfId="28210"/>
    <cellStyle name="20% - 强调文字颜色 5 2 3 3 3" xfId="19862"/>
    <cellStyle name="20% - 强调文字颜色 5 2 3 4" xfId="5693"/>
    <cellStyle name="20% - 强调文字颜色 5 2 3 4 2" xfId="15858"/>
    <cellStyle name="20% - 强调文字颜色 5 2 3 4 3" xfId="20870"/>
    <cellStyle name="20% - 强调文字颜色 5 2 3 5" xfId="14257"/>
    <cellStyle name="20% - 强调文字颜色 5 2 3 6" xfId="19269"/>
    <cellStyle name="20% - 强调文字颜色 5 2 3_Sheet1" xfId="28211"/>
    <cellStyle name="20% - 强调文字颜色 5 2 4" xfId="4665"/>
    <cellStyle name="20% - 强调文字颜色 5 2 4 2" xfId="5694"/>
    <cellStyle name="20% - 强调文字颜色 5 2 4 2 2" xfId="15859"/>
    <cellStyle name="20% - 强调文字颜色 5 2 4 2 3" xfId="20871"/>
    <cellStyle name="20% - 强调文字颜色 5 2 4 3" xfId="14851"/>
    <cellStyle name="20% - 强调文字颜色 5 2 4 3 2" xfId="28212"/>
    <cellStyle name="20% - 强调文字颜色 5 2 4 4" xfId="19863"/>
    <cellStyle name="20% - 强调文字颜色 5 2 5" xfId="4666"/>
    <cellStyle name="20% - 强调文字颜色 5 2 5 2" xfId="5695"/>
    <cellStyle name="20% - 强调文字颜色 5 2 5 2 2" xfId="15860"/>
    <cellStyle name="20% - 强调文字颜色 5 2 5 2 3" xfId="20872"/>
    <cellStyle name="20% - 强调文字颜色 5 2 5 3" xfId="14852"/>
    <cellStyle name="20% - 强调文字颜色 5 2 5 3 2" xfId="28213"/>
    <cellStyle name="20% - 强调文字颜色 5 2 5 4" xfId="19864"/>
    <cellStyle name="20% - 强调文字颜色 5 2 6" xfId="4667"/>
    <cellStyle name="20% - 强调文字颜色 5 2 6 2" xfId="5696"/>
    <cellStyle name="20% - 强调文字颜色 5 2 6 2 2" xfId="15861"/>
    <cellStyle name="20% - 强调文字颜色 5 2 6 2 3" xfId="20873"/>
    <cellStyle name="20% - 强调文字颜色 5 2 6 3" xfId="14853"/>
    <cellStyle name="20% - 强调文字颜色 5 2 6 4" xfId="19865"/>
    <cellStyle name="20% - 强调文字颜色 5 2 7" xfId="4668"/>
    <cellStyle name="20% - 强调文字颜色 5 2 7 2" xfId="5697"/>
    <cellStyle name="20% - 强调文字颜色 5 2 7 2 2" xfId="15862"/>
    <cellStyle name="20% - 强调文字颜色 5 2 7 2 3" xfId="20874"/>
    <cellStyle name="20% - 强调文字颜色 5 2 7 3" xfId="14854"/>
    <cellStyle name="20% - 强调文字颜色 5 2 7 4" xfId="19866"/>
    <cellStyle name="20% - 强调文字颜色 5 2 8" xfId="4669"/>
    <cellStyle name="20% - 强调文字颜色 5 2 8 2" xfId="5698"/>
    <cellStyle name="20% - 强调文字颜色 5 2 8 2 2" xfId="15863"/>
    <cellStyle name="20% - 强调文字颜色 5 2 8 2 3" xfId="20875"/>
    <cellStyle name="20% - 强调文字颜色 5 2 8 3" xfId="14855"/>
    <cellStyle name="20% - 强调文字颜色 5 2 8 4" xfId="19867"/>
    <cellStyle name="20% - 强调文字颜色 5 2 9" xfId="4670"/>
    <cellStyle name="20% - 强调文字颜色 5 2 9 2" xfId="5699"/>
    <cellStyle name="20% - 强调文字颜色 5 2 9 2 2" xfId="15864"/>
    <cellStyle name="20% - 强调文字颜色 5 2 9 2 3" xfId="20876"/>
    <cellStyle name="20% - 强调文字颜色 5 2 9 3" xfId="14856"/>
    <cellStyle name="20% - 强调文字颜色 5 2 9 4" xfId="19868"/>
    <cellStyle name="20% - 强调文字颜色 5 2_2014S panel ship date" xfId="28214"/>
    <cellStyle name="20% - 强调文字颜色 5 20" xfId="46523"/>
    <cellStyle name="20% - 强调文字颜色 5 21" xfId="46524"/>
    <cellStyle name="20% - 强调文字颜色 5 22" xfId="46525"/>
    <cellStyle name="20% - 强调文字颜色 5 23" xfId="46526"/>
    <cellStyle name="20% - 强调文字颜色 5 24" xfId="46527"/>
    <cellStyle name="20% - 强调文字颜色 5 25" xfId="46528"/>
    <cellStyle name="20% - 强调文字颜色 5 26" xfId="46529"/>
    <cellStyle name="20% - 强调文字颜色 5 27" xfId="46530"/>
    <cellStyle name="20% - 强调文字颜色 5 28" xfId="46531"/>
    <cellStyle name="20% - 强调文字颜色 5 29" xfId="46532"/>
    <cellStyle name="20% - 强调文字颜色 5 3" xfId="1033"/>
    <cellStyle name="20% - 强调文字颜色 5 3 10" xfId="44175"/>
    <cellStyle name="20% - 强调文字颜色 5 3 2" xfId="1661"/>
    <cellStyle name="20% - 强调文字颜色 5 3 2 10" xfId="43984"/>
    <cellStyle name="20% - 强调文字颜色 5 3 2 2" xfId="4671"/>
    <cellStyle name="20% - 强调文字颜色 5 3 2 2 2" xfId="5700"/>
    <cellStyle name="20% - 强调文字颜色 5 3 2 2 2 2" xfId="15865"/>
    <cellStyle name="20% - 强调文字颜色 5 3 2 2 2 2 2" xfId="28215"/>
    <cellStyle name="20% - 强调文字颜色 5 3 2 2 2 3" xfId="20877"/>
    <cellStyle name="20% - 强调文字颜色 5 3 2 2 3" xfId="14857"/>
    <cellStyle name="20% - 强调文字颜色 5 3 2 2 4" xfId="19869"/>
    <cellStyle name="20% - 强调文字颜色 5 3 2 2_Sheet1" xfId="28216"/>
    <cellStyle name="20% - 强调文字颜色 5 3 2 3" xfId="3462"/>
    <cellStyle name="20% - 强调文字颜色 5 3 2 3 2" xfId="28217"/>
    <cellStyle name="20% - 强调文字颜色 5 3 2 4" xfId="13723"/>
    <cellStyle name="20% - 强调文字颜色 5 3 2 4 2" xfId="28218"/>
    <cellStyle name="20% - 强调文字颜色 5 3 2 5" xfId="18735"/>
    <cellStyle name="20% - 强调文字颜色 5 3 2 6" xfId="44733"/>
    <cellStyle name="20% - 强调文字颜色 5 3 2 7" xfId="44048"/>
    <cellStyle name="20% - 强调文字颜色 5 3 2 8" xfId="44523"/>
    <cellStyle name="20% - 强调文字颜色 5 3 2 9" xfId="44230"/>
    <cellStyle name="20% - 强调文字颜色 5 3 2_Sheet1" xfId="28219"/>
    <cellStyle name="20% - 强调文字颜色 5 3 3" xfId="4025"/>
    <cellStyle name="20% - 强调文字颜色 5 3 3 2" xfId="5364"/>
    <cellStyle name="20% - 强调文字颜色 5 3 3 2 2" xfId="15537"/>
    <cellStyle name="20% - 强调文字颜色 5 3 3 2 2 2" xfId="28220"/>
    <cellStyle name="20% - 强调文字颜色 5 3 3 2 3" xfId="20549"/>
    <cellStyle name="20% - 强调文字颜色 5 3 3 3" xfId="4672"/>
    <cellStyle name="20% - 强调文字颜色 5 3 3 3 2" xfId="14858"/>
    <cellStyle name="20% - 强调文字颜色 5 3 3 3 3" xfId="19870"/>
    <cellStyle name="20% - 强调文字颜色 5 3 3 4" xfId="5701"/>
    <cellStyle name="20% - 强调文字颜色 5 3 3 4 2" xfId="15866"/>
    <cellStyle name="20% - 强调文字颜色 5 3 3 4 3" xfId="20878"/>
    <cellStyle name="20% - 强调文字颜色 5 3 3 5" xfId="14258"/>
    <cellStyle name="20% - 强调文字颜色 5 3 3 6" xfId="19270"/>
    <cellStyle name="20% - 强调文字颜色 5 3 3_Sheet1" xfId="28221"/>
    <cellStyle name="20% - 强调文字颜色 5 3 4" xfId="10243"/>
    <cellStyle name="20% - 强调文字颜色 5 3 4 2" xfId="28222"/>
    <cellStyle name="20% - 强调文字颜色 5 3 5" xfId="12465"/>
    <cellStyle name="20% - 强调文字颜色 5 3 5 2" xfId="28223"/>
    <cellStyle name="20% - 强调文字颜色 5 3 6" xfId="17482"/>
    <cellStyle name="20% - 强调文字颜色 5 3 7" xfId="44843"/>
    <cellStyle name="20% - 强调文字颜色 5 3 8" xfId="22186"/>
    <cellStyle name="20% - 强调文字颜色 5 3 9" xfId="44588"/>
    <cellStyle name="20% - 强调文字颜色 5 3_2014S panel ship date" xfId="28224"/>
    <cellStyle name="20% - 强调文字颜色 5 30" xfId="46533"/>
    <cellStyle name="20% - 强调文字颜色 5 31" xfId="46534"/>
    <cellStyle name="20% - 强调文字颜色 5 32" xfId="46535"/>
    <cellStyle name="20% - 强调文字颜色 5 33" xfId="46536"/>
    <cellStyle name="20% - 强调文字颜色 5 34" xfId="46537"/>
    <cellStyle name="20% - 强调文字颜色 5 35" xfId="46538"/>
    <cellStyle name="20% - 强调文字颜色 5 36" xfId="46539"/>
    <cellStyle name="20% - 强调文字颜色 5 37" xfId="46540"/>
    <cellStyle name="20% - 强调文字颜色 5 38" xfId="46541"/>
    <cellStyle name="20% - 强调文字颜色 5 39" xfId="46542"/>
    <cellStyle name="20% - 强调文字颜色 5 4" xfId="4023"/>
    <cellStyle name="20% - 强调文字颜色 5 4 10" xfId="44393"/>
    <cellStyle name="20% - 强调文字颜色 5 4 11" xfId="46543"/>
    <cellStyle name="20% - 强调文字颜色 5 4 2" xfId="4149"/>
    <cellStyle name="20% - 强调文字颜色 5 4 2 2" xfId="14379"/>
    <cellStyle name="20% - 强调文字颜色 5 4 2 2 2" xfId="28225"/>
    <cellStyle name="20% - 强调文字颜色 5 4 2 3" xfId="19391"/>
    <cellStyle name="20% - 强调文字颜色 5 4 2_Sheet1" xfId="28226"/>
    <cellStyle name="20% - 强调文字颜色 5 4 3" xfId="11083"/>
    <cellStyle name="20% - 强调文字颜色 5 4 3 2" xfId="28227"/>
    <cellStyle name="20% - 强调文字颜色 5 4 3 3" xfId="21990"/>
    <cellStyle name="20% - 强调文字颜色 5 4 4" xfId="14256"/>
    <cellStyle name="20% - 强调文字颜色 5 4 4 2" xfId="28228"/>
    <cellStyle name="20% - 强调文字颜色 5 4 5" xfId="19268"/>
    <cellStyle name="20% - 强调文字颜色 5 4 6" xfId="44735"/>
    <cellStyle name="20% - 强调文字颜色 5 4 7" xfId="44046"/>
    <cellStyle name="20% - 强调文字颜色 5 4 8" xfId="44525"/>
    <cellStyle name="20% - 强调文字颜色 5 4 9" xfId="44228"/>
    <cellStyle name="20% - 强调文字颜色 5 4_Sheet1" xfId="28229"/>
    <cellStyle name="20% - 强调文字颜色 5 40" xfId="46544"/>
    <cellStyle name="20% - 强调文字颜色 5 41" xfId="46545"/>
    <cellStyle name="20% - 强调文字颜色 5 42" xfId="46546"/>
    <cellStyle name="20% - 强调文字颜色 5 43" xfId="46547"/>
    <cellStyle name="20% - 强调文字颜色 5 5" xfId="6420"/>
    <cellStyle name="20% - 强调文字颜色 5 5 2" xfId="28231"/>
    <cellStyle name="20% - 强调文字颜色 5 5 3" xfId="46548"/>
    <cellStyle name="20% - 强调文字颜色 5 5 4" xfId="28230"/>
    <cellStyle name="20% - 强调文字颜色 5 6" xfId="10436"/>
    <cellStyle name="20% - 强调文字颜色 5 6 2" xfId="46549"/>
    <cellStyle name="20% - 强调文字颜色 5 6 3" xfId="28232"/>
    <cellStyle name="20% - 强调文字颜色 5 7" xfId="11469"/>
    <cellStyle name="20% - 强调文字颜色 5 8" xfId="16494"/>
    <cellStyle name="20% - 强调文字颜色 5 8 2" xfId="46550"/>
    <cellStyle name="20% - 强调文字颜色 5 9" xfId="46551"/>
    <cellStyle name="20% - 强调文字颜色 5_Ecommerce_2014Fall_Fashion bedding_MP_forecast evaluation_20140418" xfId="4502"/>
    <cellStyle name="20% - 强调文字颜色 6" xfId="32"/>
    <cellStyle name="20% - 强调文字颜色 6 10" xfId="46552"/>
    <cellStyle name="20% - 强调文字颜色 6 11" xfId="46553"/>
    <cellStyle name="20% - 强调文字颜色 6 12" xfId="46554"/>
    <cellStyle name="20% - 强调文字颜色 6 13" xfId="46555"/>
    <cellStyle name="20% - 强调文字颜色 6 14" xfId="46556"/>
    <cellStyle name="20% - 强调文字颜色 6 15" xfId="46557"/>
    <cellStyle name="20% - 强调文字颜色 6 16" xfId="46558"/>
    <cellStyle name="20% - 强调文字颜色 6 17" xfId="46559"/>
    <cellStyle name="20% - 强调文字颜色 6 18" xfId="46560"/>
    <cellStyle name="20% - 强调文字颜色 6 19" xfId="46561"/>
    <cellStyle name="20% - 强调文字颜色 6 2" xfId="1028"/>
    <cellStyle name="20% - 强调文字颜色 6 2 10" xfId="4673"/>
    <cellStyle name="20% - 强调文字颜色 6 2 10 2" xfId="5702"/>
    <cellStyle name="20% - 强调文字颜色 6 2 10 2 2" xfId="15867"/>
    <cellStyle name="20% - 强调文字颜色 6 2 10 2 3" xfId="20879"/>
    <cellStyle name="20% - 强调文字颜色 6 2 10 3" xfId="14859"/>
    <cellStyle name="20% - 强调文字颜色 6 2 10 4" xfId="19871"/>
    <cellStyle name="20% - 强调文字颜色 6 2 11" xfId="4674"/>
    <cellStyle name="20% - 强调文字颜色 6 2 11 2" xfId="5703"/>
    <cellStyle name="20% - 强调文字颜色 6 2 11 2 2" xfId="15868"/>
    <cellStyle name="20% - 强调文字颜色 6 2 11 2 3" xfId="20880"/>
    <cellStyle name="20% - 强调文字颜色 6 2 11 3" xfId="14860"/>
    <cellStyle name="20% - 强调文字颜色 6 2 11 4" xfId="19872"/>
    <cellStyle name="20% - 强调文字颜色 6 2 12" xfId="4675"/>
    <cellStyle name="20% - 强调文字颜色 6 2 12 2" xfId="5704"/>
    <cellStyle name="20% - 强调文字颜色 6 2 12 2 2" xfId="15869"/>
    <cellStyle name="20% - 强调文字颜色 6 2 12 2 3" xfId="20881"/>
    <cellStyle name="20% - 强调文字颜色 6 2 12 3" xfId="14861"/>
    <cellStyle name="20% - 强调文字颜色 6 2 12 4" xfId="19873"/>
    <cellStyle name="20% - 强调文字颜色 6 2 13" xfId="4676"/>
    <cellStyle name="20% - 强调文字颜色 6 2 13 2" xfId="5705"/>
    <cellStyle name="20% - 强调文字颜色 6 2 13 2 2" xfId="15870"/>
    <cellStyle name="20% - 强调文字颜色 6 2 13 2 3" xfId="20882"/>
    <cellStyle name="20% - 强调文字颜色 6 2 13 3" xfId="14862"/>
    <cellStyle name="20% - 强调文字颜色 6 2 13 4" xfId="19874"/>
    <cellStyle name="20% - 强调文字颜色 6 2 14" xfId="4677"/>
    <cellStyle name="20% - 强调文字颜色 6 2 14 2" xfId="5706"/>
    <cellStyle name="20% - 强调文字颜色 6 2 14 2 2" xfId="15871"/>
    <cellStyle name="20% - 强调文字颜色 6 2 14 2 3" xfId="20883"/>
    <cellStyle name="20% - 强调文字颜色 6 2 14 3" xfId="14863"/>
    <cellStyle name="20% - 强调文字颜色 6 2 14 4" xfId="19875"/>
    <cellStyle name="20% - 强调文字颜色 6 2 15" xfId="3041"/>
    <cellStyle name="20% - 强调文字颜色 6 2 15 2" xfId="13313"/>
    <cellStyle name="20% - 强调文字颜色 6 2 15 3" xfId="18325"/>
    <cellStyle name="20% - 强调文字颜色 6 2 16" xfId="11084"/>
    <cellStyle name="20% - 强调文字颜色 6 2 16 2" xfId="21991"/>
    <cellStyle name="20% - 强调文字颜色 6 2 17" xfId="12460"/>
    <cellStyle name="20% - 强调文字颜色 6 2 18" xfId="17477"/>
    <cellStyle name="20% - 强调文字颜色 6 2 2" xfId="1662"/>
    <cellStyle name="20% - 强调文字颜色 6 2 2 10" xfId="44876"/>
    <cellStyle name="20% - 强调文字颜色 6 2 2 2" xfId="4678"/>
    <cellStyle name="20% - 强调文字颜色 6 2 2 2 2" xfId="5707"/>
    <cellStyle name="20% - 强调文字颜色 6 2 2 2 2 2" xfId="15872"/>
    <cellStyle name="20% - 强调文字颜色 6 2 2 2 2 2 2" xfId="28233"/>
    <cellStyle name="20% - 强调文字颜色 6 2 2 2 2 3" xfId="20884"/>
    <cellStyle name="20% - 强调文字颜色 6 2 2 2 3" xfId="14864"/>
    <cellStyle name="20% - 强调文字颜色 6 2 2 2 4" xfId="19876"/>
    <cellStyle name="20% - 强调文字颜色 6 2 2 2_Sheet1" xfId="28234"/>
    <cellStyle name="20% - 强调文字颜色 6 2 2 3" xfId="3464"/>
    <cellStyle name="20% - 强调文字颜色 6 2 2 3 2" xfId="28235"/>
    <cellStyle name="20% - 强调文字颜色 6 2 2 4" xfId="13725"/>
    <cellStyle name="20% - 强调文字颜色 6 2 2 4 2" xfId="28236"/>
    <cellStyle name="20% - 强调文字颜色 6 2 2 5" xfId="18737"/>
    <cellStyle name="20% - 强调文字颜色 6 2 2 6" xfId="44731"/>
    <cellStyle name="20% - 强调文字颜色 6 2 2 7" xfId="44050"/>
    <cellStyle name="20% - 强调文字颜色 6 2 2 8" xfId="44521"/>
    <cellStyle name="20% - 强调文字颜色 6 2 2 9" xfId="44232"/>
    <cellStyle name="20% - 强调文字颜色 6 2 2_Sheet1" xfId="28237"/>
    <cellStyle name="20% - 强调文字颜色 6 2 3" xfId="4027"/>
    <cellStyle name="20% - 强调文字颜色 6 2 3 2" xfId="5365"/>
    <cellStyle name="20% - 强调文字颜色 6 2 3 2 2" xfId="15538"/>
    <cellStyle name="20% - 强调文字颜色 6 2 3 2 2 2" xfId="28238"/>
    <cellStyle name="20% - 强调文字颜色 6 2 3 2 3" xfId="20550"/>
    <cellStyle name="20% - 强调文字颜色 6 2 3 3" xfId="4679"/>
    <cellStyle name="20% - 强调文字颜色 6 2 3 3 2" xfId="14865"/>
    <cellStyle name="20% - 强调文字颜色 6 2 3 3 2 2" xfId="28239"/>
    <cellStyle name="20% - 强调文字颜色 6 2 3 3 3" xfId="19877"/>
    <cellStyle name="20% - 强调文字颜色 6 2 3 4" xfId="5708"/>
    <cellStyle name="20% - 强调文字颜色 6 2 3 4 2" xfId="15873"/>
    <cellStyle name="20% - 强调文字颜色 6 2 3 4 3" xfId="20885"/>
    <cellStyle name="20% - 强调文字颜色 6 2 3 5" xfId="14260"/>
    <cellStyle name="20% - 强调文字颜色 6 2 3 6" xfId="19272"/>
    <cellStyle name="20% - 强调文字颜色 6 2 3_Sheet1" xfId="28240"/>
    <cellStyle name="20% - 强调文字颜色 6 2 4" xfId="4680"/>
    <cellStyle name="20% - 强调文字颜色 6 2 4 2" xfId="5709"/>
    <cellStyle name="20% - 强调文字颜色 6 2 4 2 2" xfId="15874"/>
    <cellStyle name="20% - 强调文字颜色 6 2 4 2 3" xfId="20886"/>
    <cellStyle name="20% - 强调文字颜色 6 2 4 3" xfId="14866"/>
    <cellStyle name="20% - 强调文字颜色 6 2 4 3 2" xfId="28241"/>
    <cellStyle name="20% - 强调文字颜色 6 2 4 4" xfId="19878"/>
    <cellStyle name="20% - 强调文字颜色 6 2 5" xfId="4681"/>
    <cellStyle name="20% - 强调文字颜色 6 2 5 2" xfId="5710"/>
    <cellStyle name="20% - 强调文字颜色 6 2 5 2 2" xfId="15875"/>
    <cellStyle name="20% - 强调文字颜色 6 2 5 2 3" xfId="20887"/>
    <cellStyle name="20% - 强调文字颜色 6 2 5 3" xfId="14867"/>
    <cellStyle name="20% - 强调文字颜色 6 2 5 3 2" xfId="28242"/>
    <cellStyle name="20% - 强调文字颜色 6 2 5 4" xfId="19879"/>
    <cellStyle name="20% - 强调文字颜色 6 2 6" xfId="4682"/>
    <cellStyle name="20% - 强调文字颜色 6 2 6 2" xfId="5711"/>
    <cellStyle name="20% - 强调文字颜色 6 2 6 2 2" xfId="15876"/>
    <cellStyle name="20% - 强调文字颜色 6 2 6 2 3" xfId="20888"/>
    <cellStyle name="20% - 强调文字颜色 6 2 6 3" xfId="14868"/>
    <cellStyle name="20% - 强调文字颜色 6 2 6 4" xfId="19880"/>
    <cellStyle name="20% - 强调文字颜色 6 2 7" xfId="4683"/>
    <cellStyle name="20% - 强调文字颜色 6 2 7 2" xfId="5712"/>
    <cellStyle name="20% - 强调文字颜色 6 2 7 2 2" xfId="15877"/>
    <cellStyle name="20% - 强调文字颜色 6 2 7 2 3" xfId="20889"/>
    <cellStyle name="20% - 强调文字颜色 6 2 7 3" xfId="14869"/>
    <cellStyle name="20% - 强调文字颜色 6 2 7 4" xfId="19881"/>
    <cellStyle name="20% - 强调文字颜色 6 2 8" xfId="4684"/>
    <cellStyle name="20% - 强调文字颜色 6 2 8 2" xfId="5713"/>
    <cellStyle name="20% - 强调文字颜色 6 2 8 2 2" xfId="15878"/>
    <cellStyle name="20% - 强调文字颜色 6 2 8 2 3" xfId="20890"/>
    <cellStyle name="20% - 强调文字颜色 6 2 8 3" xfId="14870"/>
    <cellStyle name="20% - 强调文字颜色 6 2 8 4" xfId="19882"/>
    <cellStyle name="20% - 强调文字颜色 6 2 9" xfId="4685"/>
    <cellStyle name="20% - 强调文字颜色 6 2 9 2" xfId="5714"/>
    <cellStyle name="20% - 强调文字颜色 6 2 9 2 2" xfId="15879"/>
    <cellStyle name="20% - 强调文字颜色 6 2 9 2 3" xfId="20891"/>
    <cellStyle name="20% - 强调文字颜色 6 2 9 3" xfId="14871"/>
    <cellStyle name="20% - 强调文字颜色 6 2 9 4" xfId="19883"/>
    <cellStyle name="20% - 强调文字颜色 6 2_2014S panel ship date" xfId="28243"/>
    <cellStyle name="20% - 强调文字颜色 6 20" xfId="46562"/>
    <cellStyle name="20% - 强调文字颜色 6 21" xfId="46563"/>
    <cellStyle name="20% - 强调文字颜色 6 22" xfId="46564"/>
    <cellStyle name="20% - 强调文字颜色 6 23" xfId="46565"/>
    <cellStyle name="20% - 强调文字颜色 6 24" xfId="46566"/>
    <cellStyle name="20% - 强调文字颜色 6 25" xfId="46567"/>
    <cellStyle name="20% - 强调文字颜色 6 26" xfId="46568"/>
    <cellStyle name="20% - 强调文字颜色 6 27" xfId="46569"/>
    <cellStyle name="20% - 强调文字颜色 6 28" xfId="46570"/>
    <cellStyle name="20% - 强调文字颜色 6 29" xfId="46571"/>
    <cellStyle name="20% - 强调文字颜色 6 3" xfId="1034"/>
    <cellStyle name="20% - 强调文字颜色 6 3 10" xfId="44176"/>
    <cellStyle name="20% - 强调文字颜色 6 3 2" xfId="1663"/>
    <cellStyle name="20% - 强调文字颜色 6 3 2 10" xfId="44875"/>
    <cellStyle name="20% - 强调文字颜色 6 3 2 2" xfId="4686"/>
    <cellStyle name="20% - 强调文字颜色 6 3 2 2 2" xfId="5715"/>
    <cellStyle name="20% - 强调文字颜色 6 3 2 2 2 2" xfId="15880"/>
    <cellStyle name="20% - 强调文字颜色 6 3 2 2 2 2 2" xfId="28244"/>
    <cellStyle name="20% - 强调文字颜色 6 3 2 2 2 3" xfId="20892"/>
    <cellStyle name="20% - 强调文字颜色 6 3 2 2 3" xfId="14872"/>
    <cellStyle name="20% - 强调文字颜色 6 3 2 2 4" xfId="19884"/>
    <cellStyle name="20% - 强调文字颜色 6 3 2 2_Sheet1" xfId="28245"/>
    <cellStyle name="20% - 强调文字颜色 6 3 2 3" xfId="3465"/>
    <cellStyle name="20% - 强调文字颜色 6 3 2 3 2" xfId="28246"/>
    <cellStyle name="20% - 强调文字颜色 6 3 2 4" xfId="13726"/>
    <cellStyle name="20% - 强调文字颜色 6 3 2 4 2" xfId="28247"/>
    <cellStyle name="20% - 强调文字颜色 6 3 2 5" xfId="18738"/>
    <cellStyle name="20% - 强调文字颜色 6 3 2 6" xfId="44730"/>
    <cellStyle name="20% - 强调文字颜色 6 3 2 7" xfId="44051"/>
    <cellStyle name="20% - 强调文字颜色 6 3 2 8" xfId="44520"/>
    <cellStyle name="20% - 强调文字颜色 6 3 2 9" xfId="44233"/>
    <cellStyle name="20% - 强调文字颜色 6 3 2_Sheet1" xfId="28248"/>
    <cellStyle name="20% - 强调文字颜色 6 3 3" xfId="4028"/>
    <cellStyle name="20% - 强调文字颜色 6 3 3 2" xfId="5366"/>
    <cellStyle name="20% - 强调文字颜色 6 3 3 2 2" xfId="15539"/>
    <cellStyle name="20% - 强调文字颜色 6 3 3 2 2 2" xfId="28249"/>
    <cellStyle name="20% - 强调文字颜色 6 3 3 2 3" xfId="20551"/>
    <cellStyle name="20% - 强调文字颜色 6 3 3 3" xfId="4687"/>
    <cellStyle name="20% - 强调文字颜色 6 3 3 3 2" xfId="14873"/>
    <cellStyle name="20% - 强调文字颜色 6 3 3 3 3" xfId="19885"/>
    <cellStyle name="20% - 强调文字颜色 6 3 3 4" xfId="5716"/>
    <cellStyle name="20% - 强调文字颜色 6 3 3 4 2" xfId="15881"/>
    <cellStyle name="20% - 强调文字颜色 6 3 3 4 3" xfId="20893"/>
    <cellStyle name="20% - 强调文字颜色 6 3 3 5" xfId="14261"/>
    <cellStyle name="20% - 强调文字颜色 6 3 3 6" xfId="19273"/>
    <cellStyle name="20% - 强调文字颜色 6 3 3_Sheet1" xfId="28250"/>
    <cellStyle name="20% - 强调文字颜色 6 3 4" xfId="3042"/>
    <cellStyle name="20% - 强调文字颜色 6 3 4 2" xfId="13314"/>
    <cellStyle name="20% - 强调文字颜色 6 3 4 2 2" xfId="28251"/>
    <cellStyle name="20% - 强调文字颜色 6 3 4 3" xfId="18326"/>
    <cellStyle name="20% - 强调文字颜色 6 3 5" xfId="12466"/>
    <cellStyle name="20% - 强调文字颜色 6 3 5 2" xfId="28252"/>
    <cellStyle name="20% - 强调文字颜色 6 3 5 3" xfId="21992"/>
    <cellStyle name="20% - 强调文字颜色 6 3 6" xfId="17483"/>
    <cellStyle name="20% - 强调文字颜色 6 3 6 2" xfId="22637"/>
    <cellStyle name="20% - 强调文字颜色 6 3 7" xfId="44842"/>
    <cellStyle name="20% - 强调文字颜色 6 3 8" xfId="22512"/>
    <cellStyle name="20% - 强调文字颜色 6 3 9" xfId="44587"/>
    <cellStyle name="20% - 强调文字颜色 6 3_2014S panel ship date" xfId="28253"/>
    <cellStyle name="20% - 强调文字颜色 6 30" xfId="46572"/>
    <cellStyle name="20% - 强调文字颜色 6 31" xfId="46573"/>
    <cellStyle name="20% - 强调文字颜色 6 32" xfId="46574"/>
    <cellStyle name="20% - 强调文字颜色 6 33" xfId="46575"/>
    <cellStyle name="20% - 强调文字颜色 6 34" xfId="46576"/>
    <cellStyle name="20% - 强调文字颜色 6 35" xfId="46577"/>
    <cellStyle name="20% - 强调文字颜色 6 36" xfId="46578"/>
    <cellStyle name="20% - 强调文字颜色 6 37" xfId="46579"/>
    <cellStyle name="20% - 强调文字颜色 6 38" xfId="46580"/>
    <cellStyle name="20% - 强调文字颜色 6 39" xfId="46581"/>
    <cellStyle name="20% - 强调文字颜色 6 4" xfId="4026"/>
    <cellStyle name="20% - 强调文字颜色 6 4 10" xfId="44392"/>
    <cellStyle name="20% - 强调文字颜色 6 4 11" xfId="46582"/>
    <cellStyle name="20% - 强调文字颜色 6 4 2" xfId="4150"/>
    <cellStyle name="20% - 强调文字颜色 6 4 2 2" xfId="14380"/>
    <cellStyle name="20% - 强调文字颜色 6 4 2 2 2" xfId="28254"/>
    <cellStyle name="20% - 强调文字颜色 6 4 2 3" xfId="19392"/>
    <cellStyle name="20% - 强调文字颜色 6 4 2_Sheet1" xfId="28255"/>
    <cellStyle name="20% - 强调文字颜色 6 4 3" xfId="11085"/>
    <cellStyle name="20% - 强调文字颜色 6 4 3 2" xfId="28256"/>
    <cellStyle name="20% - 强调文字颜色 6 4 3 3" xfId="21993"/>
    <cellStyle name="20% - 强调文字颜色 6 4 4" xfId="14259"/>
    <cellStyle name="20% - 强调文字颜色 6 4 4 2" xfId="28257"/>
    <cellStyle name="20% - 强调文字颜色 6 4 5" xfId="19271"/>
    <cellStyle name="20% - 强调文字颜色 6 4 6" xfId="44732"/>
    <cellStyle name="20% - 强调文字颜色 6 4 7" xfId="44049"/>
    <cellStyle name="20% - 强调文字颜色 6 4 8" xfId="44522"/>
    <cellStyle name="20% - 强调文字颜色 6 4 9" xfId="44231"/>
    <cellStyle name="20% - 强调文字颜色 6 4_Sheet1" xfId="28258"/>
    <cellStyle name="20% - 强调文字颜色 6 40" xfId="46583"/>
    <cellStyle name="20% - 强调文字颜色 6 41" xfId="46584"/>
    <cellStyle name="20% - 强调文字颜色 6 42" xfId="46585"/>
    <cellStyle name="20% - 强调文字颜色 6 43" xfId="46586"/>
    <cellStyle name="20% - 强调文字颜色 6 5" xfId="3463"/>
    <cellStyle name="20% - 强调文字颜色 6 5 2" xfId="13724"/>
    <cellStyle name="20% - 强调文字颜色 6 5 2 2" xfId="28260"/>
    <cellStyle name="20% - 强调文字颜色 6 5 3" xfId="18736"/>
    <cellStyle name="20% - 强调文字颜色 6 5 3 2" xfId="28259"/>
    <cellStyle name="20% - 强调文字颜色 6 6" xfId="10437"/>
    <cellStyle name="20% - 强调文字颜色 6 6 2" xfId="46587"/>
    <cellStyle name="20% - 强调文字颜色 6 6 3" xfId="28261"/>
    <cellStyle name="20% - 强调文字颜色 6 7" xfId="11478"/>
    <cellStyle name="20% - 强调文字颜色 6 7 2" xfId="46588"/>
    <cellStyle name="20% - 强调文字颜色 6 8" xfId="16495"/>
    <cellStyle name="20% - 强调文字颜色 6 8 2" xfId="46589"/>
    <cellStyle name="20% - 强调文字颜色 6 9" xfId="46590"/>
    <cellStyle name="20% - 强调文字颜色 6_Ecommerce_2014Fall_Fashion bedding_MP_forecast evaluation_20140418" xfId="4503"/>
    <cellStyle name="20% - 着色 1 2" xfId="9"/>
    <cellStyle name="20% - 着色 1 2 2" xfId="1445"/>
    <cellStyle name="20% - 着色 1 2 2 2" xfId="12868"/>
    <cellStyle name="20% - 着色 1 2 2 3" xfId="17885"/>
    <cellStyle name="20% - 着色 1 2 3" xfId="11467"/>
    <cellStyle name="20% - 着色 1 2 4" xfId="16472"/>
    <cellStyle name="20% - 着色 1 3" xfId="1283"/>
    <cellStyle name="20% - 着色 1 3 2" xfId="1446"/>
    <cellStyle name="20% - 着色 1 3 2 2" xfId="12869"/>
    <cellStyle name="20% - 着色 1 3 2 3" xfId="17886"/>
    <cellStyle name="20% - 着色 1 3 3" xfId="12707"/>
    <cellStyle name="20% - 着色 1 3 4" xfId="17724"/>
    <cellStyle name="20% - 着色 1 4" xfId="49340"/>
    <cellStyle name="20% - 着色 1 5" xfId="49355"/>
    <cellStyle name="20% - 着色 1 6" xfId="49369"/>
    <cellStyle name="20% - 着色 1 7" xfId="49383"/>
    <cellStyle name="20% - 着色 1 8" xfId="49397"/>
    <cellStyle name="20% - 着色 1 9" xfId="49425"/>
    <cellStyle name="20% - 着色 2 2" xfId="12"/>
    <cellStyle name="20% - 着色 2 2 2" xfId="1444"/>
    <cellStyle name="20% - 着色 2 2 2 2" xfId="12867"/>
    <cellStyle name="20% - 着色 2 2 2 3" xfId="17884"/>
    <cellStyle name="20% - 着色 2 2 3" xfId="11458"/>
    <cellStyle name="20% - 着色 2 2 4" xfId="16475"/>
    <cellStyle name="20% - 着色 2 3" xfId="1325"/>
    <cellStyle name="20% - 着色 2 3 2" xfId="1403"/>
    <cellStyle name="20% - 着色 2 3 2 2" xfId="12827"/>
    <cellStyle name="20% - 着色 2 3 2 3" xfId="17844"/>
    <cellStyle name="20% - 着色 2 3 3" xfId="12749"/>
    <cellStyle name="20% - 着色 2 3 4" xfId="17766"/>
    <cellStyle name="20% - 着色 2 4" xfId="49342"/>
    <cellStyle name="20% - 着色 2 5" xfId="49357"/>
    <cellStyle name="20% - 着色 2 6" xfId="49371"/>
    <cellStyle name="20% - 着色 2 7" xfId="49385"/>
    <cellStyle name="20% - 着色 2 8" xfId="49399"/>
    <cellStyle name="20% - 着色 2 9" xfId="49427"/>
    <cellStyle name="20% - 着色 3 2" xfId="15"/>
    <cellStyle name="20% - 着色 3 2 2" xfId="1443"/>
    <cellStyle name="20% - 着色 3 2 2 2" xfId="12866"/>
    <cellStyle name="20% - 着色 3 2 2 3" xfId="17883"/>
    <cellStyle name="20% - 着色 3 2 3" xfId="11448"/>
    <cellStyle name="20% - 着色 3 2 4" xfId="16478"/>
    <cellStyle name="20% - 着色 3 3" xfId="1332"/>
    <cellStyle name="20% - 着色 3 3 2" xfId="1402"/>
    <cellStyle name="20% - 着色 3 3 2 2" xfId="12826"/>
    <cellStyle name="20% - 着色 3 3 2 3" xfId="17843"/>
    <cellStyle name="20% - 着色 3 3 3" xfId="12756"/>
    <cellStyle name="20% - 着色 3 3 4" xfId="17773"/>
    <cellStyle name="20% - 着色 3 4" xfId="49344"/>
    <cellStyle name="20% - 着色 3 5" xfId="49359"/>
    <cellStyle name="20% - 着色 3 6" xfId="49373"/>
    <cellStyle name="20% - 着色 3 7" xfId="49387"/>
    <cellStyle name="20% - 着色 3 8" xfId="49401"/>
    <cellStyle name="20% - 着色 3 9" xfId="49429"/>
    <cellStyle name="20% - 着色 4 2" xfId="18"/>
    <cellStyle name="20% - 着色 4 2 2" xfId="1442"/>
    <cellStyle name="20% - 着色 4 2 2 2" xfId="12865"/>
    <cellStyle name="20% - 着色 4 2 2 3" xfId="17882"/>
    <cellStyle name="20% - 着色 4 2 3" xfId="11456"/>
    <cellStyle name="20% - 着色 4 2 4" xfId="16481"/>
    <cellStyle name="20% - 着色 4 3" xfId="1318"/>
    <cellStyle name="20% - 着色 4 3 2" xfId="1401"/>
    <cellStyle name="20% - 着色 4 3 2 2" xfId="12825"/>
    <cellStyle name="20% - 着色 4 3 2 3" xfId="17842"/>
    <cellStyle name="20% - 着色 4 3 3" xfId="12742"/>
    <cellStyle name="20% - 着色 4 3 4" xfId="17759"/>
    <cellStyle name="20% - 着色 4 4" xfId="49347"/>
    <cellStyle name="20% - 着色 4 5" xfId="49361"/>
    <cellStyle name="20% - 着色 4 6" xfId="49375"/>
    <cellStyle name="20% - 着色 4 7" xfId="49389"/>
    <cellStyle name="20% - 着色 4 8" xfId="49403"/>
    <cellStyle name="20% - 着色 4 9" xfId="49431"/>
    <cellStyle name="20% - 着色 5 2" xfId="21"/>
    <cellStyle name="20% - 着色 5 2 2" xfId="1441"/>
    <cellStyle name="20% - 着色 5 2 2 2" xfId="12864"/>
    <cellStyle name="20% - 着色 5 2 2 3" xfId="17881"/>
    <cellStyle name="20% - 着色 5 2 3" xfId="11453"/>
    <cellStyle name="20% - 着色 5 2 4" xfId="16484"/>
    <cellStyle name="20% - 着色 5 3" xfId="1340"/>
    <cellStyle name="20% - 着色 5 3 2" xfId="1400"/>
    <cellStyle name="20% - 着色 5 3 2 2" xfId="12824"/>
    <cellStyle name="20% - 着色 5 3 2 3" xfId="17841"/>
    <cellStyle name="20% - 着色 5 3 3" xfId="12764"/>
    <cellStyle name="20% - 着色 5 3 4" xfId="17781"/>
    <cellStyle name="20% - 着色 5 4" xfId="49349"/>
    <cellStyle name="20% - 着色 5 5" xfId="49363"/>
    <cellStyle name="20% - 着色 5 6" xfId="49377"/>
    <cellStyle name="20% - 着色 5 7" xfId="49391"/>
    <cellStyle name="20% - 着色 5 8" xfId="49405"/>
    <cellStyle name="20% - 着色 5 9" xfId="49433"/>
    <cellStyle name="20% - 着色 6 2" xfId="24"/>
    <cellStyle name="20% - 着色 6 2 2" xfId="1440"/>
    <cellStyle name="20% - 着色 6 2 2 2" xfId="12863"/>
    <cellStyle name="20% - 着色 6 2 2 3" xfId="17880"/>
    <cellStyle name="20% - 着色 6 2 3" xfId="11461"/>
    <cellStyle name="20% - 着色 6 2 4" xfId="16487"/>
    <cellStyle name="20% - 着色 6 3" xfId="1338"/>
    <cellStyle name="20% - 着色 6 3 2" xfId="1399"/>
    <cellStyle name="20% - 着色 6 3 2 2" xfId="12823"/>
    <cellStyle name="20% - 着色 6 3 2 3" xfId="17840"/>
    <cellStyle name="20% - 着色 6 3 3" xfId="12762"/>
    <cellStyle name="20% - 着色 6 3 4" xfId="17779"/>
    <cellStyle name="20% - 着色 6 4" xfId="49351"/>
    <cellStyle name="20% - 着色 6 5" xfId="49365"/>
    <cellStyle name="20% - 着色 6 6" xfId="49379"/>
    <cellStyle name="20% - 着色 6 7" xfId="49393"/>
    <cellStyle name="20% - 着色 6 8" xfId="49407"/>
    <cellStyle name="20% - 着色 6 9" xfId="49435"/>
    <cellStyle name="20% - 輔色1" xfId="28262"/>
    <cellStyle name="20% - 輔色1 2" xfId="46591"/>
    <cellStyle name="20% - 輔色2" xfId="28263"/>
    <cellStyle name="20% - 輔色2 2" xfId="46592"/>
    <cellStyle name="20% - 輔色3" xfId="28264"/>
    <cellStyle name="20% - 輔色3 2" xfId="46593"/>
    <cellStyle name="20% - 輔色4" xfId="28265"/>
    <cellStyle name="20% - 輔色4 2" xfId="46594"/>
    <cellStyle name="20% - 輔色5" xfId="28266"/>
    <cellStyle name="20% - 輔色5 2" xfId="46595"/>
    <cellStyle name="20% - 輔色6" xfId="28267"/>
    <cellStyle name="20% - 輔色6 2" xfId="46596"/>
    <cellStyle name="³¬Á´½Ó" xfId="46597"/>
    <cellStyle name="40% - Accent1" xfId="49311" builtinId="31" customBuiltin="1"/>
    <cellStyle name="40% - Accent1 10" xfId="11416"/>
    <cellStyle name="40% - Accent1 10 2" xfId="28268"/>
    <cellStyle name="40% - Accent1 11" xfId="49412"/>
    <cellStyle name="40% - Accent1 12" xfId="49440"/>
    <cellStyle name="40% - Accent1 2" xfId="34"/>
    <cellStyle name="40% - Accent1 2 2" xfId="35"/>
    <cellStyle name="40% - Accent1 2 2 2" xfId="1665"/>
    <cellStyle name="40% - Accent1 2 2 2 2" xfId="6421"/>
    <cellStyle name="40% - Accent1 2 2 2 2 2" xfId="28269"/>
    <cellStyle name="40% - Accent1 2 2 2 3" xfId="28270"/>
    <cellStyle name="40% - Accent1 2 2 2_Sheet1" xfId="28271"/>
    <cellStyle name="40% - Accent1 2 2 3" xfId="6422"/>
    <cellStyle name="40% - Accent1 2 2 3 2" xfId="28273"/>
    <cellStyle name="40% - Accent1 2 2 3 3" xfId="28274"/>
    <cellStyle name="40% - Accent1 2 2 3 4" xfId="28272"/>
    <cellStyle name="40% - Accent1 2 2 4" xfId="10438"/>
    <cellStyle name="40% - Accent1 2 2 4 2" xfId="28275"/>
    <cellStyle name="40% - Accent1 2 2 5" xfId="11481"/>
    <cellStyle name="40% - Accent1 2 2 6" xfId="16498"/>
    <cellStyle name="40% - Accent1 2 2_Sheet1" xfId="28276"/>
    <cellStyle name="40% - Accent1 2 3" xfId="1664"/>
    <cellStyle name="40% - Accent1 2 3 2" xfId="6423"/>
    <cellStyle name="40% - Accent1 2 3 2 2" xfId="28277"/>
    <cellStyle name="40% - Accent1 2 3 3" xfId="28278"/>
    <cellStyle name="40% - Accent1 2 3_Sheet1" xfId="28279"/>
    <cellStyle name="40% - Accent1 2 4" xfId="6424"/>
    <cellStyle name="40% - Accent1 2 4 2" xfId="28281"/>
    <cellStyle name="40% - Accent1 2 4 3" xfId="28282"/>
    <cellStyle name="40% - Accent1 2 4 4" xfId="28280"/>
    <cellStyle name="40% - Accent1 2 5" xfId="10439"/>
    <cellStyle name="40% - Accent1 2 5 2" xfId="28283"/>
    <cellStyle name="40% - Accent1 2 6" xfId="11480"/>
    <cellStyle name="40% - Accent1 2 7" xfId="16497"/>
    <cellStyle name="40% - Accent1 2_ASP" xfId="6425"/>
    <cellStyle name="40% - Accent1 3" xfId="2686"/>
    <cellStyle name="40% - Accent1 3 2" xfId="2768"/>
    <cellStyle name="40% - Accent1 3 2 2" xfId="13082"/>
    <cellStyle name="40% - Accent1 3 2 2 2" xfId="28284"/>
    <cellStyle name="40% - Accent1 3 2 3" xfId="18099"/>
    <cellStyle name="40% - Accent1 3 3" xfId="3466"/>
    <cellStyle name="40% - Accent1 3 3 2" xfId="13727"/>
    <cellStyle name="40% - Accent1 3 3 2 2" xfId="28285"/>
    <cellStyle name="40% - Accent1 3 3 3" xfId="18739"/>
    <cellStyle name="40% - Accent1 3 4" xfId="11086"/>
    <cellStyle name="40% - Accent1 3 4 2" xfId="28286"/>
    <cellStyle name="40% - Accent1 3 4 3" xfId="21994"/>
    <cellStyle name="40% - Accent1 3 5" xfId="13001"/>
    <cellStyle name="40% - Accent1 3 5 2" xfId="45010"/>
    <cellStyle name="40% - Accent1 3 6" xfId="18018"/>
    <cellStyle name="40% - Accent1 3 6 2" xfId="48685"/>
    <cellStyle name="40% - Accent1 3_Sheet1" xfId="28287"/>
    <cellStyle name="40% - Accent1 4" xfId="2672"/>
    <cellStyle name="40% - Accent1 4 2" xfId="3467"/>
    <cellStyle name="40% - Accent1 4 2 2" xfId="28289"/>
    <cellStyle name="40% - Accent1 4 2 3" xfId="28288"/>
    <cellStyle name="40% - Accent1 4 2_Sheet2" xfId="28290"/>
    <cellStyle name="40% - Accent1 4 3" xfId="13728"/>
    <cellStyle name="40% - Accent1 4 3 2" xfId="28291"/>
    <cellStyle name="40% - Accent1 4 4" xfId="18740"/>
    <cellStyle name="40% - Accent1 4_Sheet1" xfId="28292"/>
    <cellStyle name="40% - Accent1 5" xfId="3468"/>
    <cellStyle name="40% - Accent1 5 2" xfId="3469"/>
    <cellStyle name="40% - Accent1 5 2 2" xfId="13730"/>
    <cellStyle name="40% - Accent1 5 2 2 2" xfId="28294"/>
    <cellStyle name="40% - Accent1 5 2 3" xfId="18742"/>
    <cellStyle name="40% - Accent1 5 3" xfId="11087"/>
    <cellStyle name="40% - Accent1 5 3 2" xfId="28295"/>
    <cellStyle name="40% - Accent1 5 4" xfId="13729"/>
    <cellStyle name="40% - Accent1 5 4 2" xfId="28296"/>
    <cellStyle name="40% - Accent1 5 5" xfId="18741"/>
    <cellStyle name="40% - Accent1 5 5 2" xfId="28293"/>
    <cellStyle name="40% - Accent1 5_Sheet1" xfId="28297"/>
    <cellStyle name="40% - Accent1 6" xfId="11343"/>
    <cellStyle name="40% - Accent1 6 2" xfId="28299"/>
    <cellStyle name="40% - Accent1 6 2 2" xfId="48190"/>
    <cellStyle name="40% - Accent1 6 3" xfId="28300"/>
    <cellStyle name="40% - Accent1 6 4" xfId="48095"/>
    <cellStyle name="40% - Accent1 6 5" xfId="28298"/>
    <cellStyle name="40% - Accent1 6_Sheet2" xfId="28301"/>
    <cellStyle name="40% - Accent1 7" xfId="11371"/>
    <cellStyle name="40% - Accent1 7 2" xfId="28303"/>
    <cellStyle name="40% - Accent1 7 3" xfId="48191"/>
    <cellStyle name="40% - Accent1 7 4" xfId="28302"/>
    <cellStyle name="40% - Accent1 7_Sheet2" xfId="28304"/>
    <cellStyle name="40% - Accent1 8" xfId="11383"/>
    <cellStyle name="40% - Accent1 8 2" xfId="48192"/>
    <cellStyle name="40% - Accent1 8 3" xfId="28305"/>
    <cellStyle name="40% - Accent1 9" xfId="11401"/>
    <cellStyle name="40% - Accent1 9 2" xfId="28306"/>
    <cellStyle name="40% - Accent2" xfId="49315" builtinId="35" customBuiltin="1"/>
    <cellStyle name="40% - Accent2 10" xfId="11418"/>
    <cellStyle name="40% - Accent2 10 2" xfId="28307"/>
    <cellStyle name="40% - Accent2 11" xfId="49414"/>
    <cellStyle name="40% - Accent2 12" xfId="49442"/>
    <cellStyle name="40% - Accent2 2" xfId="37"/>
    <cellStyle name="40% - Accent2 2 2" xfId="38"/>
    <cellStyle name="40% - Accent2 2 2 2" xfId="1667"/>
    <cellStyle name="40% - Accent2 2 2 2 2" xfId="6426"/>
    <cellStyle name="40% - Accent2 2 2 2 2 2" xfId="28308"/>
    <cellStyle name="40% - Accent2 2 2 2 3" xfId="28309"/>
    <cellStyle name="40% - Accent2 2 2 2_Sheet1" xfId="28310"/>
    <cellStyle name="40% - Accent2 2 2 3" xfId="6427"/>
    <cellStyle name="40% - Accent2 2 2 3 2" xfId="28312"/>
    <cellStyle name="40% - Accent2 2 2 3 3" xfId="28313"/>
    <cellStyle name="40% - Accent2 2 2 3 4" xfId="28311"/>
    <cellStyle name="40% - Accent2 2 2 4" xfId="10440"/>
    <cellStyle name="40% - Accent2 2 2 4 2" xfId="28314"/>
    <cellStyle name="40% - Accent2 2 2 5" xfId="11484"/>
    <cellStyle name="40% - Accent2 2 2 6" xfId="16501"/>
    <cellStyle name="40% - Accent2 2 2_Sheet1" xfId="28315"/>
    <cellStyle name="40% - Accent2 2 3" xfId="1666"/>
    <cellStyle name="40% - Accent2 2 3 2" xfId="6428"/>
    <cellStyle name="40% - Accent2 2 3 2 2" xfId="28316"/>
    <cellStyle name="40% - Accent2 2 3 3" xfId="28317"/>
    <cellStyle name="40% - Accent2 2 3_Sheet1" xfId="28318"/>
    <cellStyle name="40% - Accent2 2 4" xfId="6429"/>
    <cellStyle name="40% - Accent2 2 4 2" xfId="28320"/>
    <cellStyle name="40% - Accent2 2 4 3" xfId="28321"/>
    <cellStyle name="40% - Accent2 2 4 4" xfId="28319"/>
    <cellStyle name="40% - Accent2 2 5" xfId="10441"/>
    <cellStyle name="40% - Accent2 2 5 2" xfId="28322"/>
    <cellStyle name="40% - Accent2 2 6" xfId="11483"/>
    <cellStyle name="40% - Accent2 2 7" xfId="16500"/>
    <cellStyle name="40% - Accent2 2_ASP" xfId="6430"/>
    <cellStyle name="40% - Accent2 3" xfId="2687"/>
    <cellStyle name="40% - Accent2 3 2" xfId="2711"/>
    <cellStyle name="40% - Accent2 3 2 2" xfId="13026"/>
    <cellStyle name="40% - Accent2 3 2 2 2" xfId="28323"/>
    <cellStyle name="40% - Accent2 3 2 3" xfId="18043"/>
    <cellStyle name="40% - Accent2 3 3" xfId="3470"/>
    <cellStyle name="40% - Accent2 3 3 2" xfId="13731"/>
    <cellStyle name="40% - Accent2 3 3 2 2" xfId="28324"/>
    <cellStyle name="40% - Accent2 3 3 3" xfId="18743"/>
    <cellStyle name="40% - Accent2 3 4" xfId="13002"/>
    <cellStyle name="40% - Accent2 3 4 2" xfId="21995"/>
    <cellStyle name="40% - Accent2 3 5" xfId="18019"/>
    <cellStyle name="40% - Accent2 3 5 2" xfId="45011"/>
    <cellStyle name="40% - Accent2 3 6" xfId="48686"/>
    <cellStyle name="40% - Accent2 3_Sheet1" xfId="28325"/>
    <cellStyle name="40% - Accent2 4" xfId="2671"/>
    <cellStyle name="40% - Accent2 4 2" xfId="3471"/>
    <cellStyle name="40% - Accent2 4 2 2" xfId="28327"/>
    <cellStyle name="40% - Accent2 4 2 3" xfId="28326"/>
    <cellStyle name="40% - Accent2 4 2_Sheet2" xfId="28328"/>
    <cellStyle name="40% - Accent2 4 3" xfId="13732"/>
    <cellStyle name="40% - Accent2 4 3 2" xfId="28329"/>
    <cellStyle name="40% - Accent2 4 4" xfId="18744"/>
    <cellStyle name="40% - Accent2 4_Sheet1" xfId="28330"/>
    <cellStyle name="40% - Accent2 5" xfId="3472"/>
    <cellStyle name="40% - Accent2 5 2" xfId="3473"/>
    <cellStyle name="40% - Accent2 5 2 2" xfId="13734"/>
    <cellStyle name="40% - Accent2 5 2 2 2" xfId="28332"/>
    <cellStyle name="40% - Accent2 5 2 3" xfId="18746"/>
    <cellStyle name="40% - Accent2 5 3" xfId="11088"/>
    <cellStyle name="40% - Accent2 5 3 2" xfId="28333"/>
    <cellStyle name="40% - Accent2 5 4" xfId="13733"/>
    <cellStyle name="40% - Accent2 5 4 2" xfId="28331"/>
    <cellStyle name="40% - Accent2 5 5" xfId="18745"/>
    <cellStyle name="40% - Accent2 5_Sheet1" xfId="28334"/>
    <cellStyle name="40% - Accent2 6" xfId="11347"/>
    <cellStyle name="40% - Accent2 6 2" xfId="28336"/>
    <cellStyle name="40% - Accent2 6 2 2" xfId="48193"/>
    <cellStyle name="40% - Accent2 6 3" xfId="48096"/>
    <cellStyle name="40% - Accent2 6 4" xfId="28335"/>
    <cellStyle name="40% - Accent2 7" xfId="11374"/>
    <cellStyle name="40% - Accent2 7 2" xfId="48194"/>
    <cellStyle name="40% - Accent2 7 3" xfId="28337"/>
    <cellStyle name="40% - Accent2 8" xfId="11372"/>
    <cellStyle name="40% - Accent2 8 2" xfId="48195"/>
    <cellStyle name="40% - Accent2 8 3" xfId="28338"/>
    <cellStyle name="40% - Accent2 9" xfId="11403"/>
    <cellStyle name="40% - Accent2 9 2" xfId="28339"/>
    <cellStyle name="40% - Accent3" xfId="49319" builtinId="39" customBuiltin="1"/>
    <cellStyle name="40% - Accent3 10" xfId="11420"/>
    <cellStyle name="40% - Accent3 10 2" xfId="28340"/>
    <cellStyle name="40% - Accent3 11" xfId="49416"/>
    <cellStyle name="40% - Accent3 12" xfId="49444"/>
    <cellStyle name="40% - Accent3 2" xfId="40"/>
    <cellStyle name="40% - Accent3 2 2" xfId="41"/>
    <cellStyle name="40% - Accent3 2 2 2" xfId="1669"/>
    <cellStyle name="40% - Accent3 2 2 2 2" xfId="6431"/>
    <cellStyle name="40% - Accent3 2 2 2 2 2" xfId="28341"/>
    <cellStyle name="40% - Accent3 2 2 2 3" xfId="28342"/>
    <cellStyle name="40% - Accent3 2 2 2_Sheet1" xfId="28343"/>
    <cellStyle name="40% - Accent3 2 2 3" xfId="6432"/>
    <cellStyle name="40% - Accent3 2 2 3 2" xfId="28345"/>
    <cellStyle name="40% - Accent3 2 2 3 3" xfId="28346"/>
    <cellStyle name="40% - Accent3 2 2 3 4" xfId="28344"/>
    <cellStyle name="40% - Accent3 2 2 4" xfId="10442"/>
    <cellStyle name="40% - Accent3 2 2 4 2" xfId="28347"/>
    <cellStyle name="40% - Accent3 2 2 5" xfId="11487"/>
    <cellStyle name="40% - Accent3 2 2 6" xfId="16504"/>
    <cellStyle name="40% - Accent3 2 2_Sheet1" xfId="28348"/>
    <cellStyle name="40% - Accent3 2 3" xfId="1668"/>
    <cellStyle name="40% - Accent3 2 3 2" xfId="6433"/>
    <cellStyle name="40% - Accent3 2 3 2 2" xfId="28349"/>
    <cellStyle name="40% - Accent3 2 3 3" xfId="28350"/>
    <cellStyle name="40% - Accent3 2 3_Sheet1" xfId="28351"/>
    <cellStyle name="40% - Accent3 2 4" xfId="6434"/>
    <cellStyle name="40% - Accent3 2 4 2" xfId="28353"/>
    <cellStyle name="40% - Accent3 2 4 3" xfId="28354"/>
    <cellStyle name="40% - Accent3 2 4 4" xfId="28352"/>
    <cellStyle name="40% - Accent3 2 5" xfId="10443"/>
    <cellStyle name="40% - Accent3 2 5 2" xfId="28355"/>
    <cellStyle name="40% - Accent3 2 6" xfId="11486"/>
    <cellStyle name="40% - Accent3 2 7" xfId="16503"/>
    <cellStyle name="40% - Accent3 2_ASP" xfId="6435"/>
    <cellStyle name="40% - Accent3 3" xfId="2688"/>
    <cellStyle name="40% - Accent3 3 2" xfId="2712"/>
    <cellStyle name="40% - Accent3 3 2 2" xfId="13027"/>
    <cellStyle name="40% - Accent3 3 2 2 2" xfId="28356"/>
    <cellStyle name="40% - Accent3 3 2 3" xfId="18044"/>
    <cellStyle name="40% - Accent3 3 3" xfId="3474"/>
    <cellStyle name="40% - Accent3 3 3 2" xfId="13735"/>
    <cellStyle name="40% - Accent3 3 3 2 2" xfId="28357"/>
    <cellStyle name="40% - Accent3 3 3 3" xfId="18747"/>
    <cellStyle name="40% - Accent3 3 4" xfId="11089"/>
    <cellStyle name="40% - Accent3 3 4 2" xfId="28358"/>
    <cellStyle name="40% - Accent3 3 4 3" xfId="21996"/>
    <cellStyle name="40% - Accent3 3 5" xfId="13003"/>
    <cellStyle name="40% - Accent3 3 5 2" xfId="45012"/>
    <cellStyle name="40% - Accent3 3 6" xfId="18020"/>
    <cellStyle name="40% - Accent3 3 6 2" xfId="48688"/>
    <cellStyle name="40% - Accent3 3_Sheet1" xfId="28359"/>
    <cellStyle name="40% - Accent3 4" xfId="2655"/>
    <cellStyle name="40% - Accent3 4 2" xfId="3475"/>
    <cellStyle name="40% - Accent3 4 2 2" xfId="28361"/>
    <cellStyle name="40% - Accent3 4 2 3" xfId="28360"/>
    <cellStyle name="40% - Accent3 4 2_Sheet2" xfId="28362"/>
    <cellStyle name="40% - Accent3 4 3" xfId="13736"/>
    <cellStyle name="40% - Accent3 4 3 2" xfId="28363"/>
    <cellStyle name="40% - Accent3 4 4" xfId="18748"/>
    <cellStyle name="40% - Accent3 4_Sheet1" xfId="28364"/>
    <cellStyle name="40% - Accent3 5" xfId="3476"/>
    <cellStyle name="40% - Accent3 5 2" xfId="3477"/>
    <cellStyle name="40% - Accent3 5 2 2" xfId="13738"/>
    <cellStyle name="40% - Accent3 5 2 2 2" xfId="28366"/>
    <cellStyle name="40% - Accent3 5 2 3" xfId="18750"/>
    <cellStyle name="40% - Accent3 5 3" xfId="11090"/>
    <cellStyle name="40% - Accent3 5 3 2" xfId="28367"/>
    <cellStyle name="40% - Accent3 5 4" xfId="13737"/>
    <cellStyle name="40% - Accent3 5 4 2" xfId="28368"/>
    <cellStyle name="40% - Accent3 5 5" xfId="18749"/>
    <cellStyle name="40% - Accent3 5 5 2" xfId="28365"/>
    <cellStyle name="40% - Accent3 5_Sheet1" xfId="28369"/>
    <cellStyle name="40% - Accent3 6" xfId="11351"/>
    <cellStyle name="40% - Accent3 6 2" xfId="28371"/>
    <cellStyle name="40% - Accent3 6 2 2" xfId="48196"/>
    <cellStyle name="40% - Accent3 6 3" xfId="28372"/>
    <cellStyle name="40% - Accent3 6 4" xfId="48097"/>
    <cellStyle name="40% - Accent3 6 5" xfId="28370"/>
    <cellStyle name="40% - Accent3 6_Sheet2" xfId="28373"/>
    <cellStyle name="40% - Accent3 7" xfId="11377"/>
    <cellStyle name="40% - Accent3 7 2" xfId="28375"/>
    <cellStyle name="40% - Accent3 7 3" xfId="48197"/>
    <cellStyle name="40% - Accent3 7 4" xfId="28374"/>
    <cellStyle name="40% - Accent3 7_Sheet2" xfId="28376"/>
    <cellStyle name="40% - Accent3 8" xfId="11388"/>
    <cellStyle name="40% - Accent3 8 2" xfId="48198"/>
    <cellStyle name="40% - Accent3 8 3" xfId="28377"/>
    <cellStyle name="40% - Accent3 9" xfId="11405"/>
    <cellStyle name="40% - Accent3 9 2" xfId="28378"/>
    <cellStyle name="40% - Accent4" xfId="49323" builtinId="43" customBuiltin="1"/>
    <cellStyle name="40% - Accent4 10" xfId="11422"/>
    <cellStyle name="40% - Accent4 10 2" xfId="28379"/>
    <cellStyle name="40% - Accent4 11" xfId="49418"/>
    <cellStyle name="40% - Accent4 12" xfId="49446"/>
    <cellStyle name="40% - Accent4 2" xfId="43"/>
    <cellStyle name="40% - Accent4 2 2" xfId="44"/>
    <cellStyle name="40% - Accent4 2 2 2" xfId="1671"/>
    <cellStyle name="40% - Accent4 2 2 2 2" xfId="6436"/>
    <cellStyle name="40% - Accent4 2 2 2 2 2" xfId="28380"/>
    <cellStyle name="40% - Accent4 2 2 2 3" xfId="28381"/>
    <cellStyle name="40% - Accent4 2 2 2_Sheet1" xfId="28382"/>
    <cellStyle name="40% - Accent4 2 2 3" xfId="6437"/>
    <cellStyle name="40% - Accent4 2 2 3 2" xfId="28384"/>
    <cellStyle name="40% - Accent4 2 2 3 3" xfId="28385"/>
    <cellStyle name="40% - Accent4 2 2 3 4" xfId="28383"/>
    <cellStyle name="40% - Accent4 2 2 4" xfId="10444"/>
    <cellStyle name="40% - Accent4 2 2 4 2" xfId="28386"/>
    <cellStyle name="40% - Accent4 2 2 5" xfId="11490"/>
    <cellStyle name="40% - Accent4 2 2 6" xfId="16507"/>
    <cellStyle name="40% - Accent4 2 2_Sheet1" xfId="28387"/>
    <cellStyle name="40% - Accent4 2 3" xfId="1670"/>
    <cellStyle name="40% - Accent4 2 3 2" xfId="6438"/>
    <cellStyle name="40% - Accent4 2 3 2 2" xfId="28388"/>
    <cellStyle name="40% - Accent4 2 3 3" xfId="28389"/>
    <cellStyle name="40% - Accent4 2 3_Sheet1" xfId="28390"/>
    <cellStyle name="40% - Accent4 2 4" xfId="6439"/>
    <cellStyle name="40% - Accent4 2 4 2" xfId="28392"/>
    <cellStyle name="40% - Accent4 2 4 3" xfId="28393"/>
    <cellStyle name="40% - Accent4 2 4 4" xfId="28391"/>
    <cellStyle name="40% - Accent4 2 5" xfId="10445"/>
    <cellStyle name="40% - Accent4 2 5 2" xfId="28394"/>
    <cellStyle name="40% - Accent4 2 6" xfId="11489"/>
    <cellStyle name="40% - Accent4 2 7" xfId="16506"/>
    <cellStyle name="40% - Accent4 2_ASP" xfId="6440"/>
    <cellStyle name="40% - Accent4 3" xfId="2689"/>
    <cellStyle name="40% - Accent4 3 2" xfId="2761"/>
    <cellStyle name="40% - Accent4 3 2 2" xfId="13075"/>
    <cellStyle name="40% - Accent4 3 2 2 2" xfId="28395"/>
    <cellStyle name="40% - Accent4 3 2 3" xfId="18092"/>
    <cellStyle name="40% - Accent4 3 3" xfId="3478"/>
    <cellStyle name="40% - Accent4 3 3 2" xfId="13739"/>
    <cellStyle name="40% - Accent4 3 3 2 2" xfId="28396"/>
    <cellStyle name="40% - Accent4 3 3 3" xfId="18751"/>
    <cellStyle name="40% - Accent4 3 4" xfId="11091"/>
    <cellStyle name="40% - Accent4 3 4 2" xfId="28397"/>
    <cellStyle name="40% - Accent4 3 4 3" xfId="21997"/>
    <cellStyle name="40% - Accent4 3 5" xfId="13004"/>
    <cellStyle name="40% - Accent4 3 5 2" xfId="45013"/>
    <cellStyle name="40% - Accent4 3 6" xfId="18021"/>
    <cellStyle name="40% - Accent4 3 6 2" xfId="48689"/>
    <cellStyle name="40% - Accent4 3_Sheet1" xfId="28398"/>
    <cellStyle name="40% - Accent4 4" xfId="2644"/>
    <cellStyle name="40% - Accent4 4 2" xfId="3479"/>
    <cellStyle name="40% - Accent4 4 2 2" xfId="28400"/>
    <cellStyle name="40% - Accent4 4 2 3" xfId="28399"/>
    <cellStyle name="40% - Accent4 4 2_Sheet2" xfId="28401"/>
    <cellStyle name="40% - Accent4 4 3" xfId="13740"/>
    <cellStyle name="40% - Accent4 4 3 2" xfId="28402"/>
    <cellStyle name="40% - Accent4 4 4" xfId="18752"/>
    <cellStyle name="40% - Accent4 4_Sheet1" xfId="28403"/>
    <cellStyle name="40% - Accent4 5" xfId="3480"/>
    <cellStyle name="40% - Accent4 5 2" xfId="3481"/>
    <cellStyle name="40% - Accent4 5 2 2" xfId="13742"/>
    <cellStyle name="40% - Accent4 5 2 2 2" xfId="28405"/>
    <cellStyle name="40% - Accent4 5 2 3" xfId="18754"/>
    <cellStyle name="40% - Accent4 5 3" xfId="11092"/>
    <cellStyle name="40% - Accent4 5 3 2" xfId="28406"/>
    <cellStyle name="40% - Accent4 5 4" xfId="13741"/>
    <cellStyle name="40% - Accent4 5 4 2" xfId="28407"/>
    <cellStyle name="40% - Accent4 5 5" xfId="18753"/>
    <cellStyle name="40% - Accent4 5 5 2" xfId="28404"/>
    <cellStyle name="40% - Accent4 5_Sheet1" xfId="28408"/>
    <cellStyle name="40% - Accent4 6" xfId="11355"/>
    <cellStyle name="40% - Accent4 6 2" xfId="28410"/>
    <cellStyle name="40% - Accent4 6 2 2" xfId="48199"/>
    <cellStyle name="40% - Accent4 6 3" xfId="28411"/>
    <cellStyle name="40% - Accent4 6 4" xfId="48098"/>
    <cellStyle name="40% - Accent4 6 5" xfId="28409"/>
    <cellStyle name="40% - Accent4 6_Sheet2" xfId="28412"/>
    <cellStyle name="40% - Accent4 7" xfId="11380"/>
    <cellStyle name="40% - Accent4 7 2" xfId="28414"/>
    <cellStyle name="40% - Accent4 7 3" xfId="48200"/>
    <cellStyle name="40% - Accent4 7 4" xfId="28413"/>
    <cellStyle name="40% - Accent4 7_Sheet2" xfId="28415"/>
    <cellStyle name="40% - Accent4 8" xfId="11390"/>
    <cellStyle name="40% - Accent4 8 2" xfId="48201"/>
    <cellStyle name="40% - Accent4 8 3" xfId="28416"/>
    <cellStyle name="40% - Accent4 9" xfId="11407"/>
    <cellStyle name="40% - Accent4 9 2" xfId="28417"/>
    <cellStyle name="40% - Accent5" xfId="49327" builtinId="47" customBuiltin="1"/>
    <cellStyle name="40% - Accent5 10" xfId="11424"/>
    <cellStyle name="40% - Accent5 10 2" xfId="28418"/>
    <cellStyle name="40% - Accent5 11" xfId="49420"/>
    <cellStyle name="40% - Accent5 12" xfId="49448"/>
    <cellStyle name="40% - Accent5 2" xfId="46"/>
    <cellStyle name="40% - Accent5 2 2" xfId="47"/>
    <cellStyle name="40% - Accent5 2 2 2" xfId="1673"/>
    <cellStyle name="40% - Accent5 2 2 2 2" xfId="6441"/>
    <cellStyle name="40% - Accent5 2 2 2 2 2" xfId="28419"/>
    <cellStyle name="40% - Accent5 2 2 2 3" xfId="28420"/>
    <cellStyle name="40% - Accent5 2 2 2_Sheet1" xfId="28421"/>
    <cellStyle name="40% - Accent5 2 2 3" xfId="6442"/>
    <cellStyle name="40% - Accent5 2 2 3 2" xfId="28423"/>
    <cellStyle name="40% - Accent5 2 2 3 3" xfId="28424"/>
    <cellStyle name="40% - Accent5 2 2 3 4" xfId="28422"/>
    <cellStyle name="40% - Accent5 2 2 4" xfId="10446"/>
    <cellStyle name="40% - Accent5 2 2 4 2" xfId="28425"/>
    <cellStyle name="40% - Accent5 2 2 5" xfId="11493"/>
    <cellStyle name="40% - Accent5 2 2 6" xfId="16510"/>
    <cellStyle name="40% - Accent5 2 2_Sheet1" xfId="28426"/>
    <cellStyle name="40% - Accent5 2 3" xfId="1672"/>
    <cellStyle name="40% - Accent5 2 3 2" xfId="6443"/>
    <cellStyle name="40% - Accent5 2 3 2 2" xfId="28427"/>
    <cellStyle name="40% - Accent5 2 3 3" xfId="28428"/>
    <cellStyle name="40% - Accent5 2 3_Sheet1" xfId="28429"/>
    <cellStyle name="40% - Accent5 2 4" xfId="6444"/>
    <cellStyle name="40% - Accent5 2 4 2" xfId="28431"/>
    <cellStyle name="40% - Accent5 2 4 3" xfId="28432"/>
    <cellStyle name="40% - Accent5 2 4 4" xfId="28430"/>
    <cellStyle name="40% - Accent5 2 5" xfId="10447"/>
    <cellStyle name="40% - Accent5 2 5 2" xfId="28433"/>
    <cellStyle name="40% - Accent5 2 6" xfId="11492"/>
    <cellStyle name="40% - Accent5 2 7" xfId="16509"/>
    <cellStyle name="40% - Accent5 2_ASP" xfId="6445"/>
    <cellStyle name="40% - Accent5 3" xfId="2690"/>
    <cellStyle name="40% - Accent5 3 2" xfId="2762"/>
    <cellStyle name="40% - Accent5 3 2 2" xfId="13076"/>
    <cellStyle name="40% - Accent5 3 2 2 2" xfId="28434"/>
    <cellStyle name="40% - Accent5 3 2 3" xfId="18093"/>
    <cellStyle name="40% - Accent5 3 3" xfId="3482"/>
    <cellStyle name="40% - Accent5 3 3 2" xfId="13743"/>
    <cellStyle name="40% - Accent5 3 3 2 2" xfId="28435"/>
    <cellStyle name="40% - Accent5 3 3 3" xfId="18755"/>
    <cellStyle name="40% - Accent5 3 4" xfId="13005"/>
    <cellStyle name="40% - Accent5 3 4 2" xfId="21998"/>
    <cellStyle name="40% - Accent5 3 5" xfId="18022"/>
    <cellStyle name="40% - Accent5 3 5 2" xfId="45014"/>
    <cellStyle name="40% - Accent5 3 6" xfId="48690"/>
    <cellStyle name="40% - Accent5 3_Sheet1" xfId="28436"/>
    <cellStyle name="40% - Accent5 4" xfId="2649"/>
    <cellStyle name="40% - Accent5 4 2" xfId="3483"/>
    <cellStyle name="40% - Accent5 4 2 2" xfId="28438"/>
    <cellStyle name="40% - Accent5 4 2 3" xfId="28437"/>
    <cellStyle name="40% - Accent5 4 2_Sheet2" xfId="28439"/>
    <cellStyle name="40% - Accent5 4 3" xfId="13744"/>
    <cellStyle name="40% - Accent5 4 3 2" xfId="28440"/>
    <cellStyle name="40% - Accent5 4 4" xfId="18756"/>
    <cellStyle name="40% - Accent5 4_Sheet1" xfId="28441"/>
    <cellStyle name="40% - Accent5 5" xfId="3484"/>
    <cellStyle name="40% - Accent5 5 2" xfId="3485"/>
    <cellStyle name="40% - Accent5 5 2 2" xfId="13746"/>
    <cellStyle name="40% - Accent5 5 2 2 2" xfId="28443"/>
    <cellStyle name="40% - Accent5 5 2 3" xfId="18758"/>
    <cellStyle name="40% - Accent5 5 3" xfId="11093"/>
    <cellStyle name="40% - Accent5 5 3 2" xfId="28444"/>
    <cellStyle name="40% - Accent5 5 4" xfId="13745"/>
    <cellStyle name="40% - Accent5 5 4 2" xfId="28445"/>
    <cellStyle name="40% - Accent5 5 5" xfId="18757"/>
    <cellStyle name="40% - Accent5 5 5 2" xfId="28442"/>
    <cellStyle name="40% - Accent5 5_Sheet1" xfId="28446"/>
    <cellStyle name="40% - Accent5 6" xfId="11359"/>
    <cellStyle name="40% - Accent5 6 2" xfId="28448"/>
    <cellStyle name="40% - Accent5 6 2 2" xfId="48202"/>
    <cellStyle name="40% - Accent5 6 3" xfId="28449"/>
    <cellStyle name="40% - Accent5 6 4" xfId="48099"/>
    <cellStyle name="40% - Accent5 6 5" xfId="28447"/>
    <cellStyle name="40% - Accent5 6_Sheet2" xfId="28450"/>
    <cellStyle name="40% - Accent5 7" xfId="11382"/>
    <cellStyle name="40% - Accent5 7 2" xfId="28452"/>
    <cellStyle name="40% - Accent5 7 3" xfId="48203"/>
    <cellStyle name="40% - Accent5 7 4" xfId="28451"/>
    <cellStyle name="40% - Accent5 7_Sheet2" xfId="28453"/>
    <cellStyle name="40% - Accent5 8" xfId="11392"/>
    <cellStyle name="40% - Accent5 8 2" xfId="48204"/>
    <cellStyle name="40% - Accent5 8 3" xfId="28454"/>
    <cellStyle name="40% - Accent5 9" xfId="11409"/>
    <cellStyle name="40% - Accent5 9 2" xfId="28455"/>
    <cellStyle name="40% - Accent6" xfId="49331" builtinId="51" customBuiltin="1"/>
    <cellStyle name="40% - Accent6 10" xfId="11426"/>
    <cellStyle name="40% - Accent6 10 2" xfId="28456"/>
    <cellStyle name="40% - Accent6 11" xfId="49422"/>
    <cellStyle name="40% - Accent6 12" xfId="49450"/>
    <cellStyle name="40% - Accent6 2" xfId="49"/>
    <cellStyle name="40% - Accent6 2 2" xfId="50"/>
    <cellStyle name="40% - Accent6 2 2 2" xfId="1675"/>
    <cellStyle name="40% - Accent6 2 2 2 2" xfId="6446"/>
    <cellStyle name="40% - Accent6 2 2 2 2 2" xfId="28457"/>
    <cellStyle name="40% - Accent6 2 2 2 3" xfId="28458"/>
    <cellStyle name="40% - Accent6 2 2 2_Sheet1" xfId="28459"/>
    <cellStyle name="40% - Accent6 2 2 3" xfId="6447"/>
    <cellStyle name="40% - Accent6 2 2 3 2" xfId="28461"/>
    <cellStyle name="40% - Accent6 2 2 3 3" xfId="28462"/>
    <cellStyle name="40% - Accent6 2 2 3 4" xfId="28460"/>
    <cellStyle name="40% - Accent6 2 2 4" xfId="10448"/>
    <cellStyle name="40% - Accent6 2 2 4 2" xfId="28463"/>
    <cellStyle name="40% - Accent6 2 2 5" xfId="11496"/>
    <cellStyle name="40% - Accent6 2 2 6" xfId="16513"/>
    <cellStyle name="40% - Accent6 2 2_Sheet1" xfId="28464"/>
    <cellStyle name="40% - Accent6 2 3" xfId="1674"/>
    <cellStyle name="40% - Accent6 2 3 2" xfId="6448"/>
    <cellStyle name="40% - Accent6 2 3 2 2" xfId="28465"/>
    <cellStyle name="40% - Accent6 2 3 3" xfId="28466"/>
    <cellStyle name="40% - Accent6 2 3_Sheet1" xfId="28467"/>
    <cellStyle name="40% - Accent6 2 4" xfId="6449"/>
    <cellStyle name="40% - Accent6 2 4 2" xfId="28469"/>
    <cellStyle name="40% - Accent6 2 4 3" xfId="28470"/>
    <cellStyle name="40% - Accent6 2 4 4" xfId="28468"/>
    <cellStyle name="40% - Accent6 2 5" xfId="10449"/>
    <cellStyle name="40% - Accent6 2 5 2" xfId="28471"/>
    <cellStyle name="40% - Accent6 2 6" xfId="11495"/>
    <cellStyle name="40% - Accent6 2 7" xfId="16512"/>
    <cellStyle name="40% - Accent6 2_ASP" xfId="6450"/>
    <cellStyle name="40% - Accent6 3" xfId="2691"/>
    <cellStyle name="40% - Accent6 3 2" xfId="2763"/>
    <cellStyle name="40% - Accent6 3 2 2" xfId="13077"/>
    <cellStyle name="40% - Accent6 3 2 2 2" xfId="28472"/>
    <cellStyle name="40% - Accent6 3 2 3" xfId="18094"/>
    <cellStyle name="40% - Accent6 3 3" xfId="3486"/>
    <cellStyle name="40% - Accent6 3 3 2" xfId="13747"/>
    <cellStyle name="40% - Accent6 3 3 2 2" xfId="28473"/>
    <cellStyle name="40% - Accent6 3 3 3" xfId="18759"/>
    <cellStyle name="40% - Accent6 3 4" xfId="11094"/>
    <cellStyle name="40% - Accent6 3 4 2" xfId="28474"/>
    <cellStyle name="40% - Accent6 3 4 3" xfId="21999"/>
    <cellStyle name="40% - Accent6 3 5" xfId="13006"/>
    <cellStyle name="40% - Accent6 3 5 2" xfId="45015"/>
    <cellStyle name="40% - Accent6 3 6" xfId="18023"/>
    <cellStyle name="40% - Accent6 3 6 2" xfId="48691"/>
    <cellStyle name="40% - Accent6 3_Sheet1" xfId="28475"/>
    <cellStyle name="40% - Accent6 4" xfId="2653"/>
    <cellStyle name="40% - Accent6 4 2" xfId="3487"/>
    <cellStyle name="40% - Accent6 4 2 2" xfId="28477"/>
    <cellStyle name="40% - Accent6 4 2 3" xfId="28476"/>
    <cellStyle name="40% - Accent6 4 2_Sheet2" xfId="28478"/>
    <cellStyle name="40% - Accent6 4 3" xfId="13748"/>
    <cellStyle name="40% - Accent6 4 3 2" xfId="28479"/>
    <cellStyle name="40% - Accent6 4 4" xfId="18760"/>
    <cellStyle name="40% - Accent6 4_Sheet1" xfId="28480"/>
    <cellStyle name="40% - Accent6 5" xfId="3488"/>
    <cellStyle name="40% - Accent6 5 2" xfId="3489"/>
    <cellStyle name="40% - Accent6 5 2 2" xfId="13750"/>
    <cellStyle name="40% - Accent6 5 2 2 2" xfId="28482"/>
    <cellStyle name="40% - Accent6 5 2 3" xfId="18762"/>
    <cellStyle name="40% - Accent6 5 3" xfId="11095"/>
    <cellStyle name="40% - Accent6 5 3 2" xfId="28483"/>
    <cellStyle name="40% - Accent6 5 4" xfId="13749"/>
    <cellStyle name="40% - Accent6 5 4 2" xfId="28484"/>
    <cellStyle name="40% - Accent6 5 5" xfId="18761"/>
    <cellStyle name="40% - Accent6 5 5 2" xfId="28481"/>
    <cellStyle name="40% - Accent6 5_Sheet1" xfId="28485"/>
    <cellStyle name="40% - Accent6 6" xfId="11363"/>
    <cellStyle name="40% - Accent6 6 2" xfId="28487"/>
    <cellStyle name="40% - Accent6 6 2 2" xfId="48205"/>
    <cellStyle name="40% - Accent6 6 3" xfId="28488"/>
    <cellStyle name="40% - Accent6 6 4" xfId="48100"/>
    <cellStyle name="40% - Accent6 6 5" xfId="28486"/>
    <cellStyle name="40% - Accent6 6_Sheet2" xfId="28489"/>
    <cellStyle name="40% - Accent6 7" xfId="11385"/>
    <cellStyle name="40% - Accent6 7 2" xfId="28491"/>
    <cellStyle name="40% - Accent6 7 3" xfId="48206"/>
    <cellStyle name="40% - Accent6 7 4" xfId="28490"/>
    <cellStyle name="40% - Accent6 7_Sheet2" xfId="28492"/>
    <cellStyle name="40% - Accent6 8" xfId="11394"/>
    <cellStyle name="40% - Accent6 8 2" xfId="48207"/>
    <cellStyle name="40% - Accent6 8 3" xfId="28493"/>
    <cellStyle name="40% - Accent6 9" xfId="11411"/>
    <cellStyle name="40% - Accent6 9 2" xfId="28494"/>
    <cellStyle name="40% - 强调文字颜色 1" xfId="51"/>
    <cellStyle name="40% - 强调文字颜色 1 10" xfId="46598"/>
    <cellStyle name="40% - 强调文字颜色 1 11" xfId="46599"/>
    <cellStyle name="40% - 强调文字颜色 1 12" xfId="46600"/>
    <cellStyle name="40% - 强调文字颜色 1 13" xfId="46601"/>
    <cellStyle name="40% - 强调文字颜色 1 14" xfId="46602"/>
    <cellStyle name="40% - 强调文字颜色 1 15" xfId="46603"/>
    <cellStyle name="40% - 强调文字颜色 1 16" xfId="46604"/>
    <cellStyle name="40% - 强调文字颜色 1 17" xfId="46605"/>
    <cellStyle name="40% - 强调文字颜色 1 18" xfId="46606"/>
    <cellStyle name="40% - 强调文字颜色 1 19" xfId="46607"/>
    <cellStyle name="40% - 强调文字颜色 1 2" xfId="1035"/>
    <cellStyle name="40% - 强调文字颜色 1 2 10" xfId="4688"/>
    <cellStyle name="40% - 强调文字颜色 1 2 10 2" xfId="5717"/>
    <cellStyle name="40% - 强调文字颜色 1 2 10 2 2" xfId="15882"/>
    <cellStyle name="40% - 强调文字颜色 1 2 10 2 3" xfId="20894"/>
    <cellStyle name="40% - 强调文字颜色 1 2 10 3" xfId="14874"/>
    <cellStyle name="40% - 强调文字颜色 1 2 10 4" xfId="19886"/>
    <cellStyle name="40% - 强调文字颜色 1 2 11" xfId="4689"/>
    <cellStyle name="40% - 强调文字颜色 1 2 11 2" xfId="5718"/>
    <cellStyle name="40% - 强调文字颜色 1 2 11 2 2" xfId="15883"/>
    <cellStyle name="40% - 强调文字颜色 1 2 11 2 3" xfId="20895"/>
    <cellStyle name="40% - 强调文字颜色 1 2 11 3" xfId="14875"/>
    <cellStyle name="40% - 强调文字颜色 1 2 11 4" xfId="19887"/>
    <cellStyle name="40% - 强调文字颜色 1 2 12" xfId="4690"/>
    <cellStyle name="40% - 强调文字颜色 1 2 12 2" xfId="5719"/>
    <cellStyle name="40% - 强调文字颜色 1 2 12 2 2" xfId="15884"/>
    <cellStyle name="40% - 强调文字颜色 1 2 12 2 3" xfId="20896"/>
    <cellStyle name="40% - 强调文字颜色 1 2 12 3" xfId="14876"/>
    <cellStyle name="40% - 强调文字颜色 1 2 12 4" xfId="19888"/>
    <cellStyle name="40% - 强调文字颜色 1 2 13" xfId="4691"/>
    <cellStyle name="40% - 强调文字颜色 1 2 13 2" xfId="5720"/>
    <cellStyle name="40% - 强调文字颜色 1 2 13 2 2" xfId="15885"/>
    <cellStyle name="40% - 强调文字颜色 1 2 13 2 3" xfId="20897"/>
    <cellStyle name="40% - 强调文字颜色 1 2 13 3" xfId="14877"/>
    <cellStyle name="40% - 强调文字颜色 1 2 13 4" xfId="19889"/>
    <cellStyle name="40% - 强调文字颜色 1 2 14" xfId="4692"/>
    <cellStyle name="40% - 强调文字颜色 1 2 14 2" xfId="5721"/>
    <cellStyle name="40% - 强调文字颜色 1 2 14 2 2" xfId="15886"/>
    <cellStyle name="40% - 强调文字颜色 1 2 14 2 3" xfId="20898"/>
    <cellStyle name="40% - 强调文字颜色 1 2 14 3" xfId="14878"/>
    <cellStyle name="40% - 强调文字颜色 1 2 14 4" xfId="19890"/>
    <cellStyle name="40% - 强调文字颜色 1 2 15" xfId="3043"/>
    <cellStyle name="40% - 强调文字颜色 1 2 15 2" xfId="13315"/>
    <cellStyle name="40% - 强调文字颜色 1 2 15 3" xfId="18327"/>
    <cellStyle name="40% - 强调文字颜色 1 2 16" xfId="11096"/>
    <cellStyle name="40% - 强调文字颜色 1 2 16 2" xfId="22000"/>
    <cellStyle name="40% - 强调文字颜色 1 2 17" xfId="12467"/>
    <cellStyle name="40% - 强调文字颜色 1 2 18" xfId="17484"/>
    <cellStyle name="40% - 强调文字颜色 1 2 2" xfId="1676"/>
    <cellStyle name="40% - 强调文字颜色 1 2 2 10" xfId="44390"/>
    <cellStyle name="40% - 强调文字颜色 1 2 2 2" xfId="4693"/>
    <cellStyle name="40% - 强调文字颜色 1 2 2 2 2" xfId="5722"/>
    <cellStyle name="40% - 强调文字颜色 1 2 2 2 2 2" xfId="15887"/>
    <cellStyle name="40% - 强调文字颜色 1 2 2 2 2 2 2" xfId="28495"/>
    <cellStyle name="40% - 强调文字颜色 1 2 2 2 2 3" xfId="20899"/>
    <cellStyle name="40% - 强调文字颜色 1 2 2 2 3" xfId="14879"/>
    <cellStyle name="40% - 强调文字颜色 1 2 2 2 4" xfId="19891"/>
    <cellStyle name="40% - 强调文字颜色 1 2 2 2_Sheet1" xfId="28496"/>
    <cellStyle name="40% - 强调文字颜色 1 2 2 3" xfId="3491"/>
    <cellStyle name="40% - 强调文字颜色 1 2 2 3 2" xfId="28497"/>
    <cellStyle name="40% - 强调文字颜色 1 2 2 4" xfId="13752"/>
    <cellStyle name="40% - 强调文字颜色 1 2 2 4 2" xfId="28498"/>
    <cellStyle name="40% - 强调文字颜色 1 2 2 5" xfId="18764"/>
    <cellStyle name="40% - 强调文字颜色 1 2 2 6" xfId="44728"/>
    <cellStyle name="40% - 强调文字颜色 1 2 2 7" xfId="44052"/>
    <cellStyle name="40% - 强调文字颜色 1 2 2 8" xfId="44518"/>
    <cellStyle name="40% - 强调文字颜色 1 2 2 9" xfId="44235"/>
    <cellStyle name="40% - 强调文字颜色 1 2 2_Sheet1" xfId="28499"/>
    <cellStyle name="40% - 强调文字颜色 1 2 3" xfId="4030"/>
    <cellStyle name="40% - 强调文字颜色 1 2 3 2" xfId="5367"/>
    <cellStyle name="40% - 强调文字颜色 1 2 3 2 2" xfId="15540"/>
    <cellStyle name="40% - 强调文字颜色 1 2 3 2 2 2" xfId="28500"/>
    <cellStyle name="40% - 强调文字颜色 1 2 3 2 3" xfId="20552"/>
    <cellStyle name="40% - 强调文字颜色 1 2 3 3" xfId="4694"/>
    <cellStyle name="40% - 强调文字颜色 1 2 3 3 2" xfId="14880"/>
    <cellStyle name="40% - 强调文字颜色 1 2 3 3 2 2" xfId="28501"/>
    <cellStyle name="40% - 强调文字颜色 1 2 3 3 3" xfId="19892"/>
    <cellStyle name="40% - 强调文字颜色 1 2 3 4" xfId="5723"/>
    <cellStyle name="40% - 强调文字颜色 1 2 3 4 2" xfId="15888"/>
    <cellStyle name="40% - 强调文字颜色 1 2 3 4 3" xfId="20900"/>
    <cellStyle name="40% - 强调文字颜色 1 2 3 5" xfId="14263"/>
    <cellStyle name="40% - 强调文字颜色 1 2 3 6" xfId="19275"/>
    <cellStyle name="40% - 强调文字颜色 1 2 3_Sheet1" xfId="28502"/>
    <cellStyle name="40% - 强调文字颜色 1 2 4" xfId="4695"/>
    <cellStyle name="40% - 强调文字颜色 1 2 4 2" xfId="5724"/>
    <cellStyle name="40% - 强调文字颜色 1 2 4 2 2" xfId="15889"/>
    <cellStyle name="40% - 强调文字颜色 1 2 4 2 3" xfId="20901"/>
    <cellStyle name="40% - 强调文字颜色 1 2 4 3" xfId="14881"/>
    <cellStyle name="40% - 强调文字颜色 1 2 4 3 2" xfId="28503"/>
    <cellStyle name="40% - 强调文字颜色 1 2 4 4" xfId="19893"/>
    <cellStyle name="40% - 强调文字颜色 1 2 5" xfId="4696"/>
    <cellStyle name="40% - 强调文字颜色 1 2 5 2" xfId="5725"/>
    <cellStyle name="40% - 强调文字颜色 1 2 5 2 2" xfId="15890"/>
    <cellStyle name="40% - 强调文字颜色 1 2 5 2 3" xfId="20902"/>
    <cellStyle name="40% - 强调文字颜色 1 2 5 3" xfId="14882"/>
    <cellStyle name="40% - 强调文字颜色 1 2 5 3 2" xfId="28504"/>
    <cellStyle name="40% - 强调文字颜色 1 2 5 4" xfId="19894"/>
    <cellStyle name="40% - 强调文字颜色 1 2 6" xfId="4697"/>
    <cellStyle name="40% - 强调文字颜色 1 2 6 2" xfId="5726"/>
    <cellStyle name="40% - 强调文字颜色 1 2 6 2 2" xfId="15891"/>
    <cellStyle name="40% - 强调文字颜色 1 2 6 2 3" xfId="20903"/>
    <cellStyle name="40% - 强调文字颜色 1 2 6 3" xfId="14883"/>
    <cellStyle name="40% - 强调文字颜色 1 2 6 4" xfId="19895"/>
    <cellStyle name="40% - 强调文字颜色 1 2 7" xfId="4698"/>
    <cellStyle name="40% - 强调文字颜色 1 2 7 2" xfId="5727"/>
    <cellStyle name="40% - 强调文字颜色 1 2 7 2 2" xfId="15892"/>
    <cellStyle name="40% - 强调文字颜色 1 2 7 2 3" xfId="20904"/>
    <cellStyle name="40% - 强调文字颜色 1 2 7 3" xfId="14884"/>
    <cellStyle name="40% - 强调文字颜色 1 2 7 4" xfId="19896"/>
    <cellStyle name="40% - 强调文字颜色 1 2 8" xfId="4699"/>
    <cellStyle name="40% - 强调文字颜色 1 2 8 2" xfId="5728"/>
    <cellStyle name="40% - 强调文字颜色 1 2 8 2 2" xfId="15893"/>
    <cellStyle name="40% - 强调文字颜色 1 2 8 2 3" xfId="20905"/>
    <cellStyle name="40% - 强调文字颜色 1 2 8 3" xfId="14885"/>
    <cellStyle name="40% - 强调文字颜色 1 2 8 4" xfId="19897"/>
    <cellStyle name="40% - 强调文字颜色 1 2 9" xfId="4700"/>
    <cellStyle name="40% - 强调文字颜色 1 2 9 2" xfId="5729"/>
    <cellStyle name="40% - 强调文字颜色 1 2 9 2 2" xfId="15894"/>
    <cellStyle name="40% - 强调文字颜色 1 2 9 2 3" xfId="20906"/>
    <cellStyle name="40% - 强调文字颜色 1 2 9 3" xfId="14886"/>
    <cellStyle name="40% - 强调文字颜色 1 2 9 4" xfId="19898"/>
    <cellStyle name="40% - 强调文字颜色 1 2_2014S panel ship date" xfId="28505"/>
    <cellStyle name="40% - 强调文字颜色 1 20" xfId="46608"/>
    <cellStyle name="40% - 强调文字颜色 1 21" xfId="46609"/>
    <cellStyle name="40% - 强调文字颜色 1 22" xfId="46610"/>
    <cellStyle name="40% - 强调文字颜色 1 23" xfId="46611"/>
    <cellStyle name="40% - 强调文字颜色 1 24" xfId="46612"/>
    <cellStyle name="40% - 强调文字颜色 1 25" xfId="46613"/>
    <cellStyle name="40% - 强调文字颜色 1 26" xfId="46614"/>
    <cellStyle name="40% - 强调文字颜色 1 27" xfId="46615"/>
    <cellStyle name="40% - 强调文字颜色 1 28" xfId="46616"/>
    <cellStyle name="40% - 强调文字颜色 1 29" xfId="46617"/>
    <cellStyle name="40% - 强调文字颜色 1 3" xfId="1041"/>
    <cellStyle name="40% - 强调文字颜色 1 3 10" xfId="44177"/>
    <cellStyle name="40% - 强调文字颜色 1 3 2" xfId="1677"/>
    <cellStyle name="40% - 强调文字颜色 1 3 2 10" xfId="44389"/>
    <cellStyle name="40% - 强调文字颜色 1 3 2 2" xfId="4701"/>
    <cellStyle name="40% - 强调文字颜色 1 3 2 2 2" xfId="5730"/>
    <cellStyle name="40% - 强调文字颜色 1 3 2 2 2 2" xfId="15895"/>
    <cellStyle name="40% - 强调文字颜色 1 3 2 2 2 2 2" xfId="28506"/>
    <cellStyle name="40% - 强调文字颜色 1 3 2 2 2 3" xfId="20907"/>
    <cellStyle name="40% - 强调文字颜色 1 3 2 2 3" xfId="14887"/>
    <cellStyle name="40% - 强调文字颜色 1 3 2 2 4" xfId="19899"/>
    <cellStyle name="40% - 强调文字颜色 1 3 2 2_Sheet1" xfId="28507"/>
    <cellStyle name="40% - 强调文字颜色 1 3 2 3" xfId="3492"/>
    <cellStyle name="40% - 强调文字颜色 1 3 2 3 2" xfId="28508"/>
    <cellStyle name="40% - 强调文字颜色 1 3 2 4" xfId="13753"/>
    <cellStyle name="40% - 强调文字颜色 1 3 2 4 2" xfId="28509"/>
    <cellStyle name="40% - 强调文字颜色 1 3 2 5" xfId="18765"/>
    <cellStyle name="40% - 强调文字颜色 1 3 2 6" xfId="44727"/>
    <cellStyle name="40% - 强调文字颜色 1 3 2 7" xfId="44053"/>
    <cellStyle name="40% - 强调文字颜色 1 3 2 8" xfId="22464"/>
    <cellStyle name="40% - 强调文字颜色 1 3 2 9" xfId="44689"/>
    <cellStyle name="40% - 强调文字颜色 1 3 2_Sheet1" xfId="28510"/>
    <cellStyle name="40% - 强调文字颜色 1 3 3" xfId="4031"/>
    <cellStyle name="40% - 强调文字颜色 1 3 3 2" xfId="5368"/>
    <cellStyle name="40% - 强调文字颜色 1 3 3 2 2" xfId="15541"/>
    <cellStyle name="40% - 强调文字颜色 1 3 3 2 2 2" xfId="28511"/>
    <cellStyle name="40% - 强调文字颜色 1 3 3 2 3" xfId="20553"/>
    <cellStyle name="40% - 强调文字颜色 1 3 3 3" xfId="4702"/>
    <cellStyle name="40% - 强调文字颜色 1 3 3 3 2" xfId="14888"/>
    <cellStyle name="40% - 强调文字颜色 1 3 3 3 3" xfId="19900"/>
    <cellStyle name="40% - 强调文字颜色 1 3 3 4" xfId="5731"/>
    <cellStyle name="40% - 强调文字颜色 1 3 3 4 2" xfId="15896"/>
    <cellStyle name="40% - 强调文字颜色 1 3 3 4 3" xfId="20908"/>
    <cellStyle name="40% - 强调文字颜色 1 3 3 5" xfId="14264"/>
    <cellStyle name="40% - 强调文字颜色 1 3 3 6" xfId="19276"/>
    <cellStyle name="40% - 强调文字颜色 1 3 3_Sheet1" xfId="28512"/>
    <cellStyle name="40% - 强调文字颜色 1 3 4" xfId="3044"/>
    <cellStyle name="40% - 强调文字颜色 1 3 4 2" xfId="13316"/>
    <cellStyle name="40% - 强调文字颜色 1 3 4 2 2" xfId="28513"/>
    <cellStyle name="40% - 强调文字颜色 1 3 4 3" xfId="18328"/>
    <cellStyle name="40% - 强调文字颜色 1 3 5" xfId="12473"/>
    <cellStyle name="40% - 强调文字颜色 1 3 5 2" xfId="28514"/>
    <cellStyle name="40% - 强调文字颜色 1 3 5 3" xfId="22001"/>
    <cellStyle name="40% - 强调文字颜色 1 3 6" xfId="17490"/>
    <cellStyle name="40% - 强调文字颜色 1 3 6 2" xfId="22131"/>
    <cellStyle name="40% - 强调文字颜色 1 3 7" xfId="44841"/>
    <cellStyle name="40% - 强调文字颜色 1 3 8" xfId="22185"/>
    <cellStyle name="40% - 强调文字颜色 1 3 9" xfId="44012"/>
    <cellStyle name="40% - 强调文字颜色 1 3_2014S panel ship date" xfId="28515"/>
    <cellStyle name="40% - 强调文字颜色 1 30" xfId="46618"/>
    <cellStyle name="40% - 强调文字颜色 1 31" xfId="46619"/>
    <cellStyle name="40% - 强调文字颜色 1 32" xfId="46620"/>
    <cellStyle name="40% - 强调文字颜色 1 33" xfId="46621"/>
    <cellStyle name="40% - 强调文字颜色 1 34" xfId="46622"/>
    <cellStyle name="40% - 强调文字颜色 1 35" xfId="46623"/>
    <cellStyle name="40% - 强调文字颜色 1 36" xfId="46624"/>
    <cellStyle name="40% - 强调文字颜色 1 37" xfId="46625"/>
    <cellStyle name="40% - 强调文字颜色 1 38" xfId="46626"/>
    <cellStyle name="40% - 强调文字颜色 1 39" xfId="46627"/>
    <cellStyle name="40% - 强调文字颜色 1 4" xfId="4029"/>
    <cellStyle name="40% - 强调文字颜色 1 4 10" xfId="44391"/>
    <cellStyle name="40% - 强调文字颜色 1 4 11" xfId="46628"/>
    <cellStyle name="40% - 强调文字颜色 1 4 2" xfId="4151"/>
    <cellStyle name="40% - 强调文字颜色 1 4 2 2" xfId="14381"/>
    <cellStyle name="40% - 强调文字颜色 1 4 2 2 2" xfId="28516"/>
    <cellStyle name="40% - 强调文字颜色 1 4 2 3" xfId="19393"/>
    <cellStyle name="40% - 强调文字颜色 1 4 2_Sheet1" xfId="28517"/>
    <cellStyle name="40% - 强调文字颜色 1 4 3" xfId="11097"/>
    <cellStyle name="40% - 强调文字颜色 1 4 3 2" xfId="28518"/>
    <cellStyle name="40% - 强调文字颜色 1 4 3 3" xfId="22002"/>
    <cellStyle name="40% - 强调文字颜色 1 4 4" xfId="14262"/>
    <cellStyle name="40% - 强调文字颜色 1 4 4 2" xfId="28519"/>
    <cellStyle name="40% - 强调文字颜色 1 4 5" xfId="19274"/>
    <cellStyle name="40% - 强调文字颜色 1 4 6" xfId="44729"/>
    <cellStyle name="40% - 强调文字颜色 1 4 7" xfId="43267"/>
    <cellStyle name="40% - 强调文字颜色 1 4 8" xfId="44519"/>
    <cellStyle name="40% - 强调文字颜色 1 4 9" xfId="44234"/>
    <cellStyle name="40% - 强调文字颜色 1 4_Sheet1" xfId="28520"/>
    <cellStyle name="40% - 强调文字颜色 1 40" xfId="46629"/>
    <cellStyle name="40% - 强调文字颜色 1 41" xfId="46630"/>
    <cellStyle name="40% - 强调文字颜色 1 42" xfId="46631"/>
    <cellStyle name="40% - 强调文字颜色 1 43" xfId="46632"/>
    <cellStyle name="40% - 强调文字颜色 1 5" xfId="3490"/>
    <cellStyle name="40% - 强调文字颜色 1 5 2" xfId="13751"/>
    <cellStyle name="40% - 强调文字颜色 1 5 2 2" xfId="28522"/>
    <cellStyle name="40% - 强调文字颜色 1 5 3" xfId="18763"/>
    <cellStyle name="40% - 强调文字颜色 1 5 3 2" xfId="28521"/>
    <cellStyle name="40% - 强调文字颜色 1 6" xfId="10450"/>
    <cellStyle name="40% - 强调文字颜色 1 6 2" xfId="46633"/>
    <cellStyle name="40% - 强调文字颜色 1 6 3" xfId="28523"/>
    <cellStyle name="40% - 强调文字颜色 1 7" xfId="11497"/>
    <cellStyle name="40% - 强调文字颜色 1 7 2" xfId="46634"/>
    <cellStyle name="40% - 强调文字颜色 1 8" xfId="16514"/>
    <cellStyle name="40% - 强调文字颜色 1 8 2" xfId="46635"/>
    <cellStyle name="40% - 强调文字颜色 1 9" xfId="46636"/>
    <cellStyle name="40% - 强调文字颜色 1_Ecommerce_2014Fall_Fashion bedding_MP_forecast evaluation_20140418" xfId="4504"/>
    <cellStyle name="40% - 强调文字颜色 2" xfId="52"/>
    <cellStyle name="40% - 强调文字颜色 2 10" xfId="46637"/>
    <cellStyle name="40% - 强调文字颜色 2 11" xfId="46638"/>
    <cellStyle name="40% - 强调文字颜色 2 12" xfId="46639"/>
    <cellStyle name="40% - 强调文字颜色 2 13" xfId="46640"/>
    <cellStyle name="40% - 强调文字颜色 2 14" xfId="46641"/>
    <cellStyle name="40% - 强调文字颜色 2 15" xfId="46642"/>
    <cellStyle name="40% - 强调文字颜色 2 16" xfId="46643"/>
    <cellStyle name="40% - 强调文字颜色 2 17" xfId="46644"/>
    <cellStyle name="40% - 强调文字颜色 2 18" xfId="46645"/>
    <cellStyle name="40% - 强调文字颜色 2 19" xfId="46646"/>
    <cellStyle name="40% - 强调文字颜色 2 2" xfId="1036"/>
    <cellStyle name="40% - 强调文字颜色 2 2 10" xfId="4703"/>
    <cellStyle name="40% - 强调文字颜色 2 2 10 2" xfId="5732"/>
    <cellStyle name="40% - 强调文字颜色 2 2 10 2 2" xfId="15897"/>
    <cellStyle name="40% - 强调文字颜色 2 2 10 2 3" xfId="20909"/>
    <cellStyle name="40% - 强调文字颜色 2 2 10 3" xfId="14889"/>
    <cellStyle name="40% - 强调文字颜色 2 2 10 4" xfId="19901"/>
    <cellStyle name="40% - 强调文字颜色 2 2 11" xfId="4704"/>
    <cellStyle name="40% - 强调文字颜色 2 2 11 2" xfId="5733"/>
    <cellStyle name="40% - 强调文字颜色 2 2 11 2 2" xfId="15898"/>
    <cellStyle name="40% - 强调文字颜色 2 2 11 2 3" xfId="20910"/>
    <cellStyle name="40% - 强调文字颜色 2 2 11 3" xfId="14890"/>
    <cellStyle name="40% - 强调文字颜色 2 2 11 4" xfId="19902"/>
    <cellStyle name="40% - 强调文字颜色 2 2 12" xfId="4705"/>
    <cellStyle name="40% - 强调文字颜色 2 2 12 2" xfId="5734"/>
    <cellStyle name="40% - 强调文字颜色 2 2 12 2 2" xfId="15899"/>
    <cellStyle name="40% - 强调文字颜色 2 2 12 2 3" xfId="20911"/>
    <cellStyle name="40% - 强调文字颜色 2 2 12 3" xfId="14891"/>
    <cellStyle name="40% - 强调文字颜色 2 2 12 4" xfId="19903"/>
    <cellStyle name="40% - 强调文字颜色 2 2 13" xfId="4706"/>
    <cellStyle name="40% - 强调文字颜色 2 2 13 2" xfId="5735"/>
    <cellStyle name="40% - 强调文字颜色 2 2 13 2 2" xfId="15900"/>
    <cellStyle name="40% - 强调文字颜色 2 2 13 2 3" xfId="20912"/>
    <cellStyle name="40% - 强调文字颜色 2 2 13 3" xfId="14892"/>
    <cellStyle name="40% - 强调文字颜色 2 2 13 4" xfId="19904"/>
    <cellStyle name="40% - 强调文字颜色 2 2 14" xfId="4707"/>
    <cellStyle name="40% - 强调文字颜色 2 2 14 2" xfId="5736"/>
    <cellStyle name="40% - 强调文字颜色 2 2 14 2 2" xfId="15901"/>
    <cellStyle name="40% - 强调文字颜色 2 2 14 2 3" xfId="20913"/>
    <cellStyle name="40% - 强调文字颜色 2 2 14 3" xfId="14893"/>
    <cellStyle name="40% - 强调文字颜色 2 2 14 4" xfId="19905"/>
    <cellStyle name="40% - 强调文字颜色 2 2 15" xfId="3045"/>
    <cellStyle name="40% - 强调文字颜色 2 2 15 2" xfId="13317"/>
    <cellStyle name="40% - 强调文字颜色 2 2 15 3" xfId="18329"/>
    <cellStyle name="40% - 强调文字颜色 2 2 16" xfId="12468"/>
    <cellStyle name="40% - 强调文字颜色 2 2 16 2" xfId="22003"/>
    <cellStyle name="40% - 强调文字颜色 2 2 17" xfId="17485"/>
    <cellStyle name="40% - 强调文字颜色 2 2 2" xfId="1678"/>
    <cellStyle name="40% - 强调文字颜色 2 2 2 10" xfId="27183"/>
    <cellStyle name="40% - 强调文字颜色 2 2 2 2" xfId="4708"/>
    <cellStyle name="40% - 强调文字颜色 2 2 2 2 2" xfId="5737"/>
    <cellStyle name="40% - 强调文字颜色 2 2 2 2 2 2" xfId="15902"/>
    <cellStyle name="40% - 强调文字颜色 2 2 2 2 2 2 2" xfId="28524"/>
    <cellStyle name="40% - 强调文字颜色 2 2 2 2 2 3" xfId="20914"/>
    <cellStyle name="40% - 强调文字颜色 2 2 2 2 3" xfId="14894"/>
    <cellStyle name="40% - 强调文字颜色 2 2 2 2 4" xfId="19906"/>
    <cellStyle name="40% - 强调文字颜色 2 2 2 2_Sheet1" xfId="28525"/>
    <cellStyle name="40% - 强调文字颜色 2 2 2 3" xfId="3493"/>
    <cellStyle name="40% - 强调文字颜色 2 2 2 3 2" xfId="28526"/>
    <cellStyle name="40% - 强调文字颜色 2 2 2 4" xfId="13754"/>
    <cellStyle name="40% - 强调文字颜色 2 2 2 4 2" xfId="28527"/>
    <cellStyle name="40% - 强调文字颜色 2 2 2 5" xfId="18766"/>
    <cellStyle name="40% - 强调文字颜色 2 2 2 6" xfId="44725"/>
    <cellStyle name="40% - 强调文字颜色 2 2 2 7" xfId="44055"/>
    <cellStyle name="40% - 强调文字颜色 2 2 2 8" xfId="22481"/>
    <cellStyle name="40% - 强调文字颜色 2 2 2 9" xfId="44236"/>
    <cellStyle name="40% - 强调文字颜色 2 2 2_Sheet1" xfId="28528"/>
    <cellStyle name="40% - 强调文字颜色 2 2 3" xfId="4033"/>
    <cellStyle name="40% - 强调文字颜色 2 2 3 2" xfId="5369"/>
    <cellStyle name="40% - 强调文字颜色 2 2 3 2 2" xfId="15542"/>
    <cellStyle name="40% - 强调文字颜色 2 2 3 2 2 2" xfId="28529"/>
    <cellStyle name="40% - 强调文字颜色 2 2 3 2 3" xfId="20554"/>
    <cellStyle name="40% - 强调文字颜色 2 2 3 3" xfId="4709"/>
    <cellStyle name="40% - 强调文字颜色 2 2 3 3 2" xfId="14895"/>
    <cellStyle name="40% - 强调文字颜色 2 2 3 3 2 2" xfId="28530"/>
    <cellStyle name="40% - 强调文字颜色 2 2 3 3 3" xfId="19907"/>
    <cellStyle name="40% - 强调文字颜色 2 2 3 4" xfId="5738"/>
    <cellStyle name="40% - 强调文字颜色 2 2 3 4 2" xfId="15903"/>
    <cellStyle name="40% - 强调文字颜色 2 2 3 4 3" xfId="20915"/>
    <cellStyle name="40% - 强调文字颜色 2 2 3 5" xfId="14266"/>
    <cellStyle name="40% - 强调文字颜色 2 2 3 6" xfId="19278"/>
    <cellStyle name="40% - 强调文字颜色 2 2 3_Sheet1" xfId="28531"/>
    <cellStyle name="40% - 强调文字颜色 2 2 4" xfId="4710"/>
    <cellStyle name="40% - 强调文字颜色 2 2 4 2" xfId="5739"/>
    <cellStyle name="40% - 强调文字颜色 2 2 4 2 2" xfId="15904"/>
    <cellStyle name="40% - 强调文字颜色 2 2 4 2 3" xfId="20916"/>
    <cellStyle name="40% - 强调文字颜色 2 2 4 3" xfId="14896"/>
    <cellStyle name="40% - 强调文字颜色 2 2 4 3 2" xfId="28532"/>
    <cellStyle name="40% - 强调文字颜色 2 2 4 4" xfId="19908"/>
    <cellStyle name="40% - 强调文字颜色 2 2 5" xfId="4711"/>
    <cellStyle name="40% - 强调文字颜色 2 2 5 2" xfId="5740"/>
    <cellStyle name="40% - 强调文字颜色 2 2 5 2 2" xfId="15905"/>
    <cellStyle name="40% - 强调文字颜色 2 2 5 2 3" xfId="20917"/>
    <cellStyle name="40% - 强调文字颜色 2 2 5 3" xfId="14897"/>
    <cellStyle name="40% - 强调文字颜色 2 2 5 3 2" xfId="28533"/>
    <cellStyle name="40% - 强调文字颜色 2 2 5 4" xfId="19909"/>
    <cellStyle name="40% - 强调文字颜色 2 2 6" xfId="4712"/>
    <cellStyle name="40% - 强调文字颜色 2 2 6 2" xfId="5741"/>
    <cellStyle name="40% - 强调文字颜色 2 2 6 2 2" xfId="15906"/>
    <cellStyle name="40% - 强调文字颜色 2 2 6 2 3" xfId="20918"/>
    <cellStyle name="40% - 强调文字颜色 2 2 6 3" xfId="14898"/>
    <cellStyle name="40% - 强调文字颜色 2 2 6 4" xfId="19910"/>
    <cellStyle name="40% - 强调文字颜色 2 2 7" xfId="4713"/>
    <cellStyle name="40% - 强调文字颜色 2 2 7 2" xfId="5742"/>
    <cellStyle name="40% - 强调文字颜色 2 2 7 2 2" xfId="15907"/>
    <cellStyle name="40% - 强调文字颜色 2 2 7 2 3" xfId="20919"/>
    <cellStyle name="40% - 强调文字颜色 2 2 7 3" xfId="14899"/>
    <cellStyle name="40% - 强调文字颜色 2 2 7 4" xfId="19911"/>
    <cellStyle name="40% - 强调文字颜色 2 2 8" xfId="4714"/>
    <cellStyle name="40% - 强调文字颜色 2 2 8 2" xfId="5743"/>
    <cellStyle name="40% - 强调文字颜色 2 2 8 2 2" xfId="15908"/>
    <cellStyle name="40% - 强调文字颜色 2 2 8 2 3" xfId="20920"/>
    <cellStyle name="40% - 强调文字颜色 2 2 8 3" xfId="14900"/>
    <cellStyle name="40% - 强调文字颜色 2 2 8 4" xfId="19912"/>
    <cellStyle name="40% - 强调文字颜色 2 2 9" xfId="4715"/>
    <cellStyle name="40% - 强调文字颜色 2 2 9 2" xfId="5744"/>
    <cellStyle name="40% - 强调文字颜色 2 2 9 2 2" xfId="15909"/>
    <cellStyle name="40% - 强调文字颜色 2 2 9 2 3" xfId="20921"/>
    <cellStyle name="40% - 强调文字颜色 2 2 9 3" xfId="14901"/>
    <cellStyle name="40% - 强调文字颜色 2 2 9 4" xfId="19913"/>
    <cellStyle name="40% - 强调文字颜色 2 2_2014S panel ship date" xfId="28534"/>
    <cellStyle name="40% - 强调文字颜色 2 20" xfId="46647"/>
    <cellStyle name="40% - 强调文字颜色 2 21" xfId="46648"/>
    <cellStyle name="40% - 强调文字颜色 2 22" xfId="46649"/>
    <cellStyle name="40% - 强调文字颜色 2 23" xfId="46650"/>
    <cellStyle name="40% - 强调文字颜色 2 24" xfId="46651"/>
    <cellStyle name="40% - 强调文字颜色 2 25" xfId="46652"/>
    <cellStyle name="40% - 强调文字颜色 2 26" xfId="46653"/>
    <cellStyle name="40% - 强调文字颜色 2 27" xfId="46654"/>
    <cellStyle name="40% - 强调文字颜色 2 28" xfId="46655"/>
    <cellStyle name="40% - 强调文字颜色 2 29" xfId="46656"/>
    <cellStyle name="40% - 强调文字颜色 2 3" xfId="1042"/>
    <cellStyle name="40% - 强调文字颜色 2 3 10" xfId="22484"/>
    <cellStyle name="40% - 强调文字颜色 2 3 2" xfId="1679"/>
    <cellStyle name="40% - 强调文字颜色 2 3 2 10" xfId="44856"/>
    <cellStyle name="40% - 强调文字颜色 2 3 2 2" xfId="4716"/>
    <cellStyle name="40% - 强调文字颜色 2 3 2 2 2" xfId="5745"/>
    <cellStyle name="40% - 强调文字颜色 2 3 2 2 2 2" xfId="15910"/>
    <cellStyle name="40% - 强调文字颜色 2 3 2 2 2 2 2" xfId="28535"/>
    <cellStyle name="40% - 强调文字颜色 2 3 2 2 2 3" xfId="20922"/>
    <cellStyle name="40% - 强调文字颜色 2 3 2 2 3" xfId="14902"/>
    <cellStyle name="40% - 强调文字颜色 2 3 2 2 4" xfId="19914"/>
    <cellStyle name="40% - 强调文字颜色 2 3 2 2_Sheet1" xfId="28536"/>
    <cellStyle name="40% - 强调文字颜色 2 3 2 3" xfId="3494"/>
    <cellStyle name="40% - 强调文字颜色 2 3 2 3 2" xfId="28537"/>
    <cellStyle name="40% - 强调文字颜色 2 3 2 4" xfId="13755"/>
    <cellStyle name="40% - 强调文字颜色 2 3 2 4 2" xfId="28538"/>
    <cellStyle name="40% - 强调文字颜色 2 3 2 5" xfId="18767"/>
    <cellStyle name="40% - 强调文字颜色 2 3 2 6" xfId="44724"/>
    <cellStyle name="40% - 强调文字颜色 2 3 2 7" xfId="44056"/>
    <cellStyle name="40% - 强调文字颜色 2 3 2 8" xfId="22615"/>
    <cellStyle name="40% - 强调文字颜色 2 3 2 9" xfId="44237"/>
    <cellStyle name="40% - 强调文字颜色 2 3 2_Sheet1" xfId="28539"/>
    <cellStyle name="40% - 强调文字颜色 2 3 3" xfId="4034"/>
    <cellStyle name="40% - 强调文字颜色 2 3 3 2" xfId="5370"/>
    <cellStyle name="40% - 强调文字颜色 2 3 3 2 2" xfId="15543"/>
    <cellStyle name="40% - 强调文字颜色 2 3 3 2 2 2" xfId="28540"/>
    <cellStyle name="40% - 强调文字颜色 2 3 3 2 3" xfId="20555"/>
    <cellStyle name="40% - 强调文字颜色 2 3 3 3" xfId="4717"/>
    <cellStyle name="40% - 强调文字颜色 2 3 3 3 2" xfId="14903"/>
    <cellStyle name="40% - 强调文字颜色 2 3 3 3 3" xfId="19915"/>
    <cellStyle name="40% - 强调文字颜色 2 3 3 4" xfId="5746"/>
    <cellStyle name="40% - 强调文字颜色 2 3 3 4 2" xfId="15911"/>
    <cellStyle name="40% - 强调文字颜色 2 3 3 4 3" xfId="20923"/>
    <cellStyle name="40% - 强调文字颜色 2 3 3 5" xfId="14267"/>
    <cellStyle name="40% - 强调文字颜色 2 3 3 6" xfId="19279"/>
    <cellStyle name="40% - 强调文字颜色 2 3 3_Sheet1" xfId="28541"/>
    <cellStyle name="40% - 强调文字颜色 2 3 4" xfId="10244"/>
    <cellStyle name="40% - 强调文字颜色 2 3 4 2" xfId="28542"/>
    <cellStyle name="40% - 强调文字颜色 2 3 5" xfId="12474"/>
    <cellStyle name="40% - 强调文字颜色 2 3 5 2" xfId="28543"/>
    <cellStyle name="40% - 强调文字颜色 2 3 6" xfId="17491"/>
    <cellStyle name="40% - 强调文字颜色 2 3 7" xfId="44840"/>
    <cellStyle name="40% - 强调文字颜色 2 3 8" xfId="22415"/>
    <cellStyle name="40% - 强调文字颜色 2 3 9" xfId="44586"/>
    <cellStyle name="40% - 强调文字颜色 2 3_2014S panel ship date" xfId="28544"/>
    <cellStyle name="40% - 强调文字颜色 2 30" xfId="46657"/>
    <cellStyle name="40% - 强调文字颜色 2 31" xfId="46658"/>
    <cellStyle name="40% - 强调文字颜色 2 32" xfId="46659"/>
    <cellStyle name="40% - 强调文字颜色 2 33" xfId="46660"/>
    <cellStyle name="40% - 强调文字颜色 2 34" xfId="46661"/>
    <cellStyle name="40% - 强调文字颜色 2 35" xfId="46662"/>
    <cellStyle name="40% - 强调文字颜色 2 36" xfId="46663"/>
    <cellStyle name="40% - 强调文字颜色 2 37" xfId="46664"/>
    <cellStyle name="40% - 强调文字颜色 2 38" xfId="46665"/>
    <cellStyle name="40% - 强调文字颜色 2 39" xfId="46666"/>
    <cellStyle name="40% - 强调文字颜色 2 4" xfId="4032"/>
    <cellStyle name="40% - 强调文字颜色 2 4 10" xfId="44388"/>
    <cellStyle name="40% - 强调文字颜色 2 4 11" xfId="46667"/>
    <cellStyle name="40% - 强调文字颜色 2 4 2" xfId="4152"/>
    <cellStyle name="40% - 强调文字颜色 2 4 2 2" xfId="14382"/>
    <cellStyle name="40% - 强调文字颜色 2 4 2 2 2" xfId="28545"/>
    <cellStyle name="40% - 强调文字颜色 2 4 2 3" xfId="19394"/>
    <cellStyle name="40% - 强调文字颜色 2 4 2_Sheet1" xfId="28546"/>
    <cellStyle name="40% - 强调文字颜色 2 4 3" xfId="11098"/>
    <cellStyle name="40% - 强调文字颜色 2 4 3 2" xfId="28547"/>
    <cellStyle name="40% - 强调文字颜色 2 4 3 3" xfId="22004"/>
    <cellStyle name="40% - 强调文字颜色 2 4 4" xfId="14265"/>
    <cellStyle name="40% - 强调文字颜色 2 4 4 2" xfId="28548"/>
    <cellStyle name="40% - 强调文字颜色 2 4 5" xfId="19277"/>
    <cellStyle name="40% - 强调文字颜色 2 4 6" xfId="44726"/>
    <cellStyle name="40% - 强调文字颜色 2 4 7" xfId="44054"/>
    <cellStyle name="40% - 强调文字颜色 2 4 8" xfId="44517"/>
    <cellStyle name="40% - 强调文字颜色 2 4 9" xfId="44812"/>
    <cellStyle name="40% - 强调文字颜色 2 4_Sheet1" xfId="28549"/>
    <cellStyle name="40% - 强调文字颜色 2 40" xfId="46668"/>
    <cellStyle name="40% - 强调文字颜色 2 41" xfId="46669"/>
    <cellStyle name="40% - 强调文字颜色 2 42" xfId="46670"/>
    <cellStyle name="40% - 强调文字颜色 2 43" xfId="46671"/>
    <cellStyle name="40% - 强调文字颜色 2 5" xfId="6451"/>
    <cellStyle name="40% - 强调文字颜色 2 5 2" xfId="28551"/>
    <cellStyle name="40% - 强调文字颜色 2 5 3" xfId="46672"/>
    <cellStyle name="40% - 强调文字颜色 2 5 4" xfId="28550"/>
    <cellStyle name="40% - 强调文字颜色 2 6" xfId="10451"/>
    <cellStyle name="40% - 强调文字颜色 2 6 2" xfId="46673"/>
    <cellStyle name="40% - 强调文字颜色 2 6 3" xfId="28552"/>
    <cellStyle name="40% - 强调文字颜色 2 7" xfId="11498"/>
    <cellStyle name="40% - 强调文字颜色 2 8" xfId="16515"/>
    <cellStyle name="40% - 强调文字颜色 2 8 2" xfId="46674"/>
    <cellStyle name="40% - 强调文字颜色 2 9" xfId="46675"/>
    <cellStyle name="40% - 强调文字颜色 2_Ecommerce_2014Fall_Fashion bedding_MP_forecast evaluation_20140418" xfId="4505"/>
    <cellStyle name="40% - 强调文字颜色 3" xfId="53"/>
    <cellStyle name="40% - 强调文字颜色 3 10" xfId="46676"/>
    <cellStyle name="40% - 强调文字颜色 3 11" xfId="46677"/>
    <cellStyle name="40% - 强调文字颜色 3 12" xfId="46678"/>
    <cellStyle name="40% - 强调文字颜色 3 13" xfId="46679"/>
    <cellStyle name="40% - 强调文字颜色 3 14" xfId="46680"/>
    <cellStyle name="40% - 强调文字颜色 3 15" xfId="46681"/>
    <cellStyle name="40% - 强调文字颜色 3 16" xfId="46682"/>
    <cellStyle name="40% - 强调文字颜色 3 17" xfId="46683"/>
    <cellStyle name="40% - 强调文字颜色 3 18" xfId="46684"/>
    <cellStyle name="40% - 强调文字颜色 3 19" xfId="46685"/>
    <cellStyle name="40% - 强调文字颜色 3 2" xfId="1037"/>
    <cellStyle name="40% - 强调文字颜色 3 2 10" xfId="4718"/>
    <cellStyle name="40% - 强调文字颜色 3 2 10 2" xfId="5747"/>
    <cellStyle name="40% - 强调文字颜色 3 2 10 2 2" xfId="15912"/>
    <cellStyle name="40% - 强调文字颜色 3 2 10 2 3" xfId="20924"/>
    <cellStyle name="40% - 强调文字颜色 3 2 10 3" xfId="14904"/>
    <cellStyle name="40% - 强调文字颜色 3 2 10 4" xfId="19916"/>
    <cellStyle name="40% - 强调文字颜色 3 2 11" xfId="4719"/>
    <cellStyle name="40% - 强调文字颜色 3 2 11 2" xfId="5748"/>
    <cellStyle name="40% - 强调文字颜色 3 2 11 2 2" xfId="15913"/>
    <cellStyle name="40% - 强调文字颜色 3 2 11 2 3" xfId="20925"/>
    <cellStyle name="40% - 强调文字颜色 3 2 11 3" xfId="14905"/>
    <cellStyle name="40% - 强调文字颜色 3 2 11 4" xfId="19917"/>
    <cellStyle name="40% - 强调文字颜色 3 2 12" xfId="4720"/>
    <cellStyle name="40% - 强调文字颜色 3 2 12 2" xfId="5749"/>
    <cellStyle name="40% - 强调文字颜色 3 2 12 2 2" xfId="15914"/>
    <cellStyle name="40% - 强调文字颜色 3 2 12 2 3" xfId="20926"/>
    <cellStyle name="40% - 强调文字颜色 3 2 12 3" xfId="14906"/>
    <cellStyle name="40% - 强调文字颜色 3 2 12 4" xfId="19918"/>
    <cellStyle name="40% - 强调文字颜色 3 2 13" xfId="4721"/>
    <cellStyle name="40% - 强调文字颜色 3 2 13 2" xfId="5750"/>
    <cellStyle name="40% - 强调文字颜色 3 2 13 2 2" xfId="15915"/>
    <cellStyle name="40% - 强调文字颜色 3 2 13 2 3" xfId="20927"/>
    <cellStyle name="40% - 强调文字颜色 3 2 13 3" xfId="14907"/>
    <cellStyle name="40% - 强调文字颜色 3 2 13 4" xfId="19919"/>
    <cellStyle name="40% - 强调文字颜色 3 2 14" xfId="4722"/>
    <cellStyle name="40% - 强调文字颜色 3 2 14 2" xfId="5751"/>
    <cellStyle name="40% - 强调文字颜色 3 2 14 2 2" xfId="15916"/>
    <cellStyle name="40% - 强调文字颜色 3 2 14 2 3" xfId="20928"/>
    <cellStyle name="40% - 强调文字颜色 3 2 14 3" xfId="14908"/>
    <cellStyle name="40% - 强调文字颜色 3 2 14 4" xfId="19920"/>
    <cellStyle name="40% - 强调文字颜色 3 2 15" xfId="3046"/>
    <cellStyle name="40% - 强调文字颜色 3 2 15 2" xfId="13318"/>
    <cellStyle name="40% - 强调文字颜色 3 2 15 3" xfId="18330"/>
    <cellStyle name="40% - 强调文字颜色 3 2 16" xfId="11099"/>
    <cellStyle name="40% - 强调文字颜色 3 2 16 2" xfId="22005"/>
    <cellStyle name="40% - 强调文字颜色 3 2 17" xfId="12469"/>
    <cellStyle name="40% - 强调文字颜色 3 2 18" xfId="17486"/>
    <cellStyle name="40% - 强调文字颜色 3 2 2" xfId="1680"/>
    <cellStyle name="40% - 强调文字颜色 3 2 2 10" xfId="44386"/>
    <cellStyle name="40% - 强调文字颜色 3 2 2 2" xfId="4723"/>
    <cellStyle name="40% - 强调文字颜色 3 2 2 2 2" xfId="5752"/>
    <cellStyle name="40% - 强调文字颜色 3 2 2 2 2 2" xfId="15917"/>
    <cellStyle name="40% - 强调文字颜色 3 2 2 2 2 2 2" xfId="28553"/>
    <cellStyle name="40% - 强调文字颜色 3 2 2 2 2 3" xfId="20929"/>
    <cellStyle name="40% - 强调文字颜色 3 2 2 2 3" xfId="14909"/>
    <cellStyle name="40% - 强调文字颜色 3 2 2 2 4" xfId="19921"/>
    <cellStyle name="40% - 强调文字颜色 3 2 2 2_Sheet1" xfId="28554"/>
    <cellStyle name="40% - 强调文字颜色 3 2 2 3" xfId="3496"/>
    <cellStyle name="40% - 强调文字颜色 3 2 2 3 2" xfId="28555"/>
    <cellStyle name="40% - 强调文字颜色 3 2 2 4" xfId="13757"/>
    <cellStyle name="40% - 强调文字颜色 3 2 2 4 2" xfId="28556"/>
    <cellStyle name="40% - 强调文字颜色 3 2 2 5" xfId="18769"/>
    <cellStyle name="40% - 强调文字颜色 3 2 2 6" xfId="44722"/>
    <cellStyle name="40% - 强调文字颜色 3 2 2 7" xfId="44058"/>
    <cellStyle name="40% - 强调文字颜色 3 2 2 8" xfId="44515"/>
    <cellStyle name="40% - 强调文字颜色 3 2 2 9" xfId="44238"/>
    <cellStyle name="40% - 强调文字颜色 3 2 2_Sheet1" xfId="28557"/>
    <cellStyle name="40% - 强调文字颜色 3 2 3" xfId="4036"/>
    <cellStyle name="40% - 强调文字颜色 3 2 3 2" xfId="5371"/>
    <cellStyle name="40% - 强调文字颜色 3 2 3 2 2" xfId="15544"/>
    <cellStyle name="40% - 强调文字颜色 3 2 3 2 2 2" xfId="28558"/>
    <cellStyle name="40% - 强调文字颜色 3 2 3 2 3" xfId="20556"/>
    <cellStyle name="40% - 强调文字颜色 3 2 3 3" xfId="4724"/>
    <cellStyle name="40% - 强调文字颜色 3 2 3 3 2" xfId="14910"/>
    <cellStyle name="40% - 强调文字颜色 3 2 3 3 2 2" xfId="28559"/>
    <cellStyle name="40% - 强调文字颜色 3 2 3 3 3" xfId="19922"/>
    <cellStyle name="40% - 强调文字颜色 3 2 3 4" xfId="5753"/>
    <cellStyle name="40% - 强调文字颜色 3 2 3 4 2" xfId="15918"/>
    <cellStyle name="40% - 强调文字颜色 3 2 3 4 3" xfId="20930"/>
    <cellStyle name="40% - 强调文字颜色 3 2 3 5" xfId="14269"/>
    <cellStyle name="40% - 强调文字颜色 3 2 3 6" xfId="19281"/>
    <cellStyle name="40% - 强调文字颜色 3 2 3_Sheet1" xfId="28560"/>
    <cellStyle name="40% - 强调文字颜色 3 2 4" xfId="4725"/>
    <cellStyle name="40% - 强调文字颜色 3 2 4 2" xfId="5754"/>
    <cellStyle name="40% - 强调文字颜色 3 2 4 2 2" xfId="15919"/>
    <cellStyle name="40% - 强调文字颜色 3 2 4 2 3" xfId="20931"/>
    <cellStyle name="40% - 强调文字颜色 3 2 4 3" xfId="14911"/>
    <cellStyle name="40% - 强调文字颜色 3 2 4 3 2" xfId="28561"/>
    <cellStyle name="40% - 强调文字颜色 3 2 4 4" xfId="19923"/>
    <cellStyle name="40% - 强调文字颜色 3 2 5" xfId="4726"/>
    <cellStyle name="40% - 强调文字颜色 3 2 5 2" xfId="5755"/>
    <cellStyle name="40% - 强调文字颜色 3 2 5 2 2" xfId="15920"/>
    <cellStyle name="40% - 强调文字颜色 3 2 5 2 3" xfId="20932"/>
    <cellStyle name="40% - 强调文字颜色 3 2 5 3" xfId="14912"/>
    <cellStyle name="40% - 强调文字颜色 3 2 5 3 2" xfId="28562"/>
    <cellStyle name="40% - 强调文字颜色 3 2 5 4" xfId="19924"/>
    <cellStyle name="40% - 强调文字颜色 3 2 6" xfId="4727"/>
    <cellStyle name="40% - 强调文字颜色 3 2 6 2" xfId="5756"/>
    <cellStyle name="40% - 强调文字颜色 3 2 6 2 2" xfId="15921"/>
    <cellStyle name="40% - 强调文字颜色 3 2 6 2 3" xfId="20933"/>
    <cellStyle name="40% - 强调文字颜色 3 2 6 3" xfId="14913"/>
    <cellStyle name="40% - 强调文字颜色 3 2 6 4" xfId="19925"/>
    <cellStyle name="40% - 强调文字颜色 3 2 7" xfId="4728"/>
    <cellStyle name="40% - 强调文字颜色 3 2 7 2" xfId="5757"/>
    <cellStyle name="40% - 强调文字颜色 3 2 7 2 2" xfId="15922"/>
    <cellStyle name="40% - 强调文字颜色 3 2 7 2 3" xfId="20934"/>
    <cellStyle name="40% - 强调文字颜色 3 2 7 3" xfId="14914"/>
    <cellStyle name="40% - 强调文字颜色 3 2 7 4" xfId="19926"/>
    <cellStyle name="40% - 强调文字颜色 3 2 8" xfId="4729"/>
    <cellStyle name="40% - 强调文字颜色 3 2 8 2" xfId="5758"/>
    <cellStyle name="40% - 强调文字颜色 3 2 8 2 2" xfId="15923"/>
    <cellStyle name="40% - 强调文字颜色 3 2 8 2 3" xfId="20935"/>
    <cellStyle name="40% - 强调文字颜色 3 2 8 3" xfId="14915"/>
    <cellStyle name="40% - 强调文字颜色 3 2 8 4" xfId="19927"/>
    <cellStyle name="40% - 强调文字颜色 3 2 9" xfId="4730"/>
    <cellStyle name="40% - 强调文字颜色 3 2 9 2" xfId="5759"/>
    <cellStyle name="40% - 强调文字颜色 3 2 9 2 2" xfId="15924"/>
    <cellStyle name="40% - 强调文字颜色 3 2 9 2 3" xfId="20936"/>
    <cellStyle name="40% - 强调文字颜色 3 2 9 3" xfId="14916"/>
    <cellStyle name="40% - 强调文字颜色 3 2 9 4" xfId="19928"/>
    <cellStyle name="40% - 强调文字颜色 3 2_2014S panel ship date" xfId="28563"/>
    <cellStyle name="40% - 强调文字颜色 3 20" xfId="46686"/>
    <cellStyle name="40% - 强调文字颜色 3 21" xfId="46687"/>
    <cellStyle name="40% - 强调文字颜色 3 22" xfId="46688"/>
    <cellStyle name="40% - 强调文字颜色 3 23" xfId="46689"/>
    <cellStyle name="40% - 强调文字颜色 3 24" xfId="46690"/>
    <cellStyle name="40% - 强调文字颜色 3 25" xfId="46691"/>
    <cellStyle name="40% - 强调文字颜色 3 26" xfId="46692"/>
    <cellStyle name="40% - 强调文字颜色 3 27" xfId="46693"/>
    <cellStyle name="40% - 强调文字颜色 3 28" xfId="46694"/>
    <cellStyle name="40% - 强调文字颜色 3 29" xfId="46695"/>
    <cellStyle name="40% - 强调文字颜色 3 3" xfId="1043"/>
    <cellStyle name="40% - 强调文字颜色 3 3 10" xfId="44674"/>
    <cellStyle name="40% - 强调文字颜色 3 3 2" xfId="1681"/>
    <cellStyle name="40% - 强调文字颜色 3 3 2 10" xfId="44385"/>
    <cellStyle name="40% - 强调文字颜色 3 3 2 2" xfId="4731"/>
    <cellStyle name="40% - 强调文字颜色 3 3 2 2 2" xfId="5760"/>
    <cellStyle name="40% - 强调文字颜色 3 3 2 2 2 2" xfId="15925"/>
    <cellStyle name="40% - 强调文字颜色 3 3 2 2 2 2 2" xfId="28564"/>
    <cellStyle name="40% - 强调文字颜色 3 3 2 2 2 3" xfId="20937"/>
    <cellStyle name="40% - 强调文字颜色 3 3 2 2 3" xfId="14917"/>
    <cellStyle name="40% - 强调文字颜色 3 3 2 2 4" xfId="19929"/>
    <cellStyle name="40% - 强调文字颜色 3 3 2 2_Sheet1" xfId="28565"/>
    <cellStyle name="40% - 强调文字颜色 3 3 2 3" xfId="3497"/>
    <cellStyle name="40% - 强调文字颜色 3 3 2 3 2" xfId="28566"/>
    <cellStyle name="40% - 强调文字颜色 3 3 2 4" xfId="13758"/>
    <cellStyle name="40% - 强调文字颜色 3 3 2 4 2" xfId="28567"/>
    <cellStyle name="40% - 强调文字颜色 3 3 2 5" xfId="18770"/>
    <cellStyle name="40% - 强调文字颜色 3 3 2 6" xfId="44721"/>
    <cellStyle name="40% - 强调文字颜色 3 3 2 7" xfId="44059"/>
    <cellStyle name="40% - 强调文字颜色 3 3 2 8" xfId="22440"/>
    <cellStyle name="40% - 强调文字颜色 3 3 2 9" xfId="44239"/>
    <cellStyle name="40% - 强调文字颜色 3 3 2_Sheet1" xfId="28568"/>
    <cellStyle name="40% - 强调文字颜色 3 3 3" xfId="4037"/>
    <cellStyle name="40% - 强调文字颜色 3 3 3 2" xfId="5372"/>
    <cellStyle name="40% - 强调文字颜色 3 3 3 2 2" xfId="15545"/>
    <cellStyle name="40% - 强调文字颜色 3 3 3 2 2 2" xfId="28569"/>
    <cellStyle name="40% - 强调文字颜色 3 3 3 2 3" xfId="20557"/>
    <cellStyle name="40% - 强调文字颜色 3 3 3 3" xfId="4732"/>
    <cellStyle name="40% - 强调文字颜色 3 3 3 3 2" xfId="14918"/>
    <cellStyle name="40% - 强调文字颜色 3 3 3 3 3" xfId="19930"/>
    <cellStyle name="40% - 强调文字颜色 3 3 3 4" xfId="5761"/>
    <cellStyle name="40% - 强调文字颜色 3 3 3 4 2" xfId="15926"/>
    <cellStyle name="40% - 强调文字颜色 3 3 3 4 3" xfId="20938"/>
    <cellStyle name="40% - 强调文字颜色 3 3 3 5" xfId="14270"/>
    <cellStyle name="40% - 强调文字颜色 3 3 3 6" xfId="19282"/>
    <cellStyle name="40% - 强调文字颜色 3 3 3_Sheet1" xfId="28570"/>
    <cellStyle name="40% - 强调文字颜色 3 3 4" xfId="3047"/>
    <cellStyle name="40% - 强调文字颜色 3 3 4 2" xfId="13319"/>
    <cellStyle name="40% - 强调文字颜色 3 3 4 2 2" xfId="28571"/>
    <cellStyle name="40% - 强调文字颜色 3 3 4 3" xfId="18331"/>
    <cellStyle name="40% - 强调文字颜色 3 3 5" xfId="12475"/>
    <cellStyle name="40% - 强调文字颜色 3 3 5 2" xfId="28572"/>
    <cellStyle name="40% - 强调文字颜色 3 3 5 3" xfId="22006"/>
    <cellStyle name="40% - 强调文字颜色 3 3 6" xfId="17492"/>
    <cellStyle name="40% - 强调文字颜色 3 3 6 2" xfId="22636"/>
    <cellStyle name="40% - 强调文字颜色 3 3 7" xfId="44839"/>
    <cellStyle name="40% - 强调文字颜色 3 3 8" xfId="22953"/>
    <cellStyle name="40% - 强调文字颜色 3 3 9" xfId="44585"/>
    <cellStyle name="40% - 强调文字颜色 3 3_2014S panel ship date" xfId="28573"/>
    <cellStyle name="40% - 强调文字颜色 3 30" xfId="46696"/>
    <cellStyle name="40% - 强调文字颜色 3 31" xfId="46697"/>
    <cellStyle name="40% - 强调文字颜色 3 32" xfId="46698"/>
    <cellStyle name="40% - 强调文字颜色 3 33" xfId="46699"/>
    <cellStyle name="40% - 强调文字颜色 3 34" xfId="46700"/>
    <cellStyle name="40% - 强调文字颜色 3 35" xfId="46701"/>
    <cellStyle name="40% - 强调文字颜色 3 36" xfId="46702"/>
    <cellStyle name="40% - 强调文字颜色 3 37" xfId="46703"/>
    <cellStyle name="40% - 强调文字颜色 3 38" xfId="46704"/>
    <cellStyle name="40% - 强调文字颜色 3 39" xfId="46705"/>
    <cellStyle name="40% - 强调文字颜色 3 4" xfId="4035"/>
    <cellStyle name="40% - 强调文字颜色 3 4 10" xfId="44387"/>
    <cellStyle name="40% - 强调文字颜色 3 4 11" xfId="46706"/>
    <cellStyle name="40% - 强调文字颜色 3 4 2" xfId="4153"/>
    <cellStyle name="40% - 强调文字颜色 3 4 2 2" xfId="14383"/>
    <cellStyle name="40% - 强调文字颜色 3 4 2 2 2" xfId="28574"/>
    <cellStyle name="40% - 强调文字颜色 3 4 2 3" xfId="19395"/>
    <cellStyle name="40% - 强调文字颜色 3 4 2_Sheet1" xfId="28575"/>
    <cellStyle name="40% - 强调文字颜色 3 4 3" xfId="11100"/>
    <cellStyle name="40% - 强调文字颜色 3 4 3 2" xfId="28576"/>
    <cellStyle name="40% - 强调文字颜色 3 4 3 3" xfId="22007"/>
    <cellStyle name="40% - 强调文字颜色 3 4 4" xfId="14268"/>
    <cellStyle name="40% - 强调文字颜色 3 4 4 2" xfId="28577"/>
    <cellStyle name="40% - 强调文字颜色 3 4 5" xfId="19280"/>
    <cellStyle name="40% - 强调文字颜色 3 4 6" xfId="44723"/>
    <cellStyle name="40% - 强调文字颜色 3 4 7" xfId="44057"/>
    <cellStyle name="40% - 强调文字颜色 3 4 8" xfId="44516"/>
    <cellStyle name="40% - 强调文字颜色 3 4 9" xfId="44813"/>
    <cellStyle name="40% - 强调文字颜色 3 4_Sheet1" xfId="28578"/>
    <cellStyle name="40% - 强调文字颜色 3 40" xfId="46707"/>
    <cellStyle name="40% - 强调文字颜色 3 41" xfId="46708"/>
    <cellStyle name="40% - 强调文字颜色 3 42" xfId="46709"/>
    <cellStyle name="40% - 强调文字颜色 3 43" xfId="46710"/>
    <cellStyle name="40% - 强调文字颜色 3 5" xfId="3495"/>
    <cellStyle name="40% - 强调文字颜色 3 5 2" xfId="13756"/>
    <cellStyle name="40% - 强调文字颜色 3 5 2 2" xfId="28580"/>
    <cellStyle name="40% - 强调文字颜色 3 5 3" xfId="18768"/>
    <cellStyle name="40% - 强调文字颜色 3 5 3 2" xfId="28579"/>
    <cellStyle name="40% - 强调文字颜色 3 6" xfId="10452"/>
    <cellStyle name="40% - 强调文字颜色 3 6 2" xfId="46711"/>
    <cellStyle name="40% - 强调文字颜色 3 6 3" xfId="28581"/>
    <cellStyle name="40% - 强调文字颜色 3 7" xfId="11499"/>
    <cellStyle name="40% - 强调文字颜色 3 7 2" xfId="46712"/>
    <cellStyle name="40% - 强调文字颜色 3 8" xfId="16516"/>
    <cellStyle name="40% - 强调文字颜色 3 8 2" xfId="46713"/>
    <cellStyle name="40% - 强调文字颜色 3 9" xfId="46714"/>
    <cellStyle name="40% - 强调文字颜色 3_Ecommerce_2014Fall_Fashion bedding_MP_forecast evaluation_20140418" xfId="4506"/>
    <cellStyle name="40% - 强调文字颜色 4" xfId="54"/>
    <cellStyle name="40% - 强调文字颜色 4 10" xfId="46715"/>
    <cellStyle name="40% - 强调文字颜色 4 11" xfId="46716"/>
    <cellStyle name="40% - 强调文字颜色 4 12" xfId="46717"/>
    <cellStyle name="40% - 强调文字颜色 4 13" xfId="46718"/>
    <cellStyle name="40% - 强调文字颜色 4 14" xfId="46719"/>
    <cellStyle name="40% - 强调文字颜色 4 15" xfId="46720"/>
    <cellStyle name="40% - 强调文字颜色 4 16" xfId="46721"/>
    <cellStyle name="40% - 强调文字颜色 4 17" xfId="46722"/>
    <cellStyle name="40% - 强调文字颜色 4 18" xfId="46723"/>
    <cellStyle name="40% - 强调文字颜色 4 19" xfId="46724"/>
    <cellStyle name="40% - 强调文字颜色 4 2" xfId="1038"/>
    <cellStyle name="40% - 强调文字颜色 4 2 10" xfId="4733"/>
    <cellStyle name="40% - 强调文字颜色 4 2 10 2" xfId="5762"/>
    <cellStyle name="40% - 强调文字颜色 4 2 10 2 2" xfId="15927"/>
    <cellStyle name="40% - 强调文字颜色 4 2 10 2 3" xfId="20939"/>
    <cellStyle name="40% - 强调文字颜色 4 2 10 3" xfId="14919"/>
    <cellStyle name="40% - 强调文字颜色 4 2 10 4" xfId="19931"/>
    <cellStyle name="40% - 强调文字颜色 4 2 11" xfId="4734"/>
    <cellStyle name="40% - 强调文字颜色 4 2 11 2" xfId="5763"/>
    <cellStyle name="40% - 强调文字颜色 4 2 11 2 2" xfId="15928"/>
    <cellStyle name="40% - 强调文字颜色 4 2 11 2 3" xfId="20940"/>
    <cellStyle name="40% - 强调文字颜色 4 2 11 3" xfId="14920"/>
    <cellStyle name="40% - 强调文字颜色 4 2 11 4" xfId="19932"/>
    <cellStyle name="40% - 强调文字颜色 4 2 12" xfId="4735"/>
    <cellStyle name="40% - 强调文字颜色 4 2 12 2" xfId="5764"/>
    <cellStyle name="40% - 强调文字颜色 4 2 12 2 2" xfId="15929"/>
    <cellStyle name="40% - 强调文字颜色 4 2 12 2 3" xfId="20941"/>
    <cellStyle name="40% - 强调文字颜色 4 2 12 3" xfId="14921"/>
    <cellStyle name="40% - 强调文字颜色 4 2 12 4" xfId="19933"/>
    <cellStyle name="40% - 强调文字颜色 4 2 13" xfId="4736"/>
    <cellStyle name="40% - 强调文字颜色 4 2 13 2" xfId="5765"/>
    <cellStyle name="40% - 强调文字颜色 4 2 13 2 2" xfId="15930"/>
    <cellStyle name="40% - 强调文字颜色 4 2 13 2 3" xfId="20942"/>
    <cellStyle name="40% - 强调文字颜色 4 2 13 3" xfId="14922"/>
    <cellStyle name="40% - 强调文字颜色 4 2 13 4" xfId="19934"/>
    <cellStyle name="40% - 强调文字颜色 4 2 14" xfId="4737"/>
    <cellStyle name="40% - 强调文字颜色 4 2 14 2" xfId="5766"/>
    <cellStyle name="40% - 强调文字颜色 4 2 14 2 2" xfId="15931"/>
    <cellStyle name="40% - 强调文字颜色 4 2 14 2 3" xfId="20943"/>
    <cellStyle name="40% - 强调文字颜色 4 2 14 3" xfId="14923"/>
    <cellStyle name="40% - 强调文字颜色 4 2 14 4" xfId="19935"/>
    <cellStyle name="40% - 强调文字颜色 4 2 15" xfId="3048"/>
    <cellStyle name="40% - 强调文字颜色 4 2 15 2" xfId="13320"/>
    <cellStyle name="40% - 强调文字颜色 4 2 15 3" xfId="18332"/>
    <cellStyle name="40% - 强调文字颜色 4 2 16" xfId="11101"/>
    <cellStyle name="40% - 强调文字颜色 4 2 16 2" xfId="22008"/>
    <cellStyle name="40% - 强调文字颜色 4 2 17" xfId="12470"/>
    <cellStyle name="40% - 强调文字颜色 4 2 18" xfId="17487"/>
    <cellStyle name="40% - 强调文字颜色 4 2 2" xfId="1682"/>
    <cellStyle name="40% - 强调文字颜色 4 2 2 10" xfId="44854"/>
    <cellStyle name="40% - 强调文字颜色 4 2 2 2" xfId="4738"/>
    <cellStyle name="40% - 强调文字颜色 4 2 2 2 2" xfId="5767"/>
    <cellStyle name="40% - 强调文字颜色 4 2 2 2 2 2" xfId="15932"/>
    <cellStyle name="40% - 强调文字颜色 4 2 2 2 2 2 2" xfId="28582"/>
    <cellStyle name="40% - 强调文字颜色 4 2 2 2 2 3" xfId="20944"/>
    <cellStyle name="40% - 强调文字颜色 4 2 2 2 3" xfId="14924"/>
    <cellStyle name="40% - 强调文字颜色 4 2 2 2 4" xfId="19936"/>
    <cellStyle name="40% - 强调文字颜色 4 2 2 2_Sheet1" xfId="28583"/>
    <cellStyle name="40% - 强调文字颜色 4 2 2 3" xfId="3499"/>
    <cellStyle name="40% - 强调文字颜色 4 2 2 3 2" xfId="28584"/>
    <cellStyle name="40% - 强调文字颜色 4 2 2 4" xfId="13760"/>
    <cellStyle name="40% - 强调文字颜色 4 2 2 4 2" xfId="28585"/>
    <cellStyle name="40% - 强调文字颜色 4 2 2 5" xfId="18772"/>
    <cellStyle name="40% - 强调文字颜色 4 2 2 6" xfId="44719"/>
    <cellStyle name="40% - 强调文字颜色 4 2 2 7" xfId="44061"/>
    <cellStyle name="40% - 强调文字颜色 4 2 2 8" xfId="44513"/>
    <cellStyle name="40% - 强调文字颜色 4 2 2 9" xfId="44240"/>
    <cellStyle name="40% - 强调文字颜色 4 2 2_Sheet1" xfId="28586"/>
    <cellStyle name="40% - 强调文字颜色 4 2 3" xfId="4039"/>
    <cellStyle name="40% - 强调文字颜色 4 2 3 2" xfId="5373"/>
    <cellStyle name="40% - 强调文字颜色 4 2 3 2 2" xfId="15546"/>
    <cellStyle name="40% - 强调文字颜色 4 2 3 2 2 2" xfId="28587"/>
    <cellStyle name="40% - 强调文字颜色 4 2 3 2 3" xfId="20558"/>
    <cellStyle name="40% - 强调文字颜色 4 2 3 3" xfId="4739"/>
    <cellStyle name="40% - 强调文字颜色 4 2 3 3 2" xfId="14925"/>
    <cellStyle name="40% - 强调文字颜色 4 2 3 3 2 2" xfId="28588"/>
    <cellStyle name="40% - 强调文字颜色 4 2 3 3 3" xfId="19937"/>
    <cellStyle name="40% - 强调文字颜色 4 2 3 4" xfId="5768"/>
    <cellStyle name="40% - 强调文字颜色 4 2 3 4 2" xfId="15933"/>
    <cellStyle name="40% - 强调文字颜色 4 2 3 4 3" xfId="20945"/>
    <cellStyle name="40% - 强调文字颜色 4 2 3 5" xfId="14272"/>
    <cellStyle name="40% - 强调文字颜色 4 2 3 6" xfId="19284"/>
    <cellStyle name="40% - 强调文字颜色 4 2 3_Sheet1" xfId="28589"/>
    <cellStyle name="40% - 强调文字颜色 4 2 4" xfId="4740"/>
    <cellStyle name="40% - 强调文字颜色 4 2 4 2" xfId="5769"/>
    <cellStyle name="40% - 强调文字颜色 4 2 4 2 2" xfId="15934"/>
    <cellStyle name="40% - 强调文字颜色 4 2 4 2 3" xfId="20946"/>
    <cellStyle name="40% - 强调文字颜色 4 2 4 3" xfId="14926"/>
    <cellStyle name="40% - 强调文字颜色 4 2 4 3 2" xfId="28590"/>
    <cellStyle name="40% - 强调文字颜色 4 2 4 4" xfId="19938"/>
    <cellStyle name="40% - 强调文字颜色 4 2 5" xfId="4741"/>
    <cellStyle name="40% - 强调文字颜色 4 2 5 2" xfId="5770"/>
    <cellStyle name="40% - 强调文字颜色 4 2 5 2 2" xfId="15935"/>
    <cellStyle name="40% - 强调文字颜色 4 2 5 2 3" xfId="20947"/>
    <cellStyle name="40% - 强调文字颜色 4 2 5 3" xfId="14927"/>
    <cellStyle name="40% - 强调文字颜色 4 2 5 3 2" xfId="28591"/>
    <cellStyle name="40% - 强调文字颜色 4 2 5 4" xfId="19939"/>
    <cellStyle name="40% - 强调文字颜色 4 2 6" xfId="4742"/>
    <cellStyle name="40% - 强调文字颜色 4 2 6 2" xfId="5771"/>
    <cellStyle name="40% - 强调文字颜色 4 2 6 2 2" xfId="15936"/>
    <cellStyle name="40% - 强调文字颜色 4 2 6 2 3" xfId="20948"/>
    <cellStyle name="40% - 强调文字颜色 4 2 6 3" xfId="14928"/>
    <cellStyle name="40% - 强调文字颜色 4 2 6 4" xfId="19940"/>
    <cellStyle name="40% - 强调文字颜色 4 2 7" xfId="4743"/>
    <cellStyle name="40% - 强调文字颜色 4 2 7 2" xfId="5772"/>
    <cellStyle name="40% - 强调文字颜色 4 2 7 2 2" xfId="15937"/>
    <cellStyle name="40% - 强调文字颜色 4 2 7 2 3" xfId="20949"/>
    <cellStyle name="40% - 强调文字颜色 4 2 7 3" xfId="14929"/>
    <cellStyle name="40% - 强调文字颜色 4 2 7 4" xfId="19941"/>
    <cellStyle name="40% - 强调文字颜色 4 2 8" xfId="4744"/>
    <cellStyle name="40% - 强调文字颜色 4 2 8 2" xfId="5773"/>
    <cellStyle name="40% - 强调文字颜色 4 2 8 2 2" xfId="15938"/>
    <cellStyle name="40% - 强调文字颜色 4 2 8 2 3" xfId="20950"/>
    <cellStyle name="40% - 强调文字颜色 4 2 8 3" xfId="14930"/>
    <cellStyle name="40% - 强调文字颜色 4 2 8 4" xfId="19942"/>
    <cellStyle name="40% - 强调文字颜色 4 2 9" xfId="4745"/>
    <cellStyle name="40% - 强调文字颜色 4 2 9 2" xfId="5774"/>
    <cellStyle name="40% - 强调文字颜色 4 2 9 2 2" xfId="15939"/>
    <cellStyle name="40% - 强调文字颜色 4 2 9 2 3" xfId="20951"/>
    <cellStyle name="40% - 强调文字颜色 4 2 9 3" xfId="14931"/>
    <cellStyle name="40% - 强调文字颜色 4 2 9 4" xfId="19943"/>
    <cellStyle name="40% - 强调文字颜色 4 2_2014S panel ship date" xfId="28592"/>
    <cellStyle name="40% - 强调文字颜色 4 20" xfId="46725"/>
    <cellStyle name="40% - 强调文字颜色 4 21" xfId="46726"/>
    <cellStyle name="40% - 强调文字颜色 4 22" xfId="46727"/>
    <cellStyle name="40% - 强调文字颜色 4 23" xfId="46728"/>
    <cellStyle name="40% - 强调文字颜色 4 24" xfId="46729"/>
    <cellStyle name="40% - 强调文字颜色 4 25" xfId="46730"/>
    <cellStyle name="40% - 强调文字颜色 4 26" xfId="46731"/>
    <cellStyle name="40% - 强调文字颜色 4 27" xfId="46732"/>
    <cellStyle name="40% - 强调文字颜色 4 28" xfId="46733"/>
    <cellStyle name="40% - 强调文字颜色 4 29" xfId="46734"/>
    <cellStyle name="40% - 强调文字颜色 4 3" xfId="1044"/>
    <cellStyle name="40% - 强调文字颜色 4 3 10" xfId="44178"/>
    <cellStyle name="40% - 强调文字颜色 4 3 2" xfId="1683"/>
    <cellStyle name="40% - 强调文字颜色 4 3 2 10" xfId="44384"/>
    <cellStyle name="40% - 强调文字颜色 4 3 2 2" xfId="4746"/>
    <cellStyle name="40% - 强调文字颜色 4 3 2 2 2" xfId="5775"/>
    <cellStyle name="40% - 强调文字颜色 4 3 2 2 2 2" xfId="15940"/>
    <cellStyle name="40% - 强调文字颜色 4 3 2 2 2 2 2" xfId="28593"/>
    <cellStyle name="40% - 强调文字颜色 4 3 2 2 2 3" xfId="20952"/>
    <cellStyle name="40% - 强调文字颜色 4 3 2 2 3" xfId="14932"/>
    <cellStyle name="40% - 强调文字颜色 4 3 2 2 4" xfId="19944"/>
    <cellStyle name="40% - 强调文字颜色 4 3 2 2_Sheet1" xfId="28594"/>
    <cellStyle name="40% - 强调文字颜色 4 3 2 3" xfId="3500"/>
    <cellStyle name="40% - 强调文字颜色 4 3 2 3 2" xfId="28595"/>
    <cellStyle name="40% - 强调文字颜色 4 3 2 4" xfId="13761"/>
    <cellStyle name="40% - 强调文字颜色 4 3 2 4 2" xfId="28596"/>
    <cellStyle name="40% - 强调文字颜色 4 3 2 5" xfId="18773"/>
    <cellStyle name="40% - 强调文字颜色 4 3 2 6" xfId="44718"/>
    <cellStyle name="40% - 强调文字颜色 4 3 2 7" xfId="44062"/>
    <cellStyle name="40% - 强调文字颜色 4 3 2 8" xfId="44512"/>
    <cellStyle name="40% - 强调文字颜色 4 3 2 9" xfId="44241"/>
    <cellStyle name="40% - 强调文字颜色 4 3 2_Sheet1" xfId="28597"/>
    <cellStyle name="40% - 强调文字颜色 4 3 3" xfId="4040"/>
    <cellStyle name="40% - 强调文字颜色 4 3 3 2" xfId="5374"/>
    <cellStyle name="40% - 强调文字颜色 4 3 3 2 2" xfId="15547"/>
    <cellStyle name="40% - 强调文字颜色 4 3 3 2 2 2" xfId="28598"/>
    <cellStyle name="40% - 强调文字颜色 4 3 3 2 3" xfId="20559"/>
    <cellStyle name="40% - 强调文字颜色 4 3 3 3" xfId="4747"/>
    <cellStyle name="40% - 强调文字颜色 4 3 3 3 2" xfId="14933"/>
    <cellStyle name="40% - 强调文字颜色 4 3 3 3 3" xfId="19945"/>
    <cellStyle name="40% - 强调文字颜色 4 3 3 4" xfId="5776"/>
    <cellStyle name="40% - 强调文字颜色 4 3 3 4 2" xfId="15941"/>
    <cellStyle name="40% - 强调文字颜色 4 3 3 4 3" xfId="20953"/>
    <cellStyle name="40% - 强调文字颜色 4 3 3 5" xfId="14273"/>
    <cellStyle name="40% - 强调文字颜色 4 3 3 6" xfId="19285"/>
    <cellStyle name="40% - 强调文字颜色 4 3 3_Sheet1" xfId="28599"/>
    <cellStyle name="40% - 强调文字颜色 4 3 4" xfId="3049"/>
    <cellStyle name="40% - 强调文字颜色 4 3 4 2" xfId="13321"/>
    <cellStyle name="40% - 强调文字颜色 4 3 4 2 2" xfId="28600"/>
    <cellStyle name="40% - 强调文字颜色 4 3 4 3" xfId="18333"/>
    <cellStyle name="40% - 强调文字颜色 4 3 5" xfId="12476"/>
    <cellStyle name="40% - 强调文字颜色 4 3 5 2" xfId="28601"/>
    <cellStyle name="40% - 强调文字颜色 4 3 5 3" xfId="22009"/>
    <cellStyle name="40% - 强调文字颜色 4 3 6" xfId="17493"/>
    <cellStyle name="40% - 强调文字颜色 4 3 6 2" xfId="22635"/>
    <cellStyle name="40% - 强调文字颜色 4 3 7" xfId="44838"/>
    <cellStyle name="40% - 强调文字颜色 4 3 8" xfId="22952"/>
    <cellStyle name="40% - 强调文字颜色 4 3 9" xfId="44584"/>
    <cellStyle name="40% - 强调文字颜色 4 3_2014S panel ship date" xfId="28602"/>
    <cellStyle name="40% - 强调文字颜色 4 30" xfId="46735"/>
    <cellStyle name="40% - 强调文字颜色 4 31" xfId="46736"/>
    <cellStyle name="40% - 强调文字颜色 4 32" xfId="46737"/>
    <cellStyle name="40% - 强调文字颜色 4 33" xfId="46738"/>
    <cellStyle name="40% - 强调文字颜色 4 34" xfId="46739"/>
    <cellStyle name="40% - 强调文字颜色 4 35" xfId="46740"/>
    <cellStyle name="40% - 强调文字颜色 4 36" xfId="46741"/>
    <cellStyle name="40% - 强调文字颜色 4 37" xfId="46742"/>
    <cellStyle name="40% - 强调文字颜色 4 38" xfId="46743"/>
    <cellStyle name="40% - 强调文字颜色 4 39" xfId="46744"/>
    <cellStyle name="40% - 强调文字颜色 4 4" xfId="4038"/>
    <cellStyle name="40% - 强调文字颜色 4 4 10" xfId="44855"/>
    <cellStyle name="40% - 强调文字颜色 4 4 11" xfId="46745"/>
    <cellStyle name="40% - 强调文字颜色 4 4 2" xfId="4154"/>
    <cellStyle name="40% - 强调文字颜色 4 4 2 2" xfId="14384"/>
    <cellStyle name="40% - 强调文字颜色 4 4 2 2 2" xfId="28603"/>
    <cellStyle name="40% - 强调文字颜色 4 4 2 3" xfId="19396"/>
    <cellStyle name="40% - 强调文字颜色 4 4 2_Sheet1" xfId="28604"/>
    <cellStyle name="40% - 强调文字颜色 4 4 3" xfId="11102"/>
    <cellStyle name="40% - 强调文字颜色 4 4 3 2" xfId="28605"/>
    <cellStyle name="40% - 强调文字颜色 4 4 3 3" xfId="22010"/>
    <cellStyle name="40% - 强调文字颜色 4 4 4" xfId="14271"/>
    <cellStyle name="40% - 强调文字颜色 4 4 4 2" xfId="28606"/>
    <cellStyle name="40% - 强调文字颜色 4 4 5" xfId="19283"/>
    <cellStyle name="40% - 强调文字颜色 4 4 6" xfId="44720"/>
    <cellStyle name="40% - 强调文字颜色 4 4 7" xfId="44060"/>
    <cellStyle name="40% - 强调文字颜色 4 4 8" xfId="44514"/>
    <cellStyle name="40% - 强调文字颜色 4 4 9" xfId="22145"/>
    <cellStyle name="40% - 强调文字颜色 4 4_Sheet1" xfId="28607"/>
    <cellStyle name="40% - 强调文字颜色 4 40" xfId="46746"/>
    <cellStyle name="40% - 强调文字颜色 4 41" xfId="46747"/>
    <cellStyle name="40% - 强调文字颜色 4 42" xfId="46748"/>
    <cellStyle name="40% - 强调文字颜色 4 43" xfId="46749"/>
    <cellStyle name="40% - 强调文字颜色 4 5" xfId="3498"/>
    <cellStyle name="40% - 强调文字颜色 4 5 2" xfId="13759"/>
    <cellStyle name="40% - 强调文字颜色 4 5 2 2" xfId="28609"/>
    <cellStyle name="40% - 强调文字颜色 4 5 3" xfId="18771"/>
    <cellStyle name="40% - 强调文字颜色 4 5 3 2" xfId="28608"/>
    <cellStyle name="40% - 强调文字颜色 4 6" xfId="10453"/>
    <cellStyle name="40% - 强调文字颜色 4 6 2" xfId="46750"/>
    <cellStyle name="40% - 强调文字颜色 4 6 3" xfId="28610"/>
    <cellStyle name="40% - 强调文字颜色 4 7" xfId="11500"/>
    <cellStyle name="40% - 强调文字颜色 4 7 2" xfId="46751"/>
    <cellStyle name="40% - 强调文字颜色 4 8" xfId="16517"/>
    <cellStyle name="40% - 强调文字颜色 4 8 2" xfId="46752"/>
    <cellStyle name="40% - 强调文字颜色 4 9" xfId="46753"/>
    <cellStyle name="40% - 强调文字颜色 4_Ecommerce_2014Fall_Fashion bedding_MP_forecast evaluation_20140418" xfId="4507"/>
    <cellStyle name="40% - 强调文字颜色 5" xfId="55"/>
    <cellStyle name="40% - 强调文字颜色 5 10" xfId="46754"/>
    <cellStyle name="40% - 强调文字颜色 5 11" xfId="46755"/>
    <cellStyle name="40% - 强调文字颜色 5 12" xfId="46756"/>
    <cellStyle name="40% - 强调文字颜色 5 13" xfId="46757"/>
    <cellStyle name="40% - 强调文字颜色 5 14" xfId="46758"/>
    <cellStyle name="40% - 强调文字颜色 5 15" xfId="46759"/>
    <cellStyle name="40% - 强调文字颜色 5 16" xfId="46760"/>
    <cellStyle name="40% - 强调文字颜色 5 17" xfId="46761"/>
    <cellStyle name="40% - 强调文字颜色 5 18" xfId="46762"/>
    <cellStyle name="40% - 强调文字颜色 5 19" xfId="46763"/>
    <cellStyle name="40% - 强调文字颜色 5 2" xfId="1039"/>
    <cellStyle name="40% - 强调文字颜色 5 2 10" xfId="4748"/>
    <cellStyle name="40% - 强调文字颜色 5 2 10 2" xfId="5777"/>
    <cellStyle name="40% - 强调文字颜色 5 2 10 2 2" xfId="15942"/>
    <cellStyle name="40% - 强调文字颜色 5 2 10 2 3" xfId="20954"/>
    <cellStyle name="40% - 强调文字颜色 5 2 10 3" xfId="14934"/>
    <cellStyle name="40% - 强调文字颜色 5 2 10 4" xfId="19946"/>
    <cellStyle name="40% - 强调文字颜色 5 2 11" xfId="4749"/>
    <cellStyle name="40% - 强调文字颜色 5 2 11 2" xfId="5778"/>
    <cellStyle name="40% - 强调文字颜色 5 2 11 2 2" xfId="15943"/>
    <cellStyle name="40% - 强调文字颜色 5 2 11 2 3" xfId="20955"/>
    <cellStyle name="40% - 强调文字颜色 5 2 11 3" xfId="14935"/>
    <cellStyle name="40% - 强调文字颜色 5 2 11 4" xfId="19947"/>
    <cellStyle name="40% - 强调文字颜色 5 2 12" xfId="4750"/>
    <cellStyle name="40% - 强调文字颜色 5 2 12 2" xfId="5779"/>
    <cellStyle name="40% - 强调文字颜色 5 2 12 2 2" xfId="15944"/>
    <cellStyle name="40% - 强调文字颜色 5 2 12 2 3" xfId="20956"/>
    <cellStyle name="40% - 强调文字颜色 5 2 12 3" xfId="14936"/>
    <cellStyle name="40% - 强调文字颜色 5 2 12 4" xfId="19948"/>
    <cellStyle name="40% - 强调文字颜色 5 2 13" xfId="4751"/>
    <cellStyle name="40% - 强调文字颜色 5 2 13 2" xfId="5780"/>
    <cellStyle name="40% - 强调文字颜色 5 2 13 2 2" xfId="15945"/>
    <cellStyle name="40% - 强调文字颜色 5 2 13 2 3" xfId="20957"/>
    <cellStyle name="40% - 强调文字颜色 5 2 13 3" xfId="14937"/>
    <cellStyle name="40% - 强调文字颜色 5 2 13 4" xfId="19949"/>
    <cellStyle name="40% - 强调文字颜色 5 2 14" xfId="4752"/>
    <cellStyle name="40% - 强调文字颜色 5 2 14 2" xfId="5781"/>
    <cellStyle name="40% - 强调文字颜色 5 2 14 2 2" xfId="15946"/>
    <cellStyle name="40% - 强调文字颜色 5 2 14 2 3" xfId="20958"/>
    <cellStyle name="40% - 强调文字颜色 5 2 14 3" xfId="14938"/>
    <cellStyle name="40% - 强调文字颜色 5 2 14 4" xfId="19950"/>
    <cellStyle name="40% - 强调文字颜色 5 2 15" xfId="3050"/>
    <cellStyle name="40% - 强调文字颜色 5 2 15 2" xfId="13322"/>
    <cellStyle name="40% - 强调文字颜色 5 2 15 3" xfId="18334"/>
    <cellStyle name="40% - 强调文字颜色 5 2 16" xfId="11103"/>
    <cellStyle name="40% - 强调文字颜色 5 2 16 2" xfId="22011"/>
    <cellStyle name="40% - 强调文字颜色 5 2 17" xfId="12471"/>
    <cellStyle name="40% - 强调文字颜色 5 2 18" xfId="17488"/>
    <cellStyle name="40% - 强调文字颜色 5 2 2" xfId="1684"/>
    <cellStyle name="40% - 强调文字颜色 5 2 2 10" xfId="22434"/>
    <cellStyle name="40% - 强调文字颜色 5 2 2 2" xfId="4753"/>
    <cellStyle name="40% - 强调文字颜色 5 2 2 2 2" xfId="5782"/>
    <cellStyle name="40% - 强调文字颜色 5 2 2 2 2 2" xfId="15947"/>
    <cellStyle name="40% - 强调文字颜色 5 2 2 2 2 2 2" xfId="28611"/>
    <cellStyle name="40% - 强调文字颜色 5 2 2 2 2 3" xfId="20959"/>
    <cellStyle name="40% - 强调文字颜色 5 2 2 2 3" xfId="14939"/>
    <cellStyle name="40% - 强调文字颜色 5 2 2 2 4" xfId="19951"/>
    <cellStyle name="40% - 强调文字颜色 5 2 2 2_Sheet1" xfId="28612"/>
    <cellStyle name="40% - 强调文字颜色 5 2 2 3" xfId="3502"/>
    <cellStyle name="40% - 强调文字颜色 5 2 2 3 2" xfId="28613"/>
    <cellStyle name="40% - 强调文字颜色 5 2 2 4" xfId="13763"/>
    <cellStyle name="40% - 强调文字颜色 5 2 2 4 2" xfId="28614"/>
    <cellStyle name="40% - 强调文字颜色 5 2 2 5" xfId="18775"/>
    <cellStyle name="40% - 强调文字颜色 5 2 2 6" xfId="44716"/>
    <cellStyle name="40% - 强调文字颜色 5 2 2 7" xfId="44064"/>
    <cellStyle name="40% - 强调文字颜色 5 2 2 8" xfId="44510"/>
    <cellStyle name="40% - 强调文字颜色 5 2 2 9" xfId="44243"/>
    <cellStyle name="40% - 强调文字颜色 5 2 2_Sheet1" xfId="28615"/>
    <cellStyle name="40% - 强调文字颜色 5 2 3" xfId="4042"/>
    <cellStyle name="40% - 强调文字颜色 5 2 3 2" xfId="5375"/>
    <cellStyle name="40% - 强调文字颜色 5 2 3 2 2" xfId="15548"/>
    <cellStyle name="40% - 强调文字颜色 5 2 3 2 2 2" xfId="28616"/>
    <cellStyle name="40% - 强调文字颜色 5 2 3 2 3" xfId="20560"/>
    <cellStyle name="40% - 强调文字颜色 5 2 3 3" xfId="4754"/>
    <cellStyle name="40% - 强调文字颜色 5 2 3 3 2" xfId="14940"/>
    <cellStyle name="40% - 强调文字颜色 5 2 3 3 2 2" xfId="28617"/>
    <cellStyle name="40% - 强调文字颜色 5 2 3 3 3" xfId="19952"/>
    <cellStyle name="40% - 强调文字颜色 5 2 3 4" xfId="5783"/>
    <cellStyle name="40% - 强调文字颜色 5 2 3 4 2" xfId="15948"/>
    <cellStyle name="40% - 强调文字颜色 5 2 3 4 3" xfId="20960"/>
    <cellStyle name="40% - 强调文字颜色 5 2 3 5" xfId="14275"/>
    <cellStyle name="40% - 强调文字颜色 5 2 3 6" xfId="19287"/>
    <cellStyle name="40% - 强调文字颜色 5 2 3_Sheet1" xfId="28618"/>
    <cellStyle name="40% - 强调文字颜色 5 2 4" xfId="4755"/>
    <cellStyle name="40% - 强调文字颜色 5 2 4 2" xfId="5784"/>
    <cellStyle name="40% - 强调文字颜色 5 2 4 2 2" xfId="15949"/>
    <cellStyle name="40% - 强调文字颜色 5 2 4 2 3" xfId="20961"/>
    <cellStyle name="40% - 强调文字颜色 5 2 4 3" xfId="14941"/>
    <cellStyle name="40% - 强调文字颜色 5 2 4 3 2" xfId="28619"/>
    <cellStyle name="40% - 强调文字颜色 5 2 4 4" xfId="19953"/>
    <cellStyle name="40% - 强调文字颜色 5 2 5" xfId="4756"/>
    <cellStyle name="40% - 强调文字颜色 5 2 5 2" xfId="5785"/>
    <cellStyle name="40% - 强调文字颜色 5 2 5 2 2" xfId="15950"/>
    <cellStyle name="40% - 强调文字颜色 5 2 5 2 3" xfId="20962"/>
    <cellStyle name="40% - 强调文字颜色 5 2 5 3" xfId="14942"/>
    <cellStyle name="40% - 强调文字颜色 5 2 5 3 2" xfId="28620"/>
    <cellStyle name="40% - 强调文字颜色 5 2 5 4" xfId="19954"/>
    <cellStyle name="40% - 强调文字颜色 5 2 6" xfId="4757"/>
    <cellStyle name="40% - 强调文字颜色 5 2 6 2" xfId="5786"/>
    <cellStyle name="40% - 强调文字颜色 5 2 6 2 2" xfId="15951"/>
    <cellStyle name="40% - 强调文字颜色 5 2 6 2 3" xfId="20963"/>
    <cellStyle name="40% - 强调文字颜色 5 2 6 3" xfId="14943"/>
    <cellStyle name="40% - 强调文字颜色 5 2 6 4" xfId="19955"/>
    <cellStyle name="40% - 强调文字颜色 5 2 7" xfId="4758"/>
    <cellStyle name="40% - 强调文字颜色 5 2 7 2" xfId="5787"/>
    <cellStyle name="40% - 强调文字颜色 5 2 7 2 2" xfId="15952"/>
    <cellStyle name="40% - 强调文字颜色 5 2 7 2 3" xfId="20964"/>
    <cellStyle name="40% - 强调文字颜色 5 2 7 3" xfId="14944"/>
    <cellStyle name="40% - 强调文字颜色 5 2 7 4" xfId="19956"/>
    <cellStyle name="40% - 强调文字颜色 5 2 8" xfId="4759"/>
    <cellStyle name="40% - 强调文字颜色 5 2 8 2" xfId="5788"/>
    <cellStyle name="40% - 强调文字颜色 5 2 8 2 2" xfId="15953"/>
    <cellStyle name="40% - 强调文字颜色 5 2 8 2 3" xfId="20965"/>
    <cellStyle name="40% - 强调文字颜色 5 2 8 3" xfId="14945"/>
    <cellStyle name="40% - 强调文字颜色 5 2 8 4" xfId="19957"/>
    <cellStyle name="40% - 强调文字颜色 5 2 9" xfId="4760"/>
    <cellStyle name="40% - 强调文字颜色 5 2 9 2" xfId="5789"/>
    <cellStyle name="40% - 强调文字颜色 5 2 9 2 2" xfId="15954"/>
    <cellStyle name="40% - 强调文字颜色 5 2 9 2 3" xfId="20966"/>
    <cellStyle name="40% - 强调文字颜色 5 2 9 3" xfId="14946"/>
    <cellStyle name="40% - 强调文字颜色 5 2 9 4" xfId="19958"/>
    <cellStyle name="40% - 强调文字颜色 5 2_2014S panel ship date" xfId="28621"/>
    <cellStyle name="40% - 强调文字颜色 5 20" xfId="46764"/>
    <cellStyle name="40% - 强调文字颜色 5 21" xfId="46765"/>
    <cellStyle name="40% - 强调文字颜色 5 22" xfId="46766"/>
    <cellStyle name="40% - 强调文字颜色 5 23" xfId="46767"/>
    <cellStyle name="40% - 强调文字颜色 5 24" xfId="46768"/>
    <cellStyle name="40% - 强调文字颜色 5 25" xfId="46769"/>
    <cellStyle name="40% - 强调文字颜色 5 26" xfId="46770"/>
    <cellStyle name="40% - 强调文字颜色 5 27" xfId="46771"/>
    <cellStyle name="40% - 强调文字颜色 5 28" xfId="46772"/>
    <cellStyle name="40% - 强调文字颜色 5 29" xfId="46773"/>
    <cellStyle name="40% - 强调文字颜色 5 3" xfId="1045"/>
    <cellStyle name="40% - 强调文字颜色 5 3 10" xfId="44179"/>
    <cellStyle name="40% - 强调文字颜色 5 3 2" xfId="1685"/>
    <cellStyle name="40% - 强调文字颜色 5 3 2 10" xfId="44749"/>
    <cellStyle name="40% - 强调文字颜色 5 3 2 2" xfId="4761"/>
    <cellStyle name="40% - 强调文字颜色 5 3 2 2 2" xfId="5790"/>
    <cellStyle name="40% - 强调文字颜色 5 3 2 2 2 2" xfId="15955"/>
    <cellStyle name="40% - 强调文字颜色 5 3 2 2 2 2 2" xfId="28622"/>
    <cellStyle name="40% - 强调文字颜色 5 3 2 2 2 3" xfId="20967"/>
    <cellStyle name="40% - 强调文字颜色 5 3 2 2 3" xfId="14947"/>
    <cellStyle name="40% - 强调文字颜色 5 3 2 2 4" xfId="19959"/>
    <cellStyle name="40% - 强调文字颜色 5 3 2 2_Sheet1" xfId="28623"/>
    <cellStyle name="40% - 强调文字颜色 5 3 2 3" xfId="3503"/>
    <cellStyle name="40% - 强调文字颜色 5 3 2 3 2" xfId="28624"/>
    <cellStyle name="40% - 强调文字颜色 5 3 2 4" xfId="13764"/>
    <cellStyle name="40% - 强调文字颜色 5 3 2 4 2" xfId="28625"/>
    <cellStyle name="40% - 强调文字颜色 5 3 2 5" xfId="18776"/>
    <cellStyle name="40% - 强调文字颜色 5 3 2 6" xfId="44715"/>
    <cellStyle name="40% - 强调文字颜色 5 3 2 7" xfId="44065"/>
    <cellStyle name="40% - 强调文字颜色 5 3 2 8" xfId="44509"/>
    <cellStyle name="40% - 强调文字颜色 5 3 2 9" xfId="44244"/>
    <cellStyle name="40% - 强调文字颜色 5 3 2_Sheet1" xfId="28626"/>
    <cellStyle name="40% - 强调文字颜色 5 3 3" xfId="4043"/>
    <cellStyle name="40% - 强调文字颜色 5 3 3 2" xfId="5376"/>
    <cellStyle name="40% - 强调文字颜色 5 3 3 2 2" xfId="15549"/>
    <cellStyle name="40% - 强调文字颜色 5 3 3 2 2 2" xfId="28627"/>
    <cellStyle name="40% - 强调文字颜色 5 3 3 2 3" xfId="20561"/>
    <cellStyle name="40% - 强调文字颜色 5 3 3 3" xfId="4762"/>
    <cellStyle name="40% - 强调文字颜色 5 3 3 3 2" xfId="14948"/>
    <cellStyle name="40% - 强调文字颜色 5 3 3 3 3" xfId="19960"/>
    <cellStyle name="40% - 强调文字颜色 5 3 3 4" xfId="5791"/>
    <cellStyle name="40% - 强调文字颜色 5 3 3 4 2" xfId="15956"/>
    <cellStyle name="40% - 强调文字颜色 5 3 3 4 3" xfId="20968"/>
    <cellStyle name="40% - 强调文字颜色 5 3 3 5" xfId="14276"/>
    <cellStyle name="40% - 强调文字颜色 5 3 3 6" xfId="19288"/>
    <cellStyle name="40% - 强调文字颜色 5 3 3_Sheet1" xfId="28628"/>
    <cellStyle name="40% - 强调文字颜色 5 3 4" xfId="3051"/>
    <cellStyle name="40% - 强调文字颜色 5 3 4 2" xfId="13323"/>
    <cellStyle name="40% - 强调文字颜色 5 3 4 2 2" xfId="28629"/>
    <cellStyle name="40% - 强调文字颜色 5 3 4 3" xfId="18335"/>
    <cellStyle name="40% - 强调文字颜色 5 3 5" xfId="12477"/>
    <cellStyle name="40% - 强调文字颜色 5 3 5 2" xfId="28630"/>
    <cellStyle name="40% - 强调文字颜色 5 3 5 3" xfId="22012"/>
    <cellStyle name="40% - 强调文字颜色 5 3 6" xfId="17494"/>
    <cellStyle name="40% - 强调文字颜色 5 3 6 2" xfId="22634"/>
    <cellStyle name="40% - 强调文字颜色 5 3 7" xfId="44837"/>
    <cellStyle name="40% - 强调文字颜色 5 3 8" xfId="22184"/>
    <cellStyle name="40% - 强调文字颜色 5 3 9" xfId="44583"/>
    <cellStyle name="40% - 强调文字颜色 5 3_2014S panel ship date" xfId="28631"/>
    <cellStyle name="40% - 强调文字颜色 5 30" xfId="46774"/>
    <cellStyle name="40% - 强调文字颜色 5 31" xfId="46775"/>
    <cellStyle name="40% - 强调文字颜色 5 32" xfId="46776"/>
    <cellStyle name="40% - 强调文字颜色 5 33" xfId="46777"/>
    <cellStyle name="40% - 强调文字颜色 5 34" xfId="46778"/>
    <cellStyle name="40% - 强调文字颜色 5 35" xfId="46779"/>
    <cellStyle name="40% - 强调文字颜色 5 36" xfId="46780"/>
    <cellStyle name="40% - 强调文字颜色 5 37" xfId="46781"/>
    <cellStyle name="40% - 强调文字颜色 5 38" xfId="46782"/>
    <cellStyle name="40% - 强调文字颜色 5 39" xfId="46783"/>
    <cellStyle name="40% - 强调文字颜色 5 4" xfId="4041"/>
    <cellStyle name="40% - 强调文字颜色 5 4 10" xfId="22435"/>
    <cellStyle name="40% - 强调文字颜色 5 4 11" xfId="46784"/>
    <cellStyle name="40% - 强调文字颜色 5 4 2" xfId="4155"/>
    <cellStyle name="40% - 强调文字颜色 5 4 2 2" xfId="14385"/>
    <cellStyle name="40% - 强调文字颜色 5 4 2 2 2" xfId="28632"/>
    <cellStyle name="40% - 强调文字颜色 5 4 2 3" xfId="19397"/>
    <cellStyle name="40% - 强调文字颜色 5 4 2_Sheet1" xfId="28633"/>
    <cellStyle name="40% - 强调文字颜色 5 4 3" xfId="11104"/>
    <cellStyle name="40% - 强调文字颜色 5 4 3 2" xfId="28634"/>
    <cellStyle name="40% - 强调文字颜色 5 4 3 3" xfId="22013"/>
    <cellStyle name="40% - 强调文字颜色 5 4 4" xfId="14274"/>
    <cellStyle name="40% - 强调文字颜色 5 4 4 2" xfId="28635"/>
    <cellStyle name="40% - 强调文字颜色 5 4 5" xfId="19286"/>
    <cellStyle name="40% - 强调文字颜色 5 4 6" xfId="44717"/>
    <cellStyle name="40% - 强调文字颜色 5 4 7" xfId="44063"/>
    <cellStyle name="40% - 强调文字颜色 5 4 8" xfId="44511"/>
    <cellStyle name="40% - 强调文字颜色 5 4 9" xfId="44242"/>
    <cellStyle name="40% - 强调文字颜色 5 4_Sheet1" xfId="28636"/>
    <cellStyle name="40% - 强调文字颜色 5 40" xfId="46785"/>
    <cellStyle name="40% - 强调文字颜色 5 41" xfId="46786"/>
    <cellStyle name="40% - 强调文字颜色 5 42" xfId="46787"/>
    <cellStyle name="40% - 强调文字颜色 5 43" xfId="46788"/>
    <cellStyle name="40% - 强调文字颜色 5 5" xfId="3501"/>
    <cellStyle name="40% - 强调文字颜色 5 5 2" xfId="13762"/>
    <cellStyle name="40% - 强调文字颜色 5 5 2 2" xfId="28638"/>
    <cellStyle name="40% - 强调文字颜色 5 5 3" xfId="18774"/>
    <cellStyle name="40% - 强调文字颜色 5 5 3 2" xfId="28637"/>
    <cellStyle name="40% - 强调文字颜色 5 6" xfId="10454"/>
    <cellStyle name="40% - 强调文字颜色 5 6 2" xfId="46789"/>
    <cellStyle name="40% - 强调文字颜色 5 6 3" xfId="28639"/>
    <cellStyle name="40% - 强调文字颜色 5 7" xfId="11501"/>
    <cellStyle name="40% - 强调文字颜色 5 7 2" xfId="46790"/>
    <cellStyle name="40% - 强调文字颜色 5 8" xfId="16518"/>
    <cellStyle name="40% - 强调文字颜色 5 8 2" xfId="46791"/>
    <cellStyle name="40% - 强调文字颜色 5 9" xfId="46792"/>
    <cellStyle name="40% - 强调文字颜色 5_Ecommerce_2014Fall_Fashion bedding_MP_forecast evaluation_20140418" xfId="4508"/>
    <cellStyle name="40% - 强调文字颜色 6" xfId="56"/>
    <cellStyle name="40% - 强调文字颜色 6 10" xfId="46793"/>
    <cellStyle name="40% - 强调文字颜色 6 11" xfId="46794"/>
    <cellStyle name="40% - 强调文字颜色 6 12" xfId="46795"/>
    <cellStyle name="40% - 强调文字颜色 6 13" xfId="46796"/>
    <cellStyle name="40% - 强调文字颜色 6 14" xfId="46797"/>
    <cellStyle name="40% - 强调文字颜色 6 15" xfId="46798"/>
    <cellStyle name="40% - 强调文字颜色 6 16" xfId="46799"/>
    <cellStyle name="40% - 强调文字颜色 6 17" xfId="46800"/>
    <cellStyle name="40% - 强调文字颜色 6 18" xfId="46801"/>
    <cellStyle name="40% - 强调文字颜色 6 19" xfId="46802"/>
    <cellStyle name="40% - 强调文字颜色 6 2" xfId="1040"/>
    <cellStyle name="40% - 强调文字颜色 6 2 10" xfId="4763"/>
    <cellStyle name="40% - 强调文字颜色 6 2 10 2" xfId="5792"/>
    <cellStyle name="40% - 强调文字颜色 6 2 10 2 2" xfId="15957"/>
    <cellStyle name="40% - 强调文字颜色 6 2 10 2 3" xfId="20969"/>
    <cellStyle name="40% - 强调文字颜色 6 2 10 3" xfId="14949"/>
    <cellStyle name="40% - 强调文字颜色 6 2 10 4" xfId="19961"/>
    <cellStyle name="40% - 强调文字颜色 6 2 11" xfId="4764"/>
    <cellStyle name="40% - 强调文字颜色 6 2 11 2" xfId="5793"/>
    <cellStyle name="40% - 强调文字颜色 6 2 11 2 2" xfId="15958"/>
    <cellStyle name="40% - 强调文字颜色 6 2 11 2 3" xfId="20970"/>
    <cellStyle name="40% - 强调文字颜色 6 2 11 3" xfId="14950"/>
    <cellStyle name="40% - 强调文字颜色 6 2 11 4" xfId="19962"/>
    <cellStyle name="40% - 强调文字颜色 6 2 12" xfId="4765"/>
    <cellStyle name="40% - 强调文字颜色 6 2 12 2" xfId="5794"/>
    <cellStyle name="40% - 强调文字颜色 6 2 12 2 2" xfId="15959"/>
    <cellStyle name="40% - 强调文字颜色 6 2 12 2 3" xfId="20971"/>
    <cellStyle name="40% - 强调文字颜色 6 2 12 3" xfId="14951"/>
    <cellStyle name="40% - 强调文字颜色 6 2 12 4" xfId="19963"/>
    <cellStyle name="40% - 强调文字颜色 6 2 13" xfId="4766"/>
    <cellStyle name="40% - 强调文字颜色 6 2 13 2" xfId="5795"/>
    <cellStyle name="40% - 强调文字颜色 6 2 13 2 2" xfId="15960"/>
    <cellStyle name="40% - 强调文字颜色 6 2 13 2 3" xfId="20972"/>
    <cellStyle name="40% - 强调文字颜色 6 2 13 3" xfId="14952"/>
    <cellStyle name="40% - 强调文字颜色 6 2 13 4" xfId="19964"/>
    <cellStyle name="40% - 强调文字颜色 6 2 14" xfId="4767"/>
    <cellStyle name="40% - 强调文字颜色 6 2 14 2" xfId="5796"/>
    <cellStyle name="40% - 强调文字颜色 6 2 14 2 2" xfId="15961"/>
    <cellStyle name="40% - 强调文字颜色 6 2 14 2 3" xfId="20973"/>
    <cellStyle name="40% - 强调文字颜色 6 2 14 3" xfId="14953"/>
    <cellStyle name="40% - 强调文字颜色 6 2 14 4" xfId="19965"/>
    <cellStyle name="40% - 强调文字颜色 6 2 15" xfId="3052"/>
    <cellStyle name="40% - 强调文字颜色 6 2 15 2" xfId="13324"/>
    <cellStyle name="40% - 强调文字颜色 6 2 15 3" xfId="18336"/>
    <cellStyle name="40% - 强调文字颜色 6 2 16" xfId="11105"/>
    <cellStyle name="40% - 强调文字颜色 6 2 16 2" xfId="22014"/>
    <cellStyle name="40% - 强调文字颜色 6 2 17" xfId="12472"/>
    <cellStyle name="40% - 强调文字颜色 6 2 18" xfId="17489"/>
    <cellStyle name="40% - 强调文字颜色 6 2 2" xfId="1686"/>
    <cellStyle name="40% - 强调文字颜色 6 2 2 10" xfId="44382"/>
    <cellStyle name="40% - 强调文字颜色 6 2 2 2" xfId="4768"/>
    <cellStyle name="40% - 强调文字颜色 6 2 2 2 2" xfId="5797"/>
    <cellStyle name="40% - 强调文字颜色 6 2 2 2 2 2" xfId="15962"/>
    <cellStyle name="40% - 强调文字颜色 6 2 2 2 2 2 2" xfId="28640"/>
    <cellStyle name="40% - 强调文字颜色 6 2 2 2 2 3" xfId="20974"/>
    <cellStyle name="40% - 强调文字颜色 6 2 2 2 3" xfId="14954"/>
    <cellStyle name="40% - 强调文字颜色 6 2 2 2 4" xfId="19966"/>
    <cellStyle name="40% - 强调文字颜色 6 2 2 2_Sheet1" xfId="28641"/>
    <cellStyle name="40% - 强调文字颜色 6 2 2 3" xfId="3505"/>
    <cellStyle name="40% - 强调文字颜色 6 2 2 3 2" xfId="28642"/>
    <cellStyle name="40% - 强调文字颜色 6 2 2 4" xfId="13766"/>
    <cellStyle name="40% - 强调文字颜色 6 2 2 4 2" xfId="28643"/>
    <cellStyle name="40% - 强调文字颜色 6 2 2 5" xfId="18778"/>
    <cellStyle name="40% - 强调文字颜色 6 2 2 6" xfId="44713"/>
    <cellStyle name="40% - 强调文字颜色 6 2 2 7" xfId="44067"/>
    <cellStyle name="40% - 强调文字颜色 6 2 2 8" xfId="44507"/>
    <cellStyle name="40% - 强调文字颜色 6 2 2 9" xfId="22645"/>
    <cellStyle name="40% - 强调文字颜色 6 2 2_Sheet1" xfId="28644"/>
    <cellStyle name="40% - 强调文字颜色 6 2 3" xfId="4045"/>
    <cellStyle name="40% - 强调文字颜色 6 2 3 2" xfId="5377"/>
    <cellStyle name="40% - 强调文字颜色 6 2 3 2 2" xfId="15550"/>
    <cellStyle name="40% - 强调文字颜色 6 2 3 2 2 2" xfId="28645"/>
    <cellStyle name="40% - 强调文字颜色 6 2 3 2 3" xfId="20562"/>
    <cellStyle name="40% - 强调文字颜色 6 2 3 3" xfId="4769"/>
    <cellStyle name="40% - 强调文字颜色 6 2 3 3 2" xfId="14955"/>
    <cellStyle name="40% - 强调文字颜色 6 2 3 3 2 2" xfId="28646"/>
    <cellStyle name="40% - 强调文字颜色 6 2 3 3 3" xfId="19967"/>
    <cellStyle name="40% - 强调文字颜色 6 2 3 4" xfId="5798"/>
    <cellStyle name="40% - 强调文字颜色 6 2 3 4 2" xfId="15963"/>
    <cellStyle name="40% - 强调文字颜色 6 2 3 4 3" xfId="20975"/>
    <cellStyle name="40% - 强调文字颜色 6 2 3 5" xfId="14278"/>
    <cellStyle name="40% - 强调文字颜色 6 2 3 6" xfId="19290"/>
    <cellStyle name="40% - 强调文字颜色 6 2 3_Sheet1" xfId="28647"/>
    <cellStyle name="40% - 强调文字颜色 6 2 4" xfId="4770"/>
    <cellStyle name="40% - 强调文字颜色 6 2 4 2" xfId="5799"/>
    <cellStyle name="40% - 强调文字颜色 6 2 4 2 2" xfId="15964"/>
    <cellStyle name="40% - 强调文字颜色 6 2 4 2 3" xfId="20976"/>
    <cellStyle name="40% - 强调文字颜色 6 2 4 3" xfId="14956"/>
    <cellStyle name="40% - 强调文字颜色 6 2 4 3 2" xfId="28648"/>
    <cellStyle name="40% - 强调文字颜色 6 2 4 4" xfId="19968"/>
    <cellStyle name="40% - 强调文字颜色 6 2 5" xfId="4771"/>
    <cellStyle name="40% - 强调文字颜色 6 2 5 2" xfId="5800"/>
    <cellStyle name="40% - 强调文字颜色 6 2 5 2 2" xfId="15965"/>
    <cellStyle name="40% - 强调文字颜色 6 2 5 2 3" xfId="20977"/>
    <cellStyle name="40% - 强调文字颜色 6 2 5 3" xfId="14957"/>
    <cellStyle name="40% - 强调文字颜色 6 2 5 3 2" xfId="28649"/>
    <cellStyle name="40% - 强调文字颜色 6 2 5 4" xfId="19969"/>
    <cellStyle name="40% - 强调文字颜色 6 2 6" xfId="4772"/>
    <cellStyle name="40% - 强调文字颜色 6 2 6 2" xfId="5801"/>
    <cellStyle name="40% - 强调文字颜色 6 2 6 2 2" xfId="15966"/>
    <cellStyle name="40% - 强调文字颜色 6 2 6 2 3" xfId="20978"/>
    <cellStyle name="40% - 强调文字颜色 6 2 6 3" xfId="14958"/>
    <cellStyle name="40% - 强调文字颜色 6 2 6 4" xfId="19970"/>
    <cellStyle name="40% - 强调文字颜色 6 2 7" xfId="4773"/>
    <cellStyle name="40% - 强调文字颜色 6 2 7 2" xfId="5802"/>
    <cellStyle name="40% - 强调文字颜色 6 2 7 2 2" xfId="15967"/>
    <cellStyle name="40% - 强调文字颜色 6 2 7 2 3" xfId="20979"/>
    <cellStyle name="40% - 强调文字颜色 6 2 7 3" xfId="14959"/>
    <cellStyle name="40% - 强调文字颜色 6 2 7 4" xfId="19971"/>
    <cellStyle name="40% - 强调文字颜色 6 2 8" xfId="4774"/>
    <cellStyle name="40% - 强调文字颜色 6 2 8 2" xfId="5803"/>
    <cellStyle name="40% - 强调文字颜色 6 2 8 2 2" xfId="15968"/>
    <cellStyle name="40% - 强调文字颜色 6 2 8 2 3" xfId="20980"/>
    <cellStyle name="40% - 强调文字颜色 6 2 8 3" xfId="14960"/>
    <cellStyle name="40% - 强调文字颜色 6 2 8 4" xfId="19972"/>
    <cellStyle name="40% - 强调文字颜色 6 2 9" xfId="4775"/>
    <cellStyle name="40% - 强调文字颜色 6 2 9 2" xfId="5804"/>
    <cellStyle name="40% - 强调文字颜色 6 2 9 2 2" xfId="15969"/>
    <cellStyle name="40% - 强调文字颜色 6 2 9 2 3" xfId="20981"/>
    <cellStyle name="40% - 强调文字颜色 6 2 9 3" xfId="14961"/>
    <cellStyle name="40% - 强调文字颜色 6 2 9 4" xfId="19973"/>
    <cellStyle name="40% - 强调文字颜色 6 2_2014S panel ship date" xfId="28650"/>
    <cellStyle name="40% - 强调文字颜色 6 20" xfId="46803"/>
    <cellStyle name="40% - 强调文字颜色 6 21" xfId="46804"/>
    <cellStyle name="40% - 强调文字颜色 6 22" xfId="46805"/>
    <cellStyle name="40% - 强调文字颜色 6 23" xfId="46806"/>
    <cellStyle name="40% - 强调文字颜色 6 24" xfId="46807"/>
    <cellStyle name="40% - 强调文字颜色 6 25" xfId="46808"/>
    <cellStyle name="40% - 强调文字颜色 6 26" xfId="46809"/>
    <cellStyle name="40% - 强调文字颜色 6 27" xfId="46810"/>
    <cellStyle name="40% - 强调文字颜色 6 28" xfId="46811"/>
    <cellStyle name="40% - 强调文字颜色 6 29" xfId="46812"/>
    <cellStyle name="40% - 强调文字颜色 6 3" xfId="1046"/>
    <cellStyle name="40% - 强调文字颜色 6 3 10" xfId="44180"/>
    <cellStyle name="40% - 强调文字颜色 6 3 2" xfId="1687"/>
    <cellStyle name="40% - 强调文字颜色 6 3 2 10" xfId="44381"/>
    <cellStyle name="40% - 强调文字颜色 6 3 2 2" xfId="4776"/>
    <cellStyle name="40% - 强调文字颜色 6 3 2 2 2" xfId="5805"/>
    <cellStyle name="40% - 强调文字颜色 6 3 2 2 2 2" xfId="15970"/>
    <cellStyle name="40% - 强调文字颜色 6 3 2 2 2 2 2" xfId="28651"/>
    <cellStyle name="40% - 强调文字颜色 6 3 2 2 2 3" xfId="20982"/>
    <cellStyle name="40% - 强调文字颜色 6 3 2 2 3" xfId="14962"/>
    <cellStyle name="40% - 强调文字颜色 6 3 2 2 4" xfId="19974"/>
    <cellStyle name="40% - 强调文字颜色 6 3 2 2_Sheet1" xfId="28652"/>
    <cellStyle name="40% - 强调文字颜色 6 3 2 3" xfId="3506"/>
    <cellStyle name="40% - 强调文字颜色 6 3 2 3 2" xfId="28653"/>
    <cellStyle name="40% - 强调文字颜色 6 3 2 4" xfId="13767"/>
    <cellStyle name="40% - 强调文字颜色 6 3 2 4 2" xfId="28654"/>
    <cellStyle name="40% - 强调文字颜色 6 3 2 5" xfId="18779"/>
    <cellStyle name="40% - 强调文字颜色 6 3 2 6" xfId="44712"/>
    <cellStyle name="40% - 强调文字颜色 6 3 2 7" xfId="44068"/>
    <cellStyle name="40% - 强调文字颜色 6 3 2 8" xfId="44506"/>
    <cellStyle name="40% - 强调文字颜色 6 3 2 9" xfId="44246"/>
    <cellStyle name="40% - 强调文字颜色 6 3 2_Sheet1" xfId="28655"/>
    <cellStyle name="40% - 强调文字颜色 6 3 3" xfId="4046"/>
    <cellStyle name="40% - 强调文字颜色 6 3 3 2" xfId="5378"/>
    <cellStyle name="40% - 强调文字颜色 6 3 3 2 2" xfId="15551"/>
    <cellStyle name="40% - 强调文字颜色 6 3 3 2 2 2" xfId="28656"/>
    <cellStyle name="40% - 强调文字颜色 6 3 3 2 3" xfId="20563"/>
    <cellStyle name="40% - 强调文字颜色 6 3 3 3" xfId="4777"/>
    <cellStyle name="40% - 强调文字颜色 6 3 3 3 2" xfId="14963"/>
    <cellStyle name="40% - 强调文字颜色 6 3 3 3 3" xfId="19975"/>
    <cellStyle name="40% - 强调文字颜色 6 3 3 4" xfId="5806"/>
    <cellStyle name="40% - 强调文字颜色 6 3 3 4 2" xfId="15971"/>
    <cellStyle name="40% - 强调文字颜色 6 3 3 4 3" xfId="20983"/>
    <cellStyle name="40% - 强调文字颜色 6 3 3 5" xfId="14279"/>
    <cellStyle name="40% - 强调文字颜色 6 3 3 6" xfId="19291"/>
    <cellStyle name="40% - 强调文字颜色 6 3 3_Sheet1" xfId="28657"/>
    <cellStyle name="40% - 强调文字颜色 6 3 4" xfId="3053"/>
    <cellStyle name="40% - 强调文字颜色 6 3 4 2" xfId="13325"/>
    <cellStyle name="40% - 强调文字颜色 6 3 4 2 2" xfId="28658"/>
    <cellStyle name="40% - 强调文字颜色 6 3 4 3" xfId="18337"/>
    <cellStyle name="40% - 强调文字颜色 6 3 5" xfId="12478"/>
    <cellStyle name="40% - 强调文字颜色 6 3 5 2" xfId="28659"/>
    <cellStyle name="40% - 强调文字颜色 6 3 5 3" xfId="22015"/>
    <cellStyle name="40% - 强调文字颜色 6 3 6" xfId="17495"/>
    <cellStyle name="40% - 强调文字颜色 6 3 6 2" xfId="22633"/>
    <cellStyle name="40% - 强调文字颜色 6 3 7" xfId="44836"/>
    <cellStyle name="40% - 强调文字颜色 6 3 8" xfId="22413"/>
    <cellStyle name="40% - 强调文字颜色 6 3 9" xfId="44582"/>
    <cellStyle name="40% - 强调文字颜色 6 3_2014S panel ship date" xfId="28660"/>
    <cellStyle name="40% - 强调文字颜色 6 30" xfId="46813"/>
    <cellStyle name="40% - 强调文字颜色 6 31" xfId="46814"/>
    <cellStyle name="40% - 强调文字颜色 6 32" xfId="46815"/>
    <cellStyle name="40% - 强调文字颜色 6 33" xfId="46816"/>
    <cellStyle name="40% - 强调文字颜色 6 34" xfId="46817"/>
    <cellStyle name="40% - 强调文字颜色 6 35" xfId="46818"/>
    <cellStyle name="40% - 强调文字颜色 6 36" xfId="46819"/>
    <cellStyle name="40% - 强调文字颜色 6 37" xfId="46820"/>
    <cellStyle name="40% - 强调文字颜色 6 38" xfId="46821"/>
    <cellStyle name="40% - 强调文字颜色 6 39" xfId="46822"/>
    <cellStyle name="40% - 强调文字颜色 6 4" xfId="4044"/>
    <cellStyle name="40% - 强调文字颜色 6 4 10" xfId="44383"/>
    <cellStyle name="40% - 强调文字颜色 6 4 11" xfId="46823"/>
    <cellStyle name="40% - 强调文字颜色 6 4 2" xfId="4156"/>
    <cellStyle name="40% - 强调文字颜色 6 4 2 2" xfId="14386"/>
    <cellStyle name="40% - 强调文字颜色 6 4 2 2 2" xfId="28661"/>
    <cellStyle name="40% - 强调文字颜色 6 4 2 3" xfId="19398"/>
    <cellStyle name="40% - 强调文字颜色 6 4 2_Sheet1" xfId="28662"/>
    <cellStyle name="40% - 强调文字颜色 6 4 3" xfId="11106"/>
    <cellStyle name="40% - 强调文字颜色 6 4 3 2" xfId="28663"/>
    <cellStyle name="40% - 强调文字颜色 6 4 3 3" xfId="22016"/>
    <cellStyle name="40% - 强调文字颜色 6 4 4" xfId="14277"/>
    <cellStyle name="40% - 强调文字颜色 6 4 4 2" xfId="28664"/>
    <cellStyle name="40% - 强调文字颜色 6 4 5" xfId="19289"/>
    <cellStyle name="40% - 强调文字颜色 6 4 6" xfId="44714"/>
    <cellStyle name="40% - 强调文字颜色 6 4 7" xfId="44066"/>
    <cellStyle name="40% - 强调文字颜色 6 4 8" xfId="44508"/>
    <cellStyle name="40% - 强调文字颜色 6 4 9" xfId="44245"/>
    <cellStyle name="40% - 强调文字颜色 6 4_Sheet1" xfId="28665"/>
    <cellStyle name="40% - 强调文字颜色 6 40" xfId="46824"/>
    <cellStyle name="40% - 强调文字颜色 6 41" xfId="46825"/>
    <cellStyle name="40% - 强调文字颜色 6 42" xfId="46826"/>
    <cellStyle name="40% - 强调文字颜色 6 43" xfId="46827"/>
    <cellStyle name="40% - 强调文字颜色 6 5" xfId="3504"/>
    <cellStyle name="40% - 强调文字颜色 6 5 2" xfId="13765"/>
    <cellStyle name="40% - 强调文字颜色 6 5 2 2" xfId="28667"/>
    <cellStyle name="40% - 强调文字颜色 6 5 3" xfId="18777"/>
    <cellStyle name="40% - 强调文字颜色 6 5 3 2" xfId="28666"/>
    <cellStyle name="40% - 强调文字颜色 6 6" xfId="10455"/>
    <cellStyle name="40% - 强调文字颜色 6 6 2" xfId="46828"/>
    <cellStyle name="40% - 强调文字颜色 6 6 3" xfId="28668"/>
    <cellStyle name="40% - 强调文字颜色 6 7" xfId="11502"/>
    <cellStyle name="40% - 强调文字颜色 6 7 2" xfId="46829"/>
    <cellStyle name="40% - 强调文字颜色 6 8" xfId="16519"/>
    <cellStyle name="40% - 强调文字颜色 6 8 2" xfId="46830"/>
    <cellStyle name="40% - 强调文字颜色 6 9" xfId="46831"/>
    <cellStyle name="40% - 强调文字颜色 6_Ecommerce_2014Fall_Fashion bedding_MP_forecast evaluation_20140418" xfId="4509"/>
    <cellStyle name="40% - 着色 1 2" xfId="33"/>
    <cellStyle name="40% - 着色 1 2 2" xfId="1439"/>
    <cellStyle name="40% - 着色 1 2 2 2" xfId="12862"/>
    <cellStyle name="40% - 着色 1 2 2 3" xfId="17879"/>
    <cellStyle name="40% - 着色 1 2 3" xfId="11479"/>
    <cellStyle name="40% - 着色 1 2 4" xfId="16496"/>
    <cellStyle name="40% - 着色 1 3" xfId="1336"/>
    <cellStyle name="40% - 着色 1 3 2" xfId="1456"/>
    <cellStyle name="40% - 着色 1 3 2 2" xfId="12879"/>
    <cellStyle name="40% - 着色 1 3 2 3" xfId="17896"/>
    <cellStyle name="40% - 着色 1 3 3" xfId="12760"/>
    <cellStyle name="40% - 着色 1 3 4" xfId="17777"/>
    <cellStyle name="40% - 着色 1 4" xfId="49341"/>
    <cellStyle name="40% - 着色 1 5" xfId="49356"/>
    <cellStyle name="40% - 着色 1 6" xfId="49370"/>
    <cellStyle name="40% - 着色 1 7" xfId="49384"/>
    <cellStyle name="40% - 着色 1 8" xfId="49398"/>
    <cellStyle name="40% - 着色 1 9" xfId="49426"/>
    <cellStyle name="40% - 着色 2 2" xfId="36"/>
    <cellStyle name="40% - 着色 2 2 2" xfId="1438"/>
    <cellStyle name="40% - 着色 2 2 2 2" xfId="12861"/>
    <cellStyle name="40% - 着色 2 2 2 3" xfId="17878"/>
    <cellStyle name="40% - 着色 2 2 3" xfId="11482"/>
    <cellStyle name="40% - 着色 2 2 4" xfId="16499"/>
    <cellStyle name="40% - 着色 2 3" xfId="1326"/>
    <cellStyle name="40% - 着色 2 3 2" xfId="1363"/>
    <cellStyle name="40% - 着色 2 3 2 2" xfId="12787"/>
    <cellStyle name="40% - 着色 2 3 2 3" xfId="17804"/>
    <cellStyle name="40% - 着色 2 3 3" xfId="12750"/>
    <cellStyle name="40% - 着色 2 3 4" xfId="17767"/>
    <cellStyle name="40% - 着色 2 4" xfId="49343"/>
    <cellStyle name="40% - 着色 2 5" xfId="49358"/>
    <cellStyle name="40% - 着色 2 6" xfId="49372"/>
    <cellStyle name="40% - 着色 2 7" xfId="49386"/>
    <cellStyle name="40% - 着色 2 8" xfId="49400"/>
    <cellStyle name="40% - 着色 2 9" xfId="49428"/>
    <cellStyle name="40% - 着色 3 2" xfId="39"/>
    <cellStyle name="40% - 着色 3 2 2" xfId="1437"/>
    <cellStyle name="40% - 着色 3 2 2 2" xfId="12860"/>
    <cellStyle name="40% - 着色 3 2 2 3" xfId="17877"/>
    <cellStyle name="40% - 着色 3 2 3" xfId="11485"/>
    <cellStyle name="40% - 着色 3 2 4" xfId="16502"/>
    <cellStyle name="40% - 着色 3 3" xfId="1333"/>
    <cellStyle name="40% - 着色 3 3 2" xfId="1360"/>
    <cellStyle name="40% - 着色 3 3 2 2" xfId="12784"/>
    <cellStyle name="40% - 着色 3 3 2 3" xfId="17801"/>
    <cellStyle name="40% - 着色 3 3 3" xfId="12757"/>
    <cellStyle name="40% - 着色 3 3 4" xfId="17774"/>
    <cellStyle name="40% - 着色 3 4" xfId="49345"/>
    <cellStyle name="40% - 着色 3 5" xfId="49360"/>
    <cellStyle name="40% - 着色 3 6" xfId="49374"/>
    <cellStyle name="40% - 着色 3 7" xfId="49388"/>
    <cellStyle name="40% - 着色 3 8" xfId="49402"/>
    <cellStyle name="40% - 着色 3 9" xfId="49430"/>
    <cellStyle name="40% - 着色 4 2" xfId="42"/>
    <cellStyle name="40% - 着色 4 2 2" xfId="1436"/>
    <cellStyle name="40% - 着色 4 2 2 2" xfId="12859"/>
    <cellStyle name="40% - 着色 4 2 2 3" xfId="17876"/>
    <cellStyle name="40% - 着色 4 2 3" xfId="11488"/>
    <cellStyle name="40% - 着色 4 2 4" xfId="16505"/>
    <cellStyle name="40% - 着色 4 3" xfId="1328"/>
    <cellStyle name="40% - 着色 4 3 2" xfId="1358"/>
    <cellStyle name="40% - 着色 4 3 2 2" xfId="12782"/>
    <cellStyle name="40% - 着色 4 3 2 3" xfId="17799"/>
    <cellStyle name="40% - 着色 4 3 3" xfId="12752"/>
    <cellStyle name="40% - 着色 4 3 4" xfId="17769"/>
    <cellStyle name="40% - 着色 4 4" xfId="49348"/>
    <cellStyle name="40% - 着色 4 5" xfId="49362"/>
    <cellStyle name="40% - 着色 4 6" xfId="49376"/>
    <cellStyle name="40% - 着色 4 7" xfId="49390"/>
    <cellStyle name="40% - 着色 4 8" xfId="49404"/>
    <cellStyle name="40% - 着色 4 9" xfId="49432"/>
    <cellStyle name="40% - 着色 5 2" xfId="45"/>
    <cellStyle name="40% - 着色 5 2 2" xfId="1434"/>
    <cellStyle name="40% - 着色 5 2 2 2" xfId="12857"/>
    <cellStyle name="40% - 着色 5 2 2 3" xfId="17874"/>
    <cellStyle name="40% - 着色 5 2 3" xfId="11491"/>
    <cellStyle name="40% - 着色 5 2 4" xfId="16508"/>
    <cellStyle name="40% - 着色 5 3" xfId="1327"/>
    <cellStyle name="40% - 着色 5 3 2" xfId="1357"/>
    <cellStyle name="40% - 着色 5 3 2 2" xfId="12781"/>
    <cellStyle name="40% - 着色 5 3 2 3" xfId="17798"/>
    <cellStyle name="40% - 着色 5 3 3" xfId="12751"/>
    <cellStyle name="40% - 着色 5 3 4" xfId="17768"/>
    <cellStyle name="40% - 着色 5 4" xfId="49350"/>
    <cellStyle name="40% - 着色 5 5" xfId="49364"/>
    <cellStyle name="40% - 着色 5 6" xfId="49378"/>
    <cellStyle name="40% - 着色 5 7" xfId="49392"/>
    <cellStyle name="40% - 着色 5 8" xfId="49406"/>
    <cellStyle name="40% - 着色 5 9" xfId="49434"/>
    <cellStyle name="40% - 着色 6 2" xfId="48"/>
    <cellStyle name="40% - 着色 6 2 2" xfId="1473"/>
    <cellStyle name="40% - 着色 6 2 2 2" xfId="12896"/>
    <cellStyle name="40% - 着色 6 2 2 3" xfId="17913"/>
    <cellStyle name="40% - 着色 6 2 3" xfId="11494"/>
    <cellStyle name="40% - 着色 6 2 4" xfId="16511"/>
    <cellStyle name="40% - 着色 6 3" xfId="1329"/>
    <cellStyle name="40% - 着色 6 3 2" xfId="1356"/>
    <cellStyle name="40% - 着色 6 3 2 2" xfId="12780"/>
    <cellStyle name="40% - 着色 6 3 2 3" xfId="17797"/>
    <cellStyle name="40% - 着色 6 3 3" xfId="12753"/>
    <cellStyle name="40% - 着色 6 3 4" xfId="17770"/>
    <cellStyle name="40% - 着色 6 4" xfId="49352"/>
    <cellStyle name="40% - 着色 6 5" xfId="49366"/>
    <cellStyle name="40% - 着色 6 6" xfId="49380"/>
    <cellStyle name="40% - 着色 6 7" xfId="49394"/>
    <cellStyle name="40% - 着色 6 8" xfId="49408"/>
    <cellStyle name="40% - 着色 6 9" xfId="49436"/>
    <cellStyle name="40% - 輔色1" xfId="28669"/>
    <cellStyle name="40% - 輔色1 2" xfId="46832"/>
    <cellStyle name="40% - 輔色2" xfId="28670"/>
    <cellStyle name="40% - 輔色2 2" xfId="46833"/>
    <cellStyle name="40% - 輔色3" xfId="28671"/>
    <cellStyle name="40% - 輔色3 2" xfId="46834"/>
    <cellStyle name="40% - 輔色4" xfId="28672"/>
    <cellStyle name="40% - 輔色4 2" xfId="46835"/>
    <cellStyle name="40% - 輔色5" xfId="28673"/>
    <cellStyle name="40% - 輔色5 2" xfId="46836"/>
    <cellStyle name="40% - 輔色6" xfId="28674"/>
    <cellStyle name="40% - 輔色6 2" xfId="46837"/>
    <cellStyle name="60% - Accent1" xfId="49312" builtinId="32" customBuiltin="1"/>
    <cellStyle name="60% - Accent1 2" xfId="58"/>
    <cellStyle name="60% - Accent1 2 2" xfId="1688"/>
    <cellStyle name="60% - Accent1 2 2 2" xfId="6452"/>
    <cellStyle name="60% - Accent1 2 2 2 2" xfId="28675"/>
    <cellStyle name="60% - Accent1 2 2 3" xfId="46838"/>
    <cellStyle name="60% - Accent1 2 2_Sheet1" xfId="28676"/>
    <cellStyle name="60% - Accent1 2 3" xfId="10456"/>
    <cellStyle name="60% - Accent1 2 3 2" xfId="28678"/>
    <cellStyle name="60% - Accent1 2 3 3" xfId="28677"/>
    <cellStyle name="60% - Accent1 2 4" xfId="11504"/>
    <cellStyle name="60% - Accent1 2 4 2" xfId="28679"/>
    <cellStyle name="60% - Accent1 2 5" xfId="16521"/>
    <cellStyle name="60% - Accent1 2_instructions" xfId="48101"/>
    <cellStyle name="60% - Accent1 3" xfId="2692"/>
    <cellStyle name="60% - Accent1 3 2" xfId="2714"/>
    <cellStyle name="60% - Accent1 3 2 2" xfId="13028"/>
    <cellStyle name="60% - Accent1 3 2 2 2" xfId="28680"/>
    <cellStyle name="60% - Accent1 3 2 3" xfId="18045"/>
    <cellStyle name="60% - Accent1 3 3" xfId="3507"/>
    <cellStyle name="60% - Accent1 3 3 2" xfId="13768"/>
    <cellStyle name="60% - Accent1 3 3 2 2" xfId="28681"/>
    <cellStyle name="60% - Accent1 3 3 3" xfId="18780"/>
    <cellStyle name="60% - Accent1 3 4" xfId="11107"/>
    <cellStyle name="60% - Accent1 3 4 2" xfId="28682"/>
    <cellStyle name="60% - Accent1 3 4 3" xfId="22017"/>
    <cellStyle name="60% - Accent1 3 5" xfId="13007"/>
    <cellStyle name="60% - Accent1 3 6" xfId="18024"/>
    <cellStyle name="60% - Accent1 3_Sheet1" xfId="28683"/>
    <cellStyle name="60% - Accent1 4" xfId="2657"/>
    <cellStyle name="60% - Accent1 4 2" xfId="3508"/>
    <cellStyle name="60% - Accent1 4 2 2" xfId="28684"/>
    <cellStyle name="60% - Accent1 4 3" xfId="13769"/>
    <cellStyle name="60% - Accent1 4 3 2" xfId="28685"/>
    <cellStyle name="60% - Accent1 4 4" xfId="18781"/>
    <cellStyle name="60% - Accent1 4_Sheet1" xfId="28686"/>
    <cellStyle name="60% - Accent1 5" xfId="3509"/>
    <cellStyle name="60% - Accent1 5 2" xfId="3510"/>
    <cellStyle name="60% - Accent1 5 2 2" xfId="13771"/>
    <cellStyle name="60% - Accent1 5 2 2 2" xfId="28688"/>
    <cellStyle name="60% - Accent1 5 2 3" xfId="18783"/>
    <cellStyle name="60% - Accent1 5 3" xfId="11108"/>
    <cellStyle name="60% - Accent1 5 3 2" xfId="28689"/>
    <cellStyle name="60% - Accent1 5 4" xfId="13770"/>
    <cellStyle name="60% - Accent1 5 4 2" xfId="28690"/>
    <cellStyle name="60% - Accent1 5 5" xfId="18782"/>
    <cellStyle name="60% - Accent1 5 5 2" xfId="28687"/>
    <cellStyle name="60% - Accent1 5_Sheet2" xfId="28691"/>
    <cellStyle name="60% - Accent1 6" xfId="11344"/>
    <cellStyle name="60% - Accent1 6 2" xfId="48208"/>
    <cellStyle name="60% - Accent1 6 3" xfId="28692"/>
    <cellStyle name="60% - Accent1 7" xfId="28693"/>
    <cellStyle name="60% - Accent1 7 2" xfId="48209"/>
    <cellStyle name="60% - Accent1 8" xfId="28694"/>
    <cellStyle name="60% - Accent1 9" xfId="28695"/>
    <cellStyle name="60% - Accent2" xfId="49316" builtinId="36" customBuiltin="1"/>
    <cellStyle name="60% - Accent2 2" xfId="60"/>
    <cellStyle name="60% - Accent2 2 2" xfId="1689"/>
    <cellStyle name="60% - Accent2 2 2 2" xfId="6453"/>
    <cellStyle name="60% - Accent2 2 2 2 2" xfId="28696"/>
    <cellStyle name="60% - Accent2 2 2 3" xfId="46839"/>
    <cellStyle name="60% - Accent2 2 2_Sheet1" xfId="28697"/>
    <cellStyle name="60% - Accent2 2 3" xfId="10457"/>
    <cellStyle name="60% - Accent2 2 3 2" xfId="28699"/>
    <cellStyle name="60% - Accent2 2 3 3" xfId="28698"/>
    <cellStyle name="60% - Accent2 2 4" xfId="11506"/>
    <cellStyle name="60% - Accent2 2 4 2" xfId="28700"/>
    <cellStyle name="60% - Accent2 2 5" xfId="16523"/>
    <cellStyle name="60% - Accent2 2_instructions" xfId="48102"/>
    <cellStyle name="60% - Accent2 3" xfId="2693"/>
    <cellStyle name="60% - Accent2 3 2" xfId="2717"/>
    <cellStyle name="60% - Accent2 3 2 2" xfId="13031"/>
    <cellStyle name="60% - Accent2 3 2 2 2" xfId="28701"/>
    <cellStyle name="60% - Accent2 3 2 3" xfId="18048"/>
    <cellStyle name="60% - Accent2 3 3" xfId="3511"/>
    <cellStyle name="60% - Accent2 3 3 2" xfId="13772"/>
    <cellStyle name="60% - Accent2 3 3 2 2" xfId="28702"/>
    <cellStyle name="60% - Accent2 3 3 3" xfId="18784"/>
    <cellStyle name="60% - Accent2 3 4" xfId="13008"/>
    <cellStyle name="60% - Accent2 3 4 2" xfId="22018"/>
    <cellStyle name="60% - Accent2 3 5" xfId="18025"/>
    <cellStyle name="60% - Accent2 3_Sheet1" xfId="28703"/>
    <cellStyle name="60% - Accent2 4" xfId="2656"/>
    <cellStyle name="60% - Accent2 4 2" xfId="3512"/>
    <cellStyle name="60% - Accent2 4 2 2" xfId="28704"/>
    <cellStyle name="60% - Accent2 4 3" xfId="13773"/>
    <cellStyle name="60% - Accent2 4 3 2" xfId="28705"/>
    <cellStyle name="60% - Accent2 4 4" xfId="18785"/>
    <cellStyle name="60% - Accent2 4_Sheet1" xfId="28706"/>
    <cellStyle name="60% - Accent2 5" xfId="3513"/>
    <cellStyle name="60% - Accent2 5 2" xfId="3514"/>
    <cellStyle name="60% - Accent2 5 2 2" xfId="13775"/>
    <cellStyle name="60% - Accent2 5 2 2 2" xfId="28708"/>
    <cellStyle name="60% - Accent2 5 2 3" xfId="18787"/>
    <cellStyle name="60% - Accent2 5 3" xfId="11109"/>
    <cellStyle name="60% - Accent2 5 3 2" xfId="28709"/>
    <cellStyle name="60% - Accent2 5 4" xfId="13774"/>
    <cellStyle name="60% - Accent2 5 4 2" xfId="28710"/>
    <cellStyle name="60% - Accent2 5 5" xfId="18786"/>
    <cellStyle name="60% - Accent2 5 5 2" xfId="28707"/>
    <cellStyle name="60% - Accent2 5_Sheet2" xfId="28711"/>
    <cellStyle name="60% - Accent2 6" xfId="11348"/>
    <cellStyle name="60% - Accent2 6 2" xfId="48210"/>
    <cellStyle name="60% - Accent2 6 3" xfId="28712"/>
    <cellStyle name="60% - Accent2 7" xfId="28713"/>
    <cellStyle name="60% - Accent2 7 2" xfId="48211"/>
    <cellStyle name="60% - Accent2 8" xfId="28714"/>
    <cellStyle name="60% - Accent3" xfId="49320" builtinId="40" customBuiltin="1"/>
    <cellStyle name="60% - Accent3 2" xfId="62"/>
    <cellStyle name="60% - Accent3 2 2" xfId="1690"/>
    <cellStyle name="60% - Accent3 2 2 2" xfId="6454"/>
    <cellStyle name="60% - Accent3 2 2 2 2" xfId="28715"/>
    <cellStyle name="60% - Accent3 2 2 3" xfId="46840"/>
    <cellStyle name="60% - Accent3 2 2_Sheet1" xfId="28716"/>
    <cellStyle name="60% - Accent3 2 3" xfId="10458"/>
    <cellStyle name="60% - Accent3 2 3 2" xfId="28718"/>
    <cellStyle name="60% - Accent3 2 3 3" xfId="28717"/>
    <cellStyle name="60% - Accent3 2 4" xfId="11508"/>
    <cellStyle name="60% - Accent3 2 4 2" xfId="28719"/>
    <cellStyle name="60% - Accent3 2 5" xfId="16525"/>
    <cellStyle name="60% - Accent3 2_instructions" xfId="48103"/>
    <cellStyle name="60% - Accent3 3" xfId="2694"/>
    <cellStyle name="60% - Accent3 3 2" xfId="2719"/>
    <cellStyle name="60% - Accent3 3 2 2" xfId="13033"/>
    <cellStyle name="60% - Accent3 3 2 2 2" xfId="28720"/>
    <cellStyle name="60% - Accent3 3 2 3" xfId="18050"/>
    <cellStyle name="60% - Accent3 3 3" xfId="3515"/>
    <cellStyle name="60% - Accent3 3 3 2" xfId="13776"/>
    <cellStyle name="60% - Accent3 3 3 2 2" xfId="28721"/>
    <cellStyle name="60% - Accent3 3 3 3" xfId="18788"/>
    <cellStyle name="60% - Accent3 3 4" xfId="11110"/>
    <cellStyle name="60% - Accent3 3 4 2" xfId="28722"/>
    <cellStyle name="60% - Accent3 3 4 3" xfId="22019"/>
    <cellStyle name="60% - Accent3 3 5" xfId="13009"/>
    <cellStyle name="60% - Accent3 3 6" xfId="18026"/>
    <cellStyle name="60% - Accent3 3_Sheet1" xfId="28723"/>
    <cellStyle name="60% - Accent3 4" xfId="2654"/>
    <cellStyle name="60% - Accent3 4 2" xfId="3516"/>
    <cellStyle name="60% - Accent3 4 2 2" xfId="28724"/>
    <cellStyle name="60% - Accent3 4 3" xfId="13777"/>
    <cellStyle name="60% - Accent3 4 3 2" xfId="28725"/>
    <cellStyle name="60% - Accent3 4 4" xfId="18789"/>
    <cellStyle name="60% - Accent3 4_Sheet1" xfId="28726"/>
    <cellStyle name="60% - Accent3 5" xfId="3517"/>
    <cellStyle name="60% - Accent3 5 2" xfId="3518"/>
    <cellStyle name="60% - Accent3 5 2 2" xfId="13779"/>
    <cellStyle name="60% - Accent3 5 2 2 2" xfId="28728"/>
    <cellStyle name="60% - Accent3 5 2 3" xfId="18791"/>
    <cellStyle name="60% - Accent3 5 3" xfId="11111"/>
    <cellStyle name="60% - Accent3 5 3 2" xfId="28729"/>
    <cellStyle name="60% - Accent3 5 4" xfId="13778"/>
    <cellStyle name="60% - Accent3 5 4 2" xfId="28730"/>
    <cellStyle name="60% - Accent3 5 5" xfId="18790"/>
    <cellStyle name="60% - Accent3 5 5 2" xfId="28727"/>
    <cellStyle name="60% - Accent3 5_Sheet2" xfId="28731"/>
    <cellStyle name="60% - Accent3 6" xfId="11352"/>
    <cellStyle name="60% - Accent3 6 2" xfId="48212"/>
    <cellStyle name="60% - Accent3 6 3" xfId="28732"/>
    <cellStyle name="60% - Accent3 7" xfId="28733"/>
    <cellStyle name="60% - Accent3 7 2" xfId="48213"/>
    <cellStyle name="60% - Accent3 8" xfId="28734"/>
    <cellStyle name="60% - Accent3 9" xfId="28735"/>
    <cellStyle name="60% - Accent4" xfId="49324" builtinId="44" customBuiltin="1"/>
    <cellStyle name="60% - Accent4 2" xfId="64"/>
    <cellStyle name="60% - Accent4 2 2" xfId="1691"/>
    <cellStyle name="60% - Accent4 2 2 2" xfId="6455"/>
    <cellStyle name="60% - Accent4 2 2 2 2" xfId="28736"/>
    <cellStyle name="60% - Accent4 2 2 3" xfId="46841"/>
    <cellStyle name="60% - Accent4 2 2_Sheet1" xfId="28737"/>
    <cellStyle name="60% - Accent4 2 3" xfId="10459"/>
    <cellStyle name="60% - Accent4 2 3 2" xfId="28739"/>
    <cellStyle name="60% - Accent4 2 3 3" xfId="28738"/>
    <cellStyle name="60% - Accent4 2 4" xfId="11510"/>
    <cellStyle name="60% - Accent4 2 4 2" xfId="28740"/>
    <cellStyle name="60% - Accent4 2 5" xfId="16527"/>
    <cellStyle name="60% - Accent4 2_instructions" xfId="48104"/>
    <cellStyle name="60% - Accent4 3" xfId="2695"/>
    <cellStyle name="60% - Accent4 3 2" xfId="2722"/>
    <cellStyle name="60% - Accent4 3 2 2" xfId="13036"/>
    <cellStyle name="60% - Accent4 3 2 2 2" xfId="28741"/>
    <cellStyle name="60% - Accent4 3 2 3" xfId="18053"/>
    <cellStyle name="60% - Accent4 3 3" xfId="3519"/>
    <cellStyle name="60% - Accent4 3 3 2" xfId="13780"/>
    <cellStyle name="60% - Accent4 3 3 2 2" xfId="28742"/>
    <cellStyle name="60% - Accent4 3 3 3" xfId="18792"/>
    <cellStyle name="60% - Accent4 3 4" xfId="11112"/>
    <cellStyle name="60% - Accent4 3 4 2" xfId="28743"/>
    <cellStyle name="60% - Accent4 3 4 3" xfId="22020"/>
    <cellStyle name="60% - Accent4 3 5" xfId="13010"/>
    <cellStyle name="60% - Accent4 3 6" xfId="18027"/>
    <cellStyle name="60% - Accent4 3_Sheet1" xfId="28744"/>
    <cellStyle name="60% - Accent4 4" xfId="2677"/>
    <cellStyle name="60% - Accent4 4 2" xfId="3520"/>
    <cellStyle name="60% - Accent4 4 2 2" xfId="28745"/>
    <cellStyle name="60% - Accent4 4 3" xfId="13781"/>
    <cellStyle name="60% - Accent4 4 3 2" xfId="28746"/>
    <cellStyle name="60% - Accent4 4 4" xfId="18793"/>
    <cellStyle name="60% - Accent4 4_Sheet1" xfId="28747"/>
    <cellStyle name="60% - Accent4 5" xfId="3521"/>
    <cellStyle name="60% - Accent4 5 2" xfId="3522"/>
    <cellStyle name="60% - Accent4 5 2 2" xfId="13783"/>
    <cellStyle name="60% - Accent4 5 2 2 2" xfId="28749"/>
    <cellStyle name="60% - Accent4 5 2 3" xfId="18795"/>
    <cellStyle name="60% - Accent4 5 3" xfId="11113"/>
    <cellStyle name="60% - Accent4 5 3 2" xfId="28750"/>
    <cellStyle name="60% - Accent4 5 4" xfId="13782"/>
    <cellStyle name="60% - Accent4 5 4 2" xfId="28751"/>
    <cellStyle name="60% - Accent4 5 5" xfId="18794"/>
    <cellStyle name="60% - Accent4 5 5 2" xfId="28748"/>
    <cellStyle name="60% - Accent4 5_Sheet2" xfId="28752"/>
    <cellStyle name="60% - Accent4 6" xfId="11356"/>
    <cellStyle name="60% - Accent4 6 2" xfId="48214"/>
    <cellStyle name="60% - Accent4 6 3" xfId="28753"/>
    <cellStyle name="60% - Accent4 7" xfId="28754"/>
    <cellStyle name="60% - Accent4 7 2" xfId="48215"/>
    <cellStyle name="60% - Accent4 8" xfId="28755"/>
    <cellStyle name="60% - Accent4 9" xfId="28756"/>
    <cellStyle name="60% - Accent5" xfId="49328" builtinId="48" customBuiltin="1"/>
    <cellStyle name="60% - Accent5 2" xfId="66"/>
    <cellStyle name="60% - Accent5 2 2" xfId="1692"/>
    <cellStyle name="60% - Accent5 2 2 2" xfId="6456"/>
    <cellStyle name="60% - Accent5 2 2 2 2" xfId="28757"/>
    <cellStyle name="60% - Accent5 2 2 3" xfId="46842"/>
    <cellStyle name="60% - Accent5 2 2_Sheet1" xfId="28758"/>
    <cellStyle name="60% - Accent5 2 3" xfId="10460"/>
    <cellStyle name="60% - Accent5 2 3 2" xfId="28760"/>
    <cellStyle name="60% - Accent5 2 3 3" xfId="28759"/>
    <cellStyle name="60% - Accent5 2 4" xfId="11512"/>
    <cellStyle name="60% - Accent5 2 4 2" xfId="28761"/>
    <cellStyle name="60% - Accent5 2 5" xfId="16529"/>
    <cellStyle name="60% - Accent5 2_instructions" xfId="48105"/>
    <cellStyle name="60% - Accent5 3" xfId="2696"/>
    <cellStyle name="60% - Accent5 3 2" xfId="2725"/>
    <cellStyle name="60% - Accent5 3 2 2" xfId="13039"/>
    <cellStyle name="60% - Accent5 3 2 2 2" xfId="28762"/>
    <cellStyle name="60% - Accent5 3 2 3" xfId="18056"/>
    <cellStyle name="60% - Accent5 3 3" xfId="3523"/>
    <cellStyle name="60% - Accent5 3 3 2" xfId="13784"/>
    <cellStyle name="60% - Accent5 3 3 2 2" xfId="28763"/>
    <cellStyle name="60% - Accent5 3 3 3" xfId="18796"/>
    <cellStyle name="60% - Accent5 3 4" xfId="13011"/>
    <cellStyle name="60% - Accent5 3 4 2" xfId="22021"/>
    <cellStyle name="60% - Accent5 3 5" xfId="18028"/>
    <cellStyle name="60% - Accent5 3_Sheet1" xfId="28764"/>
    <cellStyle name="60% - Accent5 4" xfId="2648"/>
    <cellStyle name="60% - Accent5 4 2" xfId="3524"/>
    <cellStyle name="60% - Accent5 4 2 2" xfId="28765"/>
    <cellStyle name="60% - Accent5 4 3" xfId="13785"/>
    <cellStyle name="60% - Accent5 4 3 2" xfId="28766"/>
    <cellStyle name="60% - Accent5 4 4" xfId="18797"/>
    <cellStyle name="60% - Accent5 4_Sheet1" xfId="28767"/>
    <cellStyle name="60% - Accent5 5" xfId="3525"/>
    <cellStyle name="60% - Accent5 5 2" xfId="3526"/>
    <cellStyle name="60% - Accent5 5 2 2" xfId="13787"/>
    <cellStyle name="60% - Accent5 5 2 2 2" xfId="28769"/>
    <cellStyle name="60% - Accent5 5 2 3" xfId="18799"/>
    <cellStyle name="60% - Accent5 5 3" xfId="11114"/>
    <cellStyle name="60% - Accent5 5 3 2" xfId="28770"/>
    <cellStyle name="60% - Accent5 5 4" xfId="13786"/>
    <cellStyle name="60% - Accent5 5 4 2" xfId="28771"/>
    <cellStyle name="60% - Accent5 5 5" xfId="18798"/>
    <cellStyle name="60% - Accent5 5 5 2" xfId="28768"/>
    <cellStyle name="60% - Accent5 5_Sheet2" xfId="28772"/>
    <cellStyle name="60% - Accent5 6" xfId="11360"/>
    <cellStyle name="60% - Accent5 6 2" xfId="48216"/>
    <cellStyle name="60% - Accent5 6 3" xfId="28773"/>
    <cellStyle name="60% - Accent5 7" xfId="28774"/>
    <cellStyle name="60% - Accent5 7 2" xfId="48217"/>
    <cellStyle name="60% - Accent5 8" xfId="28775"/>
    <cellStyle name="60% - Accent6" xfId="49332" builtinId="52" customBuiltin="1"/>
    <cellStyle name="60% - Accent6 2" xfId="68"/>
    <cellStyle name="60% - Accent6 2 2" xfId="1693"/>
    <cellStyle name="60% - Accent6 2 2 2" xfId="6457"/>
    <cellStyle name="60% - Accent6 2 2 2 2" xfId="28776"/>
    <cellStyle name="60% - Accent6 2 2 3" xfId="46843"/>
    <cellStyle name="60% - Accent6 2 2_Sheet1" xfId="28777"/>
    <cellStyle name="60% - Accent6 2 3" xfId="10461"/>
    <cellStyle name="60% - Accent6 2 3 2" xfId="28779"/>
    <cellStyle name="60% - Accent6 2 3 3" xfId="28778"/>
    <cellStyle name="60% - Accent6 2 4" xfId="11514"/>
    <cellStyle name="60% - Accent6 2 4 2" xfId="28780"/>
    <cellStyle name="60% - Accent6 2 5" xfId="16531"/>
    <cellStyle name="60% - Accent6 2_instructions" xfId="48106"/>
    <cellStyle name="60% - Accent6 3" xfId="2697"/>
    <cellStyle name="60% - Accent6 3 2" xfId="2728"/>
    <cellStyle name="60% - Accent6 3 2 2" xfId="13042"/>
    <cellStyle name="60% - Accent6 3 2 2 2" xfId="28781"/>
    <cellStyle name="60% - Accent6 3 2 3" xfId="18059"/>
    <cellStyle name="60% - Accent6 3 3" xfId="3527"/>
    <cellStyle name="60% - Accent6 3 3 2" xfId="13788"/>
    <cellStyle name="60% - Accent6 3 3 2 2" xfId="28782"/>
    <cellStyle name="60% - Accent6 3 3 3" xfId="18800"/>
    <cellStyle name="60% - Accent6 3 4" xfId="11115"/>
    <cellStyle name="60% - Accent6 3 4 2" xfId="28783"/>
    <cellStyle name="60% - Accent6 3 4 3" xfId="22022"/>
    <cellStyle name="60% - Accent6 3 5" xfId="13012"/>
    <cellStyle name="60% - Accent6 3 6" xfId="18029"/>
    <cellStyle name="60% - Accent6 3_Sheet1" xfId="28784"/>
    <cellStyle name="60% - Accent6 4" xfId="2662"/>
    <cellStyle name="60% - Accent6 4 2" xfId="3528"/>
    <cellStyle name="60% - Accent6 4 2 2" xfId="28785"/>
    <cellStyle name="60% - Accent6 4 3" xfId="13789"/>
    <cellStyle name="60% - Accent6 4 3 2" xfId="28786"/>
    <cellStyle name="60% - Accent6 4 4" xfId="18801"/>
    <cellStyle name="60% - Accent6 4_Sheet1" xfId="28787"/>
    <cellStyle name="60% - Accent6 5" xfId="3529"/>
    <cellStyle name="60% - Accent6 5 2" xfId="3530"/>
    <cellStyle name="60% - Accent6 5 2 2" xfId="13791"/>
    <cellStyle name="60% - Accent6 5 2 2 2" xfId="28789"/>
    <cellStyle name="60% - Accent6 5 2 3" xfId="18803"/>
    <cellStyle name="60% - Accent6 5 3" xfId="11116"/>
    <cellStyle name="60% - Accent6 5 3 2" xfId="28790"/>
    <cellStyle name="60% - Accent6 5 4" xfId="13790"/>
    <cellStyle name="60% - Accent6 5 4 2" xfId="28791"/>
    <cellStyle name="60% - Accent6 5 5" xfId="18802"/>
    <cellStyle name="60% - Accent6 5 5 2" xfId="28788"/>
    <cellStyle name="60% - Accent6 5_Sheet2" xfId="28792"/>
    <cellStyle name="60% - Accent6 6" xfId="11364"/>
    <cellStyle name="60% - Accent6 6 2" xfId="48218"/>
    <cellStyle name="60% - Accent6 6 3" xfId="28793"/>
    <cellStyle name="60% - Accent6 7" xfId="28794"/>
    <cellStyle name="60% - Accent6 7 2" xfId="48219"/>
    <cellStyle name="60% - Accent6 8" xfId="28795"/>
    <cellStyle name="60% - Accent6 9" xfId="28796"/>
    <cellStyle name="60% - 强调文字颜色 1" xfId="69"/>
    <cellStyle name="60% - 强调文字颜色 1 10" xfId="46844"/>
    <cellStyle name="60% - 强调文字颜色 1 11" xfId="46845"/>
    <cellStyle name="60% - 强调文字颜色 1 12" xfId="46846"/>
    <cellStyle name="60% - 强调文字颜色 1 13" xfId="46847"/>
    <cellStyle name="60% - 强调文字颜色 1 14" xfId="46848"/>
    <cellStyle name="60% - 强调文字颜色 1 15" xfId="46849"/>
    <cellStyle name="60% - 强调文字颜色 1 16" xfId="46850"/>
    <cellStyle name="60% - 强调文字颜色 1 17" xfId="46851"/>
    <cellStyle name="60% - 强调文字颜色 1 18" xfId="46852"/>
    <cellStyle name="60% - 强调文字颜色 1 19" xfId="46853"/>
    <cellStyle name="60% - 强调文字颜色 1 2" xfId="1047"/>
    <cellStyle name="60% - 强调文字颜色 1 2 10" xfId="4778"/>
    <cellStyle name="60% - 强调文字颜色 1 2 10 2" xfId="5807"/>
    <cellStyle name="60% - 强调文字颜色 1 2 10 2 2" xfId="15972"/>
    <cellStyle name="60% - 强调文字颜色 1 2 10 2 3" xfId="20984"/>
    <cellStyle name="60% - 强调文字颜色 1 2 10 3" xfId="14964"/>
    <cellStyle name="60% - 强调文字颜色 1 2 10 4" xfId="19976"/>
    <cellStyle name="60% - 强调文字颜色 1 2 11" xfId="4779"/>
    <cellStyle name="60% - 强调文字颜色 1 2 11 2" xfId="5808"/>
    <cellStyle name="60% - 强调文字颜色 1 2 11 2 2" xfId="15973"/>
    <cellStyle name="60% - 强调文字颜色 1 2 11 2 3" xfId="20985"/>
    <cellStyle name="60% - 强调文字颜色 1 2 11 3" xfId="14965"/>
    <cellStyle name="60% - 强调文字颜色 1 2 11 4" xfId="19977"/>
    <cellStyle name="60% - 强调文字颜色 1 2 12" xfId="4780"/>
    <cellStyle name="60% - 强调文字颜色 1 2 12 2" xfId="5809"/>
    <cellStyle name="60% - 强调文字颜色 1 2 12 2 2" xfId="15974"/>
    <cellStyle name="60% - 强调文字颜色 1 2 12 2 3" xfId="20986"/>
    <cellStyle name="60% - 强调文字颜色 1 2 12 3" xfId="14966"/>
    <cellStyle name="60% - 强调文字颜色 1 2 12 4" xfId="19978"/>
    <cellStyle name="60% - 强调文字颜色 1 2 13" xfId="4781"/>
    <cellStyle name="60% - 强调文字颜色 1 2 13 2" xfId="5810"/>
    <cellStyle name="60% - 强调文字颜色 1 2 13 2 2" xfId="15975"/>
    <cellStyle name="60% - 强调文字颜色 1 2 13 2 3" xfId="20987"/>
    <cellStyle name="60% - 强调文字颜色 1 2 13 3" xfId="14967"/>
    <cellStyle name="60% - 强调文字颜色 1 2 13 4" xfId="19979"/>
    <cellStyle name="60% - 强调文字颜色 1 2 14" xfId="4782"/>
    <cellStyle name="60% - 强调文字颜色 1 2 14 2" xfId="5811"/>
    <cellStyle name="60% - 强调文字颜色 1 2 14 2 2" xfId="15976"/>
    <cellStyle name="60% - 强调文字颜色 1 2 14 2 3" xfId="20988"/>
    <cellStyle name="60% - 强调文字颜色 1 2 14 3" xfId="14968"/>
    <cellStyle name="60% - 强调文字颜色 1 2 14 4" xfId="19980"/>
    <cellStyle name="60% - 强调文字颜色 1 2 15" xfId="3054"/>
    <cellStyle name="60% - 强调文字颜色 1 2 15 2" xfId="13326"/>
    <cellStyle name="60% - 强调文字颜色 1 2 15 3" xfId="18338"/>
    <cellStyle name="60% - 强调文字颜色 1 2 16" xfId="11117"/>
    <cellStyle name="60% - 强调文字颜色 1 2 16 2" xfId="22023"/>
    <cellStyle name="60% - 强调文字颜色 1 2 17" xfId="12479"/>
    <cellStyle name="60% - 强调文字颜色 1 2 18" xfId="17496"/>
    <cellStyle name="60% - 强调文字颜色 1 2 2" xfId="1694"/>
    <cellStyle name="60% - 强调文字颜色 1 2 2 10" xfId="44380"/>
    <cellStyle name="60% - 强调文字颜色 1 2 2 2" xfId="4783"/>
    <cellStyle name="60% - 强调文字颜色 1 2 2 2 2" xfId="5812"/>
    <cellStyle name="60% - 强调文字颜色 1 2 2 2 2 2" xfId="15977"/>
    <cellStyle name="60% - 强调文字颜色 1 2 2 2 2 2 2" xfId="28797"/>
    <cellStyle name="60% - 强调文字颜色 1 2 2 2 2 3" xfId="20989"/>
    <cellStyle name="60% - 强调文字颜色 1 2 2 2 3" xfId="14969"/>
    <cellStyle name="60% - 强调文字颜色 1 2 2 2 4" xfId="19981"/>
    <cellStyle name="60% - 强调文字颜色 1 2 2 2_Sheet1" xfId="28798"/>
    <cellStyle name="60% - 强调文字颜色 1 2 2 3" xfId="3532"/>
    <cellStyle name="60% - 强调文字颜色 1 2 2 3 2" xfId="28799"/>
    <cellStyle name="60% - 强调文字颜色 1 2 2 4" xfId="13793"/>
    <cellStyle name="60% - 强调文字颜色 1 2 2 4 2" xfId="28800"/>
    <cellStyle name="60% - 强调文字颜色 1 2 2 5" xfId="18805"/>
    <cellStyle name="60% - 强调文字颜色 1 2 2 6" xfId="44710"/>
    <cellStyle name="60% - 强调文字颜色 1 2 2 7" xfId="44070"/>
    <cellStyle name="60% - 强调文字颜色 1 2 2 8" xfId="44504"/>
    <cellStyle name="60% - 强调文字颜色 1 2 2 9" xfId="44248"/>
    <cellStyle name="60% - 强调文字颜色 1 2 2_Sheet1" xfId="28801"/>
    <cellStyle name="60% - 强调文字颜色 1 2 3" xfId="4048"/>
    <cellStyle name="60% - 强调文字颜色 1 2 3 2" xfId="5379"/>
    <cellStyle name="60% - 强调文字颜色 1 2 3 2 2" xfId="15552"/>
    <cellStyle name="60% - 强调文字颜色 1 2 3 2 2 2" xfId="28802"/>
    <cellStyle name="60% - 强调文字颜色 1 2 3 2 3" xfId="20564"/>
    <cellStyle name="60% - 强调文字颜色 1 2 3 3" xfId="4784"/>
    <cellStyle name="60% - 强调文字颜色 1 2 3 3 2" xfId="14970"/>
    <cellStyle name="60% - 强调文字颜色 1 2 3 3 2 2" xfId="28803"/>
    <cellStyle name="60% - 强调文字颜色 1 2 3 3 3" xfId="19982"/>
    <cellStyle name="60% - 强调文字颜色 1 2 3 4" xfId="5813"/>
    <cellStyle name="60% - 强调文字颜色 1 2 3 4 2" xfId="15978"/>
    <cellStyle name="60% - 强调文字颜色 1 2 3 4 3" xfId="20990"/>
    <cellStyle name="60% - 强调文字颜色 1 2 3 5" xfId="14281"/>
    <cellStyle name="60% - 强调文字颜色 1 2 3 6" xfId="19293"/>
    <cellStyle name="60% - 强调文字颜色 1 2 3_Sheet1" xfId="28804"/>
    <cellStyle name="60% - 强调文字颜色 1 2 4" xfId="4785"/>
    <cellStyle name="60% - 强调文字颜色 1 2 4 2" xfId="5814"/>
    <cellStyle name="60% - 强调文字颜色 1 2 4 2 2" xfId="15979"/>
    <cellStyle name="60% - 强调文字颜色 1 2 4 2 3" xfId="20991"/>
    <cellStyle name="60% - 强调文字颜色 1 2 4 3" xfId="14971"/>
    <cellStyle name="60% - 强调文字颜色 1 2 4 3 2" xfId="28805"/>
    <cellStyle name="60% - 强调文字颜色 1 2 4 4" xfId="19983"/>
    <cellStyle name="60% - 强调文字颜色 1 2 5" xfId="4786"/>
    <cellStyle name="60% - 强调文字颜色 1 2 5 2" xfId="5815"/>
    <cellStyle name="60% - 强调文字颜色 1 2 5 2 2" xfId="15980"/>
    <cellStyle name="60% - 强调文字颜色 1 2 5 2 3" xfId="20992"/>
    <cellStyle name="60% - 强调文字颜色 1 2 5 3" xfId="14972"/>
    <cellStyle name="60% - 强调文字颜色 1 2 5 3 2" xfId="28806"/>
    <cellStyle name="60% - 强调文字颜色 1 2 5 4" xfId="19984"/>
    <cellStyle name="60% - 强调文字颜色 1 2 6" xfId="4787"/>
    <cellStyle name="60% - 强调文字颜色 1 2 6 2" xfId="5816"/>
    <cellStyle name="60% - 强调文字颜色 1 2 6 2 2" xfId="15981"/>
    <cellStyle name="60% - 强调文字颜色 1 2 6 2 3" xfId="20993"/>
    <cellStyle name="60% - 强调文字颜色 1 2 6 3" xfId="14973"/>
    <cellStyle name="60% - 强调文字颜色 1 2 6 4" xfId="19985"/>
    <cellStyle name="60% - 强调文字颜色 1 2 7" xfId="4788"/>
    <cellStyle name="60% - 强调文字颜色 1 2 7 2" xfId="5817"/>
    <cellStyle name="60% - 强调文字颜色 1 2 7 2 2" xfId="15982"/>
    <cellStyle name="60% - 强调文字颜色 1 2 7 2 3" xfId="20994"/>
    <cellStyle name="60% - 强调文字颜色 1 2 7 3" xfId="14974"/>
    <cellStyle name="60% - 强调文字颜色 1 2 7 4" xfId="19986"/>
    <cellStyle name="60% - 强调文字颜色 1 2 8" xfId="4789"/>
    <cellStyle name="60% - 强调文字颜色 1 2 8 2" xfId="5818"/>
    <cellStyle name="60% - 强调文字颜色 1 2 8 2 2" xfId="15983"/>
    <cellStyle name="60% - 强调文字颜色 1 2 8 2 3" xfId="20995"/>
    <cellStyle name="60% - 强调文字颜色 1 2 8 3" xfId="14975"/>
    <cellStyle name="60% - 强调文字颜色 1 2 8 4" xfId="19987"/>
    <cellStyle name="60% - 强调文字颜色 1 2 9" xfId="4790"/>
    <cellStyle name="60% - 强调文字颜色 1 2 9 2" xfId="5819"/>
    <cellStyle name="60% - 强调文字颜色 1 2 9 2 2" xfId="15984"/>
    <cellStyle name="60% - 强调文字颜色 1 2 9 2 3" xfId="20996"/>
    <cellStyle name="60% - 强调文字颜色 1 2 9 3" xfId="14976"/>
    <cellStyle name="60% - 强调文字颜色 1 2 9 4" xfId="19988"/>
    <cellStyle name="60% - 强调文字颜色 1 2_2014S panel ship date" xfId="28807"/>
    <cellStyle name="60% - 强调文字颜色 1 20" xfId="46854"/>
    <cellStyle name="60% - 强调文字颜色 1 21" xfId="46855"/>
    <cellStyle name="60% - 强调文字颜色 1 22" xfId="46856"/>
    <cellStyle name="60% - 强调文字颜色 1 23" xfId="46857"/>
    <cellStyle name="60% - 强调文字颜色 1 24" xfId="46858"/>
    <cellStyle name="60% - 强调文字颜色 1 25" xfId="46859"/>
    <cellStyle name="60% - 强调文字颜色 1 26" xfId="46860"/>
    <cellStyle name="60% - 强调文字颜色 1 27" xfId="46861"/>
    <cellStyle name="60% - 强调文字颜色 1 28" xfId="46862"/>
    <cellStyle name="60% - 强调文字颜色 1 29" xfId="46863"/>
    <cellStyle name="60% - 强调文字颜色 1 3" xfId="1053"/>
    <cellStyle name="60% - 强调文字颜色 1 3 10" xfId="44181"/>
    <cellStyle name="60% - 强调文字颜色 1 3 2" xfId="1695"/>
    <cellStyle name="60% - 强调文字颜色 1 3 2 10" xfId="22467"/>
    <cellStyle name="60% - 强调文字颜色 1 3 2 2" xfId="4791"/>
    <cellStyle name="60% - 强调文字颜色 1 3 2 2 2" xfId="5820"/>
    <cellStyle name="60% - 强调文字颜色 1 3 2 2 2 2" xfId="15985"/>
    <cellStyle name="60% - 强调文字颜色 1 3 2 2 2 2 2" xfId="28808"/>
    <cellStyle name="60% - 强调文字颜色 1 3 2 2 2 3" xfId="20997"/>
    <cellStyle name="60% - 强调文字颜色 1 3 2 2 3" xfId="14977"/>
    <cellStyle name="60% - 强调文字颜色 1 3 2 2 4" xfId="19989"/>
    <cellStyle name="60% - 强调文字颜色 1 3 2 2_Sheet1" xfId="28809"/>
    <cellStyle name="60% - 强调文字颜色 1 3 2 3" xfId="3533"/>
    <cellStyle name="60% - 强调文字颜色 1 3 2 3 2" xfId="28810"/>
    <cellStyle name="60% - 强调文字颜色 1 3 2 4" xfId="13794"/>
    <cellStyle name="60% - 强调文字颜色 1 3 2 4 2" xfId="28811"/>
    <cellStyle name="60% - 强调文字颜色 1 3 2 5" xfId="18806"/>
    <cellStyle name="60% - 强调文字颜色 1 3 2 6" xfId="44709"/>
    <cellStyle name="60% - 强调文字颜色 1 3 2 7" xfId="44071"/>
    <cellStyle name="60% - 强调文字颜色 1 3 2 8" xfId="44503"/>
    <cellStyle name="60% - 强调文字颜色 1 3 2 9" xfId="44249"/>
    <cellStyle name="60% - 强调文字颜色 1 3 2_Sheet1" xfId="28812"/>
    <cellStyle name="60% - 强调文字颜色 1 3 3" xfId="4049"/>
    <cellStyle name="60% - 强调文字颜色 1 3 3 2" xfId="5380"/>
    <cellStyle name="60% - 强调文字颜色 1 3 3 2 2" xfId="15553"/>
    <cellStyle name="60% - 强调文字颜色 1 3 3 2 2 2" xfId="28813"/>
    <cellStyle name="60% - 强调文字颜色 1 3 3 2 3" xfId="20565"/>
    <cellStyle name="60% - 强调文字颜色 1 3 3 3" xfId="4792"/>
    <cellStyle name="60% - 强调文字颜色 1 3 3 3 2" xfId="14978"/>
    <cellStyle name="60% - 强调文字颜色 1 3 3 3 3" xfId="19990"/>
    <cellStyle name="60% - 强调文字颜色 1 3 3 4" xfId="5821"/>
    <cellStyle name="60% - 强调文字颜色 1 3 3 4 2" xfId="15986"/>
    <cellStyle name="60% - 强调文字颜色 1 3 3 4 3" xfId="20998"/>
    <cellStyle name="60% - 强调文字颜色 1 3 3 5" xfId="14282"/>
    <cellStyle name="60% - 强调文字颜色 1 3 3 6" xfId="19294"/>
    <cellStyle name="60% - 强调文字颜色 1 3 3_Sheet1" xfId="28814"/>
    <cellStyle name="60% - 强调文字颜色 1 3 4" xfId="3055"/>
    <cellStyle name="60% - 强调文字颜色 1 3 4 2" xfId="13327"/>
    <cellStyle name="60% - 强调文字颜色 1 3 4 2 2" xfId="28815"/>
    <cellStyle name="60% - 强调文字颜色 1 3 4 3" xfId="18339"/>
    <cellStyle name="60% - 强调文字颜色 1 3 5" xfId="12485"/>
    <cellStyle name="60% - 强调文字颜色 1 3 5 2" xfId="28816"/>
    <cellStyle name="60% - 强调文字颜色 1 3 5 3" xfId="22024"/>
    <cellStyle name="60% - 强调文字颜色 1 3 6" xfId="17502"/>
    <cellStyle name="60% - 强调文字颜色 1 3 6 2" xfId="22130"/>
    <cellStyle name="60% - 强调文字颜色 1 3 7" xfId="44835"/>
    <cellStyle name="60% - 强调文字颜色 1 3 8" xfId="22513"/>
    <cellStyle name="60% - 强调文字颜色 1 3 9" xfId="44581"/>
    <cellStyle name="60% - 强调文字颜色 1 3_2014S panel ship date" xfId="28817"/>
    <cellStyle name="60% - 强调文字颜色 1 30" xfId="46864"/>
    <cellStyle name="60% - 强调文字颜色 1 31" xfId="46865"/>
    <cellStyle name="60% - 强调文字颜色 1 32" xfId="46866"/>
    <cellStyle name="60% - 强调文字颜色 1 33" xfId="46867"/>
    <cellStyle name="60% - 强调文字颜色 1 34" xfId="46868"/>
    <cellStyle name="60% - 强调文字颜色 1 35" xfId="46869"/>
    <cellStyle name="60% - 强调文字颜色 1 36" xfId="46870"/>
    <cellStyle name="60% - 强调文字颜色 1 37" xfId="46871"/>
    <cellStyle name="60% - 强调文字颜色 1 38" xfId="46872"/>
    <cellStyle name="60% - 强调文字颜色 1 39" xfId="46873"/>
    <cellStyle name="60% - 强调文字颜色 1 4" xfId="4047"/>
    <cellStyle name="60% - 强调文字颜色 1 4 10" xfId="44164"/>
    <cellStyle name="60% - 强调文字颜色 1 4 11" xfId="46874"/>
    <cellStyle name="60% - 强调文字颜色 1 4 2" xfId="4157"/>
    <cellStyle name="60% - 强调文字颜色 1 4 2 2" xfId="14387"/>
    <cellStyle name="60% - 强调文字颜色 1 4 2 2 2" xfId="28818"/>
    <cellStyle name="60% - 强调文字颜色 1 4 2 3" xfId="19399"/>
    <cellStyle name="60% - 强调文字颜色 1 4 2_Sheet1" xfId="28819"/>
    <cellStyle name="60% - 强调文字颜色 1 4 3" xfId="11118"/>
    <cellStyle name="60% - 强调文字颜色 1 4 3 2" xfId="28820"/>
    <cellStyle name="60% - 强调文字颜色 1 4 3 3" xfId="22025"/>
    <cellStyle name="60% - 强调文字颜色 1 4 4" xfId="14280"/>
    <cellStyle name="60% - 强调文字颜色 1 4 4 2" xfId="28821"/>
    <cellStyle name="60% - 强调文字颜色 1 4 5" xfId="19292"/>
    <cellStyle name="60% - 强调文字颜色 1 4 6" xfId="44711"/>
    <cellStyle name="60% - 强调文字颜色 1 4 7" xfId="44069"/>
    <cellStyle name="60% - 强调文字颜色 1 4 8" xfId="44505"/>
    <cellStyle name="60% - 强调文字颜色 1 4 9" xfId="44247"/>
    <cellStyle name="60% - 强调文字颜色 1 4_Sheet1" xfId="28822"/>
    <cellStyle name="60% - 强调文字颜色 1 40" xfId="46875"/>
    <cellStyle name="60% - 强调文字颜色 1 41" xfId="46876"/>
    <cellStyle name="60% - 强调文字颜色 1 42" xfId="46877"/>
    <cellStyle name="60% - 强调文字颜色 1 43" xfId="46878"/>
    <cellStyle name="60% - 强调文字颜色 1 5" xfId="3531"/>
    <cellStyle name="60% - 强调文字颜色 1 5 2" xfId="13792"/>
    <cellStyle name="60% - 强调文字颜色 1 5 2 2" xfId="28824"/>
    <cellStyle name="60% - 强调文字颜色 1 5 3" xfId="18804"/>
    <cellStyle name="60% - 强调文字颜色 1 5 3 2" xfId="28823"/>
    <cellStyle name="60% - 强调文字颜色 1 6" xfId="10462"/>
    <cellStyle name="60% - 强调文字颜色 1 6 2" xfId="46879"/>
    <cellStyle name="60% - 强调文字颜色 1 6 3" xfId="28825"/>
    <cellStyle name="60% - 强调文字颜色 1 7" xfId="11515"/>
    <cellStyle name="60% - 强调文字颜色 1 7 2" xfId="46880"/>
    <cellStyle name="60% - 强调文字颜色 1 8" xfId="16532"/>
    <cellStyle name="60% - 强调文字颜色 1 8 2" xfId="46881"/>
    <cellStyle name="60% - 强调文字颜色 1 9" xfId="46882"/>
    <cellStyle name="60% - 强调文字颜色 1_Ecommerce_2014Fall_Fashion bedding_MP_forecast evaluation_20140418" xfId="4510"/>
    <cellStyle name="60% - 强调文字颜色 2" xfId="70"/>
    <cellStyle name="60% - 强调文字颜色 2 10" xfId="46883"/>
    <cellStyle name="60% - 强调文字颜色 2 11" xfId="46884"/>
    <cellStyle name="60% - 强调文字颜色 2 12" xfId="46885"/>
    <cellStyle name="60% - 强调文字颜色 2 13" xfId="46886"/>
    <cellStyle name="60% - 强调文字颜色 2 14" xfId="46887"/>
    <cellStyle name="60% - 强调文字颜色 2 15" xfId="46888"/>
    <cellStyle name="60% - 强调文字颜色 2 16" xfId="46889"/>
    <cellStyle name="60% - 强调文字颜色 2 17" xfId="46890"/>
    <cellStyle name="60% - 强调文字颜色 2 18" xfId="46891"/>
    <cellStyle name="60% - 强调文字颜色 2 19" xfId="46892"/>
    <cellStyle name="60% - 强调文字颜色 2 2" xfId="1048"/>
    <cellStyle name="60% - 强调文字颜色 2 2 10" xfId="4793"/>
    <cellStyle name="60% - 强调文字颜色 2 2 10 2" xfId="5822"/>
    <cellStyle name="60% - 强调文字颜色 2 2 10 2 2" xfId="15987"/>
    <cellStyle name="60% - 强调文字颜色 2 2 10 2 3" xfId="20999"/>
    <cellStyle name="60% - 强调文字颜色 2 2 10 3" xfId="14979"/>
    <cellStyle name="60% - 强调文字颜色 2 2 10 4" xfId="19991"/>
    <cellStyle name="60% - 强调文字颜色 2 2 11" xfId="4794"/>
    <cellStyle name="60% - 强调文字颜色 2 2 11 2" xfId="5823"/>
    <cellStyle name="60% - 强调文字颜色 2 2 11 2 2" xfId="15988"/>
    <cellStyle name="60% - 强调文字颜色 2 2 11 2 3" xfId="21000"/>
    <cellStyle name="60% - 强调文字颜色 2 2 11 3" xfId="14980"/>
    <cellStyle name="60% - 强调文字颜色 2 2 11 4" xfId="19992"/>
    <cellStyle name="60% - 强调文字颜色 2 2 12" xfId="4795"/>
    <cellStyle name="60% - 强调文字颜色 2 2 12 2" xfId="5824"/>
    <cellStyle name="60% - 强调文字颜色 2 2 12 2 2" xfId="15989"/>
    <cellStyle name="60% - 强调文字颜色 2 2 12 2 3" xfId="21001"/>
    <cellStyle name="60% - 强调文字颜色 2 2 12 3" xfId="14981"/>
    <cellStyle name="60% - 强调文字颜色 2 2 12 4" xfId="19993"/>
    <cellStyle name="60% - 强调文字颜色 2 2 13" xfId="4796"/>
    <cellStyle name="60% - 强调文字颜色 2 2 13 2" xfId="5825"/>
    <cellStyle name="60% - 强调文字颜色 2 2 13 2 2" xfId="15990"/>
    <cellStyle name="60% - 强调文字颜色 2 2 13 2 3" xfId="21002"/>
    <cellStyle name="60% - 强调文字颜色 2 2 13 3" xfId="14982"/>
    <cellStyle name="60% - 强调文字颜色 2 2 13 4" xfId="19994"/>
    <cellStyle name="60% - 强调文字颜色 2 2 14" xfId="4797"/>
    <cellStyle name="60% - 强调文字颜色 2 2 14 2" xfId="5826"/>
    <cellStyle name="60% - 强调文字颜色 2 2 14 2 2" xfId="15991"/>
    <cellStyle name="60% - 强调文字颜色 2 2 14 2 3" xfId="21003"/>
    <cellStyle name="60% - 强调文字颜色 2 2 14 3" xfId="14983"/>
    <cellStyle name="60% - 强调文字颜色 2 2 14 4" xfId="19995"/>
    <cellStyle name="60% - 强调文字颜色 2 2 15" xfId="3056"/>
    <cellStyle name="60% - 强调文字颜色 2 2 15 2" xfId="13328"/>
    <cellStyle name="60% - 强调文字颜色 2 2 15 3" xfId="18340"/>
    <cellStyle name="60% - 强调文字颜色 2 2 16" xfId="11119"/>
    <cellStyle name="60% - 强调文字颜色 2 2 16 2" xfId="22026"/>
    <cellStyle name="60% - 强调文字颜色 2 2 17" xfId="12480"/>
    <cellStyle name="60% - 强调文字颜色 2 2 18" xfId="17497"/>
    <cellStyle name="60% - 强调文字颜色 2 2 2" xfId="1696"/>
    <cellStyle name="60% - 强调文字颜色 2 2 2 10" xfId="44379"/>
    <cellStyle name="60% - 强调文字颜色 2 2 2 2" xfId="4798"/>
    <cellStyle name="60% - 强调文字颜色 2 2 2 2 2" xfId="5827"/>
    <cellStyle name="60% - 强调文字颜色 2 2 2 2 2 2" xfId="15992"/>
    <cellStyle name="60% - 强调文字颜色 2 2 2 2 2 2 2" xfId="28826"/>
    <cellStyle name="60% - 强调文字颜色 2 2 2 2 2 3" xfId="21004"/>
    <cellStyle name="60% - 强调文字颜色 2 2 2 2 3" xfId="14984"/>
    <cellStyle name="60% - 强调文字颜色 2 2 2 2 4" xfId="19996"/>
    <cellStyle name="60% - 强调文字颜色 2 2 2 2_Sheet1" xfId="28827"/>
    <cellStyle name="60% - 强调文字颜色 2 2 2 3" xfId="3535"/>
    <cellStyle name="60% - 强调文字颜色 2 2 2 3 2" xfId="28828"/>
    <cellStyle name="60% - 强调文字颜色 2 2 2 4" xfId="13796"/>
    <cellStyle name="60% - 强调文字颜色 2 2 2 4 2" xfId="28829"/>
    <cellStyle name="60% - 强调文字颜色 2 2 2 5" xfId="18808"/>
    <cellStyle name="60% - 强调文字颜色 2 2 2 6" xfId="44707"/>
    <cellStyle name="60% - 强调文字颜色 2 2 2 7" xfId="44073"/>
    <cellStyle name="60% - 强调文字颜色 2 2 2 8" xfId="44501"/>
    <cellStyle name="60% - 强调文字颜色 2 2 2 9" xfId="44251"/>
    <cellStyle name="60% - 强调文字颜色 2 2 2_Sheet1" xfId="28830"/>
    <cellStyle name="60% - 强调文字颜色 2 2 3" xfId="4051"/>
    <cellStyle name="60% - 强调文字颜色 2 2 3 2" xfId="5381"/>
    <cellStyle name="60% - 强调文字颜色 2 2 3 2 2" xfId="15554"/>
    <cellStyle name="60% - 强调文字颜色 2 2 3 2 2 2" xfId="28831"/>
    <cellStyle name="60% - 强调文字颜色 2 2 3 2 3" xfId="20566"/>
    <cellStyle name="60% - 强调文字颜色 2 2 3 3" xfId="4799"/>
    <cellStyle name="60% - 强调文字颜色 2 2 3 3 2" xfId="14985"/>
    <cellStyle name="60% - 强调文字颜色 2 2 3 3 2 2" xfId="28832"/>
    <cellStyle name="60% - 强调文字颜色 2 2 3 3 3" xfId="19997"/>
    <cellStyle name="60% - 强调文字颜色 2 2 3 4" xfId="5828"/>
    <cellStyle name="60% - 强调文字颜色 2 2 3 4 2" xfId="15993"/>
    <cellStyle name="60% - 强调文字颜色 2 2 3 4 3" xfId="21005"/>
    <cellStyle name="60% - 强调文字颜色 2 2 3 5" xfId="14284"/>
    <cellStyle name="60% - 强调文字颜色 2 2 3 6" xfId="19296"/>
    <cellStyle name="60% - 强调文字颜色 2 2 3_Sheet1" xfId="28833"/>
    <cellStyle name="60% - 强调文字颜色 2 2 4" xfId="4800"/>
    <cellStyle name="60% - 强调文字颜色 2 2 4 2" xfId="5829"/>
    <cellStyle name="60% - 强调文字颜色 2 2 4 2 2" xfId="15994"/>
    <cellStyle name="60% - 强调文字颜色 2 2 4 2 3" xfId="21006"/>
    <cellStyle name="60% - 强调文字颜色 2 2 4 3" xfId="14986"/>
    <cellStyle name="60% - 强调文字颜色 2 2 4 3 2" xfId="28834"/>
    <cellStyle name="60% - 强调文字颜色 2 2 4 4" xfId="19998"/>
    <cellStyle name="60% - 强调文字颜色 2 2 5" xfId="4801"/>
    <cellStyle name="60% - 强调文字颜色 2 2 5 2" xfId="5830"/>
    <cellStyle name="60% - 强调文字颜色 2 2 5 2 2" xfId="15995"/>
    <cellStyle name="60% - 强调文字颜色 2 2 5 2 3" xfId="21007"/>
    <cellStyle name="60% - 强调文字颜色 2 2 5 3" xfId="14987"/>
    <cellStyle name="60% - 强调文字颜色 2 2 5 3 2" xfId="28835"/>
    <cellStyle name="60% - 强调文字颜色 2 2 5 4" xfId="19999"/>
    <cellStyle name="60% - 强调文字颜色 2 2 6" xfId="4802"/>
    <cellStyle name="60% - 强调文字颜色 2 2 6 2" xfId="5831"/>
    <cellStyle name="60% - 强调文字颜色 2 2 6 2 2" xfId="15996"/>
    <cellStyle name="60% - 强调文字颜色 2 2 6 2 3" xfId="21008"/>
    <cellStyle name="60% - 强调文字颜色 2 2 6 3" xfId="14988"/>
    <cellStyle name="60% - 强调文字颜色 2 2 6 4" xfId="20000"/>
    <cellStyle name="60% - 强调文字颜色 2 2 7" xfId="4803"/>
    <cellStyle name="60% - 强调文字颜色 2 2 7 2" xfId="5832"/>
    <cellStyle name="60% - 强调文字颜色 2 2 7 2 2" xfId="15997"/>
    <cellStyle name="60% - 强调文字颜色 2 2 7 2 3" xfId="21009"/>
    <cellStyle name="60% - 强调文字颜色 2 2 7 3" xfId="14989"/>
    <cellStyle name="60% - 强调文字颜色 2 2 7 4" xfId="20001"/>
    <cellStyle name="60% - 强调文字颜色 2 2 8" xfId="4804"/>
    <cellStyle name="60% - 强调文字颜色 2 2 8 2" xfId="5833"/>
    <cellStyle name="60% - 强调文字颜色 2 2 8 2 2" xfId="15998"/>
    <cellStyle name="60% - 强调文字颜色 2 2 8 2 3" xfId="21010"/>
    <cellStyle name="60% - 强调文字颜色 2 2 8 3" xfId="14990"/>
    <cellStyle name="60% - 强调文字颜色 2 2 8 4" xfId="20002"/>
    <cellStyle name="60% - 强调文字颜色 2 2 9" xfId="4805"/>
    <cellStyle name="60% - 强调文字颜色 2 2 9 2" xfId="5834"/>
    <cellStyle name="60% - 强调文字颜色 2 2 9 2 2" xfId="15999"/>
    <cellStyle name="60% - 强调文字颜色 2 2 9 2 3" xfId="21011"/>
    <cellStyle name="60% - 强调文字颜色 2 2 9 3" xfId="14991"/>
    <cellStyle name="60% - 强调文字颜色 2 2 9 4" xfId="20003"/>
    <cellStyle name="60% - 强调文字颜色 2 2_2014S panel ship date" xfId="28836"/>
    <cellStyle name="60% - 强调文字颜色 2 20" xfId="46893"/>
    <cellStyle name="60% - 强调文字颜色 2 21" xfId="46894"/>
    <cellStyle name="60% - 强调文字颜色 2 22" xfId="46895"/>
    <cellStyle name="60% - 强调文字颜色 2 23" xfId="46896"/>
    <cellStyle name="60% - 强调文字颜色 2 24" xfId="46897"/>
    <cellStyle name="60% - 强调文字颜色 2 25" xfId="46898"/>
    <cellStyle name="60% - 强调文字颜色 2 26" xfId="46899"/>
    <cellStyle name="60% - 强调文字颜色 2 27" xfId="46900"/>
    <cellStyle name="60% - 强调文字颜色 2 28" xfId="46901"/>
    <cellStyle name="60% - 强调文字颜色 2 29" xfId="46902"/>
    <cellStyle name="60% - 强调文字颜色 2 3" xfId="1054"/>
    <cellStyle name="60% - 强调文字颜色 2 3 10" xfId="44182"/>
    <cellStyle name="60% - 强调文字颜色 2 3 2" xfId="1697"/>
    <cellStyle name="60% - 强调文字颜色 2 3 2 10" xfId="44091"/>
    <cellStyle name="60% - 强调文字颜色 2 3 2 2" xfId="4806"/>
    <cellStyle name="60% - 强调文字颜色 2 3 2 2 2" xfId="5835"/>
    <cellStyle name="60% - 强调文字颜色 2 3 2 2 2 2" xfId="16000"/>
    <cellStyle name="60% - 强调文字颜色 2 3 2 2 2 2 2" xfId="28837"/>
    <cellStyle name="60% - 强调文字颜色 2 3 2 2 2 3" xfId="21012"/>
    <cellStyle name="60% - 强调文字颜色 2 3 2 2 3" xfId="14992"/>
    <cellStyle name="60% - 强调文字颜色 2 3 2 2 4" xfId="20004"/>
    <cellStyle name="60% - 强调文字颜色 2 3 2 2_Sheet1" xfId="28838"/>
    <cellStyle name="60% - 强调文字颜色 2 3 2 3" xfId="3536"/>
    <cellStyle name="60% - 强调文字颜色 2 3 2 3 2" xfId="28839"/>
    <cellStyle name="60% - 强调文字颜色 2 3 2 4" xfId="13797"/>
    <cellStyle name="60% - 强调文字颜色 2 3 2 4 2" xfId="28840"/>
    <cellStyle name="60% - 强调文字颜色 2 3 2 5" xfId="18809"/>
    <cellStyle name="60% - 强调文字颜色 2 3 2 6" xfId="44706"/>
    <cellStyle name="60% - 强调文字颜色 2 3 2 7" xfId="44074"/>
    <cellStyle name="60% - 强调文字颜色 2 3 2 8" xfId="44500"/>
    <cellStyle name="60% - 强调文字颜色 2 3 2 9" xfId="40195"/>
    <cellStyle name="60% - 强调文字颜色 2 3 2_Sheet1" xfId="28841"/>
    <cellStyle name="60% - 强调文字颜色 2 3 3" xfId="4052"/>
    <cellStyle name="60% - 强调文字颜色 2 3 3 2" xfId="5382"/>
    <cellStyle name="60% - 强调文字颜色 2 3 3 2 2" xfId="15555"/>
    <cellStyle name="60% - 强调文字颜色 2 3 3 2 2 2" xfId="28842"/>
    <cellStyle name="60% - 强调文字颜色 2 3 3 2 3" xfId="20567"/>
    <cellStyle name="60% - 强调文字颜色 2 3 3 3" xfId="4807"/>
    <cellStyle name="60% - 强调文字颜色 2 3 3 3 2" xfId="14993"/>
    <cellStyle name="60% - 强调文字颜色 2 3 3 3 3" xfId="20005"/>
    <cellStyle name="60% - 强调文字颜色 2 3 3 4" xfId="5836"/>
    <cellStyle name="60% - 强调文字颜色 2 3 3 4 2" xfId="16001"/>
    <cellStyle name="60% - 强调文字颜色 2 3 3 4 3" xfId="21013"/>
    <cellStyle name="60% - 强调文字颜色 2 3 3 5" xfId="14285"/>
    <cellStyle name="60% - 强调文字颜色 2 3 3 6" xfId="19297"/>
    <cellStyle name="60% - 强调文字颜色 2 3 3_Sheet1" xfId="28843"/>
    <cellStyle name="60% - 强调文字颜色 2 3 4" xfId="3057"/>
    <cellStyle name="60% - 强调文字颜色 2 3 4 2" xfId="13329"/>
    <cellStyle name="60% - 强调文字颜色 2 3 4 2 2" xfId="28844"/>
    <cellStyle name="60% - 强调文字颜色 2 3 4 3" xfId="18341"/>
    <cellStyle name="60% - 强调文字颜色 2 3 5" xfId="12486"/>
    <cellStyle name="60% - 强调文字颜色 2 3 5 2" xfId="28845"/>
    <cellStyle name="60% - 强调文字颜色 2 3 5 3" xfId="22027"/>
    <cellStyle name="60% - 强调文字颜色 2 3 6" xfId="17503"/>
    <cellStyle name="60% - 强调文字颜色 2 3 6 2" xfId="22129"/>
    <cellStyle name="60% - 强调文字颜色 2 3 7" xfId="44834"/>
    <cellStyle name="60% - 强调文字颜色 2 3 8" xfId="22514"/>
    <cellStyle name="60% - 强调文字颜色 2 3 9" xfId="44580"/>
    <cellStyle name="60% - 强调文字颜色 2 3_2014S panel ship date" xfId="28846"/>
    <cellStyle name="60% - 强调文字颜色 2 30" xfId="46903"/>
    <cellStyle name="60% - 强调文字颜色 2 31" xfId="46904"/>
    <cellStyle name="60% - 强调文字颜色 2 32" xfId="46905"/>
    <cellStyle name="60% - 强调文字颜色 2 33" xfId="46906"/>
    <cellStyle name="60% - 强调文字颜色 2 34" xfId="46907"/>
    <cellStyle name="60% - 强调文字颜色 2 35" xfId="46908"/>
    <cellStyle name="60% - 强调文字颜色 2 36" xfId="46909"/>
    <cellStyle name="60% - 强调文字颜色 2 37" xfId="46910"/>
    <cellStyle name="60% - 强调文字颜色 2 38" xfId="46911"/>
    <cellStyle name="60% - 强调文字颜色 2 39" xfId="46912"/>
    <cellStyle name="60% - 强调文字颜色 2 4" xfId="4050"/>
    <cellStyle name="60% - 强调文字颜色 2 4 10" xfId="44539"/>
    <cellStyle name="60% - 强调文字颜色 2 4 11" xfId="46913"/>
    <cellStyle name="60% - 强调文字颜色 2 4 2" xfId="4158"/>
    <cellStyle name="60% - 强调文字颜色 2 4 2 2" xfId="14388"/>
    <cellStyle name="60% - 强调文字颜色 2 4 2 2 2" xfId="28847"/>
    <cellStyle name="60% - 强调文字颜色 2 4 2 3" xfId="19400"/>
    <cellStyle name="60% - 强调文字颜色 2 4 2_Sheet1" xfId="28848"/>
    <cellStyle name="60% - 强调文字颜色 2 4 3" xfId="11120"/>
    <cellStyle name="60% - 强调文字颜色 2 4 3 2" xfId="28849"/>
    <cellStyle name="60% - 强调文字颜色 2 4 3 3" xfId="22028"/>
    <cellStyle name="60% - 强调文字颜色 2 4 4" xfId="14283"/>
    <cellStyle name="60% - 强调文字颜色 2 4 4 2" xfId="28850"/>
    <cellStyle name="60% - 强调文字颜色 2 4 5" xfId="19295"/>
    <cellStyle name="60% - 强调文字颜色 2 4 6" xfId="44708"/>
    <cellStyle name="60% - 强调文字颜色 2 4 7" xfId="44072"/>
    <cellStyle name="60% - 强调文字颜色 2 4 8" xfId="44502"/>
    <cellStyle name="60% - 强调文字颜色 2 4 9" xfId="44250"/>
    <cellStyle name="60% - 强调文字颜色 2 4_Sheet1" xfId="28851"/>
    <cellStyle name="60% - 强调文字颜色 2 40" xfId="46914"/>
    <cellStyle name="60% - 强调文字颜色 2 41" xfId="46915"/>
    <cellStyle name="60% - 强调文字颜色 2 42" xfId="46916"/>
    <cellStyle name="60% - 强调文字颜色 2 43" xfId="46917"/>
    <cellStyle name="60% - 强调文字颜色 2 5" xfId="3534"/>
    <cellStyle name="60% - 强调文字颜色 2 5 2" xfId="13795"/>
    <cellStyle name="60% - 强调文字颜色 2 5 2 2" xfId="28853"/>
    <cellStyle name="60% - 强调文字颜色 2 5 3" xfId="18807"/>
    <cellStyle name="60% - 强调文字颜色 2 5 3 2" xfId="28852"/>
    <cellStyle name="60% - 强调文字颜色 2 6" xfId="10463"/>
    <cellStyle name="60% - 强调文字颜色 2 6 2" xfId="46918"/>
    <cellStyle name="60% - 强调文字颜色 2 6 3" xfId="28854"/>
    <cellStyle name="60% - 强调文字颜色 2 7" xfId="11516"/>
    <cellStyle name="60% - 强调文字颜色 2 7 2" xfId="46919"/>
    <cellStyle name="60% - 强调文字颜色 2 8" xfId="16533"/>
    <cellStyle name="60% - 强调文字颜色 2 8 2" xfId="46920"/>
    <cellStyle name="60% - 强调文字颜色 2 9" xfId="46921"/>
    <cellStyle name="60% - 强调文字颜色 2_Ecommerce_2014Fall_Fashion bedding_MP_forecast evaluation_20140418" xfId="4511"/>
    <cellStyle name="60% - 强调文字颜色 3" xfId="71"/>
    <cellStyle name="60% - 强调文字颜色 3 10" xfId="46922"/>
    <cellStyle name="60% - 强调文字颜色 3 11" xfId="46923"/>
    <cellStyle name="60% - 强调文字颜色 3 12" xfId="46924"/>
    <cellStyle name="60% - 强调文字颜色 3 13" xfId="46925"/>
    <cellStyle name="60% - 强调文字颜色 3 14" xfId="46926"/>
    <cellStyle name="60% - 强调文字颜色 3 15" xfId="46927"/>
    <cellStyle name="60% - 强调文字颜色 3 16" xfId="46928"/>
    <cellStyle name="60% - 强调文字颜色 3 17" xfId="46929"/>
    <cellStyle name="60% - 强调文字颜色 3 18" xfId="46930"/>
    <cellStyle name="60% - 强调文字颜色 3 19" xfId="46931"/>
    <cellStyle name="60% - 强调文字颜色 3 2" xfId="1049"/>
    <cellStyle name="60% - 强调文字颜色 3 2 10" xfId="4808"/>
    <cellStyle name="60% - 强调文字颜色 3 2 10 2" xfId="5837"/>
    <cellStyle name="60% - 强调文字颜色 3 2 10 2 2" xfId="16002"/>
    <cellStyle name="60% - 强调文字颜色 3 2 10 2 3" xfId="21014"/>
    <cellStyle name="60% - 强调文字颜色 3 2 10 3" xfId="14994"/>
    <cellStyle name="60% - 强调文字颜色 3 2 10 4" xfId="20006"/>
    <cellStyle name="60% - 强调文字颜色 3 2 11" xfId="4809"/>
    <cellStyle name="60% - 强调文字颜色 3 2 11 2" xfId="5838"/>
    <cellStyle name="60% - 强调文字颜色 3 2 11 2 2" xfId="16003"/>
    <cellStyle name="60% - 强调文字颜色 3 2 11 2 3" xfId="21015"/>
    <cellStyle name="60% - 强调文字颜色 3 2 11 3" xfId="14995"/>
    <cellStyle name="60% - 强调文字颜色 3 2 11 4" xfId="20007"/>
    <cellStyle name="60% - 强调文字颜色 3 2 12" xfId="4810"/>
    <cellStyle name="60% - 强调文字颜色 3 2 12 2" xfId="5839"/>
    <cellStyle name="60% - 强调文字颜色 3 2 12 2 2" xfId="16004"/>
    <cellStyle name="60% - 强调文字颜色 3 2 12 2 3" xfId="21016"/>
    <cellStyle name="60% - 强调文字颜色 3 2 12 3" xfId="14996"/>
    <cellStyle name="60% - 强调文字颜色 3 2 12 4" xfId="20008"/>
    <cellStyle name="60% - 强调文字颜色 3 2 13" xfId="4811"/>
    <cellStyle name="60% - 强调文字颜色 3 2 13 2" xfId="5840"/>
    <cellStyle name="60% - 强调文字颜色 3 2 13 2 2" xfId="16005"/>
    <cellStyle name="60% - 强调文字颜色 3 2 13 2 3" xfId="21017"/>
    <cellStyle name="60% - 强调文字颜色 3 2 13 3" xfId="14997"/>
    <cellStyle name="60% - 强调文字颜色 3 2 13 4" xfId="20009"/>
    <cellStyle name="60% - 强调文字颜色 3 2 14" xfId="4812"/>
    <cellStyle name="60% - 强调文字颜色 3 2 14 2" xfId="5841"/>
    <cellStyle name="60% - 强调文字颜色 3 2 14 2 2" xfId="16006"/>
    <cellStyle name="60% - 强调文字颜色 3 2 14 2 3" xfId="21018"/>
    <cellStyle name="60% - 强调文字颜色 3 2 14 3" xfId="14998"/>
    <cellStyle name="60% - 强调文字颜色 3 2 14 4" xfId="20010"/>
    <cellStyle name="60% - 强调文字颜色 3 2 15" xfId="3058"/>
    <cellStyle name="60% - 强调文字颜色 3 2 15 2" xfId="13330"/>
    <cellStyle name="60% - 强调文字颜色 3 2 15 3" xfId="18342"/>
    <cellStyle name="60% - 强调文字颜色 3 2 16" xfId="11121"/>
    <cellStyle name="60% - 强调文字颜色 3 2 16 2" xfId="22029"/>
    <cellStyle name="60% - 强调文字颜色 3 2 17" xfId="12481"/>
    <cellStyle name="60% - 强调文字颜色 3 2 18" xfId="17498"/>
    <cellStyle name="60% - 强调文字颜色 3 2 2" xfId="1698"/>
    <cellStyle name="60% - 强调文字颜色 3 2 2 10" xfId="44377"/>
    <cellStyle name="60% - 强调文字颜色 3 2 2 2" xfId="4813"/>
    <cellStyle name="60% - 强调文字颜色 3 2 2 2 2" xfId="5842"/>
    <cellStyle name="60% - 强调文字颜色 3 2 2 2 2 2" xfId="16007"/>
    <cellStyle name="60% - 强调文字颜色 3 2 2 2 2 2 2" xfId="28855"/>
    <cellStyle name="60% - 强调文字颜色 3 2 2 2 2 3" xfId="21019"/>
    <cellStyle name="60% - 强调文字颜色 3 2 2 2 3" xfId="14999"/>
    <cellStyle name="60% - 强调文字颜色 3 2 2 2 4" xfId="20011"/>
    <cellStyle name="60% - 强调文字颜色 3 2 2 2_Sheet1" xfId="28856"/>
    <cellStyle name="60% - 强调文字颜色 3 2 2 3" xfId="3538"/>
    <cellStyle name="60% - 强调文字颜色 3 2 2 3 2" xfId="28857"/>
    <cellStyle name="60% - 强调文字颜色 3 2 2 4" xfId="13799"/>
    <cellStyle name="60% - 强调文字颜色 3 2 2 4 2" xfId="28858"/>
    <cellStyle name="60% - 强调文字颜色 3 2 2 5" xfId="18811"/>
    <cellStyle name="60% - 强调文字颜色 3 2 2 6" xfId="44704"/>
    <cellStyle name="60% - 强调文字颜色 3 2 2 7" xfId="44076"/>
    <cellStyle name="60% - 强调文字颜色 3 2 2 8" xfId="44498"/>
    <cellStyle name="60% - 强调文字颜色 3 2 2 9" xfId="44253"/>
    <cellStyle name="60% - 强调文字颜色 3 2 2_Sheet1" xfId="28859"/>
    <cellStyle name="60% - 强调文字颜色 3 2 3" xfId="4054"/>
    <cellStyle name="60% - 强调文字颜色 3 2 3 2" xfId="5383"/>
    <cellStyle name="60% - 强调文字颜色 3 2 3 2 2" xfId="15556"/>
    <cellStyle name="60% - 强调文字颜色 3 2 3 2 2 2" xfId="28860"/>
    <cellStyle name="60% - 强调文字颜色 3 2 3 2 3" xfId="20568"/>
    <cellStyle name="60% - 强调文字颜色 3 2 3 3" xfId="4814"/>
    <cellStyle name="60% - 强调文字颜色 3 2 3 3 2" xfId="15000"/>
    <cellStyle name="60% - 强调文字颜色 3 2 3 3 2 2" xfId="28861"/>
    <cellStyle name="60% - 强调文字颜色 3 2 3 3 3" xfId="20012"/>
    <cellStyle name="60% - 强调文字颜色 3 2 3 4" xfId="5843"/>
    <cellStyle name="60% - 强调文字颜色 3 2 3 4 2" xfId="16008"/>
    <cellStyle name="60% - 强调文字颜色 3 2 3 4 3" xfId="21020"/>
    <cellStyle name="60% - 强调文字颜色 3 2 3 5" xfId="14287"/>
    <cellStyle name="60% - 强调文字颜色 3 2 3 6" xfId="19299"/>
    <cellStyle name="60% - 强调文字颜色 3 2 3_Sheet1" xfId="28862"/>
    <cellStyle name="60% - 强调文字颜色 3 2 4" xfId="4815"/>
    <cellStyle name="60% - 强调文字颜色 3 2 4 2" xfId="5844"/>
    <cellStyle name="60% - 强调文字颜色 3 2 4 2 2" xfId="16009"/>
    <cellStyle name="60% - 强调文字颜色 3 2 4 2 3" xfId="21021"/>
    <cellStyle name="60% - 强调文字颜色 3 2 4 3" xfId="15001"/>
    <cellStyle name="60% - 强调文字颜色 3 2 4 3 2" xfId="28863"/>
    <cellStyle name="60% - 强调文字颜色 3 2 4 4" xfId="20013"/>
    <cellStyle name="60% - 强调文字颜色 3 2 5" xfId="4816"/>
    <cellStyle name="60% - 强调文字颜色 3 2 5 2" xfId="5845"/>
    <cellStyle name="60% - 强调文字颜色 3 2 5 2 2" xfId="16010"/>
    <cellStyle name="60% - 强调文字颜色 3 2 5 2 3" xfId="21022"/>
    <cellStyle name="60% - 强调文字颜色 3 2 5 3" xfId="15002"/>
    <cellStyle name="60% - 强调文字颜色 3 2 5 3 2" xfId="28864"/>
    <cellStyle name="60% - 强调文字颜色 3 2 5 4" xfId="20014"/>
    <cellStyle name="60% - 强调文字颜色 3 2 6" xfId="4817"/>
    <cellStyle name="60% - 强调文字颜色 3 2 6 2" xfId="5846"/>
    <cellStyle name="60% - 强调文字颜色 3 2 6 2 2" xfId="16011"/>
    <cellStyle name="60% - 强调文字颜色 3 2 6 2 3" xfId="21023"/>
    <cellStyle name="60% - 强调文字颜色 3 2 6 3" xfId="15003"/>
    <cellStyle name="60% - 强调文字颜色 3 2 6 4" xfId="20015"/>
    <cellStyle name="60% - 强调文字颜色 3 2 7" xfId="4818"/>
    <cellStyle name="60% - 强调文字颜色 3 2 7 2" xfId="5847"/>
    <cellStyle name="60% - 强调文字颜色 3 2 7 2 2" xfId="16012"/>
    <cellStyle name="60% - 强调文字颜色 3 2 7 2 3" xfId="21024"/>
    <cellStyle name="60% - 强调文字颜色 3 2 7 3" xfId="15004"/>
    <cellStyle name="60% - 强调文字颜色 3 2 7 4" xfId="20016"/>
    <cellStyle name="60% - 强调文字颜色 3 2 8" xfId="4819"/>
    <cellStyle name="60% - 强调文字颜色 3 2 8 2" xfId="5848"/>
    <cellStyle name="60% - 强调文字颜色 3 2 8 2 2" xfId="16013"/>
    <cellStyle name="60% - 强调文字颜色 3 2 8 2 3" xfId="21025"/>
    <cellStyle name="60% - 强调文字颜色 3 2 8 3" xfId="15005"/>
    <cellStyle name="60% - 强调文字颜色 3 2 8 4" xfId="20017"/>
    <cellStyle name="60% - 强调文字颜色 3 2 9" xfId="4820"/>
    <cellStyle name="60% - 强调文字颜色 3 2 9 2" xfId="5849"/>
    <cellStyle name="60% - 强调文字颜色 3 2 9 2 2" xfId="16014"/>
    <cellStyle name="60% - 强调文字颜色 3 2 9 2 3" xfId="21026"/>
    <cellStyle name="60% - 强调文字颜色 3 2 9 3" xfId="15006"/>
    <cellStyle name="60% - 强调文字颜色 3 2 9 4" xfId="20018"/>
    <cellStyle name="60% - 强调文字颜色 3 2_2014S panel ship date" xfId="28865"/>
    <cellStyle name="60% - 强调文字颜色 3 20" xfId="46932"/>
    <cellStyle name="60% - 强调文字颜色 3 21" xfId="46933"/>
    <cellStyle name="60% - 强调文字颜色 3 22" xfId="46934"/>
    <cellStyle name="60% - 强调文字颜色 3 23" xfId="46935"/>
    <cellStyle name="60% - 强调文字颜色 3 24" xfId="46936"/>
    <cellStyle name="60% - 强调文字颜色 3 25" xfId="46937"/>
    <cellStyle name="60% - 强调文字颜色 3 26" xfId="46938"/>
    <cellStyle name="60% - 强调文字颜色 3 27" xfId="46939"/>
    <cellStyle name="60% - 强调文字颜色 3 28" xfId="46940"/>
    <cellStyle name="60% - 强调文字颜色 3 29" xfId="46941"/>
    <cellStyle name="60% - 强调文字颜色 3 3" xfId="1055"/>
    <cellStyle name="60% - 强调文字颜色 3 3 10" xfId="44183"/>
    <cellStyle name="60% - 强调文字颜色 3 3 2" xfId="1699"/>
    <cellStyle name="60% - 强调文字颜色 3 3 2 10" xfId="44376"/>
    <cellStyle name="60% - 强调文字颜色 3 3 2 2" xfId="4821"/>
    <cellStyle name="60% - 强调文字颜色 3 3 2 2 2" xfId="5850"/>
    <cellStyle name="60% - 强调文字颜色 3 3 2 2 2 2" xfId="16015"/>
    <cellStyle name="60% - 强调文字颜色 3 3 2 2 2 2 2" xfId="28866"/>
    <cellStyle name="60% - 强调文字颜色 3 3 2 2 2 3" xfId="21027"/>
    <cellStyle name="60% - 强调文字颜色 3 3 2 2 3" xfId="15007"/>
    <cellStyle name="60% - 强调文字颜色 3 3 2 2 4" xfId="20019"/>
    <cellStyle name="60% - 强调文字颜色 3 3 2 2_Sheet1" xfId="28867"/>
    <cellStyle name="60% - 强调文字颜色 3 3 2 3" xfId="3539"/>
    <cellStyle name="60% - 强调文字颜色 3 3 2 3 2" xfId="28868"/>
    <cellStyle name="60% - 强调文字颜色 3 3 2 4" xfId="13800"/>
    <cellStyle name="60% - 强调文字颜色 3 3 2 4 2" xfId="28869"/>
    <cellStyle name="60% - 强调文字颜色 3 3 2 5" xfId="18812"/>
    <cellStyle name="60% - 强调文字颜色 3 3 2 6" xfId="44703"/>
    <cellStyle name="60% - 强调文字颜色 3 3 2 7" xfId="44077"/>
    <cellStyle name="60% - 强调文字颜色 3 3 2 8" xfId="44497"/>
    <cellStyle name="60% - 强调文字颜色 3 3 2 9" xfId="44604"/>
    <cellStyle name="60% - 强调文字颜色 3 3 2_Sheet1" xfId="28870"/>
    <cellStyle name="60% - 强调文字颜色 3 3 3" xfId="4055"/>
    <cellStyle name="60% - 强调文字颜色 3 3 3 2" xfId="5384"/>
    <cellStyle name="60% - 强调文字颜色 3 3 3 2 2" xfId="15557"/>
    <cellStyle name="60% - 强调文字颜色 3 3 3 2 2 2" xfId="28871"/>
    <cellStyle name="60% - 强调文字颜色 3 3 3 2 3" xfId="20569"/>
    <cellStyle name="60% - 强调文字颜色 3 3 3 3" xfId="4822"/>
    <cellStyle name="60% - 强调文字颜色 3 3 3 3 2" xfId="15008"/>
    <cellStyle name="60% - 强调文字颜色 3 3 3 3 3" xfId="20020"/>
    <cellStyle name="60% - 强调文字颜色 3 3 3 4" xfId="5851"/>
    <cellStyle name="60% - 强调文字颜色 3 3 3 4 2" xfId="16016"/>
    <cellStyle name="60% - 强调文字颜色 3 3 3 4 3" xfId="21028"/>
    <cellStyle name="60% - 强调文字颜色 3 3 3 5" xfId="14288"/>
    <cellStyle name="60% - 强调文字颜色 3 3 3 6" xfId="19300"/>
    <cellStyle name="60% - 强调文字颜色 3 3 3_Sheet1" xfId="28872"/>
    <cellStyle name="60% - 强调文字颜色 3 3 4" xfId="3059"/>
    <cellStyle name="60% - 强调文字颜色 3 3 4 2" xfId="13331"/>
    <cellStyle name="60% - 强调文字颜色 3 3 4 2 2" xfId="28873"/>
    <cellStyle name="60% - 强调文字颜色 3 3 4 3" xfId="18343"/>
    <cellStyle name="60% - 强调文字颜色 3 3 5" xfId="12487"/>
    <cellStyle name="60% - 强调文字颜色 3 3 5 2" xfId="28874"/>
    <cellStyle name="60% - 强调文字颜色 3 3 5 3" xfId="22030"/>
    <cellStyle name="60% - 强调文字颜色 3 3 6" xfId="17504"/>
    <cellStyle name="60% - 强调文字颜色 3 3 6 2" xfId="22128"/>
    <cellStyle name="60% - 强调文字颜色 3 3 7" xfId="44833"/>
    <cellStyle name="60% - 强调文字颜色 3 3 8" xfId="22522"/>
    <cellStyle name="60% - 强调文字颜色 3 3 9" xfId="44579"/>
    <cellStyle name="60% - 强调文字颜色 3 3_2014S panel ship date" xfId="28875"/>
    <cellStyle name="60% - 强调文字颜色 3 30" xfId="46942"/>
    <cellStyle name="60% - 强调文字颜色 3 31" xfId="46943"/>
    <cellStyle name="60% - 强调文字颜色 3 32" xfId="46944"/>
    <cellStyle name="60% - 强调文字颜色 3 33" xfId="46945"/>
    <cellStyle name="60% - 强调文字颜色 3 34" xfId="46946"/>
    <cellStyle name="60% - 强调文字颜色 3 35" xfId="46947"/>
    <cellStyle name="60% - 强调文字颜色 3 36" xfId="46948"/>
    <cellStyle name="60% - 强调文字颜色 3 37" xfId="46949"/>
    <cellStyle name="60% - 强调文字颜色 3 38" xfId="46950"/>
    <cellStyle name="60% - 强调文字颜色 3 39" xfId="46951"/>
    <cellStyle name="60% - 强调文字颜色 3 4" xfId="4053"/>
    <cellStyle name="60% - 强调文字颜色 3 4 10" xfId="44378"/>
    <cellStyle name="60% - 强调文字颜色 3 4 11" xfId="46952"/>
    <cellStyle name="60% - 强调文字颜色 3 4 2" xfId="4159"/>
    <cellStyle name="60% - 强调文字颜色 3 4 2 2" xfId="14389"/>
    <cellStyle name="60% - 强调文字颜色 3 4 2 2 2" xfId="28876"/>
    <cellStyle name="60% - 强调文字颜色 3 4 2 3" xfId="19401"/>
    <cellStyle name="60% - 强调文字颜色 3 4 2_Sheet1" xfId="28877"/>
    <cellStyle name="60% - 强调文字颜色 3 4 3" xfId="11122"/>
    <cellStyle name="60% - 强调文字颜色 3 4 3 2" xfId="28878"/>
    <cellStyle name="60% - 强调文字颜色 3 4 3 3" xfId="22031"/>
    <cellStyle name="60% - 强调文字颜色 3 4 4" xfId="14286"/>
    <cellStyle name="60% - 强调文字颜色 3 4 4 2" xfId="28879"/>
    <cellStyle name="60% - 强调文字颜色 3 4 5" xfId="19298"/>
    <cellStyle name="60% - 强调文字颜色 3 4 6" xfId="44705"/>
    <cellStyle name="60% - 强调文字颜色 3 4 7" xfId="44075"/>
    <cellStyle name="60% - 强调文字颜色 3 4 8" xfId="44499"/>
    <cellStyle name="60% - 强调文字颜色 3 4 9" xfId="44252"/>
    <cellStyle name="60% - 强调文字颜色 3 4_Sheet1" xfId="28880"/>
    <cellStyle name="60% - 强调文字颜色 3 40" xfId="46953"/>
    <cellStyle name="60% - 强调文字颜色 3 41" xfId="46954"/>
    <cellStyle name="60% - 强调文字颜色 3 42" xfId="46955"/>
    <cellStyle name="60% - 强调文字颜色 3 43" xfId="46956"/>
    <cellStyle name="60% - 强调文字颜色 3 5" xfId="3537"/>
    <cellStyle name="60% - 强调文字颜色 3 5 2" xfId="13798"/>
    <cellStyle name="60% - 强调文字颜色 3 5 2 2" xfId="28882"/>
    <cellStyle name="60% - 强调文字颜色 3 5 3" xfId="18810"/>
    <cellStyle name="60% - 强调文字颜色 3 5 3 2" xfId="28881"/>
    <cellStyle name="60% - 强调文字颜色 3 6" xfId="10464"/>
    <cellStyle name="60% - 强调文字颜色 3 6 2" xfId="46957"/>
    <cellStyle name="60% - 强调文字颜色 3 6 3" xfId="28883"/>
    <cellStyle name="60% - 强调文字颜色 3 7" xfId="11517"/>
    <cellStyle name="60% - 强调文字颜色 3 7 2" xfId="46958"/>
    <cellStyle name="60% - 强调文字颜色 3 8" xfId="16534"/>
    <cellStyle name="60% - 强调文字颜色 3 8 2" xfId="46959"/>
    <cellStyle name="60% - 强调文字颜色 3 9" xfId="46960"/>
    <cellStyle name="60% - 强调文字颜色 3_Ecommerce_2014Fall_Fashion bedding_MP_forecast evaluation_20140418" xfId="4512"/>
    <cellStyle name="60% - 强调文字颜色 4" xfId="72"/>
    <cellStyle name="60% - 强调文字颜色 4 10" xfId="46961"/>
    <cellStyle name="60% - 强调文字颜色 4 11" xfId="46962"/>
    <cellStyle name="60% - 强调文字颜色 4 12" xfId="46963"/>
    <cellStyle name="60% - 强调文字颜色 4 13" xfId="46964"/>
    <cellStyle name="60% - 强调文字颜色 4 14" xfId="46965"/>
    <cellStyle name="60% - 强调文字颜色 4 15" xfId="46966"/>
    <cellStyle name="60% - 强调文字颜色 4 16" xfId="46967"/>
    <cellStyle name="60% - 强调文字颜色 4 17" xfId="46968"/>
    <cellStyle name="60% - 强调文字颜色 4 18" xfId="46969"/>
    <cellStyle name="60% - 强调文字颜色 4 19" xfId="46970"/>
    <cellStyle name="60% - 强调文字颜色 4 2" xfId="1050"/>
    <cellStyle name="60% - 强调文字颜色 4 2 10" xfId="4823"/>
    <cellStyle name="60% - 强调文字颜色 4 2 10 2" xfId="5852"/>
    <cellStyle name="60% - 强调文字颜色 4 2 10 2 2" xfId="16017"/>
    <cellStyle name="60% - 强调文字颜色 4 2 10 2 3" xfId="21029"/>
    <cellStyle name="60% - 强调文字颜色 4 2 10 3" xfId="15009"/>
    <cellStyle name="60% - 强调文字颜色 4 2 10 4" xfId="20021"/>
    <cellStyle name="60% - 强调文字颜色 4 2 11" xfId="4824"/>
    <cellStyle name="60% - 强调文字颜色 4 2 11 2" xfId="5853"/>
    <cellStyle name="60% - 强调文字颜色 4 2 11 2 2" xfId="16018"/>
    <cellStyle name="60% - 强调文字颜色 4 2 11 2 3" xfId="21030"/>
    <cellStyle name="60% - 强调文字颜色 4 2 11 3" xfId="15010"/>
    <cellStyle name="60% - 强调文字颜色 4 2 11 4" xfId="20022"/>
    <cellStyle name="60% - 强调文字颜色 4 2 12" xfId="4825"/>
    <cellStyle name="60% - 强调文字颜色 4 2 12 2" xfId="5854"/>
    <cellStyle name="60% - 强调文字颜色 4 2 12 2 2" xfId="16019"/>
    <cellStyle name="60% - 强调文字颜色 4 2 12 2 3" xfId="21031"/>
    <cellStyle name="60% - 强调文字颜色 4 2 12 3" xfId="15011"/>
    <cellStyle name="60% - 强调文字颜色 4 2 12 4" xfId="20023"/>
    <cellStyle name="60% - 强调文字颜色 4 2 13" xfId="4826"/>
    <cellStyle name="60% - 强调文字颜色 4 2 13 2" xfId="5855"/>
    <cellStyle name="60% - 强调文字颜色 4 2 13 2 2" xfId="16020"/>
    <cellStyle name="60% - 强调文字颜色 4 2 13 2 3" xfId="21032"/>
    <cellStyle name="60% - 强调文字颜色 4 2 13 3" xfId="15012"/>
    <cellStyle name="60% - 强调文字颜色 4 2 13 4" xfId="20024"/>
    <cellStyle name="60% - 强调文字颜色 4 2 14" xfId="4827"/>
    <cellStyle name="60% - 强调文字颜色 4 2 14 2" xfId="5856"/>
    <cellStyle name="60% - 强调文字颜色 4 2 14 2 2" xfId="16021"/>
    <cellStyle name="60% - 强调文字颜色 4 2 14 2 3" xfId="21033"/>
    <cellStyle name="60% - 强调文字颜色 4 2 14 3" xfId="15013"/>
    <cellStyle name="60% - 强调文字颜色 4 2 14 4" xfId="20025"/>
    <cellStyle name="60% - 强调文字颜色 4 2 15" xfId="3060"/>
    <cellStyle name="60% - 强调文字颜色 4 2 15 2" xfId="13332"/>
    <cellStyle name="60% - 强调文字颜色 4 2 15 3" xfId="18344"/>
    <cellStyle name="60% - 强调文字颜色 4 2 16" xfId="11123"/>
    <cellStyle name="60% - 强调文字颜色 4 2 16 2" xfId="22032"/>
    <cellStyle name="60% - 强调文字颜色 4 2 17" xfId="12482"/>
    <cellStyle name="60% - 强调文字颜色 4 2 18" xfId="17499"/>
    <cellStyle name="60% - 强调文字颜色 4 2 2" xfId="1700"/>
    <cellStyle name="60% - 强调文字颜色 4 2 2 10" xfId="22622"/>
    <cellStyle name="60% - 强调文字颜色 4 2 2 2" xfId="4828"/>
    <cellStyle name="60% - 强调文字颜色 4 2 2 2 2" xfId="5857"/>
    <cellStyle name="60% - 强调文字颜色 4 2 2 2 2 2" xfId="16022"/>
    <cellStyle name="60% - 强调文字颜色 4 2 2 2 2 2 2" xfId="28884"/>
    <cellStyle name="60% - 强调文字颜色 4 2 2 2 2 3" xfId="21034"/>
    <cellStyle name="60% - 强调文字颜色 4 2 2 2 3" xfId="15014"/>
    <cellStyle name="60% - 强调文字颜色 4 2 2 2 4" xfId="20026"/>
    <cellStyle name="60% - 强调文字颜色 4 2 2 2_Sheet1" xfId="28885"/>
    <cellStyle name="60% - 强调文字颜色 4 2 2 3" xfId="3541"/>
    <cellStyle name="60% - 强调文字颜色 4 2 2 3 2" xfId="28886"/>
    <cellStyle name="60% - 强调文字颜色 4 2 2 4" xfId="13802"/>
    <cellStyle name="60% - 强调文字颜色 4 2 2 4 2" xfId="28887"/>
    <cellStyle name="60% - 强调文字颜色 4 2 2 5" xfId="18814"/>
    <cellStyle name="60% - 强调文字颜色 4 2 2 6" xfId="44701"/>
    <cellStyle name="60% - 强调文字颜色 4 2 2 7" xfId="44078"/>
    <cellStyle name="60% - 强调文字颜色 4 2 2 8" xfId="44495"/>
    <cellStyle name="60% - 强调文字颜色 4 2 2 9" xfId="44255"/>
    <cellStyle name="60% - 强调文字颜色 4 2 2_Sheet1" xfId="28888"/>
    <cellStyle name="60% - 强调文字颜色 4 2 3" xfId="4057"/>
    <cellStyle name="60% - 强调文字颜色 4 2 3 2" xfId="5385"/>
    <cellStyle name="60% - 强调文字颜色 4 2 3 2 2" xfId="15558"/>
    <cellStyle name="60% - 强调文字颜色 4 2 3 2 2 2" xfId="28889"/>
    <cellStyle name="60% - 强调文字颜色 4 2 3 2 3" xfId="20570"/>
    <cellStyle name="60% - 强调文字颜色 4 2 3 3" xfId="4829"/>
    <cellStyle name="60% - 强调文字颜色 4 2 3 3 2" xfId="15015"/>
    <cellStyle name="60% - 强调文字颜色 4 2 3 3 2 2" xfId="28890"/>
    <cellStyle name="60% - 强调文字颜色 4 2 3 3 3" xfId="20027"/>
    <cellStyle name="60% - 强调文字颜色 4 2 3 4" xfId="5858"/>
    <cellStyle name="60% - 强调文字颜色 4 2 3 4 2" xfId="16023"/>
    <cellStyle name="60% - 强调文字颜色 4 2 3 4 3" xfId="21035"/>
    <cellStyle name="60% - 强调文字颜色 4 2 3 5" xfId="14290"/>
    <cellStyle name="60% - 强调文字颜色 4 2 3 6" xfId="19302"/>
    <cellStyle name="60% - 强调文字颜色 4 2 3_Sheet1" xfId="28891"/>
    <cellStyle name="60% - 强调文字颜色 4 2 4" xfId="4830"/>
    <cellStyle name="60% - 强调文字颜色 4 2 4 2" xfId="5859"/>
    <cellStyle name="60% - 强调文字颜色 4 2 4 2 2" xfId="16024"/>
    <cellStyle name="60% - 强调文字颜色 4 2 4 2 3" xfId="21036"/>
    <cellStyle name="60% - 强调文字颜色 4 2 4 3" xfId="15016"/>
    <cellStyle name="60% - 强调文字颜色 4 2 4 3 2" xfId="28892"/>
    <cellStyle name="60% - 强调文字颜色 4 2 4 4" xfId="20028"/>
    <cellStyle name="60% - 强调文字颜色 4 2 5" xfId="4831"/>
    <cellStyle name="60% - 强调文字颜色 4 2 5 2" xfId="5860"/>
    <cellStyle name="60% - 强调文字颜色 4 2 5 2 2" xfId="16025"/>
    <cellStyle name="60% - 强调文字颜色 4 2 5 2 3" xfId="21037"/>
    <cellStyle name="60% - 强调文字颜色 4 2 5 3" xfId="15017"/>
    <cellStyle name="60% - 强调文字颜色 4 2 5 3 2" xfId="28893"/>
    <cellStyle name="60% - 强调文字颜色 4 2 5 4" xfId="20029"/>
    <cellStyle name="60% - 强调文字颜色 4 2 6" xfId="4832"/>
    <cellStyle name="60% - 强调文字颜色 4 2 6 2" xfId="5861"/>
    <cellStyle name="60% - 强调文字颜色 4 2 6 2 2" xfId="16026"/>
    <cellStyle name="60% - 强调文字颜色 4 2 6 2 3" xfId="21038"/>
    <cellStyle name="60% - 强调文字颜色 4 2 6 3" xfId="15018"/>
    <cellStyle name="60% - 强调文字颜色 4 2 6 4" xfId="20030"/>
    <cellStyle name="60% - 强调文字颜色 4 2 7" xfId="4833"/>
    <cellStyle name="60% - 强调文字颜色 4 2 7 2" xfId="5862"/>
    <cellStyle name="60% - 强调文字颜色 4 2 7 2 2" xfId="16027"/>
    <cellStyle name="60% - 强调文字颜色 4 2 7 2 3" xfId="21039"/>
    <cellStyle name="60% - 强调文字颜色 4 2 7 3" xfId="15019"/>
    <cellStyle name="60% - 强调文字颜色 4 2 7 4" xfId="20031"/>
    <cellStyle name="60% - 强调文字颜色 4 2 8" xfId="4834"/>
    <cellStyle name="60% - 强调文字颜色 4 2 8 2" xfId="5863"/>
    <cellStyle name="60% - 强调文字颜色 4 2 8 2 2" xfId="16028"/>
    <cellStyle name="60% - 强调文字颜色 4 2 8 2 3" xfId="21040"/>
    <cellStyle name="60% - 强调文字颜色 4 2 8 3" xfId="15020"/>
    <cellStyle name="60% - 强调文字颜色 4 2 8 4" xfId="20032"/>
    <cellStyle name="60% - 强调文字颜色 4 2 9" xfId="4835"/>
    <cellStyle name="60% - 强调文字颜色 4 2 9 2" xfId="5864"/>
    <cellStyle name="60% - 强调文字颜色 4 2 9 2 2" xfId="16029"/>
    <cellStyle name="60% - 强调文字颜色 4 2 9 2 3" xfId="21041"/>
    <cellStyle name="60% - 强调文字颜色 4 2 9 3" xfId="15021"/>
    <cellStyle name="60% - 强调文字颜色 4 2 9 4" xfId="20033"/>
    <cellStyle name="60% - 强调文字颜色 4 2_2014S panel ship date" xfId="28894"/>
    <cellStyle name="60% - 强调文字颜色 4 20" xfId="46971"/>
    <cellStyle name="60% - 强调文字颜色 4 21" xfId="46972"/>
    <cellStyle name="60% - 强调文字颜色 4 22" xfId="46973"/>
    <cellStyle name="60% - 强调文字颜色 4 23" xfId="46974"/>
    <cellStyle name="60% - 强调文字颜色 4 24" xfId="46975"/>
    <cellStyle name="60% - 强调文字颜色 4 25" xfId="46976"/>
    <cellStyle name="60% - 强调文字颜色 4 26" xfId="46977"/>
    <cellStyle name="60% - 强调文字颜色 4 27" xfId="46978"/>
    <cellStyle name="60% - 强调文字颜色 4 28" xfId="46979"/>
    <cellStyle name="60% - 强调文字颜色 4 29" xfId="46980"/>
    <cellStyle name="60% - 强调文字颜色 4 3" xfId="1056"/>
    <cellStyle name="60% - 强调文字颜色 4 3 10" xfId="44184"/>
    <cellStyle name="60% - 强调文字颜色 4 3 2" xfId="1701"/>
    <cellStyle name="60% - 强调文字颜色 4 3 2 10" xfId="44375"/>
    <cellStyle name="60% - 强调文字颜色 4 3 2 2" xfId="4836"/>
    <cellStyle name="60% - 强调文字颜色 4 3 2 2 2" xfId="5865"/>
    <cellStyle name="60% - 强调文字颜色 4 3 2 2 2 2" xfId="16030"/>
    <cellStyle name="60% - 强调文字颜色 4 3 2 2 2 2 2" xfId="28895"/>
    <cellStyle name="60% - 强调文字颜色 4 3 2 2 2 3" xfId="21042"/>
    <cellStyle name="60% - 强调文字颜色 4 3 2 2 3" xfId="15022"/>
    <cellStyle name="60% - 强调文字颜色 4 3 2 2 4" xfId="20034"/>
    <cellStyle name="60% - 强调文字颜色 4 3 2 2_Sheet1" xfId="28896"/>
    <cellStyle name="60% - 强调文字颜色 4 3 2 3" xfId="3542"/>
    <cellStyle name="60% - 强调文字颜色 4 3 2 3 2" xfId="28897"/>
    <cellStyle name="60% - 强调文字颜色 4 3 2 4" xfId="13803"/>
    <cellStyle name="60% - 强调文字颜色 4 3 2 4 2" xfId="28898"/>
    <cellStyle name="60% - 强调文字颜色 4 3 2 5" xfId="18815"/>
    <cellStyle name="60% - 强调文字颜色 4 3 2 6" xfId="44700"/>
    <cellStyle name="60% - 强调文字颜色 4 3 2 7" xfId="44079"/>
    <cellStyle name="60% - 强调文字颜色 4 3 2 8" xfId="22547"/>
    <cellStyle name="60% - 强调文字颜色 4 3 2 9" xfId="44256"/>
    <cellStyle name="60% - 强调文字颜色 4 3 2_Sheet1" xfId="28899"/>
    <cellStyle name="60% - 强调文字颜色 4 3 3" xfId="4058"/>
    <cellStyle name="60% - 强调文字颜色 4 3 3 2" xfId="5386"/>
    <cellStyle name="60% - 强调文字颜色 4 3 3 2 2" xfId="15559"/>
    <cellStyle name="60% - 强调文字颜色 4 3 3 2 2 2" xfId="28900"/>
    <cellStyle name="60% - 强调文字颜色 4 3 3 2 3" xfId="20571"/>
    <cellStyle name="60% - 强调文字颜色 4 3 3 3" xfId="4837"/>
    <cellStyle name="60% - 强调文字颜色 4 3 3 3 2" xfId="15023"/>
    <cellStyle name="60% - 强调文字颜色 4 3 3 3 3" xfId="20035"/>
    <cellStyle name="60% - 强调文字颜色 4 3 3 4" xfId="5866"/>
    <cellStyle name="60% - 强调文字颜色 4 3 3 4 2" xfId="16031"/>
    <cellStyle name="60% - 强调文字颜色 4 3 3 4 3" xfId="21043"/>
    <cellStyle name="60% - 强调文字颜色 4 3 3 5" xfId="14291"/>
    <cellStyle name="60% - 强调文字颜色 4 3 3 6" xfId="19303"/>
    <cellStyle name="60% - 强调文字颜色 4 3 3_Sheet1" xfId="28901"/>
    <cellStyle name="60% - 强调文字颜色 4 3 4" xfId="3061"/>
    <cellStyle name="60% - 强调文字颜色 4 3 4 2" xfId="13333"/>
    <cellStyle name="60% - 强调文字颜色 4 3 4 2 2" xfId="28902"/>
    <cellStyle name="60% - 强调文字颜色 4 3 4 3" xfId="18345"/>
    <cellStyle name="60% - 强调文字颜色 4 3 5" xfId="12488"/>
    <cellStyle name="60% - 强调文字颜色 4 3 5 2" xfId="28903"/>
    <cellStyle name="60% - 强调文字颜色 4 3 5 3" xfId="22033"/>
    <cellStyle name="60% - 强调文字颜色 4 3 6" xfId="17505"/>
    <cellStyle name="60% - 强调文字颜色 4 3 6 2" xfId="22127"/>
    <cellStyle name="60% - 强调文字颜色 4 3 7" xfId="44832"/>
    <cellStyle name="60% - 强调文字颜色 4 3 8" xfId="22569"/>
    <cellStyle name="60% - 强调文字颜色 4 3 9" xfId="44865"/>
    <cellStyle name="60% - 强调文字颜色 4 3_2014S panel ship date" xfId="28904"/>
    <cellStyle name="60% - 强调文字颜色 4 30" xfId="46981"/>
    <cellStyle name="60% - 强调文字颜色 4 31" xfId="46982"/>
    <cellStyle name="60% - 强调文字颜色 4 32" xfId="46983"/>
    <cellStyle name="60% - 强调文字颜色 4 33" xfId="46984"/>
    <cellStyle name="60% - 强调文字颜色 4 34" xfId="46985"/>
    <cellStyle name="60% - 强调文字颜色 4 35" xfId="46986"/>
    <cellStyle name="60% - 强调文字颜色 4 36" xfId="46987"/>
    <cellStyle name="60% - 强调文字颜色 4 37" xfId="46988"/>
    <cellStyle name="60% - 强调文字颜色 4 38" xfId="46989"/>
    <cellStyle name="60% - 强调文字颜色 4 39" xfId="46990"/>
    <cellStyle name="60% - 强调文字颜色 4 4" xfId="4056"/>
    <cellStyle name="60% - 强调文字颜色 4 4 10" xfId="22623"/>
    <cellStyle name="60% - 强调文字颜色 4 4 11" xfId="46991"/>
    <cellStyle name="60% - 强调文字颜色 4 4 2" xfId="4160"/>
    <cellStyle name="60% - 强调文字颜色 4 4 2 2" xfId="14390"/>
    <cellStyle name="60% - 强调文字颜色 4 4 2 2 2" xfId="28905"/>
    <cellStyle name="60% - 强调文字颜色 4 4 2 3" xfId="19402"/>
    <cellStyle name="60% - 强调文字颜色 4 4 2_Sheet1" xfId="28906"/>
    <cellStyle name="60% - 强调文字颜色 4 4 3" xfId="11124"/>
    <cellStyle name="60% - 强调文字颜色 4 4 3 2" xfId="28907"/>
    <cellStyle name="60% - 强调文字颜色 4 4 3 3" xfId="22034"/>
    <cellStyle name="60% - 强调文字颜色 4 4 4" xfId="14289"/>
    <cellStyle name="60% - 强调文字颜色 4 4 4 2" xfId="28908"/>
    <cellStyle name="60% - 强调文字颜色 4 4 5" xfId="19301"/>
    <cellStyle name="60% - 强调文字颜色 4 4 6" xfId="44702"/>
    <cellStyle name="60% - 强调文字颜色 4 4 7" xfId="22649"/>
    <cellStyle name="60% - 强调文字颜色 4 4 8" xfId="44496"/>
    <cellStyle name="60% - 强调文字颜色 4 4 9" xfId="44254"/>
    <cellStyle name="60% - 强调文字颜色 4 4_Sheet1" xfId="28909"/>
    <cellStyle name="60% - 强调文字颜色 4 40" xfId="46992"/>
    <cellStyle name="60% - 强调文字颜色 4 41" xfId="46993"/>
    <cellStyle name="60% - 强调文字颜色 4 42" xfId="46994"/>
    <cellStyle name="60% - 强调文字颜色 4 43" xfId="46995"/>
    <cellStyle name="60% - 强调文字颜色 4 5" xfId="3540"/>
    <cellStyle name="60% - 强调文字颜色 4 5 2" xfId="13801"/>
    <cellStyle name="60% - 强调文字颜色 4 5 2 2" xfId="28911"/>
    <cellStyle name="60% - 强调文字颜色 4 5 3" xfId="18813"/>
    <cellStyle name="60% - 强调文字颜色 4 5 3 2" xfId="28910"/>
    <cellStyle name="60% - 强调文字颜色 4 6" xfId="10465"/>
    <cellStyle name="60% - 强调文字颜色 4 6 2" xfId="46996"/>
    <cellStyle name="60% - 强调文字颜色 4 6 3" xfId="28912"/>
    <cellStyle name="60% - 强调文字颜色 4 7" xfId="11518"/>
    <cellStyle name="60% - 强调文字颜色 4 7 2" xfId="46997"/>
    <cellStyle name="60% - 强调文字颜色 4 8" xfId="16535"/>
    <cellStyle name="60% - 强调文字颜色 4 8 2" xfId="46998"/>
    <cellStyle name="60% - 强调文字颜色 4 9" xfId="46999"/>
    <cellStyle name="60% - 强调文字颜色 4_Ecommerce_2014Fall_Fashion bedding_MP_forecast evaluation_20140418" xfId="4513"/>
    <cellStyle name="60% - 强调文字颜色 5" xfId="73"/>
    <cellStyle name="60% - 强调文字颜色 5 10" xfId="47000"/>
    <cellStyle name="60% - 强调文字颜色 5 11" xfId="47001"/>
    <cellStyle name="60% - 强调文字颜色 5 12" xfId="47002"/>
    <cellStyle name="60% - 强调文字颜色 5 13" xfId="47003"/>
    <cellStyle name="60% - 强调文字颜色 5 14" xfId="47004"/>
    <cellStyle name="60% - 强调文字颜色 5 15" xfId="47005"/>
    <cellStyle name="60% - 强调文字颜色 5 16" xfId="47006"/>
    <cellStyle name="60% - 强调文字颜色 5 17" xfId="47007"/>
    <cellStyle name="60% - 强调文字颜色 5 18" xfId="47008"/>
    <cellStyle name="60% - 强调文字颜色 5 19" xfId="47009"/>
    <cellStyle name="60% - 强调文字颜色 5 2" xfId="1051"/>
    <cellStyle name="60% - 强调文字颜色 5 2 10" xfId="4838"/>
    <cellStyle name="60% - 强调文字颜色 5 2 10 2" xfId="5867"/>
    <cellStyle name="60% - 强调文字颜色 5 2 10 2 2" xfId="16032"/>
    <cellStyle name="60% - 强调文字颜色 5 2 10 2 3" xfId="21044"/>
    <cellStyle name="60% - 强调文字颜色 5 2 10 3" xfId="15024"/>
    <cellStyle name="60% - 强调文字颜色 5 2 10 4" xfId="20036"/>
    <cellStyle name="60% - 强调文字颜色 5 2 11" xfId="4839"/>
    <cellStyle name="60% - 强调文字颜色 5 2 11 2" xfId="5868"/>
    <cellStyle name="60% - 强调文字颜色 5 2 11 2 2" xfId="16033"/>
    <cellStyle name="60% - 强调文字颜色 5 2 11 2 3" xfId="21045"/>
    <cellStyle name="60% - 强调文字颜色 5 2 11 3" xfId="15025"/>
    <cellStyle name="60% - 强调文字颜色 5 2 11 4" xfId="20037"/>
    <cellStyle name="60% - 强调文字颜色 5 2 12" xfId="4840"/>
    <cellStyle name="60% - 强调文字颜色 5 2 12 2" xfId="5869"/>
    <cellStyle name="60% - 强调文字颜色 5 2 12 2 2" xfId="16034"/>
    <cellStyle name="60% - 强调文字颜色 5 2 12 2 3" xfId="21046"/>
    <cellStyle name="60% - 强调文字颜色 5 2 12 3" xfId="15026"/>
    <cellStyle name="60% - 强调文字颜色 5 2 12 4" xfId="20038"/>
    <cellStyle name="60% - 强调文字颜色 5 2 13" xfId="4841"/>
    <cellStyle name="60% - 强调文字颜色 5 2 13 2" xfId="5870"/>
    <cellStyle name="60% - 强调文字颜色 5 2 13 2 2" xfId="16035"/>
    <cellStyle name="60% - 强调文字颜色 5 2 13 2 3" xfId="21047"/>
    <cellStyle name="60% - 强调文字颜色 5 2 13 3" xfId="15027"/>
    <cellStyle name="60% - 强调文字颜色 5 2 13 4" xfId="20039"/>
    <cellStyle name="60% - 强调文字颜色 5 2 14" xfId="4842"/>
    <cellStyle name="60% - 强调文字颜色 5 2 14 2" xfId="5871"/>
    <cellStyle name="60% - 强调文字颜色 5 2 14 2 2" xfId="16036"/>
    <cellStyle name="60% - 强调文字颜色 5 2 14 2 3" xfId="21048"/>
    <cellStyle name="60% - 强调文字颜色 5 2 14 3" xfId="15028"/>
    <cellStyle name="60% - 强调文字颜色 5 2 14 4" xfId="20040"/>
    <cellStyle name="60% - 强调文字颜色 5 2 15" xfId="3062"/>
    <cellStyle name="60% - 强调文字颜色 5 2 15 2" xfId="13334"/>
    <cellStyle name="60% - 强调文字颜色 5 2 15 3" xfId="18346"/>
    <cellStyle name="60% - 强调文字颜色 5 2 16" xfId="11125"/>
    <cellStyle name="60% - 强调文字颜色 5 2 16 2" xfId="22035"/>
    <cellStyle name="60% - 强调文字颜色 5 2 17" xfId="12483"/>
    <cellStyle name="60% - 强调文字颜色 5 2 18" xfId="17500"/>
    <cellStyle name="60% - 强调文字颜色 5 2 2" xfId="1702"/>
    <cellStyle name="60% - 强调文字颜色 5 2 2 10" xfId="44373"/>
    <cellStyle name="60% - 强调文字颜色 5 2 2 2" xfId="4843"/>
    <cellStyle name="60% - 强调文字颜色 5 2 2 2 2" xfId="5872"/>
    <cellStyle name="60% - 强调文字颜色 5 2 2 2 2 2" xfId="16037"/>
    <cellStyle name="60% - 强调文字颜色 5 2 2 2 2 2 2" xfId="28913"/>
    <cellStyle name="60% - 强调文字颜色 5 2 2 2 2 3" xfId="21049"/>
    <cellStyle name="60% - 强调文字颜色 5 2 2 2 3" xfId="15029"/>
    <cellStyle name="60% - 强调文字颜色 5 2 2 2 4" xfId="20041"/>
    <cellStyle name="60% - 强调文字颜色 5 2 2 2_Sheet1" xfId="28914"/>
    <cellStyle name="60% - 强调文字颜色 5 2 2 3" xfId="3544"/>
    <cellStyle name="60% - 强调文字颜色 5 2 2 3 2" xfId="28915"/>
    <cellStyle name="60% - 强调文字颜色 5 2 2 4" xfId="13805"/>
    <cellStyle name="60% - 强调文字颜色 5 2 2 4 2" xfId="28916"/>
    <cellStyle name="60% - 强调文字颜色 5 2 2 5" xfId="18817"/>
    <cellStyle name="60% - 强调文字颜色 5 2 2 6" xfId="44698"/>
    <cellStyle name="60% - 强调文字颜色 5 2 2 7" xfId="44081"/>
    <cellStyle name="60% - 强调文字颜色 5 2 2 8" xfId="44493"/>
    <cellStyle name="60% - 强调文字颜色 5 2 2 9" xfId="44870"/>
    <cellStyle name="60% - 强调文字颜色 5 2 2_Sheet1" xfId="28917"/>
    <cellStyle name="60% - 强调文字颜色 5 2 3" xfId="4060"/>
    <cellStyle name="60% - 强调文字颜色 5 2 3 2" xfId="5387"/>
    <cellStyle name="60% - 强调文字颜色 5 2 3 2 2" xfId="15560"/>
    <cellStyle name="60% - 强调文字颜色 5 2 3 2 2 2" xfId="28918"/>
    <cellStyle name="60% - 强调文字颜色 5 2 3 2 3" xfId="20572"/>
    <cellStyle name="60% - 强调文字颜色 5 2 3 3" xfId="4844"/>
    <cellStyle name="60% - 强调文字颜色 5 2 3 3 2" xfId="15030"/>
    <cellStyle name="60% - 强调文字颜色 5 2 3 3 2 2" xfId="28919"/>
    <cellStyle name="60% - 强调文字颜色 5 2 3 3 3" xfId="20042"/>
    <cellStyle name="60% - 强调文字颜色 5 2 3 4" xfId="5873"/>
    <cellStyle name="60% - 强调文字颜色 5 2 3 4 2" xfId="16038"/>
    <cellStyle name="60% - 强调文字颜色 5 2 3 4 3" xfId="21050"/>
    <cellStyle name="60% - 强调文字颜色 5 2 3 5" xfId="14293"/>
    <cellStyle name="60% - 强调文字颜色 5 2 3 6" xfId="19305"/>
    <cellStyle name="60% - 强调文字颜色 5 2 3_Sheet1" xfId="28920"/>
    <cellStyle name="60% - 强调文字颜色 5 2 4" xfId="4845"/>
    <cellStyle name="60% - 强调文字颜色 5 2 4 2" xfId="5874"/>
    <cellStyle name="60% - 强调文字颜色 5 2 4 2 2" xfId="16039"/>
    <cellStyle name="60% - 强调文字颜色 5 2 4 2 3" xfId="21051"/>
    <cellStyle name="60% - 强调文字颜色 5 2 4 3" xfId="15031"/>
    <cellStyle name="60% - 强调文字颜色 5 2 4 3 2" xfId="28921"/>
    <cellStyle name="60% - 强调文字颜色 5 2 4 4" xfId="20043"/>
    <cellStyle name="60% - 强调文字颜色 5 2 5" xfId="4846"/>
    <cellStyle name="60% - 强调文字颜色 5 2 5 2" xfId="5875"/>
    <cellStyle name="60% - 强调文字颜色 5 2 5 2 2" xfId="16040"/>
    <cellStyle name="60% - 强调文字颜色 5 2 5 2 3" xfId="21052"/>
    <cellStyle name="60% - 强调文字颜色 5 2 5 3" xfId="15032"/>
    <cellStyle name="60% - 强调文字颜色 5 2 5 3 2" xfId="28922"/>
    <cellStyle name="60% - 强调文字颜色 5 2 5 4" xfId="20044"/>
    <cellStyle name="60% - 强调文字颜色 5 2 6" xfId="4847"/>
    <cellStyle name="60% - 强调文字颜色 5 2 6 2" xfId="5876"/>
    <cellStyle name="60% - 强调文字颜色 5 2 6 2 2" xfId="16041"/>
    <cellStyle name="60% - 强调文字颜色 5 2 6 2 3" xfId="21053"/>
    <cellStyle name="60% - 强调文字颜色 5 2 6 3" xfId="15033"/>
    <cellStyle name="60% - 强调文字颜色 5 2 6 4" xfId="20045"/>
    <cellStyle name="60% - 强调文字颜色 5 2 7" xfId="4848"/>
    <cellStyle name="60% - 强调文字颜色 5 2 7 2" xfId="5877"/>
    <cellStyle name="60% - 强调文字颜色 5 2 7 2 2" xfId="16042"/>
    <cellStyle name="60% - 强调文字颜色 5 2 7 2 3" xfId="21054"/>
    <cellStyle name="60% - 强调文字颜色 5 2 7 3" xfId="15034"/>
    <cellStyle name="60% - 强调文字颜色 5 2 7 4" xfId="20046"/>
    <cellStyle name="60% - 强调文字颜色 5 2 8" xfId="4849"/>
    <cellStyle name="60% - 强调文字颜色 5 2 8 2" xfId="5878"/>
    <cellStyle name="60% - 强调文字颜色 5 2 8 2 2" xfId="16043"/>
    <cellStyle name="60% - 强调文字颜色 5 2 8 2 3" xfId="21055"/>
    <cellStyle name="60% - 强调文字颜色 5 2 8 3" xfId="15035"/>
    <cellStyle name="60% - 强调文字颜色 5 2 8 4" xfId="20047"/>
    <cellStyle name="60% - 强调文字颜色 5 2 9" xfId="4850"/>
    <cellStyle name="60% - 强调文字颜色 5 2 9 2" xfId="5879"/>
    <cellStyle name="60% - 强调文字颜色 5 2 9 2 2" xfId="16044"/>
    <cellStyle name="60% - 强调文字颜色 5 2 9 2 3" xfId="21056"/>
    <cellStyle name="60% - 强调文字颜色 5 2 9 3" xfId="15036"/>
    <cellStyle name="60% - 强调文字颜色 5 2 9 4" xfId="20048"/>
    <cellStyle name="60% - 强调文字颜色 5 2_2014S panel ship date" xfId="28923"/>
    <cellStyle name="60% - 强调文字颜色 5 20" xfId="47010"/>
    <cellStyle name="60% - 强调文字颜色 5 21" xfId="47011"/>
    <cellStyle name="60% - 强调文字颜色 5 22" xfId="47012"/>
    <cellStyle name="60% - 强调文字颜色 5 23" xfId="47013"/>
    <cellStyle name="60% - 强调文字颜色 5 24" xfId="47014"/>
    <cellStyle name="60% - 强调文字颜色 5 25" xfId="47015"/>
    <cellStyle name="60% - 强调文字颜色 5 26" xfId="47016"/>
    <cellStyle name="60% - 强调文字颜色 5 27" xfId="47017"/>
    <cellStyle name="60% - 强调文字颜色 5 28" xfId="47018"/>
    <cellStyle name="60% - 强调文字颜色 5 29" xfId="47019"/>
    <cellStyle name="60% - 强调文字颜色 5 3" xfId="1057"/>
    <cellStyle name="60% - 强调文字颜色 5 3 10" xfId="44185"/>
    <cellStyle name="60% - 强调文字颜色 5 3 2" xfId="1703"/>
    <cellStyle name="60% - 强调文字颜色 5 3 2 10" xfId="44372"/>
    <cellStyle name="60% - 强调文字颜色 5 3 2 2" xfId="4851"/>
    <cellStyle name="60% - 强调文字颜色 5 3 2 2 2" xfId="5880"/>
    <cellStyle name="60% - 强调文字颜色 5 3 2 2 2 2" xfId="16045"/>
    <cellStyle name="60% - 强调文字颜色 5 3 2 2 2 2 2" xfId="28924"/>
    <cellStyle name="60% - 强调文字颜色 5 3 2 2 2 3" xfId="21057"/>
    <cellStyle name="60% - 强调文字颜色 5 3 2 2 3" xfId="15037"/>
    <cellStyle name="60% - 强调文字颜色 5 3 2 2 4" xfId="20049"/>
    <cellStyle name="60% - 强调文字颜色 5 3 2 2_Sheet1" xfId="28925"/>
    <cellStyle name="60% - 强调文字颜色 5 3 2 3" xfId="3545"/>
    <cellStyle name="60% - 强调文字颜色 5 3 2 3 2" xfId="28926"/>
    <cellStyle name="60% - 强调文字颜色 5 3 2 4" xfId="13806"/>
    <cellStyle name="60% - 强调文字颜色 5 3 2 4 2" xfId="28927"/>
    <cellStyle name="60% - 强调文字颜色 5 3 2 5" xfId="18818"/>
    <cellStyle name="60% - 强调文字颜色 5 3 2 6" xfId="44697"/>
    <cellStyle name="60% - 强调文字颜色 5 3 2 7" xfId="22161"/>
    <cellStyle name="60% - 强调文字颜色 5 3 2 8" xfId="22480"/>
    <cellStyle name="60% - 强调文字颜色 5 3 2 9" xfId="44257"/>
    <cellStyle name="60% - 强调文字颜色 5 3 2_Sheet1" xfId="28928"/>
    <cellStyle name="60% - 强调文字颜色 5 3 3" xfId="4061"/>
    <cellStyle name="60% - 强调文字颜色 5 3 3 2" xfId="5388"/>
    <cellStyle name="60% - 强调文字颜色 5 3 3 2 2" xfId="15561"/>
    <cellStyle name="60% - 强调文字颜色 5 3 3 2 2 2" xfId="28929"/>
    <cellStyle name="60% - 强调文字颜色 5 3 3 2 3" xfId="20573"/>
    <cellStyle name="60% - 强调文字颜色 5 3 3 3" xfId="4852"/>
    <cellStyle name="60% - 强调文字颜色 5 3 3 3 2" xfId="15038"/>
    <cellStyle name="60% - 强调文字颜色 5 3 3 3 3" xfId="20050"/>
    <cellStyle name="60% - 强调文字颜色 5 3 3 4" xfId="5881"/>
    <cellStyle name="60% - 强调文字颜色 5 3 3 4 2" xfId="16046"/>
    <cellStyle name="60% - 强调文字颜色 5 3 3 4 3" xfId="21058"/>
    <cellStyle name="60% - 强调文字颜色 5 3 3 5" xfId="14294"/>
    <cellStyle name="60% - 强调文字颜色 5 3 3 6" xfId="19306"/>
    <cellStyle name="60% - 强调文字颜色 5 3 3_Sheet1" xfId="28930"/>
    <cellStyle name="60% - 强调文字颜色 5 3 4" xfId="3063"/>
    <cellStyle name="60% - 强调文字颜色 5 3 4 2" xfId="13335"/>
    <cellStyle name="60% - 强调文字颜色 5 3 4 2 2" xfId="28931"/>
    <cellStyle name="60% - 强调文字颜色 5 3 4 3" xfId="18347"/>
    <cellStyle name="60% - 强调文字颜色 5 3 5" xfId="12489"/>
    <cellStyle name="60% - 强调文字颜色 5 3 5 2" xfId="28932"/>
    <cellStyle name="60% - 强调文字颜色 5 3 5 3" xfId="22036"/>
    <cellStyle name="60% - 强调文字颜色 5 3 6" xfId="17506"/>
    <cellStyle name="60% - 强调文字颜色 5 3 6 2" xfId="22126"/>
    <cellStyle name="60% - 强调文字颜色 5 3 7" xfId="44831"/>
    <cellStyle name="60% - 强调文字颜色 5 3 8" xfId="22535"/>
    <cellStyle name="60% - 强调文字颜色 5 3 9" xfId="44149"/>
    <cellStyle name="60% - 强调文字颜色 5 3_2014S panel ship date" xfId="28933"/>
    <cellStyle name="60% - 强调文字颜色 5 30" xfId="47020"/>
    <cellStyle name="60% - 强调文字颜色 5 31" xfId="47021"/>
    <cellStyle name="60% - 强调文字颜色 5 32" xfId="47022"/>
    <cellStyle name="60% - 强调文字颜色 5 33" xfId="47023"/>
    <cellStyle name="60% - 强调文字颜色 5 34" xfId="47024"/>
    <cellStyle name="60% - 强调文字颜色 5 35" xfId="47025"/>
    <cellStyle name="60% - 强调文字颜色 5 36" xfId="47026"/>
    <cellStyle name="60% - 强调文字颜色 5 37" xfId="47027"/>
    <cellStyle name="60% - 强调文字颜色 5 38" xfId="47028"/>
    <cellStyle name="60% - 强调文字颜色 5 39" xfId="47029"/>
    <cellStyle name="60% - 强调文字颜色 5 4" xfId="4059"/>
    <cellStyle name="60% - 强调文字颜色 5 4 10" xfId="44374"/>
    <cellStyle name="60% - 强调文字颜色 5 4 11" xfId="47030"/>
    <cellStyle name="60% - 强调文字颜色 5 4 2" xfId="4161"/>
    <cellStyle name="60% - 强调文字颜色 5 4 2 2" xfId="14391"/>
    <cellStyle name="60% - 强调文字颜色 5 4 2 2 2" xfId="28934"/>
    <cellStyle name="60% - 强调文字颜色 5 4 2 3" xfId="19403"/>
    <cellStyle name="60% - 强调文字颜色 5 4 2_Sheet1" xfId="28935"/>
    <cellStyle name="60% - 强调文字颜色 5 4 3" xfId="11126"/>
    <cellStyle name="60% - 强调文字颜色 5 4 3 2" xfId="28936"/>
    <cellStyle name="60% - 强调文字颜色 5 4 3 3" xfId="22037"/>
    <cellStyle name="60% - 强调文字颜色 5 4 4" xfId="14292"/>
    <cellStyle name="60% - 强调文字颜色 5 4 4 2" xfId="28937"/>
    <cellStyle name="60% - 强调文字颜色 5 4 5" xfId="19304"/>
    <cellStyle name="60% - 强调文字颜色 5 4 6" xfId="44699"/>
    <cellStyle name="60% - 强调文字颜色 5 4 7" xfId="44080"/>
    <cellStyle name="60% - 强调文字颜色 5 4 8" xfId="44494"/>
    <cellStyle name="60% - 强调文字颜色 5 4 9" xfId="44690"/>
    <cellStyle name="60% - 强调文字颜色 5 4_Sheet1" xfId="28938"/>
    <cellStyle name="60% - 强调文字颜色 5 40" xfId="47031"/>
    <cellStyle name="60% - 强调文字颜色 5 41" xfId="47032"/>
    <cellStyle name="60% - 强调文字颜色 5 42" xfId="47033"/>
    <cellStyle name="60% - 强调文字颜色 5 43" xfId="47034"/>
    <cellStyle name="60% - 强调文字颜色 5 5" xfId="3543"/>
    <cellStyle name="60% - 强调文字颜色 5 5 2" xfId="13804"/>
    <cellStyle name="60% - 强调文字颜色 5 5 2 2" xfId="28940"/>
    <cellStyle name="60% - 强调文字颜色 5 5 3" xfId="18816"/>
    <cellStyle name="60% - 强调文字颜色 5 5 3 2" xfId="28939"/>
    <cellStyle name="60% - 强调文字颜色 5 6" xfId="10466"/>
    <cellStyle name="60% - 强调文字颜色 5 6 2" xfId="47035"/>
    <cellStyle name="60% - 强调文字颜色 5 6 3" xfId="28941"/>
    <cellStyle name="60% - 强调文字颜色 5 7" xfId="11519"/>
    <cellStyle name="60% - 强调文字颜色 5 7 2" xfId="47036"/>
    <cellStyle name="60% - 强调文字颜色 5 8" xfId="16536"/>
    <cellStyle name="60% - 强调文字颜色 5 8 2" xfId="47037"/>
    <cellStyle name="60% - 强调文字颜色 5 9" xfId="47038"/>
    <cellStyle name="60% - 强调文字颜色 5_Ecommerce_2014Fall_Fashion bedding_MP_forecast evaluation_20140418" xfId="4514"/>
    <cellStyle name="60% - 强调文字颜色 6" xfId="74"/>
    <cellStyle name="60% - 强调文字颜色 6 10" xfId="47039"/>
    <cellStyle name="60% - 强调文字颜色 6 11" xfId="47040"/>
    <cellStyle name="60% - 强调文字颜色 6 12" xfId="47041"/>
    <cellStyle name="60% - 强调文字颜色 6 13" xfId="47042"/>
    <cellStyle name="60% - 强调文字颜色 6 14" xfId="47043"/>
    <cellStyle name="60% - 强调文字颜色 6 15" xfId="47044"/>
    <cellStyle name="60% - 强调文字颜色 6 16" xfId="47045"/>
    <cellStyle name="60% - 强调文字颜色 6 17" xfId="47046"/>
    <cellStyle name="60% - 强调文字颜色 6 18" xfId="47047"/>
    <cellStyle name="60% - 强调文字颜色 6 19" xfId="47048"/>
    <cellStyle name="60% - 强调文字颜色 6 2" xfId="1052"/>
    <cellStyle name="60% - 强调文字颜色 6 2 10" xfId="4853"/>
    <cellStyle name="60% - 强调文字颜色 6 2 10 2" xfId="5882"/>
    <cellStyle name="60% - 强调文字颜色 6 2 10 2 2" xfId="16047"/>
    <cellStyle name="60% - 强调文字颜色 6 2 10 2 3" xfId="21059"/>
    <cellStyle name="60% - 强调文字颜色 6 2 10 3" xfId="15039"/>
    <cellStyle name="60% - 强调文字颜色 6 2 10 4" xfId="20051"/>
    <cellStyle name="60% - 强调文字颜色 6 2 11" xfId="4854"/>
    <cellStyle name="60% - 强调文字颜色 6 2 11 2" xfId="5883"/>
    <cellStyle name="60% - 强调文字颜色 6 2 11 2 2" xfId="16048"/>
    <cellStyle name="60% - 强调文字颜色 6 2 11 2 3" xfId="21060"/>
    <cellStyle name="60% - 强调文字颜色 6 2 11 3" xfId="15040"/>
    <cellStyle name="60% - 强调文字颜色 6 2 11 4" xfId="20052"/>
    <cellStyle name="60% - 强调文字颜色 6 2 12" xfId="4855"/>
    <cellStyle name="60% - 强调文字颜色 6 2 12 2" xfId="5884"/>
    <cellStyle name="60% - 强调文字颜色 6 2 12 2 2" xfId="16049"/>
    <cellStyle name="60% - 强调文字颜色 6 2 12 2 3" xfId="21061"/>
    <cellStyle name="60% - 强调文字颜色 6 2 12 3" xfId="15041"/>
    <cellStyle name="60% - 强调文字颜色 6 2 12 4" xfId="20053"/>
    <cellStyle name="60% - 强调文字颜色 6 2 13" xfId="4856"/>
    <cellStyle name="60% - 强调文字颜色 6 2 13 2" xfId="5885"/>
    <cellStyle name="60% - 强调文字颜色 6 2 13 2 2" xfId="16050"/>
    <cellStyle name="60% - 强调文字颜色 6 2 13 2 3" xfId="21062"/>
    <cellStyle name="60% - 强调文字颜色 6 2 13 3" xfId="15042"/>
    <cellStyle name="60% - 强调文字颜色 6 2 13 4" xfId="20054"/>
    <cellStyle name="60% - 强调文字颜色 6 2 14" xfId="4857"/>
    <cellStyle name="60% - 强调文字颜色 6 2 14 2" xfId="5886"/>
    <cellStyle name="60% - 强调文字颜色 6 2 14 2 2" xfId="16051"/>
    <cellStyle name="60% - 强调文字颜色 6 2 14 2 3" xfId="21063"/>
    <cellStyle name="60% - 强调文字颜色 6 2 14 3" xfId="15043"/>
    <cellStyle name="60% - 强调文字颜色 6 2 14 4" xfId="20055"/>
    <cellStyle name="60% - 强调文字颜色 6 2 15" xfId="3064"/>
    <cellStyle name="60% - 强调文字颜色 6 2 15 2" xfId="13336"/>
    <cellStyle name="60% - 强调文字颜色 6 2 15 3" xfId="18348"/>
    <cellStyle name="60% - 强调文字颜色 6 2 16" xfId="11127"/>
    <cellStyle name="60% - 强调文字颜色 6 2 16 2" xfId="22038"/>
    <cellStyle name="60% - 强调文字颜色 6 2 17" xfId="12484"/>
    <cellStyle name="60% - 强调文字颜色 6 2 18" xfId="17501"/>
    <cellStyle name="60% - 强调文字颜色 6 2 2" xfId="1704"/>
    <cellStyle name="60% - 强调文字颜色 6 2 2 10" xfId="44370"/>
    <cellStyle name="60% - 强调文字颜色 6 2 2 2" xfId="4858"/>
    <cellStyle name="60% - 强调文字颜色 6 2 2 2 2" xfId="5887"/>
    <cellStyle name="60% - 强调文字颜色 6 2 2 2 2 2" xfId="16052"/>
    <cellStyle name="60% - 强调文字颜色 6 2 2 2 2 2 2" xfId="28942"/>
    <cellStyle name="60% - 强调文字颜色 6 2 2 2 2 3" xfId="21064"/>
    <cellStyle name="60% - 强调文字颜色 6 2 2 2 3" xfId="15044"/>
    <cellStyle name="60% - 强调文字颜色 6 2 2 2 4" xfId="20056"/>
    <cellStyle name="60% - 强调文字颜色 6 2 2 2_Sheet1" xfId="28943"/>
    <cellStyle name="60% - 强调文字颜色 6 2 2 3" xfId="3547"/>
    <cellStyle name="60% - 强调文字颜色 6 2 2 3 2" xfId="28944"/>
    <cellStyle name="60% - 强调文字颜色 6 2 2 4" xfId="13808"/>
    <cellStyle name="60% - 强调文字颜色 6 2 2 4 2" xfId="28945"/>
    <cellStyle name="60% - 强调文字颜色 6 2 2 5" xfId="18820"/>
    <cellStyle name="60% - 强调文字颜色 6 2 2 6" xfId="44695"/>
    <cellStyle name="60% - 强调文字颜色 6 2 2 7" xfId="44083"/>
    <cellStyle name="60% - 强调文字颜色 6 2 2 8" xfId="44863"/>
    <cellStyle name="60% - 强调文字颜色 6 2 2 9" xfId="44032"/>
    <cellStyle name="60% - 强调文字颜色 6 2 2_Sheet1" xfId="28946"/>
    <cellStyle name="60% - 强调文字颜色 6 2 3" xfId="4063"/>
    <cellStyle name="60% - 强调文字颜色 6 2 3 2" xfId="5389"/>
    <cellStyle name="60% - 强调文字颜色 6 2 3 2 2" xfId="15562"/>
    <cellStyle name="60% - 强调文字颜色 6 2 3 2 2 2" xfId="28947"/>
    <cellStyle name="60% - 强调文字颜色 6 2 3 2 3" xfId="20574"/>
    <cellStyle name="60% - 强调文字颜色 6 2 3 3" xfId="4859"/>
    <cellStyle name="60% - 强调文字颜色 6 2 3 3 2" xfId="15045"/>
    <cellStyle name="60% - 强调文字颜色 6 2 3 3 2 2" xfId="28948"/>
    <cellStyle name="60% - 强调文字颜色 6 2 3 3 3" xfId="20057"/>
    <cellStyle name="60% - 强调文字颜色 6 2 3 4" xfId="5888"/>
    <cellStyle name="60% - 强调文字颜色 6 2 3 4 2" xfId="16053"/>
    <cellStyle name="60% - 强调文字颜色 6 2 3 4 3" xfId="21065"/>
    <cellStyle name="60% - 强调文字颜色 6 2 3 5" xfId="14296"/>
    <cellStyle name="60% - 强调文字颜色 6 2 3 6" xfId="19308"/>
    <cellStyle name="60% - 强调文字颜色 6 2 3_Sheet1" xfId="28949"/>
    <cellStyle name="60% - 强调文字颜色 6 2 4" xfId="4860"/>
    <cellStyle name="60% - 强调文字颜色 6 2 4 2" xfId="5889"/>
    <cellStyle name="60% - 强调文字颜色 6 2 4 2 2" xfId="16054"/>
    <cellStyle name="60% - 强调文字颜色 6 2 4 2 3" xfId="21066"/>
    <cellStyle name="60% - 强调文字颜色 6 2 4 3" xfId="15046"/>
    <cellStyle name="60% - 强调文字颜色 6 2 4 3 2" xfId="28950"/>
    <cellStyle name="60% - 强调文字颜色 6 2 4 4" xfId="20058"/>
    <cellStyle name="60% - 强调文字颜色 6 2 5" xfId="4861"/>
    <cellStyle name="60% - 强调文字颜色 6 2 5 2" xfId="5890"/>
    <cellStyle name="60% - 强调文字颜色 6 2 5 2 2" xfId="16055"/>
    <cellStyle name="60% - 强调文字颜色 6 2 5 2 3" xfId="21067"/>
    <cellStyle name="60% - 强调文字颜色 6 2 5 3" xfId="15047"/>
    <cellStyle name="60% - 强调文字颜色 6 2 5 3 2" xfId="28951"/>
    <cellStyle name="60% - 强调文字颜色 6 2 5 4" xfId="20059"/>
    <cellStyle name="60% - 强调文字颜色 6 2 6" xfId="4862"/>
    <cellStyle name="60% - 强调文字颜色 6 2 6 2" xfId="5891"/>
    <cellStyle name="60% - 强调文字颜色 6 2 6 2 2" xfId="16056"/>
    <cellStyle name="60% - 强调文字颜色 6 2 6 2 3" xfId="21068"/>
    <cellStyle name="60% - 强调文字颜色 6 2 6 3" xfId="15048"/>
    <cellStyle name="60% - 强调文字颜色 6 2 6 4" xfId="20060"/>
    <cellStyle name="60% - 强调文字颜色 6 2 7" xfId="4863"/>
    <cellStyle name="60% - 强调文字颜色 6 2 7 2" xfId="5892"/>
    <cellStyle name="60% - 强调文字颜色 6 2 7 2 2" xfId="16057"/>
    <cellStyle name="60% - 强调文字颜色 6 2 7 2 3" xfId="21069"/>
    <cellStyle name="60% - 强调文字颜色 6 2 7 3" xfId="15049"/>
    <cellStyle name="60% - 强调文字颜色 6 2 7 4" xfId="20061"/>
    <cellStyle name="60% - 强调文字颜色 6 2 8" xfId="4864"/>
    <cellStyle name="60% - 强调文字颜色 6 2 8 2" xfId="5893"/>
    <cellStyle name="60% - 强调文字颜色 6 2 8 2 2" xfId="16058"/>
    <cellStyle name="60% - 强调文字颜色 6 2 8 2 3" xfId="21070"/>
    <cellStyle name="60% - 强调文字颜色 6 2 8 3" xfId="15050"/>
    <cellStyle name="60% - 强调文字颜色 6 2 8 4" xfId="20062"/>
    <cellStyle name="60% - 强调文字颜色 6 2 9" xfId="4865"/>
    <cellStyle name="60% - 强调文字颜色 6 2 9 2" xfId="5894"/>
    <cellStyle name="60% - 强调文字颜色 6 2 9 2 2" xfId="16059"/>
    <cellStyle name="60% - 强调文字颜色 6 2 9 2 3" xfId="21071"/>
    <cellStyle name="60% - 强调文字颜色 6 2 9 3" xfId="15051"/>
    <cellStyle name="60% - 强调文字颜色 6 2 9 4" xfId="20063"/>
    <cellStyle name="60% - 强调文字颜色 6 2_2014S panel ship date" xfId="28952"/>
    <cellStyle name="60% - 强调文字颜色 6 20" xfId="47049"/>
    <cellStyle name="60% - 强调文字颜色 6 21" xfId="47050"/>
    <cellStyle name="60% - 强调文字颜色 6 22" xfId="47051"/>
    <cellStyle name="60% - 强调文字颜色 6 23" xfId="47052"/>
    <cellStyle name="60% - 强调文字颜色 6 24" xfId="47053"/>
    <cellStyle name="60% - 强调文字颜色 6 25" xfId="47054"/>
    <cellStyle name="60% - 强调文字颜色 6 26" xfId="47055"/>
    <cellStyle name="60% - 强调文字颜色 6 27" xfId="47056"/>
    <cellStyle name="60% - 强调文字颜色 6 28" xfId="47057"/>
    <cellStyle name="60% - 强调文字颜色 6 29" xfId="47058"/>
    <cellStyle name="60% - 强调文字颜色 6 3" xfId="1058"/>
    <cellStyle name="60% - 强调文字颜色 6 3 10" xfId="44435"/>
    <cellStyle name="60% - 强调文字颜色 6 3 2" xfId="1705"/>
    <cellStyle name="60% - 强调文字颜色 6 3 2 10" xfId="44369"/>
    <cellStyle name="60% - 强调文字颜色 6 3 2 2" xfId="4866"/>
    <cellStyle name="60% - 强调文字颜色 6 3 2 2 2" xfId="5895"/>
    <cellStyle name="60% - 强调文字颜色 6 3 2 2 2 2" xfId="16060"/>
    <cellStyle name="60% - 强调文字颜色 6 3 2 2 2 2 2" xfId="28953"/>
    <cellStyle name="60% - 强调文字颜色 6 3 2 2 2 3" xfId="21072"/>
    <cellStyle name="60% - 强调文字颜色 6 3 2 2 3" xfId="15052"/>
    <cellStyle name="60% - 强调文字颜色 6 3 2 2 4" xfId="20064"/>
    <cellStyle name="60% - 强调文字颜色 6 3 2 2_Sheet1" xfId="28954"/>
    <cellStyle name="60% - 强调文字颜色 6 3 2 3" xfId="3548"/>
    <cellStyle name="60% - 强调文字颜色 6 3 2 3 2" xfId="28955"/>
    <cellStyle name="60% - 强调文字颜色 6 3 2 4" xfId="13809"/>
    <cellStyle name="60% - 强调文字颜色 6 3 2 4 2" xfId="28956"/>
    <cellStyle name="60% - 强调文字颜色 6 3 2 5" xfId="18821"/>
    <cellStyle name="60% - 强调文字颜色 6 3 2 6" xfId="44694"/>
    <cellStyle name="60% - 强调文字颜色 6 3 2 7" xfId="22574"/>
    <cellStyle name="60% - 强调文字颜色 6 3 2 8" xfId="44491"/>
    <cellStyle name="60% - 强调文字颜色 6 3 2 9" xfId="44259"/>
    <cellStyle name="60% - 强调文字颜色 6 3 2_Sheet1" xfId="28957"/>
    <cellStyle name="60% - 强调文字颜色 6 3 3" xfId="4064"/>
    <cellStyle name="60% - 强调文字颜色 6 3 3 2" xfId="5390"/>
    <cellStyle name="60% - 强调文字颜色 6 3 3 2 2" xfId="15563"/>
    <cellStyle name="60% - 强调文字颜色 6 3 3 2 2 2" xfId="28958"/>
    <cellStyle name="60% - 强调文字颜色 6 3 3 2 3" xfId="20575"/>
    <cellStyle name="60% - 强调文字颜色 6 3 3 3" xfId="4867"/>
    <cellStyle name="60% - 强调文字颜色 6 3 3 3 2" xfId="15053"/>
    <cellStyle name="60% - 强调文字颜色 6 3 3 3 3" xfId="20065"/>
    <cellStyle name="60% - 强调文字颜色 6 3 3 4" xfId="5896"/>
    <cellStyle name="60% - 强调文字颜色 6 3 3 4 2" xfId="16061"/>
    <cellStyle name="60% - 强调文字颜色 6 3 3 4 3" xfId="21073"/>
    <cellStyle name="60% - 强调文字颜色 6 3 3 5" xfId="14297"/>
    <cellStyle name="60% - 强调文字颜色 6 3 3 6" xfId="19309"/>
    <cellStyle name="60% - 强调文字颜色 6 3 3_Sheet1" xfId="28959"/>
    <cellStyle name="60% - 强调文字颜色 6 3 4" xfId="3065"/>
    <cellStyle name="60% - 强调文字颜色 6 3 4 2" xfId="13337"/>
    <cellStyle name="60% - 强调文字颜色 6 3 4 2 2" xfId="28960"/>
    <cellStyle name="60% - 强调文字颜色 6 3 4 3" xfId="18349"/>
    <cellStyle name="60% - 强调文字颜色 6 3 5" xfId="12490"/>
    <cellStyle name="60% - 强调文字颜色 6 3 5 2" xfId="28961"/>
    <cellStyle name="60% - 强调文字颜色 6 3 5 3" xfId="22039"/>
    <cellStyle name="60% - 强调文字颜色 6 3 6" xfId="17507"/>
    <cellStyle name="60% - 强调文字颜色 6 3 6 2" xfId="22125"/>
    <cellStyle name="60% - 强调文字颜色 6 3 7" xfId="44830"/>
    <cellStyle name="60% - 强调文字颜色 6 3 8" xfId="22515"/>
    <cellStyle name="60% - 强调文字颜色 6 3 9" xfId="44578"/>
    <cellStyle name="60% - 强调文字颜色 6 3_2014S panel ship date" xfId="28962"/>
    <cellStyle name="60% - 强调文字颜色 6 30" xfId="47059"/>
    <cellStyle name="60% - 强调文字颜色 6 31" xfId="47060"/>
    <cellStyle name="60% - 强调文字颜色 6 32" xfId="47061"/>
    <cellStyle name="60% - 强调文字颜色 6 33" xfId="47062"/>
    <cellStyle name="60% - 强调文字颜色 6 34" xfId="47063"/>
    <cellStyle name="60% - 强调文字颜色 6 35" xfId="47064"/>
    <cellStyle name="60% - 强调文字颜色 6 36" xfId="47065"/>
    <cellStyle name="60% - 强调文字颜色 6 37" xfId="47066"/>
    <cellStyle name="60% - 强调文字颜色 6 38" xfId="47067"/>
    <cellStyle name="60% - 强调文字颜色 6 39" xfId="47068"/>
    <cellStyle name="60% - 强调文字颜色 6 4" xfId="4062"/>
    <cellStyle name="60% - 强调文字颜色 6 4 10" xfId="44371"/>
    <cellStyle name="60% - 强调文字颜色 6 4 11" xfId="47069"/>
    <cellStyle name="60% - 强调文字颜色 6 4 2" xfId="4162"/>
    <cellStyle name="60% - 强调文字颜色 6 4 2 2" xfId="14392"/>
    <cellStyle name="60% - 强调文字颜色 6 4 2 2 2" xfId="28963"/>
    <cellStyle name="60% - 强调文字颜色 6 4 2 3" xfId="19404"/>
    <cellStyle name="60% - 强调文字颜色 6 4 2_Sheet1" xfId="28964"/>
    <cellStyle name="60% - 强调文字颜色 6 4 3" xfId="11128"/>
    <cellStyle name="60% - 强调文字颜色 6 4 3 2" xfId="28965"/>
    <cellStyle name="60% - 强调文字颜色 6 4 3 3" xfId="22040"/>
    <cellStyle name="60% - 强调文字颜色 6 4 4" xfId="14295"/>
    <cellStyle name="60% - 强调文字颜色 6 4 4 2" xfId="28966"/>
    <cellStyle name="60% - 强调文字颜色 6 4 5" xfId="19307"/>
    <cellStyle name="60% - 强调文字颜色 6 4 6" xfId="44696"/>
    <cellStyle name="60% - 强调文字颜色 6 4 7" xfId="44082"/>
    <cellStyle name="60% - 强调文字颜色 6 4 8" xfId="44492"/>
    <cellStyle name="60% - 强调文字颜色 6 4 9" xfId="44258"/>
    <cellStyle name="60% - 强调文字颜色 6 4_Sheet1" xfId="28967"/>
    <cellStyle name="60% - 强调文字颜色 6 40" xfId="47070"/>
    <cellStyle name="60% - 强调文字颜色 6 41" xfId="47071"/>
    <cellStyle name="60% - 强调文字颜色 6 42" xfId="47072"/>
    <cellStyle name="60% - 强调文字颜色 6 43" xfId="47073"/>
    <cellStyle name="60% - 强调文字颜色 6 5" xfId="3546"/>
    <cellStyle name="60% - 强调文字颜色 6 5 2" xfId="13807"/>
    <cellStyle name="60% - 强调文字颜色 6 5 2 2" xfId="28969"/>
    <cellStyle name="60% - 强调文字颜色 6 5 3" xfId="18819"/>
    <cellStyle name="60% - 强调文字颜色 6 5 3 2" xfId="28968"/>
    <cellStyle name="60% - 强调文字颜色 6 6" xfId="10467"/>
    <cellStyle name="60% - 强调文字颜色 6 6 2" xfId="47074"/>
    <cellStyle name="60% - 强调文字颜色 6 6 3" xfId="28970"/>
    <cellStyle name="60% - 强调文字颜色 6 7" xfId="11520"/>
    <cellStyle name="60% - 强调文字颜色 6 7 2" xfId="47075"/>
    <cellStyle name="60% - 强调文字颜色 6 8" xfId="16537"/>
    <cellStyle name="60% - 强调文字颜色 6 8 2" xfId="47076"/>
    <cellStyle name="60% - 强调文字颜色 6 9" xfId="47077"/>
    <cellStyle name="60% - 强调文字颜色 6_Ecommerce_2014Fall_Fashion bedding_MP_forecast evaluation_20140418" xfId="4515"/>
    <cellStyle name="60% - 着色 1 2" xfId="57"/>
    <cellStyle name="60% - 着色 1 2 2" xfId="1433"/>
    <cellStyle name="60% - 着色 1 2 2 2" xfId="12856"/>
    <cellStyle name="60% - 着色 1 2 2 3" xfId="17873"/>
    <cellStyle name="60% - 着色 1 2 3" xfId="11503"/>
    <cellStyle name="60% - 着色 1 2 4" xfId="16520"/>
    <cellStyle name="60% - 着色 1 3" xfId="1285"/>
    <cellStyle name="60% - 着色 1 3 2" xfId="1515"/>
    <cellStyle name="60% - 着色 1 3 2 2" xfId="12937"/>
    <cellStyle name="60% - 着色 1 3 2 3" xfId="17954"/>
    <cellStyle name="60% - 着色 1 3 3" xfId="12709"/>
    <cellStyle name="60% - 着色 1 3 4" xfId="17726"/>
    <cellStyle name="60% - 着色 2 2" xfId="59"/>
    <cellStyle name="60% - 着色 2 2 2" xfId="1432"/>
    <cellStyle name="60% - 着色 2 2 2 2" xfId="12855"/>
    <cellStyle name="60% - 着色 2 2 2 3" xfId="17872"/>
    <cellStyle name="60% - 着色 2 2 3" xfId="11505"/>
    <cellStyle name="60% - 着色 2 2 4" xfId="16522"/>
    <cellStyle name="60% - 着色 2 3" xfId="1288"/>
    <cellStyle name="60% - 着色 2 3 2" xfId="1516"/>
    <cellStyle name="60% - 着色 2 3 2 2" xfId="12938"/>
    <cellStyle name="60% - 着色 2 3 2 3" xfId="17955"/>
    <cellStyle name="60% - 着色 2 3 3" xfId="12712"/>
    <cellStyle name="60% - 着色 2 3 4" xfId="17729"/>
    <cellStyle name="60% - 着色 3 2" xfId="61"/>
    <cellStyle name="60% - 着色 3 2 2" xfId="1431"/>
    <cellStyle name="60% - 着色 3 2 2 2" xfId="12854"/>
    <cellStyle name="60% - 着色 3 2 2 3" xfId="17871"/>
    <cellStyle name="60% - 着色 3 2 3" xfId="11507"/>
    <cellStyle name="60% - 着色 3 2 4" xfId="16524"/>
    <cellStyle name="60% - 着色 3 3" xfId="1279"/>
    <cellStyle name="60% - 着色 3 3 2" xfId="1517"/>
    <cellStyle name="60% - 着色 3 3 2 2" xfId="12939"/>
    <cellStyle name="60% - 着色 3 3 2 3" xfId="17956"/>
    <cellStyle name="60% - 着色 3 3 3" xfId="12703"/>
    <cellStyle name="60% - 着色 3 3 4" xfId="17720"/>
    <cellStyle name="60% - 着色 4 2" xfId="63"/>
    <cellStyle name="60% - 着色 4 2 2" xfId="1430"/>
    <cellStyle name="60% - 着色 4 2 2 2" xfId="12853"/>
    <cellStyle name="60% - 着色 4 2 2 3" xfId="17870"/>
    <cellStyle name="60% - 着色 4 2 3" xfId="11509"/>
    <cellStyle name="60% - 着色 4 2 4" xfId="16526"/>
    <cellStyle name="60% - 着色 4 3" xfId="1344"/>
    <cellStyle name="60% - 着色 4 3 2" xfId="1518"/>
    <cellStyle name="60% - 着色 4 3 2 2" xfId="12940"/>
    <cellStyle name="60% - 着色 4 3 2 3" xfId="17957"/>
    <cellStyle name="60% - 着色 4 3 3" xfId="12768"/>
    <cellStyle name="60% - 着色 4 3 4" xfId="17785"/>
    <cellStyle name="60% - 着色 5 2" xfId="65"/>
    <cellStyle name="60% - 着色 5 2 2" xfId="1429"/>
    <cellStyle name="60% - 着色 5 2 2 2" xfId="12852"/>
    <cellStyle name="60% - 着色 5 2 2 3" xfId="17869"/>
    <cellStyle name="60% - 着色 5 2 3" xfId="11511"/>
    <cellStyle name="60% - 着色 5 2 4" xfId="16528"/>
    <cellStyle name="60% - 着色 5 3" xfId="1345"/>
    <cellStyle name="60% - 着色 5 3 2" xfId="1519"/>
    <cellStyle name="60% - 着色 5 3 2 2" xfId="12941"/>
    <cellStyle name="60% - 着色 5 3 2 3" xfId="17958"/>
    <cellStyle name="60% - 着色 5 3 3" xfId="12769"/>
    <cellStyle name="60% - 着色 5 3 4" xfId="17786"/>
    <cellStyle name="60% - 着色 6 2" xfId="67"/>
    <cellStyle name="60% - 着色 6 2 2" xfId="1428"/>
    <cellStyle name="60% - 着色 6 2 2 2" xfId="12851"/>
    <cellStyle name="60% - 着色 6 2 2 3" xfId="17868"/>
    <cellStyle name="60% - 着色 6 2 3" xfId="11513"/>
    <cellStyle name="60% - 着色 6 2 4" xfId="16530"/>
    <cellStyle name="60% - 着色 6 3" xfId="1347"/>
    <cellStyle name="60% - 着色 6 3 2" xfId="1520"/>
    <cellStyle name="60% - 着色 6 3 2 2" xfId="12942"/>
    <cellStyle name="60% - 着色 6 3 2 3" xfId="17959"/>
    <cellStyle name="60% - 着色 6 3 3" xfId="12771"/>
    <cellStyle name="60% - 着色 6 3 4" xfId="17788"/>
    <cellStyle name="60% - 輔色1" xfId="28971"/>
    <cellStyle name="60% - 輔色1 2" xfId="47078"/>
    <cellStyle name="60% - 輔色2" xfId="28972"/>
    <cellStyle name="60% - 輔色2 2" xfId="47079"/>
    <cellStyle name="60% - 輔色3" xfId="28973"/>
    <cellStyle name="60% - 輔色3 2" xfId="47080"/>
    <cellStyle name="60% - 輔色4" xfId="28974"/>
    <cellStyle name="60% - 輔色4 2" xfId="47081"/>
    <cellStyle name="60% - 輔色5" xfId="28975"/>
    <cellStyle name="60% - 輔色5 2" xfId="47082"/>
    <cellStyle name="60% - 輔色6" xfId="28976"/>
    <cellStyle name="60% - 輔色6 2" xfId="47083"/>
    <cellStyle name="Accent1" xfId="49309" builtinId="29" customBuiltin="1"/>
    <cellStyle name="Accent1 - 20%" xfId="47084"/>
    <cellStyle name="Accent1 - 40%" xfId="47085"/>
    <cellStyle name="Accent1 - 60%" xfId="47086"/>
    <cellStyle name="Accent1 2" xfId="76"/>
    <cellStyle name="Accent1 2 2" xfId="1706"/>
    <cellStyle name="Accent1 2 2 2" xfId="6458"/>
    <cellStyle name="Accent1 2 2 2 2" xfId="28977"/>
    <cellStyle name="Accent1 2 2 3" xfId="47087"/>
    <cellStyle name="Accent1 2 2_Sheet1" xfId="28978"/>
    <cellStyle name="Accent1 2 3" xfId="10468"/>
    <cellStyle name="Accent1 2 3 2" xfId="28980"/>
    <cellStyle name="Accent1 2 3 3" xfId="28979"/>
    <cellStyle name="Accent1 2 4" xfId="11522"/>
    <cellStyle name="Accent1 2 4 2" xfId="28981"/>
    <cellStyle name="Accent1 2 5" xfId="16539"/>
    <cellStyle name="Accent1 2_instructions" xfId="48107"/>
    <cellStyle name="Accent1 3" xfId="2698"/>
    <cellStyle name="Accent1 3 2" xfId="2764"/>
    <cellStyle name="Accent1 3 2 2" xfId="13078"/>
    <cellStyle name="Accent1 3 2 2 2" xfId="28982"/>
    <cellStyle name="Accent1 3 2 3" xfId="18095"/>
    <cellStyle name="Accent1 3 3" xfId="3549"/>
    <cellStyle name="Accent1 3 3 2" xfId="13810"/>
    <cellStyle name="Accent1 3 3 2 2" xfId="28983"/>
    <cellStyle name="Accent1 3 3 3" xfId="18822"/>
    <cellStyle name="Accent1 3 4" xfId="11129"/>
    <cellStyle name="Accent1 3 4 2" xfId="28984"/>
    <cellStyle name="Accent1 3 4 3" xfId="22041"/>
    <cellStyle name="Accent1 3 5" xfId="13013"/>
    <cellStyle name="Accent1 3 6" xfId="18030"/>
    <cellStyle name="Accent1 3_Sheet1" xfId="28985"/>
    <cellStyle name="Accent1 4" xfId="2667"/>
    <cellStyle name="Accent1 4 2" xfId="3550"/>
    <cellStyle name="Accent1 4 2 2" xfId="28986"/>
    <cellStyle name="Accent1 4 3" xfId="13811"/>
    <cellStyle name="Accent1 4 3 2" xfId="28987"/>
    <cellStyle name="Accent1 4 4" xfId="18823"/>
    <cellStyle name="Accent1 4_Sheet1" xfId="28988"/>
    <cellStyle name="Accent1 5" xfId="3551"/>
    <cellStyle name="Accent1 5 2" xfId="3552"/>
    <cellStyle name="Accent1 5 2 2" xfId="13813"/>
    <cellStyle name="Accent1 5 2 2 2" xfId="28990"/>
    <cellStyle name="Accent1 5 2 3" xfId="18825"/>
    <cellStyle name="Accent1 5 3" xfId="11130"/>
    <cellStyle name="Accent1 5 3 2" xfId="28991"/>
    <cellStyle name="Accent1 5 4" xfId="13812"/>
    <cellStyle name="Accent1 5 4 2" xfId="28992"/>
    <cellStyle name="Accent1 5 5" xfId="18824"/>
    <cellStyle name="Accent1 5 5 2" xfId="28989"/>
    <cellStyle name="Accent1 5_Sheet2" xfId="28993"/>
    <cellStyle name="Accent1 6" xfId="11341"/>
    <cellStyle name="Accent1 6 2" xfId="48220"/>
    <cellStyle name="Accent1 6 3" xfId="28994"/>
    <cellStyle name="Accent1 7" xfId="28995"/>
    <cellStyle name="Accent1 7 2" xfId="48221"/>
    <cellStyle name="Accent1 8" xfId="28996"/>
    <cellStyle name="Accent1 9" xfId="28997"/>
    <cellStyle name="Accent2" xfId="49313" builtinId="33" customBuiltin="1"/>
    <cellStyle name="Accent2 - 20%" xfId="47088"/>
    <cellStyle name="Accent2 - 40%" xfId="47089"/>
    <cellStyle name="Accent2 - 60%" xfId="47090"/>
    <cellStyle name="Accent2 2" xfId="78"/>
    <cellStyle name="Accent2 2 2" xfId="1707"/>
    <cellStyle name="Accent2 2 2 2" xfId="6459"/>
    <cellStyle name="Accent2 2 2 2 2" xfId="28998"/>
    <cellStyle name="Accent2 2 2 3" xfId="47091"/>
    <cellStyle name="Accent2 2 2_Sheet1" xfId="28999"/>
    <cellStyle name="Accent2 2 3" xfId="10469"/>
    <cellStyle name="Accent2 2 3 2" xfId="29001"/>
    <cellStyle name="Accent2 2 3 3" xfId="29000"/>
    <cellStyle name="Accent2 2 4" xfId="11524"/>
    <cellStyle name="Accent2 2 4 2" xfId="29002"/>
    <cellStyle name="Accent2 2 5" xfId="16541"/>
    <cellStyle name="Accent2 2_instructions" xfId="48108"/>
    <cellStyle name="Accent2 3" xfId="2699"/>
    <cellStyle name="Accent2 3 2" xfId="2729"/>
    <cellStyle name="Accent2 3 2 2" xfId="13043"/>
    <cellStyle name="Accent2 3 2 2 2" xfId="29003"/>
    <cellStyle name="Accent2 3 2 3" xfId="18060"/>
    <cellStyle name="Accent2 3 3" xfId="3553"/>
    <cellStyle name="Accent2 3 3 2" xfId="13814"/>
    <cellStyle name="Accent2 3 3 2 2" xfId="29004"/>
    <cellStyle name="Accent2 3 3 3" xfId="18826"/>
    <cellStyle name="Accent2 3 4" xfId="11131"/>
    <cellStyle name="Accent2 3 4 2" xfId="29005"/>
    <cellStyle name="Accent2 3 4 3" xfId="22042"/>
    <cellStyle name="Accent2 3 5" xfId="13014"/>
    <cellStyle name="Accent2 3 6" xfId="18031"/>
    <cellStyle name="Accent2 3_Sheet1" xfId="29006"/>
    <cellStyle name="Accent2 4" xfId="2668"/>
    <cellStyle name="Accent2 4 2" xfId="3554"/>
    <cellStyle name="Accent2 4 2 2" xfId="29007"/>
    <cellStyle name="Accent2 4 3" xfId="13815"/>
    <cellStyle name="Accent2 4 3 2" xfId="29008"/>
    <cellStyle name="Accent2 4 4" xfId="18827"/>
    <cellStyle name="Accent2 4_Sheet1" xfId="29009"/>
    <cellStyle name="Accent2 5" xfId="3555"/>
    <cellStyle name="Accent2 5 2" xfId="3556"/>
    <cellStyle name="Accent2 5 2 2" xfId="13817"/>
    <cellStyle name="Accent2 5 2 2 2" xfId="29011"/>
    <cellStyle name="Accent2 5 2 3" xfId="18829"/>
    <cellStyle name="Accent2 5 3" xfId="11132"/>
    <cellStyle name="Accent2 5 3 2" xfId="29012"/>
    <cellStyle name="Accent2 5 4" xfId="13816"/>
    <cellStyle name="Accent2 5 4 2" xfId="29013"/>
    <cellStyle name="Accent2 5 5" xfId="18828"/>
    <cellStyle name="Accent2 5 5 2" xfId="29010"/>
    <cellStyle name="Accent2 5_Sheet2" xfId="29014"/>
    <cellStyle name="Accent2 6" xfId="11345"/>
    <cellStyle name="Accent2 6 2" xfId="48222"/>
    <cellStyle name="Accent2 6 3" xfId="29015"/>
    <cellStyle name="Accent2 7" xfId="29016"/>
    <cellStyle name="Accent2 7 2" xfId="48223"/>
    <cellStyle name="Accent2 8" xfId="29017"/>
    <cellStyle name="Accent2 9" xfId="29018"/>
    <cellStyle name="Accent3" xfId="49317" builtinId="37" customBuiltin="1"/>
    <cellStyle name="Accent3 - 20%" xfId="47092"/>
    <cellStyle name="Accent3 - 40%" xfId="47093"/>
    <cellStyle name="Accent3 - 60%" xfId="47094"/>
    <cellStyle name="Accent3 2" xfId="80"/>
    <cellStyle name="Accent3 2 2" xfId="1708"/>
    <cellStyle name="Accent3 2 2 2" xfId="6460"/>
    <cellStyle name="Accent3 2 2 2 2" xfId="29019"/>
    <cellStyle name="Accent3 2 2 3" xfId="47095"/>
    <cellStyle name="Accent3 2 2_Sheet1" xfId="29020"/>
    <cellStyle name="Accent3 2 3" xfId="10470"/>
    <cellStyle name="Accent3 2 3 2" xfId="29022"/>
    <cellStyle name="Accent3 2 3 3" xfId="29021"/>
    <cellStyle name="Accent3 2 4" xfId="11526"/>
    <cellStyle name="Accent3 2 4 2" xfId="29023"/>
    <cellStyle name="Accent3 2 5" xfId="16543"/>
    <cellStyle name="Accent3 2_instructions" xfId="48109"/>
    <cellStyle name="Accent3 3" xfId="2700"/>
    <cellStyle name="Accent3 3 2" xfId="2730"/>
    <cellStyle name="Accent3 3 2 2" xfId="13044"/>
    <cellStyle name="Accent3 3 2 2 2" xfId="29024"/>
    <cellStyle name="Accent3 3 2 3" xfId="18061"/>
    <cellStyle name="Accent3 3 3" xfId="3557"/>
    <cellStyle name="Accent3 3 3 2" xfId="13818"/>
    <cellStyle name="Accent3 3 3 2 2" xfId="29025"/>
    <cellStyle name="Accent3 3 3 3" xfId="18830"/>
    <cellStyle name="Accent3 3 4" xfId="11133"/>
    <cellStyle name="Accent3 3 4 2" xfId="29026"/>
    <cellStyle name="Accent3 3 4 3" xfId="22043"/>
    <cellStyle name="Accent3 3 5" xfId="13015"/>
    <cellStyle name="Accent3 3 6" xfId="18032"/>
    <cellStyle name="Accent3 3_Sheet1" xfId="29027"/>
    <cellStyle name="Accent3 4" xfId="2669"/>
    <cellStyle name="Accent3 4 2" xfId="3558"/>
    <cellStyle name="Accent3 4 2 2" xfId="29028"/>
    <cellStyle name="Accent3 4 3" xfId="13819"/>
    <cellStyle name="Accent3 4 3 2" xfId="29029"/>
    <cellStyle name="Accent3 4 4" xfId="18831"/>
    <cellStyle name="Accent3 4_Sheet1" xfId="29030"/>
    <cellStyle name="Accent3 5" xfId="3559"/>
    <cellStyle name="Accent3 5 2" xfId="3560"/>
    <cellStyle name="Accent3 5 2 2" xfId="13821"/>
    <cellStyle name="Accent3 5 2 2 2" xfId="29032"/>
    <cellStyle name="Accent3 5 2 3" xfId="18833"/>
    <cellStyle name="Accent3 5 3" xfId="11134"/>
    <cellStyle name="Accent3 5 3 2" xfId="29033"/>
    <cellStyle name="Accent3 5 4" xfId="13820"/>
    <cellStyle name="Accent3 5 4 2" xfId="29034"/>
    <cellStyle name="Accent3 5 5" xfId="18832"/>
    <cellStyle name="Accent3 5 5 2" xfId="29031"/>
    <cellStyle name="Accent3 5_Sheet2" xfId="29035"/>
    <cellStyle name="Accent3 6" xfId="11349"/>
    <cellStyle name="Accent3 6 2" xfId="48224"/>
    <cellStyle name="Accent3 6 3" xfId="29036"/>
    <cellStyle name="Accent3 7" xfId="29037"/>
    <cellStyle name="Accent3 7 2" xfId="48225"/>
    <cellStyle name="Accent3 8" xfId="29038"/>
    <cellStyle name="Accent3 9" xfId="29039"/>
    <cellStyle name="Accent4" xfId="49321" builtinId="41" customBuiltin="1"/>
    <cellStyle name="Accent4 - 20%" xfId="47096"/>
    <cellStyle name="Accent4 - 40%" xfId="47097"/>
    <cellStyle name="Accent4 - 60%" xfId="47098"/>
    <cellStyle name="Accent4 2" xfId="82"/>
    <cellStyle name="Accent4 2 2" xfId="1709"/>
    <cellStyle name="Accent4 2 2 2" xfId="6461"/>
    <cellStyle name="Accent4 2 2 2 2" xfId="29040"/>
    <cellStyle name="Accent4 2 2 3" xfId="47099"/>
    <cellStyle name="Accent4 2 2_Sheet1" xfId="29041"/>
    <cellStyle name="Accent4 2 3" xfId="10471"/>
    <cellStyle name="Accent4 2 3 2" xfId="29043"/>
    <cellStyle name="Accent4 2 3 3" xfId="29042"/>
    <cellStyle name="Accent4 2 4" xfId="11528"/>
    <cellStyle name="Accent4 2 4 2" xfId="29044"/>
    <cellStyle name="Accent4 2 5" xfId="16545"/>
    <cellStyle name="Accent4 2_instructions" xfId="48110"/>
    <cellStyle name="Accent4 3" xfId="2701"/>
    <cellStyle name="Accent4 3 2" xfId="2731"/>
    <cellStyle name="Accent4 3 2 2" xfId="13045"/>
    <cellStyle name="Accent4 3 2 2 2" xfId="29045"/>
    <cellStyle name="Accent4 3 2 3" xfId="18062"/>
    <cellStyle name="Accent4 3 3" xfId="3561"/>
    <cellStyle name="Accent4 3 3 2" xfId="13822"/>
    <cellStyle name="Accent4 3 3 2 2" xfId="29046"/>
    <cellStyle name="Accent4 3 3 3" xfId="18834"/>
    <cellStyle name="Accent4 3 4" xfId="11135"/>
    <cellStyle name="Accent4 3 4 2" xfId="29047"/>
    <cellStyle name="Accent4 3 4 3" xfId="22044"/>
    <cellStyle name="Accent4 3 5" xfId="13016"/>
    <cellStyle name="Accent4 3 6" xfId="18033"/>
    <cellStyle name="Accent4 3_Sheet1" xfId="29048"/>
    <cellStyle name="Accent4 4" xfId="2646"/>
    <cellStyle name="Accent4 4 2" xfId="3562"/>
    <cellStyle name="Accent4 4 2 2" xfId="29049"/>
    <cellStyle name="Accent4 4 3" xfId="13823"/>
    <cellStyle name="Accent4 4 3 2" xfId="29050"/>
    <cellStyle name="Accent4 4 4" xfId="18835"/>
    <cellStyle name="Accent4 4_Sheet1" xfId="29051"/>
    <cellStyle name="Accent4 5" xfId="3563"/>
    <cellStyle name="Accent4 5 2" xfId="3564"/>
    <cellStyle name="Accent4 5 2 2" xfId="13825"/>
    <cellStyle name="Accent4 5 2 2 2" xfId="29053"/>
    <cellStyle name="Accent4 5 2 3" xfId="18837"/>
    <cellStyle name="Accent4 5 3" xfId="11136"/>
    <cellStyle name="Accent4 5 3 2" xfId="29054"/>
    <cellStyle name="Accent4 5 4" xfId="13824"/>
    <cellStyle name="Accent4 5 4 2" xfId="29055"/>
    <cellStyle name="Accent4 5 5" xfId="18836"/>
    <cellStyle name="Accent4 5 5 2" xfId="29052"/>
    <cellStyle name="Accent4 5_Sheet2" xfId="29056"/>
    <cellStyle name="Accent4 6" xfId="11353"/>
    <cellStyle name="Accent4 6 2" xfId="48226"/>
    <cellStyle name="Accent4 6 3" xfId="29057"/>
    <cellStyle name="Accent4 7" xfId="29058"/>
    <cellStyle name="Accent4 7 2" xfId="48227"/>
    <cellStyle name="Accent4 8" xfId="29059"/>
    <cellStyle name="Accent4 9" xfId="29060"/>
    <cellStyle name="Accent5" xfId="49325" builtinId="45" customBuiltin="1"/>
    <cellStyle name="Accent5 - 20%" xfId="47100"/>
    <cellStyle name="Accent5 - 40%" xfId="47101"/>
    <cellStyle name="Accent5 - 60%" xfId="47102"/>
    <cellStyle name="Accent5 2" xfId="84"/>
    <cellStyle name="Accent5 2 2" xfId="1710"/>
    <cellStyle name="Accent5 2 2 2" xfId="6462"/>
    <cellStyle name="Accent5 2 2 2 2" xfId="29061"/>
    <cellStyle name="Accent5 2 2 3" xfId="47103"/>
    <cellStyle name="Accent5 2 2_Sheet1" xfId="29062"/>
    <cellStyle name="Accent5 2 3" xfId="10472"/>
    <cellStyle name="Accent5 2 3 2" xfId="29064"/>
    <cellStyle name="Accent5 2 3 3" xfId="29063"/>
    <cellStyle name="Accent5 2 4" xfId="11530"/>
    <cellStyle name="Accent5 2 4 2" xfId="29065"/>
    <cellStyle name="Accent5 2 5" xfId="16547"/>
    <cellStyle name="Accent5 2_instructions" xfId="48111"/>
    <cellStyle name="Accent5 3" xfId="2702"/>
    <cellStyle name="Accent5 3 2" xfId="2732"/>
    <cellStyle name="Accent5 3 2 2" xfId="13046"/>
    <cellStyle name="Accent5 3 2 2 2" xfId="29066"/>
    <cellStyle name="Accent5 3 2 3" xfId="18063"/>
    <cellStyle name="Accent5 3 3" xfId="3565"/>
    <cellStyle name="Accent5 3 3 2" xfId="13826"/>
    <cellStyle name="Accent5 3 3 2 2" xfId="29067"/>
    <cellStyle name="Accent5 3 3 3" xfId="18838"/>
    <cellStyle name="Accent5 3 4" xfId="13017"/>
    <cellStyle name="Accent5 3 4 2" xfId="22045"/>
    <cellStyle name="Accent5 3 5" xfId="18034"/>
    <cellStyle name="Accent5 3_Sheet1" xfId="29068"/>
    <cellStyle name="Accent5 4" xfId="2652"/>
    <cellStyle name="Accent5 4 2" xfId="3566"/>
    <cellStyle name="Accent5 4 2 2" xfId="29069"/>
    <cellStyle name="Accent5 4 3" xfId="13827"/>
    <cellStyle name="Accent5 4 3 2" xfId="29070"/>
    <cellStyle name="Accent5 4 4" xfId="18839"/>
    <cellStyle name="Accent5 4_Sheet1" xfId="29071"/>
    <cellStyle name="Accent5 5" xfId="3567"/>
    <cellStyle name="Accent5 5 2" xfId="3568"/>
    <cellStyle name="Accent5 5 2 2" xfId="13829"/>
    <cellStyle name="Accent5 5 2 2 2" xfId="29073"/>
    <cellStyle name="Accent5 5 2 3" xfId="18841"/>
    <cellStyle name="Accent5 5 3" xfId="11137"/>
    <cellStyle name="Accent5 5 3 2" xfId="29074"/>
    <cellStyle name="Accent5 5 4" xfId="13828"/>
    <cellStyle name="Accent5 5 4 2" xfId="29072"/>
    <cellStyle name="Accent5 5 5" xfId="18840"/>
    <cellStyle name="Accent5 5_Sheet2" xfId="29075"/>
    <cellStyle name="Accent5 6" xfId="11357"/>
    <cellStyle name="Accent5 6 2" xfId="48228"/>
    <cellStyle name="Accent5 6 3" xfId="29076"/>
    <cellStyle name="Accent5 7" xfId="29077"/>
    <cellStyle name="Accent5 7 2" xfId="48229"/>
    <cellStyle name="Accent6" xfId="49329" builtinId="49" customBuiltin="1"/>
    <cellStyle name="Accent6 - 20%" xfId="47104"/>
    <cellStyle name="Accent6 - 40%" xfId="47105"/>
    <cellStyle name="Accent6 - 60%" xfId="47106"/>
    <cellStyle name="Accent6 2" xfId="86"/>
    <cellStyle name="Accent6 2 2" xfId="1711"/>
    <cellStyle name="Accent6 2 2 2" xfId="6463"/>
    <cellStyle name="Accent6 2 2 2 2" xfId="29078"/>
    <cellStyle name="Accent6 2 2 3" xfId="47107"/>
    <cellStyle name="Accent6 2 2_Sheet1" xfId="29079"/>
    <cellStyle name="Accent6 2 3" xfId="10473"/>
    <cellStyle name="Accent6 2 3 2" xfId="29081"/>
    <cellStyle name="Accent6 2 3 3" xfId="29080"/>
    <cellStyle name="Accent6 2 4" xfId="11532"/>
    <cellStyle name="Accent6 2 4 2" xfId="29082"/>
    <cellStyle name="Accent6 2 5" xfId="16549"/>
    <cellStyle name="Accent6 2_instructions" xfId="48112"/>
    <cellStyle name="Accent6 3" xfId="2704"/>
    <cellStyle name="Accent6 3 2" xfId="2733"/>
    <cellStyle name="Accent6 3 2 2" xfId="13047"/>
    <cellStyle name="Accent6 3 2 2 2" xfId="29083"/>
    <cellStyle name="Accent6 3 2 3" xfId="18064"/>
    <cellStyle name="Accent6 3 3" xfId="3569"/>
    <cellStyle name="Accent6 3 3 2" xfId="13830"/>
    <cellStyle name="Accent6 3 3 2 2" xfId="29084"/>
    <cellStyle name="Accent6 3 3 3" xfId="18842"/>
    <cellStyle name="Accent6 3 4" xfId="13019"/>
    <cellStyle name="Accent6 3 4 2" xfId="22046"/>
    <cellStyle name="Accent6 3 5" xfId="18036"/>
    <cellStyle name="Accent6 3_Sheet1" xfId="29085"/>
    <cellStyle name="Accent6 4" xfId="2645"/>
    <cellStyle name="Accent6 4 2" xfId="3570"/>
    <cellStyle name="Accent6 4 2 2" xfId="29086"/>
    <cellStyle name="Accent6 4 3" xfId="13831"/>
    <cellStyle name="Accent6 4 3 2" xfId="29087"/>
    <cellStyle name="Accent6 4 4" xfId="18843"/>
    <cellStyle name="Accent6 4_Sheet1" xfId="29088"/>
    <cellStyle name="Accent6 5" xfId="3571"/>
    <cellStyle name="Accent6 5 2" xfId="3572"/>
    <cellStyle name="Accent6 5 2 2" xfId="13833"/>
    <cellStyle name="Accent6 5 2 2 2" xfId="29090"/>
    <cellStyle name="Accent6 5 2 3" xfId="18845"/>
    <cellStyle name="Accent6 5 3" xfId="11138"/>
    <cellStyle name="Accent6 5 3 2" xfId="29091"/>
    <cellStyle name="Accent6 5 4" xfId="13832"/>
    <cellStyle name="Accent6 5 4 2" xfId="29092"/>
    <cellStyle name="Accent6 5 5" xfId="18844"/>
    <cellStyle name="Accent6 5 5 2" xfId="29089"/>
    <cellStyle name="Accent6 5_Sheet2" xfId="29093"/>
    <cellStyle name="Accent6 6" xfId="11361"/>
    <cellStyle name="Accent6 6 2" xfId="48230"/>
    <cellStyle name="Accent6 6 3" xfId="29094"/>
    <cellStyle name="Accent6 7" xfId="29095"/>
    <cellStyle name="Accent6 7 2" xfId="48231"/>
    <cellStyle name="Accent6 8" xfId="29096"/>
    <cellStyle name="AFE" xfId="29097"/>
    <cellStyle name="args.style" xfId="29098"/>
    <cellStyle name="Bad" xfId="49299" builtinId="27" customBuiltin="1"/>
    <cellStyle name="Bad 2" xfId="88"/>
    <cellStyle name="Bad 2 2" xfId="1712"/>
    <cellStyle name="Bad 2 2 2" xfId="11139"/>
    <cellStyle name="Bad 2 2 2 2" xfId="29099"/>
    <cellStyle name="Bad 2 2 2 3" xfId="22047"/>
    <cellStyle name="Bad 2 2 3" xfId="3997"/>
    <cellStyle name="Bad 2 2 3 2" xfId="29100"/>
    <cellStyle name="Bad 2 2 4" xfId="14231"/>
    <cellStyle name="Bad 2 2 5" xfId="19243"/>
    <cellStyle name="Bad 2 2_Sheet1" xfId="29101"/>
    <cellStyle name="Bad 2 3" xfId="10474"/>
    <cellStyle name="Bad 2 3 2" xfId="29102"/>
    <cellStyle name="Bad 2 3_Sheet1" xfId="29103"/>
    <cellStyle name="Bad 2 4" xfId="11534"/>
    <cellStyle name="Bad 2 4 2" xfId="29105"/>
    <cellStyle name="Bad 2 4 3" xfId="29104"/>
    <cellStyle name="Bad 2 5" xfId="16551"/>
    <cellStyle name="Bad 2 5 2" xfId="29106"/>
    <cellStyle name="Bad 2_instructions" xfId="48113"/>
    <cellStyle name="Bad 3" xfId="2705"/>
    <cellStyle name="Bad 3 2" xfId="2734"/>
    <cellStyle name="Bad 3 2 2" xfId="13048"/>
    <cellStyle name="Bad 3 2 2 2" xfId="29107"/>
    <cellStyle name="Bad 3 2 3" xfId="18065"/>
    <cellStyle name="Bad 3 3" xfId="3573"/>
    <cellStyle name="Bad 3 3 2" xfId="13834"/>
    <cellStyle name="Bad 3 3 2 2" xfId="29108"/>
    <cellStyle name="Bad 3 3 3" xfId="18846"/>
    <cellStyle name="Bad 3 4" xfId="11140"/>
    <cellStyle name="Bad 3 4 2" xfId="29109"/>
    <cellStyle name="Bad 3 4 3" xfId="22048"/>
    <cellStyle name="Bad 3 5" xfId="13020"/>
    <cellStyle name="Bad 3 6" xfId="18037"/>
    <cellStyle name="Bad 3_Sheet1" xfId="29110"/>
    <cellStyle name="Bad 4" xfId="2643"/>
    <cellStyle name="Bad 4 2" xfId="3574"/>
    <cellStyle name="Bad 4 2 2" xfId="29111"/>
    <cellStyle name="Bad 4 3" xfId="13835"/>
    <cellStyle name="Bad 4 3 2" xfId="29112"/>
    <cellStyle name="Bad 4 4" xfId="18847"/>
    <cellStyle name="Bad 4_Sheet1" xfId="29113"/>
    <cellStyle name="Bad 5" xfId="3575"/>
    <cellStyle name="Bad 5 2" xfId="3576"/>
    <cellStyle name="Bad 5 2 2" xfId="13837"/>
    <cellStyle name="Bad 5 2 2 2" xfId="29115"/>
    <cellStyle name="Bad 5 2 3" xfId="18849"/>
    <cellStyle name="Bad 5 3" xfId="11141"/>
    <cellStyle name="Bad 5 3 2" xfId="29116"/>
    <cellStyle name="Bad 5 4" xfId="13836"/>
    <cellStyle name="Bad 5 4 2" xfId="29117"/>
    <cellStyle name="Bad 5 5" xfId="18848"/>
    <cellStyle name="Bad 5 5 2" xfId="29114"/>
    <cellStyle name="Bad 5_Sheet2" xfId="29118"/>
    <cellStyle name="Bad 6" xfId="11330"/>
    <cellStyle name="Bad 6 2" xfId="48232"/>
    <cellStyle name="Bad 6 3" xfId="29119"/>
    <cellStyle name="Bad 7" xfId="29120"/>
    <cellStyle name="Bad 7 2" xfId="48233"/>
    <cellStyle name="Bad 8" xfId="29121"/>
    <cellStyle name="Bad 9" xfId="29122"/>
    <cellStyle name="Calc Currency (0)" xfId="29123"/>
    <cellStyle name="Calc Currency (0) 2" xfId="29124"/>
    <cellStyle name="Calc Currency (0) 3" xfId="29125"/>
    <cellStyle name="Calc Currency (0)_Sheet2" xfId="29126"/>
    <cellStyle name="Calculation" xfId="49303" builtinId="22" customBuiltin="1"/>
    <cellStyle name="Calculation 10" xfId="29127"/>
    <cellStyle name="Calculation 11" xfId="29128"/>
    <cellStyle name="Calculation 2" xfId="90"/>
    <cellStyle name="Calculation 2 2" xfId="1067"/>
    <cellStyle name="Calculation 2 2 2" xfId="12499"/>
    <cellStyle name="Calculation 2 2 2 2" xfId="48234"/>
    <cellStyle name="Calculation 2 2 2 3" xfId="29129"/>
    <cellStyle name="Calculation 2 2 3" xfId="17516"/>
    <cellStyle name="Calculation 2 2 3 2" xfId="29130"/>
    <cellStyle name="Calculation 2 2 4" xfId="29131"/>
    <cellStyle name="Calculation 2 2 5" xfId="47108"/>
    <cellStyle name="Calculation 2 2 6" xfId="48694"/>
    <cellStyle name="Calculation 2 2_Sheet1" xfId="29132"/>
    <cellStyle name="Calculation 2 3" xfId="1713"/>
    <cellStyle name="Calculation 2 3 2" xfId="5295"/>
    <cellStyle name="Calculation 2 3 2 2" xfId="29134"/>
    <cellStyle name="Calculation 2 3 3" xfId="15468"/>
    <cellStyle name="Calculation 2 3 3 2" xfId="29135"/>
    <cellStyle name="Calculation 2 3 4" xfId="20480"/>
    <cellStyle name="Calculation 2 3 4 2" xfId="29133"/>
    <cellStyle name="Calculation 2 3 5" xfId="48235"/>
    <cellStyle name="Calculation 2 3_Sheet2" xfId="29136"/>
    <cellStyle name="Calculation 2 4" xfId="11536"/>
    <cellStyle name="Calculation 2 4 2" xfId="29137"/>
    <cellStyle name="Calculation 2 5" xfId="16553"/>
    <cellStyle name="Calculation 2 6" xfId="48693"/>
    <cellStyle name="Calculation 2_instructions" xfId="48114"/>
    <cellStyle name="Calculation 3" xfId="2707"/>
    <cellStyle name="Calculation 3 2" xfId="2735"/>
    <cellStyle name="Calculation 3 2 2" xfId="4377"/>
    <cellStyle name="Calculation 3 2 2 2" xfId="14600"/>
    <cellStyle name="Calculation 3 2 2 3" xfId="19612"/>
    <cellStyle name="Calculation 3 2 3" xfId="13049"/>
    <cellStyle name="Calculation 3 2 3 2" xfId="29138"/>
    <cellStyle name="Calculation 3 2 4" xfId="18066"/>
    <cellStyle name="Calculation 3 2 4 2" xfId="48236"/>
    <cellStyle name="Calculation 3 3" xfId="5322"/>
    <cellStyle name="Calculation 3 3 2" xfId="15495"/>
    <cellStyle name="Calculation 3 3 2 2" xfId="29139"/>
    <cellStyle name="Calculation 3 3 3" xfId="20507"/>
    <cellStyle name="Calculation 3 4" xfId="3577"/>
    <cellStyle name="Calculation 3 4 2" xfId="13838"/>
    <cellStyle name="Calculation 3 4 2 2" xfId="29140"/>
    <cellStyle name="Calculation 3 4 3" xfId="18850"/>
    <cellStyle name="Calculation 3 5" xfId="11142"/>
    <cellStyle name="Calculation 3 5 2" xfId="29141"/>
    <cellStyle name="Calculation 3 5 3" xfId="22049"/>
    <cellStyle name="Calculation 3 6" xfId="13022"/>
    <cellStyle name="Calculation 3 6 2" xfId="29142"/>
    <cellStyle name="Calculation 3 7" xfId="18039"/>
    <cellStyle name="Calculation 3 7 2" xfId="29143"/>
    <cellStyle name="Calculation 3 8" xfId="45133"/>
    <cellStyle name="Calculation 3_Sheet1" xfId="29144"/>
    <cellStyle name="Calculation 4" xfId="2642"/>
    <cellStyle name="Calculation 4 2" xfId="4378"/>
    <cellStyle name="Calculation 4 2 2" xfId="14601"/>
    <cellStyle name="Calculation 4 2 2 2" xfId="29145"/>
    <cellStyle name="Calculation 4 2 3" xfId="19613"/>
    <cellStyle name="Calculation 4 3" xfId="5323"/>
    <cellStyle name="Calculation 4 3 2" xfId="15496"/>
    <cellStyle name="Calculation 4 3 2 2" xfId="29146"/>
    <cellStyle name="Calculation 4 3 3" xfId="20508"/>
    <cellStyle name="Calculation 4 4" xfId="3578"/>
    <cellStyle name="Calculation 4 4 2" xfId="29147"/>
    <cellStyle name="Calculation 4 5" xfId="13839"/>
    <cellStyle name="Calculation 4 5 2" xfId="29148"/>
    <cellStyle name="Calculation 4 6" xfId="18851"/>
    <cellStyle name="Calculation 4 7" xfId="48695"/>
    <cellStyle name="Calculation 4_Sheet1" xfId="29149"/>
    <cellStyle name="Calculation 5" xfId="3579"/>
    <cellStyle name="Calculation 5 2" xfId="3580"/>
    <cellStyle name="Calculation 5 2 2" xfId="4380"/>
    <cellStyle name="Calculation 5 2 2 2" xfId="14603"/>
    <cellStyle name="Calculation 5 2 2 3" xfId="19615"/>
    <cellStyle name="Calculation 5 2 3" xfId="5325"/>
    <cellStyle name="Calculation 5 2 3 2" xfId="15498"/>
    <cellStyle name="Calculation 5 2 3 3" xfId="20510"/>
    <cellStyle name="Calculation 5 2 4" xfId="13841"/>
    <cellStyle name="Calculation 5 2 4 2" xfId="29151"/>
    <cellStyle name="Calculation 5 2 5" xfId="18853"/>
    <cellStyle name="Calculation 5 3" xfId="4379"/>
    <cellStyle name="Calculation 5 3 2" xfId="14602"/>
    <cellStyle name="Calculation 5 3 2 2" xfId="29152"/>
    <cellStyle name="Calculation 5 3 3" xfId="19614"/>
    <cellStyle name="Calculation 5 4" xfId="5324"/>
    <cellStyle name="Calculation 5 4 2" xfId="15497"/>
    <cellStyle name="Calculation 5 4 2 2" xfId="29153"/>
    <cellStyle name="Calculation 5 4 3" xfId="20509"/>
    <cellStyle name="Calculation 5 5" xfId="11143"/>
    <cellStyle name="Calculation 5 5 2" xfId="29154"/>
    <cellStyle name="Calculation 5 6" xfId="13840"/>
    <cellStyle name="Calculation 5 6 2" xfId="29150"/>
    <cellStyle name="Calculation 5 7" xfId="18852"/>
    <cellStyle name="Calculation 5_Sheet2" xfId="29155"/>
    <cellStyle name="Calculation 6" xfId="11334"/>
    <cellStyle name="Calculation 6 2" xfId="29157"/>
    <cellStyle name="Calculation 6 3" xfId="48237"/>
    <cellStyle name="Calculation 6 4" xfId="29156"/>
    <cellStyle name="Calculation 6_Sheet2" xfId="29158"/>
    <cellStyle name="Calculation 7" xfId="29159"/>
    <cellStyle name="Calculation 7 2" xfId="29160"/>
    <cellStyle name="Calculation 7 3" xfId="48238"/>
    <cellStyle name="Calculation 7_Sheet2" xfId="29161"/>
    <cellStyle name="Calculation 8" xfId="29162"/>
    <cellStyle name="Calculation 9" xfId="29163"/>
    <cellStyle name="Cancel" xfId="29164"/>
    <cellStyle name="Cancel 2" xfId="29165"/>
    <cellStyle name="Check Cell" xfId="49305" builtinId="23" customBuiltin="1"/>
    <cellStyle name="Check Cell 2" xfId="92"/>
    <cellStyle name="Check Cell 2 2" xfId="1714"/>
    <cellStyle name="Check Cell 2 2 2" xfId="6464"/>
    <cellStyle name="Check Cell 2 2 2 2" xfId="29166"/>
    <cellStyle name="Check Cell 2 2 3" xfId="47109"/>
    <cellStyle name="Check Cell 2 2_Sheet1" xfId="29167"/>
    <cellStyle name="Check Cell 2 3" xfId="10475"/>
    <cellStyle name="Check Cell 2 3 2" xfId="29169"/>
    <cellStyle name="Check Cell 2 3 3" xfId="29168"/>
    <cellStyle name="Check Cell 2 4" xfId="11538"/>
    <cellStyle name="Check Cell 2 4 2" xfId="29170"/>
    <cellStyle name="Check Cell 2 5" xfId="16555"/>
    <cellStyle name="Check Cell 2_instructions" xfId="48115"/>
    <cellStyle name="Check Cell 3" xfId="2708"/>
    <cellStyle name="Check Cell 3 2" xfId="2736"/>
    <cellStyle name="Check Cell 3 2 2" xfId="13050"/>
    <cellStyle name="Check Cell 3 2 2 2" xfId="29171"/>
    <cellStyle name="Check Cell 3 2 3" xfId="18067"/>
    <cellStyle name="Check Cell 3 3" xfId="3581"/>
    <cellStyle name="Check Cell 3 3 2" xfId="13842"/>
    <cellStyle name="Check Cell 3 3 2 2" xfId="29172"/>
    <cellStyle name="Check Cell 3 3 3" xfId="18854"/>
    <cellStyle name="Check Cell 3 4" xfId="13023"/>
    <cellStyle name="Check Cell 3 4 2" xfId="22050"/>
    <cellStyle name="Check Cell 3 5" xfId="18040"/>
    <cellStyle name="Check Cell 3_Sheet1" xfId="29173"/>
    <cellStyle name="Check Cell 4" xfId="2659"/>
    <cellStyle name="Check Cell 4 2" xfId="3582"/>
    <cellStyle name="Check Cell 4 2 2" xfId="29174"/>
    <cellStyle name="Check Cell 4 3" xfId="13843"/>
    <cellStyle name="Check Cell 4 3 2" xfId="29175"/>
    <cellStyle name="Check Cell 4 4" xfId="18855"/>
    <cellStyle name="Check Cell 4_Sheet1" xfId="29176"/>
    <cellStyle name="Check Cell 5" xfId="3583"/>
    <cellStyle name="Check Cell 5 2" xfId="3584"/>
    <cellStyle name="Check Cell 5 2 2" xfId="13845"/>
    <cellStyle name="Check Cell 5 2 2 2" xfId="29178"/>
    <cellStyle name="Check Cell 5 2 3" xfId="18857"/>
    <cellStyle name="Check Cell 5 3" xfId="11144"/>
    <cellStyle name="Check Cell 5 3 2" xfId="29179"/>
    <cellStyle name="Check Cell 5 4" xfId="13844"/>
    <cellStyle name="Check Cell 5 4 2" xfId="29177"/>
    <cellStyle name="Check Cell 5 5" xfId="18856"/>
    <cellStyle name="Check Cell 5_Sheet2" xfId="29180"/>
    <cellStyle name="Check Cell 6" xfId="11336"/>
    <cellStyle name="Check Cell 6 2" xfId="48239"/>
    <cellStyle name="Check Cell 6 3" xfId="29181"/>
    <cellStyle name="Check Cell 7" xfId="29182"/>
    <cellStyle name="Check Cell 7 2" xfId="48240"/>
    <cellStyle name="Comma" xfId="5" builtinId="3"/>
    <cellStyle name="Comma 10" xfId="10476"/>
    <cellStyle name="Comma 10 2" xfId="10477"/>
    <cellStyle name="Comma 10 2 2" xfId="11264"/>
    <cellStyle name="Comma 10 3" xfId="11263"/>
    <cellStyle name="Comma 2" xfId="93"/>
    <cellStyle name="Comma 2 10" xfId="21566"/>
    <cellStyle name="Comma 2 11" xfId="21642"/>
    <cellStyle name="Comma 2 2" xfId="94"/>
    <cellStyle name="Comma 2 2 2" xfId="1070"/>
    <cellStyle name="Comma 2 2 2 2" xfId="1342"/>
    <cellStyle name="Comma 2 2 2 2 2" xfId="2805"/>
    <cellStyle name="Comma 2 2 2 2 2 2" xfId="29183"/>
    <cellStyle name="Comma 2 2 2 2 3" xfId="12766"/>
    <cellStyle name="Comma 2 2 2 2 4" xfId="17783"/>
    <cellStyle name="Comma 2 2 2 2 5" xfId="21519"/>
    <cellStyle name="Comma 2 2 2 2 6" xfId="21593"/>
    <cellStyle name="Comma 2 2 2 2 7" xfId="21669"/>
    <cellStyle name="Comma 2 2 2 3" xfId="2788"/>
    <cellStyle name="Comma 2 2 2 4" xfId="12502"/>
    <cellStyle name="Comma 2 2 2 5" xfId="17519"/>
    <cellStyle name="Comma 2 2 2 6" xfId="21502"/>
    <cellStyle name="Comma 2 2 2 7" xfId="21576"/>
    <cellStyle name="Comma 2 2 2 8" xfId="21652"/>
    <cellStyle name="Comma 2 2 2_Sheet1" xfId="29184"/>
    <cellStyle name="Comma 2 2 3" xfId="1418"/>
    <cellStyle name="Comma 2 2 3 2" xfId="2812"/>
    <cellStyle name="Comma 2 2 3 3" xfId="12841"/>
    <cellStyle name="Comma 2 2 3 4" xfId="17858"/>
    <cellStyle name="Comma 2 2 3 5" xfId="21526"/>
    <cellStyle name="Comma 2 2 3 6" xfId="21600"/>
    <cellStyle name="Comma 2 2 3 7" xfId="21676"/>
    <cellStyle name="Comma 2 2 3_Sheet1" xfId="29185"/>
    <cellStyle name="Comma 2 2 4" xfId="2779"/>
    <cellStyle name="Comma 2 2 4 2" xfId="29186"/>
    <cellStyle name="Comma 2 2 5" xfId="11540"/>
    <cellStyle name="Comma 2 2 5 2" xfId="29187"/>
    <cellStyle name="Comma 2 2 6" xfId="16557"/>
    <cellStyle name="Comma 2 2 7" xfId="21493"/>
    <cellStyle name="Comma 2 2 8" xfId="21567"/>
    <cellStyle name="Comma 2 2 9" xfId="21643"/>
    <cellStyle name="Comma 2 2_Sheet1" xfId="29188"/>
    <cellStyle name="Comma 2 3" xfId="95"/>
    <cellStyle name="Comma 2 3 2" xfId="1071"/>
    <cellStyle name="Comma 2 3 2 2" xfId="1343"/>
    <cellStyle name="Comma 2 3 2 2 2" xfId="2806"/>
    <cellStyle name="Comma 2 3 2 2 2 2" xfId="29189"/>
    <cellStyle name="Comma 2 3 2 2 3" xfId="12767"/>
    <cellStyle name="Comma 2 3 2 2 4" xfId="17784"/>
    <cellStyle name="Comma 2 3 2 2 5" xfId="21520"/>
    <cellStyle name="Comma 2 3 2 2 6" xfId="21594"/>
    <cellStyle name="Comma 2 3 2 2 7" xfId="21670"/>
    <cellStyle name="Comma 2 3 2 3" xfId="2789"/>
    <cellStyle name="Comma 2 3 2 4" xfId="12503"/>
    <cellStyle name="Comma 2 3 2 5" xfId="17520"/>
    <cellStyle name="Comma 2 3 2 6" xfId="21503"/>
    <cellStyle name="Comma 2 3 2 7" xfId="21577"/>
    <cellStyle name="Comma 2 3 2 8" xfId="21653"/>
    <cellStyle name="Comma 2 3 2_Sheet1" xfId="29190"/>
    <cellStyle name="Comma 2 3 3" xfId="1417"/>
    <cellStyle name="Comma 2 3 3 2" xfId="2811"/>
    <cellStyle name="Comma 2 3 3 3" xfId="12840"/>
    <cellStyle name="Comma 2 3 3 4" xfId="17857"/>
    <cellStyle name="Comma 2 3 3 5" xfId="21525"/>
    <cellStyle name="Comma 2 3 3 6" xfId="21599"/>
    <cellStyle name="Comma 2 3 3 7" xfId="21675"/>
    <cellStyle name="Comma 2 3 3_Sheet1" xfId="29191"/>
    <cellStyle name="Comma 2 3 4" xfId="2780"/>
    <cellStyle name="Comma 2 3 4 2" xfId="29192"/>
    <cellStyle name="Comma 2 3 5" xfId="11541"/>
    <cellStyle name="Comma 2 3 5 2" xfId="29193"/>
    <cellStyle name="Comma 2 3 6" xfId="16558"/>
    <cellStyle name="Comma 2 3 7" xfId="21494"/>
    <cellStyle name="Comma 2 3 8" xfId="21568"/>
    <cellStyle name="Comma 2 3 9" xfId="21644"/>
    <cellStyle name="Comma 2 3_Sheet1" xfId="29194"/>
    <cellStyle name="Comma 2 4" xfId="1069"/>
    <cellStyle name="Comma 2 4 2" xfId="1341"/>
    <cellStyle name="Comma 2 4 2 2" xfId="2804"/>
    <cellStyle name="Comma 2 4 2 2 2" xfId="29195"/>
    <cellStyle name="Comma 2 4 2 3" xfId="12765"/>
    <cellStyle name="Comma 2 4 2 4" xfId="17782"/>
    <cellStyle name="Comma 2 4 2 5" xfId="21518"/>
    <cellStyle name="Comma 2 4 2 6" xfId="21592"/>
    <cellStyle name="Comma 2 4 2 7" xfId="21668"/>
    <cellStyle name="Comma 2 4 3" xfId="2787"/>
    <cellStyle name="Comma 2 4 4" xfId="12501"/>
    <cellStyle name="Comma 2 4 5" xfId="17518"/>
    <cellStyle name="Comma 2 4 6" xfId="21501"/>
    <cellStyle name="Comma 2 4 7" xfId="21575"/>
    <cellStyle name="Comma 2 4 8" xfId="21651"/>
    <cellStyle name="Comma 2 4_Sheet1" xfId="29196"/>
    <cellStyle name="Comma 2 5" xfId="1297"/>
    <cellStyle name="Comma 2 5 2" xfId="11233"/>
    <cellStyle name="Comma 2 5 2 2" xfId="22051"/>
    <cellStyle name="Comma 2 5 3" xfId="2796"/>
    <cellStyle name="Comma 2 5 4" xfId="12721"/>
    <cellStyle name="Comma 2 5 5" xfId="17738"/>
    <cellStyle name="Comma 2 5 6" xfId="21510"/>
    <cellStyle name="Comma 2 5 7" xfId="21584"/>
    <cellStyle name="Comma 2 5 8" xfId="21660"/>
    <cellStyle name="Comma 2 5_Sheet1" xfId="29197"/>
    <cellStyle name="Comma 2 6" xfId="2778"/>
    <cellStyle name="Comma 2 6 2" xfId="29198"/>
    <cellStyle name="Comma 2 7" xfId="11539"/>
    <cellStyle name="Comma 2 7 2" xfId="29199"/>
    <cellStyle name="Comma 2 8" xfId="16556"/>
    <cellStyle name="Comma 2 9" xfId="21492"/>
    <cellStyle name="Comma 2_Sheet1" xfId="29200"/>
    <cellStyle name="Comma 3" xfId="96"/>
    <cellStyle name="Comma 3 10" xfId="21569"/>
    <cellStyle name="Comma 3 11" xfId="21645"/>
    <cellStyle name="Comma 3 2" xfId="97"/>
    <cellStyle name="Comma 3 2 2" xfId="1073"/>
    <cellStyle name="Comma 3 2 2 2" xfId="1323"/>
    <cellStyle name="Comma 3 2 2 2 2" xfId="2800"/>
    <cellStyle name="Comma 3 2 2 2 2 2" xfId="29201"/>
    <cellStyle name="Comma 3 2 2 2 3" xfId="12747"/>
    <cellStyle name="Comma 3 2 2 2 4" xfId="17764"/>
    <cellStyle name="Comma 3 2 2 2 5" xfId="21514"/>
    <cellStyle name="Comma 3 2 2 2 6" xfId="21588"/>
    <cellStyle name="Comma 3 2 2 2 7" xfId="21664"/>
    <cellStyle name="Comma 3 2 2 3" xfId="2791"/>
    <cellStyle name="Comma 3 2 2 4" xfId="12505"/>
    <cellStyle name="Comma 3 2 2 5" xfId="17522"/>
    <cellStyle name="Comma 3 2 2 6" xfId="21505"/>
    <cellStyle name="Comma 3 2 2 7" xfId="21579"/>
    <cellStyle name="Comma 3 2 2 8" xfId="21655"/>
    <cellStyle name="Comma 3 2 2_Sheet1" xfId="29202"/>
    <cellStyle name="Comma 3 2 3" xfId="1415"/>
    <cellStyle name="Comma 3 2 3 2" xfId="2809"/>
    <cellStyle name="Comma 3 2 3 3" xfId="12838"/>
    <cellStyle name="Comma 3 2 3 4" xfId="17855"/>
    <cellStyle name="Comma 3 2 3 5" xfId="21523"/>
    <cellStyle name="Comma 3 2 3 6" xfId="21597"/>
    <cellStyle name="Comma 3 2 3 7" xfId="21673"/>
    <cellStyle name="Comma 3 2 3_Sheet1" xfId="29203"/>
    <cellStyle name="Comma 3 2 4" xfId="2782"/>
    <cellStyle name="Comma 3 2 4 2" xfId="29204"/>
    <cellStyle name="Comma 3 2 5" xfId="11543"/>
    <cellStyle name="Comma 3 2 5 2" xfId="29205"/>
    <cellStyle name="Comma 3 2 6" xfId="16560"/>
    <cellStyle name="Comma 3 2 7" xfId="21496"/>
    <cellStyle name="Comma 3 2 8" xfId="21570"/>
    <cellStyle name="Comma 3 2 9" xfId="21646"/>
    <cellStyle name="Comma 3 2_Sheet1" xfId="29206"/>
    <cellStyle name="Comma 3 3" xfId="1072"/>
    <cellStyle name="Comma 3 3 2" xfId="1322"/>
    <cellStyle name="Comma 3 3 2 2" xfId="2799"/>
    <cellStyle name="Comma 3 3 2 2 2" xfId="29207"/>
    <cellStyle name="Comma 3 3 2 3" xfId="12746"/>
    <cellStyle name="Comma 3 3 2 4" xfId="17763"/>
    <cellStyle name="Comma 3 3 2 5" xfId="21513"/>
    <cellStyle name="Comma 3 3 2 6" xfId="21587"/>
    <cellStyle name="Comma 3 3 2 7" xfId="21663"/>
    <cellStyle name="Comma 3 3 3" xfId="2790"/>
    <cellStyle name="Comma 3 3 4" xfId="12504"/>
    <cellStyle name="Comma 3 3 5" xfId="17521"/>
    <cellStyle name="Comma 3 3 6" xfId="21504"/>
    <cellStyle name="Comma 3 3 7" xfId="21578"/>
    <cellStyle name="Comma 3 3 8" xfId="21654"/>
    <cellStyle name="Comma 3 3_Sheet1" xfId="29208"/>
    <cellStyle name="Comma 3 4" xfId="1304"/>
    <cellStyle name="Comma 3 4 2" xfId="1416"/>
    <cellStyle name="Comma 3 4 2 2" xfId="2810"/>
    <cellStyle name="Comma 3 4 2 3" xfId="12839"/>
    <cellStyle name="Comma 3 4 2 4" xfId="17856"/>
    <cellStyle name="Comma 3 4 2 5" xfId="21524"/>
    <cellStyle name="Comma 3 4 2 6" xfId="21598"/>
    <cellStyle name="Comma 3 4 2 7" xfId="21674"/>
    <cellStyle name="Comma 3 4 3" xfId="2797"/>
    <cellStyle name="Comma 3 4 3 2" xfId="22052"/>
    <cellStyle name="Comma 3 4 4" xfId="12728"/>
    <cellStyle name="Comma 3 4 5" xfId="17745"/>
    <cellStyle name="Comma 3 4 6" xfId="21511"/>
    <cellStyle name="Comma 3 4 7" xfId="21585"/>
    <cellStyle name="Comma 3 4 8" xfId="21661"/>
    <cellStyle name="Comma 3 4_Sheet1" xfId="29209"/>
    <cellStyle name="Comma 3 5" xfId="1331"/>
    <cellStyle name="Comma 3 5 2" xfId="2802"/>
    <cellStyle name="Comma 3 5 2 2" xfId="29210"/>
    <cellStyle name="Comma 3 5 3" xfId="12755"/>
    <cellStyle name="Comma 3 5 4" xfId="17772"/>
    <cellStyle name="Comma 3 5 5" xfId="21516"/>
    <cellStyle name="Comma 3 5 6" xfId="21590"/>
    <cellStyle name="Comma 3 5 7" xfId="21666"/>
    <cellStyle name="Comma 3 6" xfId="2781"/>
    <cellStyle name="Comma 3 6 2" xfId="29211"/>
    <cellStyle name="Comma 3 7" xfId="11542"/>
    <cellStyle name="Comma 3 8" xfId="16559"/>
    <cellStyle name="Comma 3 9" xfId="21495"/>
    <cellStyle name="Comma 3_Sheet1" xfId="29212"/>
    <cellStyle name="Comma 4" xfId="98"/>
    <cellStyle name="Comma 4 2" xfId="1074"/>
    <cellStyle name="Comma 4 2 2" xfId="1324"/>
    <cellStyle name="Comma 4 2 2 2" xfId="2801"/>
    <cellStyle name="Comma 4 2 2 2 2" xfId="29213"/>
    <cellStyle name="Comma 4 2 2 3" xfId="12748"/>
    <cellStyle name="Comma 4 2 2 4" xfId="17765"/>
    <cellStyle name="Comma 4 2 2 5" xfId="21515"/>
    <cellStyle name="Comma 4 2 2 6" xfId="21589"/>
    <cellStyle name="Comma 4 2 2 7" xfId="21665"/>
    <cellStyle name="Comma 4 2 3" xfId="2792"/>
    <cellStyle name="Comma 4 2 4" xfId="12506"/>
    <cellStyle name="Comma 4 2 5" xfId="17523"/>
    <cellStyle name="Comma 4 2 6" xfId="21506"/>
    <cellStyle name="Comma 4 2 7" xfId="21580"/>
    <cellStyle name="Comma 4 2 8" xfId="21656"/>
    <cellStyle name="Comma 4 2_Sheet1" xfId="29214"/>
    <cellStyle name="Comma 4 3" xfId="1414"/>
    <cellStyle name="Comma 4 3 2" xfId="2808"/>
    <cellStyle name="Comma 4 3 3" xfId="12837"/>
    <cellStyle name="Comma 4 3 4" xfId="17854"/>
    <cellStyle name="Comma 4 3 5" xfId="21522"/>
    <cellStyle name="Comma 4 3 6" xfId="21596"/>
    <cellStyle name="Comma 4 3 7" xfId="21672"/>
    <cellStyle name="Comma 4 3_Sheet1" xfId="29215"/>
    <cellStyle name="Comma 4 4" xfId="2783"/>
    <cellStyle name="Comma 4 4 2" xfId="29216"/>
    <cellStyle name="Comma 4 5" xfId="11544"/>
    <cellStyle name="Comma 4 5 2" xfId="29217"/>
    <cellStyle name="Comma 4 6" xfId="16561"/>
    <cellStyle name="Comma 4 7" xfId="21497"/>
    <cellStyle name="Comma 4 8" xfId="21571"/>
    <cellStyle name="Comma 4 9" xfId="21647"/>
    <cellStyle name="Comma 4_Sheet1" xfId="29218"/>
    <cellStyle name="Comma 5" xfId="99"/>
    <cellStyle name="Comma 5 2" xfId="1413"/>
    <cellStyle name="Comma 5 2 2" xfId="2807"/>
    <cellStyle name="Comma 5 2 2 2" xfId="29219"/>
    <cellStyle name="Comma 5 2 3" xfId="12836"/>
    <cellStyle name="Comma 5 2 4" xfId="17853"/>
    <cellStyle name="Comma 5 2 5" xfId="21521"/>
    <cellStyle name="Comma 5 2 6" xfId="21595"/>
    <cellStyle name="Comma 5 2 7" xfId="21671"/>
    <cellStyle name="Comma 5 3" xfId="10478"/>
    <cellStyle name="Comma 5 3 2" xfId="11265"/>
    <cellStyle name="Comma 5 4" xfId="2784"/>
    <cellStyle name="Comma 5 5" xfId="11545"/>
    <cellStyle name="Comma 5 6" xfId="16562"/>
    <cellStyle name="Comma 5 7" xfId="21498"/>
    <cellStyle name="Comma 5 8" xfId="21572"/>
    <cellStyle name="Comma 5 9" xfId="21648"/>
    <cellStyle name="Comma 5_Sheet1" xfId="29220"/>
    <cellStyle name="Comma 6" xfId="1455"/>
    <cellStyle name="Comma 6 10" xfId="21677"/>
    <cellStyle name="Comma 6 2" xfId="1339"/>
    <cellStyle name="Comma 6 2 2" xfId="1555"/>
    <cellStyle name="Comma 6 2 2 2" xfId="2815"/>
    <cellStyle name="Comma 6 2 2 3" xfId="12976"/>
    <cellStyle name="Comma 6 2 2 4" xfId="17993"/>
    <cellStyle name="Comma 6 2 2 5" xfId="21529"/>
    <cellStyle name="Comma 6 2 2 6" xfId="21603"/>
    <cellStyle name="Comma 6 2 2 7" xfId="21679"/>
    <cellStyle name="Comma 6 2 3" xfId="5273"/>
    <cellStyle name="Comma 6 2 3 2" xfId="15451"/>
    <cellStyle name="Comma 6 2 3 3" xfId="20463"/>
    <cellStyle name="Comma 6 2 3 4" xfId="21557"/>
    <cellStyle name="Comma 6 2 3 5" xfId="21631"/>
    <cellStyle name="Comma 6 2 3 6" xfId="21700"/>
    <cellStyle name="Comma 6 2 4" xfId="2803"/>
    <cellStyle name="Comma 6 2 5" xfId="12763"/>
    <cellStyle name="Comma 6 2 6" xfId="17780"/>
    <cellStyle name="Comma 6 2 7" xfId="21517"/>
    <cellStyle name="Comma 6 2 8" xfId="21591"/>
    <cellStyle name="Comma 6 2 9" xfId="21667"/>
    <cellStyle name="Comma 6 3" xfId="1509"/>
    <cellStyle name="Comma 6 3 2" xfId="2814"/>
    <cellStyle name="Comma 6 3 3" xfId="12931"/>
    <cellStyle name="Comma 6 3 4" xfId="17948"/>
    <cellStyle name="Comma 6 3 5" xfId="21528"/>
    <cellStyle name="Comma 6 3 6" xfId="21602"/>
    <cellStyle name="Comma 6 3 7" xfId="21678"/>
    <cellStyle name="Comma 6 4" xfId="1715"/>
    <cellStyle name="Comma 6 4 2" xfId="4477"/>
    <cellStyle name="Comma 6 4 3" xfId="14700"/>
    <cellStyle name="Comma 6 4 4" xfId="19712"/>
    <cellStyle name="Comma 6 4 5" xfId="21544"/>
    <cellStyle name="Comma 6 4 6" xfId="21618"/>
    <cellStyle name="Comma 6 4 7" xfId="21687"/>
    <cellStyle name="Comma 6 5" xfId="2813"/>
    <cellStyle name="Comma 6 5 2" xfId="29221"/>
    <cellStyle name="Comma 6 6" xfId="12878"/>
    <cellStyle name="Comma 6 7" xfId="17895"/>
    <cellStyle name="Comma 6 8" xfId="21527"/>
    <cellStyle name="Comma 6 9" xfId="21601"/>
    <cellStyle name="Comma 7" xfId="2710"/>
    <cellStyle name="Comma 7 2" xfId="2816"/>
    <cellStyle name="Comma 7 3" xfId="13025"/>
    <cellStyle name="Comma 7 4" xfId="18042"/>
    <cellStyle name="Comma 7 5" xfId="21530"/>
    <cellStyle name="Comma 7 6" xfId="21604"/>
    <cellStyle name="Comma 7 7" xfId="21680"/>
    <cellStyle name="Comma 8" xfId="10104"/>
    <cellStyle name="Comma 8 2" xfId="11210"/>
    <cellStyle name="Comma 8 3" xfId="21709"/>
    <cellStyle name="Comma 9" xfId="10110"/>
    <cellStyle name="Comma 9 2" xfId="11213"/>
    <cellStyle name="comma zerodec" xfId="29222"/>
    <cellStyle name="Comma0" xfId="4868"/>
    <cellStyle name="Comma0 2" xfId="29224"/>
    <cellStyle name="Comma0 3" xfId="29223"/>
    <cellStyle name="Comma0_Sheet2" xfId="29225"/>
    <cellStyle name="Copied" xfId="29226"/>
    <cellStyle name="Currency" xfId="21490" builtinId="4"/>
    <cellStyle name="Currency 10" xfId="22053"/>
    <cellStyle name="Currency 10 2" xfId="29227"/>
    <cellStyle name="Currency 10 3" xfId="29228"/>
    <cellStyle name="Currency 10_Sheet1" xfId="29229"/>
    <cellStyle name="Currency 11" xfId="22054"/>
    <cellStyle name="Currency 11 2" xfId="29230"/>
    <cellStyle name="Currency 11 3" xfId="29231"/>
    <cellStyle name="Currency 11 4" xfId="29232"/>
    <cellStyle name="Currency 11_Sheet1" xfId="29233"/>
    <cellStyle name="Currency 12" xfId="29234"/>
    <cellStyle name="Currency 12 2" xfId="29235"/>
    <cellStyle name="Currency 12_Sheet2" xfId="29236"/>
    <cellStyle name="Currency 13" xfId="29237"/>
    <cellStyle name="Currency 13 2" xfId="29238"/>
    <cellStyle name="Currency 13 2 2" xfId="29239"/>
    <cellStyle name="Currency 13 2_Sheet2" xfId="29240"/>
    <cellStyle name="Currency 13 3" xfId="29241"/>
    <cellStyle name="Currency 13_Sheet2" xfId="29242"/>
    <cellStyle name="Currency 14" xfId="29243"/>
    <cellStyle name="Currency 15" xfId="29244"/>
    <cellStyle name="Currency 16" xfId="29245"/>
    <cellStyle name="Currency 17" xfId="29246"/>
    <cellStyle name="Currency 18" xfId="29247"/>
    <cellStyle name="Currency 19" xfId="29248"/>
    <cellStyle name="Currency 2" xfId="100"/>
    <cellStyle name="Currency 2 10" xfId="45134"/>
    <cellStyle name="Currency 2 2" xfId="101"/>
    <cellStyle name="Currency 2 2 2" xfId="1075"/>
    <cellStyle name="Currency 2 2 2 2" xfId="4296"/>
    <cellStyle name="Currency 2 2 2 2 2" xfId="29249"/>
    <cellStyle name="Currency 2 2 2 3" xfId="3183"/>
    <cellStyle name="Currency 2 2 2_Sheet1" xfId="29250"/>
    <cellStyle name="Currency 2 2 3" xfId="5274"/>
    <cellStyle name="Currency 2 2 3 2" xfId="11236"/>
    <cellStyle name="Currency 2 2 3 2 2" xfId="29251"/>
    <cellStyle name="Currency 2 2 3_Sheet1" xfId="29252"/>
    <cellStyle name="Currency 2 2 4" xfId="29253"/>
    <cellStyle name="Currency 2 2 5" xfId="29254"/>
    <cellStyle name="Currency 2 2 6" xfId="29255"/>
    <cellStyle name="Currency 2 2_Sheet1" xfId="29256"/>
    <cellStyle name="Currency 2 3" xfId="102"/>
    <cellStyle name="Currency 2 3 2" xfId="10246"/>
    <cellStyle name="Currency 2 3 2 2" xfId="29257"/>
    <cellStyle name="Currency 2 3 2 3" xfId="29258"/>
    <cellStyle name="Currency 2 3 2 4" xfId="47110"/>
    <cellStyle name="Currency 2 3 2_Sheet1" xfId="29259"/>
    <cellStyle name="Currency 2 3_Sheet1" xfId="29260"/>
    <cellStyle name="Currency 2 4" xfId="1412"/>
    <cellStyle name="Currency 2 4 2" xfId="3585"/>
    <cellStyle name="Currency 2 4 2 2" xfId="11145"/>
    <cellStyle name="Currency 2 4 2 2 2" xfId="29261"/>
    <cellStyle name="Currency 2 4 3" xfId="10245"/>
    <cellStyle name="Currency 2 4 3 2" xfId="29262"/>
    <cellStyle name="Currency 2 4 4" xfId="29263"/>
    <cellStyle name="Currency 2 4 5" xfId="29264"/>
    <cellStyle name="Currency 2 4 6" xfId="29265"/>
    <cellStyle name="Currency 2 4 7" xfId="29266"/>
    <cellStyle name="Currency 2 4_Sheet1" xfId="29267"/>
    <cellStyle name="Currency 2 5" xfId="1716"/>
    <cellStyle name="Currency 2 5 2" xfId="4295"/>
    <cellStyle name="Currency 2 5 2 2" xfId="29269"/>
    <cellStyle name="Currency 2 5 3" xfId="5391"/>
    <cellStyle name="Currency 2 5 3 2" xfId="29270"/>
    <cellStyle name="Currency 2 5 4" xfId="4478"/>
    <cellStyle name="Currency 2 5 4 2" xfId="29271"/>
    <cellStyle name="Currency 2 5 5" xfId="11234"/>
    <cellStyle name="Currency 2 5 5 2" xfId="29272"/>
    <cellStyle name="Currency 2 5 6" xfId="3871"/>
    <cellStyle name="Currency 2 5 6 2" xfId="29268"/>
    <cellStyle name="Currency 2 5_Sheet2" xfId="29273"/>
    <cellStyle name="Currency 2 6" xfId="10210"/>
    <cellStyle name="Currency 2 6 2" xfId="29275"/>
    <cellStyle name="Currency 2 6 3" xfId="29274"/>
    <cellStyle name="Currency 2 6_Sheet2" xfId="29276"/>
    <cellStyle name="Currency 2 7" xfId="29277"/>
    <cellStyle name="Currency 2 8" xfId="29278"/>
    <cellStyle name="Currency 2 9" xfId="29279"/>
    <cellStyle name="Currency 2 9 2" xfId="29280"/>
    <cellStyle name="Currency 2 9_Sheet2" xfId="29281"/>
    <cellStyle name="Currency 2_1" xfId="10247"/>
    <cellStyle name="Currency 20" xfId="29282"/>
    <cellStyle name="Currency 21" xfId="103"/>
    <cellStyle name="Currency 21 2" xfId="1076"/>
    <cellStyle name="Currency 21 2 2" xfId="29283"/>
    <cellStyle name="Currency 21 2_Sheet1" xfId="29284"/>
    <cellStyle name="Currency 21 3" xfId="10119"/>
    <cellStyle name="Currency 21 3 2" xfId="29285"/>
    <cellStyle name="Currency 21 3_Sheet1" xfId="29286"/>
    <cellStyle name="Currency 21 4" xfId="29287"/>
    <cellStyle name="Currency 21 5" xfId="29288"/>
    <cellStyle name="Currency 21_Sheet1" xfId="29289"/>
    <cellStyle name="Currency 22" xfId="29290"/>
    <cellStyle name="Currency 23" xfId="29291"/>
    <cellStyle name="Currency 3" xfId="104"/>
    <cellStyle name="Currency 3 2" xfId="1077"/>
    <cellStyle name="Currency 3 2 2" xfId="29292"/>
    <cellStyle name="Currency 3 2 3" xfId="29293"/>
    <cellStyle name="Currency 3 2_Sheet1" xfId="29294"/>
    <cellStyle name="Currency 3 3" xfId="6465"/>
    <cellStyle name="Currency 3 3 2" xfId="29295"/>
    <cellStyle name="Currency 3 3 3" xfId="22055"/>
    <cellStyle name="Currency 3 3_Sheet1" xfId="29296"/>
    <cellStyle name="Currency 3 4" xfId="10120"/>
    <cellStyle name="Currency 3 4 2" xfId="11216"/>
    <cellStyle name="Currency 3 4 2 2" xfId="29297"/>
    <cellStyle name="Currency 3 4 3" xfId="22056"/>
    <cellStyle name="Currency 3 4_Sheet1" xfId="29298"/>
    <cellStyle name="Currency 3 5" xfId="10121"/>
    <cellStyle name="Currency 3 5 2" xfId="29299"/>
    <cellStyle name="Currency 3 6" xfId="29300"/>
    <cellStyle name="Currency 3_Sheet1" xfId="29301"/>
    <cellStyle name="Currency 4" xfId="105"/>
    <cellStyle name="Currency 4 10" xfId="29302"/>
    <cellStyle name="Currency 4 10 2" xfId="29303"/>
    <cellStyle name="Currency 4 10_Sheet2" xfId="29304"/>
    <cellStyle name="Currency 4 11" xfId="29305"/>
    <cellStyle name="Currency 4 12" xfId="22120"/>
    <cellStyle name="Currency 4 13" xfId="44829"/>
    <cellStyle name="Currency 4 14" xfId="22174"/>
    <cellStyle name="Currency 4 15" xfId="44577"/>
    <cellStyle name="Currency 4 16" xfId="44186"/>
    <cellStyle name="Currency 4 17" xfId="44412"/>
    <cellStyle name="Currency 4 18" xfId="44880"/>
    <cellStyle name="Currency 4 19" xfId="44320"/>
    <cellStyle name="Currency 4 2" xfId="1717"/>
    <cellStyle name="Currency 4 2 2" xfId="2713"/>
    <cellStyle name="Currency 4 2 2 2" xfId="5275"/>
    <cellStyle name="Currency 4 2 2 2 2" xfId="29307"/>
    <cellStyle name="Currency 4 2 2 3" xfId="29306"/>
    <cellStyle name="Currency 4 2 2_Sheet2" xfId="29308"/>
    <cellStyle name="Currency 4 2 3" xfId="3587"/>
    <cellStyle name="Currency 4 2 3 2" xfId="29309"/>
    <cellStyle name="Currency 4 2 4" xfId="11146"/>
    <cellStyle name="Currency 4 2 5" xfId="45268"/>
    <cellStyle name="Currency 4 2_Sheet1" xfId="29310"/>
    <cellStyle name="Currency 4 20" xfId="44415"/>
    <cellStyle name="Currency 4 21" xfId="44909"/>
    <cellStyle name="Currency 4 22" xfId="44912"/>
    <cellStyle name="Currency 4 23" xfId="45135"/>
    <cellStyle name="Currency 4 24" xfId="48696"/>
    <cellStyle name="Currency 4 25" xfId="48740"/>
    <cellStyle name="Currency 4 26" xfId="48692"/>
    <cellStyle name="Currency 4 27" xfId="48739"/>
    <cellStyle name="Currency 4 28" xfId="48687"/>
    <cellStyle name="Currency 4 3" xfId="4065"/>
    <cellStyle name="Currency 4 3 2" xfId="5392"/>
    <cellStyle name="Currency 4 3 2 2" xfId="29311"/>
    <cellStyle name="Currency 4 3 3" xfId="4479"/>
    <cellStyle name="Currency 4 3 4" xfId="11266"/>
    <cellStyle name="Currency 4 3_Sheet1" xfId="29312"/>
    <cellStyle name="Currency 4 4" xfId="3998"/>
    <cellStyle name="Currency 4 4 2" xfId="29314"/>
    <cellStyle name="Currency 4 4 3" xfId="29315"/>
    <cellStyle name="Currency 4 4 4" xfId="29313"/>
    <cellStyle name="Currency 4 4_Sheet2" xfId="29316"/>
    <cellStyle name="Currency 4 5" xfId="3586"/>
    <cellStyle name="Currency 4 5 2" xfId="29318"/>
    <cellStyle name="Currency 4 5 3" xfId="29317"/>
    <cellStyle name="Currency 4 5_Sheet2" xfId="29319"/>
    <cellStyle name="Currency 4 6" xfId="29320"/>
    <cellStyle name="Currency 4 6 2" xfId="29321"/>
    <cellStyle name="Currency 4 6_Sheet2" xfId="29322"/>
    <cellStyle name="Currency 4 7" xfId="29323"/>
    <cellStyle name="Currency 4 8" xfId="29324"/>
    <cellStyle name="Currency 4 9" xfId="29325"/>
    <cellStyle name="Currency 4 9 2" xfId="29326"/>
    <cellStyle name="Currency 4 9_Sheet2" xfId="29327"/>
    <cellStyle name="Currency 4_Sheet1" xfId="29328"/>
    <cellStyle name="Currency 5" xfId="1016"/>
    <cellStyle name="Currency 5 2" xfId="3588"/>
    <cellStyle name="Currency 5 2 2" xfId="11237"/>
    <cellStyle name="Currency 5 2 2 2" xfId="29330"/>
    <cellStyle name="Currency 5 2 3" xfId="29329"/>
    <cellStyle name="Currency 5 2_Sheet2" xfId="29331"/>
    <cellStyle name="Currency 5 3" xfId="29332"/>
    <cellStyle name="Currency 5 4" xfId="29333"/>
    <cellStyle name="Currency 5 4 2" xfId="29334"/>
    <cellStyle name="Currency 5 4_Sheet2" xfId="29335"/>
    <cellStyle name="Currency 5 5" xfId="29336"/>
    <cellStyle name="Currency 5 5 2" xfId="29337"/>
    <cellStyle name="Currency 5 5_Sheet2" xfId="29338"/>
    <cellStyle name="Currency 5_Sheet1" xfId="29339"/>
    <cellStyle name="Currency 6" xfId="3589"/>
    <cellStyle name="Currency 6 2" xfId="10479"/>
    <cellStyle name="Currency 6 2 2" xfId="29341"/>
    <cellStyle name="Currency 6 2 3" xfId="29340"/>
    <cellStyle name="Currency 6 2 4" xfId="47111"/>
    <cellStyle name="Currency 6 2 5" xfId="22057"/>
    <cellStyle name="Currency 6 2_Sheet2" xfId="29342"/>
    <cellStyle name="Currency 6 3" xfId="29343"/>
    <cellStyle name="Currency 6 3 2" xfId="29344"/>
    <cellStyle name="Currency 6 3_Sheet2" xfId="29345"/>
    <cellStyle name="Currency 6 4" xfId="29346"/>
    <cellStyle name="Currency 6_Sheet1" xfId="29347"/>
    <cellStyle name="Currency 7" xfId="22058"/>
    <cellStyle name="Currency 7 2" xfId="29348"/>
    <cellStyle name="Currency 7 2 2" xfId="29349"/>
    <cellStyle name="Currency 7 2_Sheet2" xfId="29350"/>
    <cellStyle name="Currency 7 3" xfId="29351"/>
    <cellStyle name="Currency 7 3 2" xfId="29352"/>
    <cellStyle name="Currency 7 3_Sheet2" xfId="29353"/>
    <cellStyle name="Currency 7_Sheet1" xfId="29354"/>
    <cellStyle name="Currency 8" xfId="22059"/>
    <cellStyle name="Currency 8 2" xfId="29355"/>
    <cellStyle name="Currency 8_Sheet1" xfId="29356"/>
    <cellStyle name="Currency 9" xfId="22060"/>
    <cellStyle name="Currency 9 2" xfId="29357"/>
    <cellStyle name="Currency 9 3" xfId="29358"/>
    <cellStyle name="Currency 9_Sheet1" xfId="29359"/>
    <cellStyle name="Currency0" xfId="4869"/>
    <cellStyle name="Currency0 2" xfId="29361"/>
    <cellStyle name="Currency0 3" xfId="29360"/>
    <cellStyle name="Currency0_Sheet2" xfId="29362"/>
    <cellStyle name="Currency1" xfId="29363"/>
    <cellStyle name="Date" xfId="4870"/>
    <cellStyle name="Date 2" xfId="29365"/>
    <cellStyle name="Date 3" xfId="29364"/>
    <cellStyle name="Date_Sheet2" xfId="29366"/>
    <cellStyle name="Dezimal [0]_Tabelle1" xfId="29367"/>
    <cellStyle name="Dezimal_Tabelle1" xfId="29368"/>
    <cellStyle name="Dollar (zero dec)" xfId="29369"/>
    <cellStyle name="Emphasis 1" xfId="47112"/>
    <cellStyle name="Emphasis 2" xfId="47113"/>
    <cellStyle name="Emphasis 3" xfId="47114"/>
    <cellStyle name="Entered" xfId="29370"/>
    <cellStyle name="Excel Built-in Normal" xfId="3066"/>
    <cellStyle name="Excel Built-in Normal 2" xfId="13338"/>
    <cellStyle name="Excel Built-in Normal 2 2" xfId="29371"/>
    <cellStyle name="Excel Built-in Normal 3" xfId="18350"/>
    <cellStyle name="Excel Built-in Normal 3 2" xfId="29372"/>
    <cellStyle name="Excel Built-in Normal 4" xfId="29373"/>
    <cellStyle name="Excel Built-in Normal_Sheet1" xfId="29374"/>
    <cellStyle name="Explanatory Text" xfId="49307" builtinId="53" customBuiltin="1"/>
    <cellStyle name="Explanatory Text 2" xfId="107"/>
    <cellStyle name="Explanatory Text 2 2" xfId="1718"/>
    <cellStyle name="Explanatory Text 2 2 2" xfId="6466"/>
    <cellStyle name="Explanatory Text 2 2 2 2" xfId="29375"/>
    <cellStyle name="Explanatory Text 2 2 3" xfId="47115"/>
    <cellStyle name="Explanatory Text 2 2_Sheet1" xfId="29376"/>
    <cellStyle name="Explanatory Text 2 3" xfId="10480"/>
    <cellStyle name="Explanatory Text 2 3 2" xfId="29378"/>
    <cellStyle name="Explanatory Text 2 3 3" xfId="29377"/>
    <cellStyle name="Explanatory Text 2 4" xfId="11547"/>
    <cellStyle name="Explanatory Text 2 4 2" xfId="29379"/>
    <cellStyle name="Explanatory Text 2 5" xfId="16564"/>
    <cellStyle name="Explanatory Text 2_instructions" xfId="48116"/>
    <cellStyle name="Explanatory Text 3" xfId="2715"/>
    <cellStyle name="Explanatory Text 3 2" xfId="2766"/>
    <cellStyle name="Explanatory Text 3 2 2" xfId="13080"/>
    <cellStyle name="Explanatory Text 3 2 2 2" xfId="29380"/>
    <cellStyle name="Explanatory Text 3 2 3" xfId="18097"/>
    <cellStyle name="Explanatory Text 3 3" xfId="3590"/>
    <cellStyle name="Explanatory Text 3 3 2" xfId="13846"/>
    <cellStyle name="Explanatory Text 3 3 2 2" xfId="29381"/>
    <cellStyle name="Explanatory Text 3 3 3" xfId="18858"/>
    <cellStyle name="Explanatory Text 3 4" xfId="13029"/>
    <cellStyle name="Explanatory Text 3 4 2" xfId="22061"/>
    <cellStyle name="Explanatory Text 3 5" xfId="18046"/>
    <cellStyle name="Explanatory Text 3_Sheet1" xfId="29382"/>
    <cellStyle name="Explanatory Text 4" xfId="2673"/>
    <cellStyle name="Explanatory Text 4 2" xfId="3591"/>
    <cellStyle name="Explanatory Text 4 2 2" xfId="29383"/>
    <cellStyle name="Explanatory Text 4 3" xfId="13847"/>
    <cellStyle name="Explanatory Text 4 3 2" xfId="29384"/>
    <cellStyle name="Explanatory Text 4 4" xfId="18859"/>
    <cellStyle name="Explanatory Text 4_Sheet1" xfId="29385"/>
    <cellStyle name="Explanatory Text 5" xfId="3592"/>
    <cellStyle name="Explanatory Text 5 2" xfId="3593"/>
    <cellStyle name="Explanatory Text 5 2 2" xfId="13849"/>
    <cellStyle name="Explanatory Text 5 2 2 2" xfId="29387"/>
    <cellStyle name="Explanatory Text 5 2 3" xfId="18861"/>
    <cellStyle name="Explanatory Text 5 3" xfId="11147"/>
    <cellStyle name="Explanatory Text 5 3 2" xfId="29388"/>
    <cellStyle name="Explanatory Text 5 4" xfId="13848"/>
    <cellStyle name="Explanatory Text 5 4 2" xfId="29386"/>
    <cellStyle name="Explanatory Text 5 5" xfId="18860"/>
    <cellStyle name="Explanatory Text 5_Sheet2" xfId="29389"/>
    <cellStyle name="Explanatory Text 6" xfId="11339"/>
    <cellStyle name="Explanatory Text 6 2" xfId="48241"/>
    <cellStyle name="Explanatory Text 6 3" xfId="29390"/>
    <cellStyle name="Explanatory Text 7" xfId="29391"/>
    <cellStyle name="Explanatory Text 7 2" xfId="48242"/>
    <cellStyle name="Fixed" xfId="4871"/>
    <cellStyle name="Fixed 2" xfId="29393"/>
    <cellStyle name="Fixed 3" xfId="29392"/>
    <cellStyle name="Fixed_Sheet2" xfId="29394"/>
    <cellStyle name="Good" xfId="49298" builtinId="26" customBuiltin="1"/>
    <cellStyle name="Good 2" xfId="109"/>
    <cellStyle name="Good 2 2" xfId="1719"/>
    <cellStyle name="Good 2 2 2" xfId="6467"/>
    <cellStyle name="Good 2 2 2 2" xfId="29395"/>
    <cellStyle name="Good 2 2 3" xfId="47116"/>
    <cellStyle name="Good 2 2_Sheet1" xfId="29396"/>
    <cellStyle name="Good 2 3" xfId="10481"/>
    <cellStyle name="Good 2 3 2" xfId="29398"/>
    <cellStyle name="Good 2 3 3" xfId="29397"/>
    <cellStyle name="Good 2 4" xfId="11549"/>
    <cellStyle name="Good 2 4 2" xfId="29399"/>
    <cellStyle name="Good 2 5" xfId="16566"/>
    <cellStyle name="Good 2_instructions" xfId="48117"/>
    <cellStyle name="Good 3" xfId="2716"/>
    <cellStyle name="Good 3 2" xfId="2737"/>
    <cellStyle name="Good 3 2 2" xfId="13051"/>
    <cellStyle name="Good 3 2 2 2" xfId="29400"/>
    <cellStyle name="Good 3 2 3" xfId="18068"/>
    <cellStyle name="Good 3 3" xfId="3594"/>
    <cellStyle name="Good 3 3 2" xfId="13850"/>
    <cellStyle name="Good 3 3 2 2" xfId="29401"/>
    <cellStyle name="Good 3 3 3" xfId="18862"/>
    <cellStyle name="Good 3 4" xfId="13030"/>
    <cellStyle name="Good 3 4 2" xfId="22062"/>
    <cellStyle name="Good 3 5" xfId="18047"/>
    <cellStyle name="Good 3_Sheet1" xfId="29402"/>
    <cellStyle name="Good 4" xfId="2664"/>
    <cellStyle name="Good 4 2" xfId="3595"/>
    <cellStyle name="Good 4 2 2" xfId="29403"/>
    <cellStyle name="Good 4 3" xfId="13851"/>
    <cellStyle name="Good 4 3 2" xfId="29404"/>
    <cellStyle name="Good 4 4" xfId="18863"/>
    <cellStyle name="Good 4_Sheet1" xfId="29405"/>
    <cellStyle name="Good 5" xfId="3596"/>
    <cellStyle name="Good 5 2" xfId="3597"/>
    <cellStyle name="Good 5 2 2" xfId="13853"/>
    <cellStyle name="Good 5 2 2 2" xfId="29407"/>
    <cellStyle name="Good 5 2 3" xfId="18865"/>
    <cellStyle name="Good 5 3" xfId="11148"/>
    <cellStyle name="Good 5 3 2" xfId="29408"/>
    <cellStyle name="Good 5 4" xfId="13852"/>
    <cellStyle name="Good 5 4 2" xfId="29409"/>
    <cellStyle name="Good 5 5" xfId="18864"/>
    <cellStyle name="Good 5 5 2" xfId="29406"/>
    <cellStyle name="Good 5_Sheet2" xfId="29410"/>
    <cellStyle name="Good 6" xfId="11329"/>
    <cellStyle name="Good 6 2" xfId="48243"/>
    <cellStyle name="Good 6 3" xfId="29411"/>
    <cellStyle name="Good 7" xfId="29412"/>
    <cellStyle name="Good 7 2" xfId="48244"/>
    <cellStyle name="Good 8" xfId="29413"/>
    <cellStyle name="Good 9" xfId="22271"/>
    <cellStyle name="Grey" xfId="3067"/>
    <cellStyle name="gs]_x000d__x000a_Window=-3,49,640,407, , ,3_x000d__x000a_dir1=0,0,640,209,-1,-1,1,30,201,1808,254,C:\MSOFFICE\EXCEL\1997RATE\*.*_x000d__x000a_dir9" xfId="29414"/>
    <cellStyle name="gs]_x000d__x000a_Window=-3,49,640,407, , ,3_x000d__x000a_dir1=0,0,640,209,-1,-1,1,30,201,1808,254,C:\MSOFFICE\EXCEL\1997RATE\*.*_x000d__x000a_dir9 2" xfId="29415"/>
    <cellStyle name="Header" xfId="110"/>
    <cellStyle name="Header 2" xfId="1720"/>
    <cellStyle name="Header 2 2" xfId="6468"/>
    <cellStyle name="header 2 2 2" xfId="29416"/>
    <cellStyle name="Header 2 3" xfId="29417"/>
    <cellStyle name="Header 2_Sheet1" xfId="29418"/>
    <cellStyle name="Header 3" xfId="10482"/>
    <cellStyle name="Header 3 2" xfId="29420"/>
    <cellStyle name="header 3 3" xfId="29421"/>
    <cellStyle name="Header 3 4" xfId="29422"/>
    <cellStyle name="header 3 5" xfId="29419"/>
    <cellStyle name="header 3_Sheet2" xfId="29423"/>
    <cellStyle name="Header 4" xfId="11550"/>
    <cellStyle name="header 4 2" xfId="29424"/>
    <cellStyle name="Header 5" xfId="16567"/>
    <cellStyle name="Header 5 2" xfId="29425"/>
    <cellStyle name="Header_Sheet1" xfId="29426"/>
    <cellStyle name="Header1" xfId="29427"/>
    <cellStyle name="Header2" xfId="29428"/>
    <cellStyle name="Header2 2" xfId="29429"/>
    <cellStyle name="Header2_Sheet2" xfId="29430"/>
    <cellStyle name="Heading 1" xfId="49294" builtinId="16" customBuiltin="1"/>
    <cellStyle name="Heading 1 2" xfId="112"/>
    <cellStyle name="Heading 1 2 2" xfId="1721"/>
    <cellStyle name="Heading 1 2 2 2" xfId="6469"/>
    <cellStyle name="Heading 1 2 2 2 2" xfId="29431"/>
    <cellStyle name="Heading 1 2 2 3" xfId="47117"/>
    <cellStyle name="Heading 1 2 2_Sheet1" xfId="29432"/>
    <cellStyle name="Heading 1 2 3" xfId="10483"/>
    <cellStyle name="Heading 1 2 3 2" xfId="29434"/>
    <cellStyle name="Heading 1 2 3 3" xfId="29433"/>
    <cellStyle name="Heading 1 2 4" xfId="11552"/>
    <cellStyle name="Heading 1 2 4 2" xfId="29435"/>
    <cellStyle name="Heading 1 2 5" xfId="16569"/>
    <cellStyle name="Heading 1 2_instructions" xfId="48118"/>
    <cellStyle name="Heading 1 3" xfId="2718"/>
    <cellStyle name="Heading 1 3 2" xfId="2738"/>
    <cellStyle name="Heading 1 3 2 2" xfId="13052"/>
    <cellStyle name="Heading 1 3 2 2 2" xfId="29436"/>
    <cellStyle name="Heading 1 3 2 3" xfId="18069"/>
    <cellStyle name="Heading 1 3 3" xfId="3598"/>
    <cellStyle name="Heading 1 3 3 2" xfId="13854"/>
    <cellStyle name="Heading 1 3 3 2 2" xfId="29437"/>
    <cellStyle name="Heading 1 3 3 3" xfId="18866"/>
    <cellStyle name="Heading 1 3 4" xfId="11149"/>
    <cellStyle name="Heading 1 3 4 2" xfId="29438"/>
    <cellStyle name="Heading 1 3 4 3" xfId="22063"/>
    <cellStyle name="Heading 1 3 5" xfId="13032"/>
    <cellStyle name="Heading 1 3 6" xfId="18049"/>
    <cellStyle name="Heading 1 3_Sheet1" xfId="29439"/>
    <cellStyle name="Heading 1 4" xfId="2663"/>
    <cellStyle name="Heading 1 4 2" xfId="3599"/>
    <cellStyle name="Heading 1 4 2 2" xfId="29440"/>
    <cellStyle name="Heading 1 4 3" xfId="13855"/>
    <cellStyle name="Heading 1 4 3 2" xfId="29441"/>
    <cellStyle name="Heading 1 4 4" xfId="18867"/>
    <cellStyle name="Heading 1 4_Sheet1" xfId="29442"/>
    <cellStyle name="Heading 1 5" xfId="3600"/>
    <cellStyle name="Heading 1 5 2" xfId="3601"/>
    <cellStyle name="Heading 1 5 2 2" xfId="13857"/>
    <cellStyle name="Heading 1 5 2 2 2" xfId="29444"/>
    <cellStyle name="Heading 1 5 2 3" xfId="18869"/>
    <cellStyle name="Heading 1 5 3" xfId="11150"/>
    <cellStyle name="Heading 1 5 3 2" xfId="29445"/>
    <cellStyle name="Heading 1 5 4" xfId="13856"/>
    <cellStyle name="Heading 1 5 4 2" xfId="29446"/>
    <cellStyle name="Heading 1 5 5" xfId="18868"/>
    <cellStyle name="Heading 1 5 5 2" xfId="29443"/>
    <cellStyle name="Heading 1 5_Sheet2" xfId="29447"/>
    <cellStyle name="Heading 1 6" xfId="11325"/>
    <cellStyle name="Heading 1 6 2" xfId="48245"/>
    <cellStyle name="Heading 1 6 3" xfId="29448"/>
    <cellStyle name="Heading 1 7" xfId="29449"/>
    <cellStyle name="Heading 1 7 2" xfId="48246"/>
    <cellStyle name="Heading 1 8" xfId="29450"/>
    <cellStyle name="Heading 1 9" xfId="29451"/>
    <cellStyle name="Heading 2" xfId="49295" builtinId="17" customBuiltin="1"/>
    <cellStyle name="Heading 2 2" xfId="114"/>
    <cellStyle name="Heading 2 2 2" xfId="1722"/>
    <cellStyle name="Heading 2 2 2 2" xfId="6470"/>
    <cellStyle name="Heading 2 2 2 2 2" xfId="29452"/>
    <cellStyle name="Heading 2 2 2 3" xfId="47118"/>
    <cellStyle name="Heading 2 2 2_Sheet1" xfId="29453"/>
    <cellStyle name="Heading 2 2 3" xfId="10484"/>
    <cellStyle name="Heading 2 2 3 2" xfId="29455"/>
    <cellStyle name="Heading 2 2 3 3" xfId="29454"/>
    <cellStyle name="Heading 2 2 4" xfId="11554"/>
    <cellStyle name="Heading 2 2 4 2" xfId="29456"/>
    <cellStyle name="Heading 2 2 5" xfId="16571"/>
    <cellStyle name="Heading 2 2_instructions" xfId="48119"/>
    <cellStyle name="Heading 2 3" xfId="2720"/>
    <cellStyle name="Heading 2 3 2" xfId="2739"/>
    <cellStyle name="Heading 2 3 2 2" xfId="13053"/>
    <cellStyle name="Heading 2 3 2 2 2" xfId="29457"/>
    <cellStyle name="Heading 2 3 2 3" xfId="18070"/>
    <cellStyle name="Heading 2 3 3" xfId="3602"/>
    <cellStyle name="Heading 2 3 3 2" xfId="13858"/>
    <cellStyle name="Heading 2 3 3 2 2" xfId="29458"/>
    <cellStyle name="Heading 2 3 3 3" xfId="18870"/>
    <cellStyle name="Heading 2 3 4" xfId="11151"/>
    <cellStyle name="Heading 2 3 4 2" xfId="29459"/>
    <cellStyle name="Heading 2 3 4 3" xfId="22064"/>
    <cellStyle name="Heading 2 3 5" xfId="13034"/>
    <cellStyle name="Heading 2 3 6" xfId="18051"/>
    <cellStyle name="Heading 2 3_Sheet1" xfId="29460"/>
    <cellStyle name="Heading 2 4" xfId="2650"/>
    <cellStyle name="Heading 2 4 2" xfId="3603"/>
    <cellStyle name="Heading 2 4 2 2" xfId="29461"/>
    <cellStyle name="Heading 2 4 3" xfId="13859"/>
    <cellStyle name="Heading 2 4 3 2" xfId="29462"/>
    <cellStyle name="Heading 2 4 4" xfId="18871"/>
    <cellStyle name="Heading 2 4_Sheet1" xfId="29463"/>
    <cellStyle name="Heading 2 5" xfId="3604"/>
    <cellStyle name="Heading 2 5 2" xfId="3605"/>
    <cellStyle name="Heading 2 5 2 2" xfId="13861"/>
    <cellStyle name="Heading 2 5 2 2 2" xfId="29465"/>
    <cellStyle name="Heading 2 5 2 3" xfId="18873"/>
    <cellStyle name="Heading 2 5 3" xfId="11152"/>
    <cellStyle name="Heading 2 5 3 2" xfId="29466"/>
    <cellStyle name="Heading 2 5 4" xfId="13860"/>
    <cellStyle name="Heading 2 5 4 2" xfId="29467"/>
    <cellStyle name="Heading 2 5 5" xfId="18872"/>
    <cellStyle name="Heading 2 5 5 2" xfId="29464"/>
    <cellStyle name="Heading 2 5_Sheet2" xfId="29468"/>
    <cellStyle name="Heading 2 6" xfId="11326"/>
    <cellStyle name="Heading 2 6 2" xfId="48247"/>
    <cellStyle name="Heading 2 6 3" xfId="29469"/>
    <cellStyle name="Heading 2 7" xfId="29470"/>
    <cellStyle name="Heading 2 7 2" xfId="48248"/>
    <cellStyle name="Heading 2 8" xfId="29471"/>
    <cellStyle name="Heading 2 9" xfId="29472"/>
    <cellStyle name="Heading 3" xfId="49296" builtinId="18" customBuiltin="1"/>
    <cellStyle name="Heading 3 2" xfId="116"/>
    <cellStyle name="Heading 3 2 2" xfId="1723"/>
    <cellStyle name="Heading 3 2 2 2" xfId="6471"/>
    <cellStyle name="Heading 3 2 2 2 2" xfId="29473"/>
    <cellStyle name="Heading 3 2 2 3" xfId="47119"/>
    <cellStyle name="Heading 3 2 2_Sheet1" xfId="29474"/>
    <cellStyle name="Heading 3 2 3" xfId="10485"/>
    <cellStyle name="Heading 3 2 3 2" xfId="29476"/>
    <cellStyle name="Heading 3 2 3 3" xfId="29475"/>
    <cellStyle name="Heading 3 2 4" xfId="11556"/>
    <cellStyle name="Heading 3 2 4 2" xfId="29477"/>
    <cellStyle name="Heading 3 2 5" xfId="16573"/>
    <cellStyle name="Heading 3 2_instructions" xfId="48120"/>
    <cellStyle name="Heading 3 3" xfId="2721"/>
    <cellStyle name="Heading 3 3 2" xfId="2765"/>
    <cellStyle name="Heading 3 3 2 2" xfId="13079"/>
    <cellStyle name="Heading 3 3 2 2 2" xfId="29478"/>
    <cellStyle name="Heading 3 3 2 3" xfId="18096"/>
    <cellStyle name="Heading 3 3 3" xfId="3606"/>
    <cellStyle name="Heading 3 3 3 2" xfId="13862"/>
    <cellStyle name="Heading 3 3 3 2 2" xfId="29479"/>
    <cellStyle name="Heading 3 3 3 3" xfId="18874"/>
    <cellStyle name="Heading 3 3 4" xfId="11153"/>
    <cellStyle name="Heading 3 3 4 2" xfId="29480"/>
    <cellStyle name="Heading 3 3 4 3" xfId="22065"/>
    <cellStyle name="Heading 3 3 5" xfId="13035"/>
    <cellStyle name="Heading 3 3 6" xfId="18052"/>
    <cellStyle name="Heading 3 3_Sheet1" xfId="29481"/>
    <cellStyle name="Heading 3 4" xfId="2676"/>
    <cellStyle name="Heading 3 4 2" xfId="3607"/>
    <cellStyle name="Heading 3 4 2 2" xfId="29482"/>
    <cellStyle name="Heading 3 4 3" xfId="13863"/>
    <cellStyle name="Heading 3 4 3 2" xfId="29483"/>
    <cellStyle name="Heading 3 4 4" xfId="18875"/>
    <cellStyle name="Heading 3 4_Sheet1" xfId="29484"/>
    <cellStyle name="Heading 3 5" xfId="3608"/>
    <cellStyle name="Heading 3 5 2" xfId="3609"/>
    <cellStyle name="Heading 3 5 2 2" xfId="13865"/>
    <cellStyle name="Heading 3 5 2 2 2" xfId="29486"/>
    <cellStyle name="Heading 3 5 2 3" xfId="18877"/>
    <cellStyle name="Heading 3 5 3" xfId="11154"/>
    <cellStyle name="Heading 3 5 3 2" xfId="29487"/>
    <cellStyle name="Heading 3 5 4" xfId="13864"/>
    <cellStyle name="Heading 3 5 4 2" xfId="29488"/>
    <cellStyle name="Heading 3 5 5" xfId="18876"/>
    <cellStyle name="Heading 3 5 5 2" xfId="29485"/>
    <cellStyle name="Heading 3 5_Sheet2" xfId="29489"/>
    <cellStyle name="Heading 3 6" xfId="11327"/>
    <cellStyle name="Heading 3 6 2" xfId="48249"/>
    <cellStyle name="Heading 3 6 3" xfId="29490"/>
    <cellStyle name="Heading 3 7" xfId="29491"/>
    <cellStyle name="Heading 3 7 2" xfId="48250"/>
    <cellStyle name="Heading 3 8" xfId="29492"/>
    <cellStyle name="Heading 3 9" xfId="29493"/>
    <cellStyle name="Heading 4" xfId="49297" builtinId="19" customBuiltin="1"/>
    <cellStyle name="Heading 4 2" xfId="118"/>
    <cellStyle name="Heading 4 2 2" xfId="1724"/>
    <cellStyle name="Heading 4 2 2 2" xfId="6472"/>
    <cellStyle name="Heading 4 2 2 2 2" xfId="29494"/>
    <cellStyle name="Heading 4 2 2 3" xfId="47120"/>
    <cellStyle name="Heading 4 2 2_Sheet1" xfId="29495"/>
    <cellStyle name="Heading 4 2 3" xfId="10486"/>
    <cellStyle name="Heading 4 2 3 2" xfId="29497"/>
    <cellStyle name="Heading 4 2 3 3" xfId="29496"/>
    <cellStyle name="Heading 4 2 4" xfId="11558"/>
    <cellStyle name="Heading 4 2 4 2" xfId="29498"/>
    <cellStyle name="Heading 4 2 5" xfId="16575"/>
    <cellStyle name="Heading 4 2_instructions" xfId="48121"/>
    <cellStyle name="Heading 4 3" xfId="2723"/>
    <cellStyle name="Heading 4 3 2" xfId="2740"/>
    <cellStyle name="Heading 4 3 2 2" xfId="13054"/>
    <cellStyle name="Heading 4 3 2 2 2" xfId="29499"/>
    <cellStyle name="Heading 4 3 2 3" xfId="18071"/>
    <cellStyle name="Heading 4 3 3" xfId="3610"/>
    <cellStyle name="Heading 4 3 3 2" xfId="13866"/>
    <cellStyle name="Heading 4 3 3 2 2" xfId="29500"/>
    <cellStyle name="Heading 4 3 3 3" xfId="18878"/>
    <cellStyle name="Heading 4 3 4" xfId="11155"/>
    <cellStyle name="Heading 4 3 4 2" xfId="29501"/>
    <cellStyle name="Heading 4 3 4 3" xfId="22066"/>
    <cellStyle name="Heading 4 3 5" xfId="13037"/>
    <cellStyle name="Heading 4 3 6" xfId="18054"/>
    <cellStyle name="Heading 4 3_Sheet1" xfId="29502"/>
    <cellStyle name="Heading 4 4" xfId="2661"/>
    <cellStyle name="Heading 4 4 2" xfId="3611"/>
    <cellStyle name="Heading 4 4 2 2" xfId="29503"/>
    <cellStyle name="Heading 4 4 3" xfId="13867"/>
    <cellStyle name="Heading 4 4 3 2" xfId="29504"/>
    <cellStyle name="Heading 4 4 4" xfId="18879"/>
    <cellStyle name="Heading 4 4_Sheet1" xfId="29505"/>
    <cellStyle name="Heading 4 5" xfId="3612"/>
    <cellStyle name="Heading 4 5 2" xfId="3613"/>
    <cellStyle name="Heading 4 5 2 2" xfId="13869"/>
    <cellStyle name="Heading 4 5 2 2 2" xfId="29507"/>
    <cellStyle name="Heading 4 5 2 3" xfId="18881"/>
    <cellStyle name="Heading 4 5 3" xfId="11156"/>
    <cellStyle name="Heading 4 5 3 2" xfId="29508"/>
    <cellStyle name="Heading 4 5 4" xfId="13868"/>
    <cellStyle name="Heading 4 5 4 2" xfId="29509"/>
    <cellStyle name="Heading 4 5 5" xfId="18880"/>
    <cellStyle name="Heading 4 5 5 2" xfId="29506"/>
    <cellStyle name="Heading 4 5_Sheet2" xfId="29510"/>
    <cellStyle name="Heading 4 6" xfId="11328"/>
    <cellStyle name="Heading 4 6 2" xfId="48251"/>
    <cellStyle name="Heading 4 6 3" xfId="29511"/>
    <cellStyle name="Heading 4 7" xfId="29512"/>
    <cellStyle name="Heading 4 7 2" xfId="48252"/>
    <cellStyle name="Heading 4 8" xfId="29513"/>
    <cellStyle name="Heading 4 9" xfId="29514"/>
    <cellStyle name="HEADINGS" xfId="29515"/>
    <cellStyle name="HEADINGSTOP" xfId="29516"/>
    <cellStyle name="Hide" xfId="29517"/>
    <cellStyle name="Hyperlink 2" xfId="3614"/>
    <cellStyle name="Hyperlink 2 2" xfId="4010"/>
    <cellStyle name="Hyperlink 2 2 2" xfId="14243"/>
    <cellStyle name="Hyperlink 2 2 2 2" xfId="29518"/>
    <cellStyle name="Hyperlink 2 2 3" xfId="19255"/>
    <cellStyle name="Hyperlink 2 3" xfId="5326"/>
    <cellStyle name="Hyperlink 2 3 2" xfId="15499"/>
    <cellStyle name="Hyperlink 2 3 2 2" xfId="29519"/>
    <cellStyle name="Hyperlink 2 3 3" xfId="20511"/>
    <cellStyle name="Hyperlink 2 4" xfId="11262"/>
    <cellStyle name="Hyperlink 2 4 2" xfId="29520"/>
    <cellStyle name="Hyperlink 2 4 3" xfId="22067"/>
    <cellStyle name="Hyperlink 2 5" xfId="13870"/>
    <cellStyle name="Hyperlink 2 5 2" xfId="29521"/>
    <cellStyle name="Hyperlink 2 6" xfId="18882"/>
    <cellStyle name="Hyperlink 2_Sheet1" xfId="29522"/>
    <cellStyle name="Hyperlink 3" xfId="4140"/>
    <cellStyle name="Hyperlink 3 2" xfId="14371"/>
    <cellStyle name="Hyperlink 3 2 2" xfId="48253"/>
    <cellStyle name="Hyperlink 3 3" xfId="19383"/>
    <cellStyle name="Hyperlink 4" xfId="3910"/>
    <cellStyle name="Hyperlink 4 2" xfId="14144"/>
    <cellStyle name="Hyperlink 4 3" xfId="19156"/>
    <cellStyle name="Input" xfId="49301" builtinId="20" customBuiltin="1"/>
    <cellStyle name="Input [yellow]" xfId="3068"/>
    <cellStyle name="Input [yellow] 2" xfId="3899"/>
    <cellStyle name="Input [yellow] 2 2" xfId="29523"/>
    <cellStyle name="Input [yellow] 3" xfId="22068"/>
    <cellStyle name="Input [yellow] 3 2" xfId="29524"/>
    <cellStyle name="Input [yellow] 4" xfId="45293"/>
    <cellStyle name="Input [yellow] 5" xfId="48697"/>
    <cellStyle name="Input [yellow]_Sheet1" xfId="29525"/>
    <cellStyle name="Input 10" xfId="11413"/>
    <cellStyle name="Input 10 2" xfId="29527"/>
    <cellStyle name="Input 10 3" xfId="29526"/>
    <cellStyle name="Input 10_Sheet2" xfId="29528"/>
    <cellStyle name="Input 11" xfId="11428"/>
    <cellStyle name="Input 11 2" xfId="29530"/>
    <cellStyle name="Input 11 3" xfId="29529"/>
    <cellStyle name="Input 11_Sheet2" xfId="29531"/>
    <cellStyle name="Input 12" xfId="11431"/>
    <cellStyle name="Input 12 2" xfId="29533"/>
    <cellStyle name="Input 12 3" xfId="29532"/>
    <cellStyle name="Input 12_Sheet2" xfId="29534"/>
    <cellStyle name="Input 13" xfId="11434"/>
    <cellStyle name="Input 13 2" xfId="29536"/>
    <cellStyle name="Input 13 3" xfId="29535"/>
    <cellStyle name="Input 13_Sheet2" xfId="29537"/>
    <cellStyle name="Input 14" xfId="29538"/>
    <cellStyle name="Input 14 2" xfId="29539"/>
    <cellStyle name="Input 14_Sheet2" xfId="29540"/>
    <cellStyle name="Input 15" xfId="29541"/>
    <cellStyle name="Input 15 2" xfId="29542"/>
    <cellStyle name="Input 15_Sheet2" xfId="29543"/>
    <cellStyle name="Input 16" xfId="29544"/>
    <cellStyle name="Input 16 2" xfId="29545"/>
    <cellStyle name="Input 16_Sheet2" xfId="29546"/>
    <cellStyle name="Input 17" xfId="29547"/>
    <cellStyle name="Input 17 2" xfId="29548"/>
    <cellStyle name="Input 17_Sheet2" xfId="29549"/>
    <cellStyle name="Input 18" xfId="29550"/>
    <cellStyle name="Input 18 2" xfId="29551"/>
    <cellStyle name="Input 18_Sheet2" xfId="29552"/>
    <cellStyle name="Input 19" xfId="29553"/>
    <cellStyle name="Input 19 2" xfId="29554"/>
    <cellStyle name="Input 19_Sheet2" xfId="29555"/>
    <cellStyle name="Input 2" xfId="120"/>
    <cellStyle name="Input 2 2" xfId="1085"/>
    <cellStyle name="Input 2 2 2" xfId="12514"/>
    <cellStyle name="Input 2 2 2 2" xfId="48254"/>
    <cellStyle name="Input 2 2 2 3" xfId="29556"/>
    <cellStyle name="Input 2 2 3" xfId="17531"/>
    <cellStyle name="Input 2 2 3 2" xfId="29557"/>
    <cellStyle name="Input 2 2 4" xfId="29558"/>
    <cellStyle name="Input 2 2 5" xfId="47121"/>
    <cellStyle name="Input 2 2 6" xfId="48699"/>
    <cellStyle name="Input 2 2_Sheet1" xfId="29559"/>
    <cellStyle name="Input 2 3" xfId="1725"/>
    <cellStyle name="Input 2 3 2" xfId="5296"/>
    <cellStyle name="Input 2 3 2 2" xfId="29561"/>
    <cellStyle name="Input 2 3 3" xfId="15469"/>
    <cellStyle name="Input 2 3 3 2" xfId="29562"/>
    <cellStyle name="Input 2 3 4" xfId="20481"/>
    <cellStyle name="Input 2 3 4 2" xfId="29563"/>
    <cellStyle name="Input 2 3 5" xfId="29560"/>
    <cellStyle name="Input 2 3 6" xfId="48255"/>
    <cellStyle name="Input 2 3_Sheet2" xfId="29564"/>
    <cellStyle name="Input 2 4" xfId="11560"/>
    <cellStyle name="Input 2 4 2" xfId="29565"/>
    <cellStyle name="Input 2 5" xfId="16577"/>
    <cellStyle name="Input 2 5 2" xfId="29566"/>
    <cellStyle name="Input 2 6" xfId="29567"/>
    <cellStyle name="Input 2 7" xfId="45136"/>
    <cellStyle name="Input 2 8" xfId="48698"/>
    <cellStyle name="Input 2_instructions" xfId="48122"/>
    <cellStyle name="Input 20" xfId="29568"/>
    <cellStyle name="Input 20 2" xfId="29569"/>
    <cellStyle name="Input 20_Sheet2" xfId="29570"/>
    <cellStyle name="Input 21" xfId="29571"/>
    <cellStyle name="Input 21 2" xfId="29572"/>
    <cellStyle name="Input 21_Sheet2" xfId="29573"/>
    <cellStyle name="Input 22" xfId="29574"/>
    <cellStyle name="Input 22 2" xfId="29575"/>
    <cellStyle name="Input 22_Sheet2" xfId="29576"/>
    <cellStyle name="Input 23" xfId="29577"/>
    <cellStyle name="Input 23 2" xfId="29578"/>
    <cellStyle name="Input 23_Sheet2" xfId="29579"/>
    <cellStyle name="Input 24" xfId="29580"/>
    <cellStyle name="Input 24 2" xfId="29581"/>
    <cellStyle name="Input 24_Sheet2" xfId="29582"/>
    <cellStyle name="Input 25" xfId="29583"/>
    <cellStyle name="Input 25 2" xfId="29584"/>
    <cellStyle name="Input 25_Sheet2" xfId="29585"/>
    <cellStyle name="Input 26" xfId="29586"/>
    <cellStyle name="Input 26 2" xfId="29587"/>
    <cellStyle name="Input 26_Sheet2" xfId="29588"/>
    <cellStyle name="Input 27" xfId="29589"/>
    <cellStyle name="Input 27 2" xfId="29590"/>
    <cellStyle name="Input 27_Sheet2" xfId="29591"/>
    <cellStyle name="Input 28" xfId="29592"/>
    <cellStyle name="Input 28 2" xfId="29593"/>
    <cellStyle name="Input 28_Sheet2" xfId="29594"/>
    <cellStyle name="Input 29" xfId="29595"/>
    <cellStyle name="Input 29 2" xfId="29596"/>
    <cellStyle name="Input 29_Sheet2" xfId="29597"/>
    <cellStyle name="Input 3" xfId="2724"/>
    <cellStyle name="Input 3 2" xfId="2741"/>
    <cellStyle name="Input 3 2 2" xfId="4381"/>
    <cellStyle name="Input 3 2 2 2" xfId="14604"/>
    <cellStyle name="Input 3 2 2 3" xfId="19616"/>
    <cellStyle name="Input 3 2 3" xfId="13055"/>
    <cellStyle name="Input 3 2 3 2" xfId="29598"/>
    <cellStyle name="Input 3 2 4" xfId="18072"/>
    <cellStyle name="Input 3 2 4 2" xfId="48256"/>
    <cellStyle name="Input 3 3" xfId="5327"/>
    <cellStyle name="Input 3 3 2" xfId="15500"/>
    <cellStyle name="Input 3 3 2 2" xfId="29599"/>
    <cellStyle name="Input 3 3 3" xfId="20512"/>
    <cellStyle name="Input 3 4" xfId="3615"/>
    <cellStyle name="Input 3 4 2" xfId="13871"/>
    <cellStyle name="Input 3 4 2 2" xfId="29600"/>
    <cellStyle name="Input 3 4 3" xfId="18883"/>
    <cellStyle name="Input 3 5" xfId="13038"/>
    <cellStyle name="Input 3 5 2" xfId="29601"/>
    <cellStyle name="Input 3 5 3" xfId="22069"/>
    <cellStyle name="Input 3 6" xfId="18055"/>
    <cellStyle name="Input 3 6 2" xfId="29602"/>
    <cellStyle name="Input 3 7" xfId="45137"/>
    <cellStyle name="Input 3_Sheet1" xfId="29603"/>
    <cellStyle name="Input 30" xfId="29604"/>
    <cellStyle name="Input 30 2" xfId="29605"/>
    <cellStyle name="Input 30_Sheet2" xfId="29606"/>
    <cellStyle name="Input 31" xfId="29607"/>
    <cellStyle name="Input 31 2" xfId="29608"/>
    <cellStyle name="Input 31_Sheet2" xfId="29609"/>
    <cellStyle name="Input 32" xfId="29610"/>
    <cellStyle name="Input 32 2" xfId="29611"/>
    <cellStyle name="Input 32_Sheet2" xfId="29612"/>
    <cellStyle name="Input 33" xfId="29613"/>
    <cellStyle name="Input 33 2" xfId="29614"/>
    <cellStyle name="Input 33_Sheet2" xfId="29615"/>
    <cellStyle name="Input 34" xfId="29616"/>
    <cellStyle name="Input 34 2" xfId="29617"/>
    <cellStyle name="Input 34_Sheet2" xfId="29618"/>
    <cellStyle name="Input 35" xfId="29619"/>
    <cellStyle name="Input 35 2" xfId="29620"/>
    <cellStyle name="Input 35_Sheet2" xfId="29621"/>
    <cellStyle name="Input 36" xfId="29622"/>
    <cellStyle name="Input 36 2" xfId="29623"/>
    <cellStyle name="Input 36_Sheet2" xfId="29624"/>
    <cellStyle name="Input 37" xfId="29625"/>
    <cellStyle name="Input 37 2" xfId="29626"/>
    <cellStyle name="Input 37_Sheet2" xfId="29627"/>
    <cellStyle name="Input 38" xfId="29628"/>
    <cellStyle name="Input 38 2" xfId="29629"/>
    <cellStyle name="Input 38_Sheet2" xfId="29630"/>
    <cellStyle name="Input 39" xfId="29631"/>
    <cellStyle name="Input 4" xfId="2660"/>
    <cellStyle name="Input 4 2" xfId="4382"/>
    <cellStyle name="Input 4 2 2" xfId="14605"/>
    <cellStyle name="Input 4 2 2 2" xfId="29632"/>
    <cellStyle name="Input 4 2 3" xfId="19617"/>
    <cellStyle name="Input 4 3" xfId="5328"/>
    <cellStyle name="Input 4 3 2" xfId="15501"/>
    <cellStyle name="Input 4 3 2 2" xfId="29633"/>
    <cellStyle name="Input 4 3 3" xfId="20513"/>
    <cellStyle name="Input 4 4" xfId="3616"/>
    <cellStyle name="Input 4 4 2" xfId="29634"/>
    <cellStyle name="Input 4 5" xfId="13872"/>
    <cellStyle name="Input 4 5 2" xfId="29635"/>
    <cellStyle name="Input 4 6" xfId="18884"/>
    <cellStyle name="Input 4 7" xfId="48700"/>
    <cellStyle name="Input 4_Sheet1" xfId="29636"/>
    <cellStyle name="Input 40" xfId="29637"/>
    <cellStyle name="Input 41" xfId="29638"/>
    <cellStyle name="Input 42" xfId="29639"/>
    <cellStyle name="Input 43" xfId="29640"/>
    <cellStyle name="Input 44" xfId="29641"/>
    <cellStyle name="Input 45" xfId="29642"/>
    <cellStyle name="Input 46" xfId="29643"/>
    <cellStyle name="Input 47" xfId="29644"/>
    <cellStyle name="Input 48" xfId="29645"/>
    <cellStyle name="Input 49" xfId="29646"/>
    <cellStyle name="Input 5" xfId="3617"/>
    <cellStyle name="Input 5 2" xfId="3618"/>
    <cellStyle name="Input 5 2 2" xfId="4384"/>
    <cellStyle name="Input 5 2 2 2" xfId="14607"/>
    <cellStyle name="Input 5 2 2 3" xfId="19619"/>
    <cellStyle name="Input 5 2 3" xfId="5330"/>
    <cellStyle name="Input 5 2 3 2" xfId="15503"/>
    <cellStyle name="Input 5 2 3 3" xfId="20515"/>
    <cellStyle name="Input 5 2 4" xfId="13874"/>
    <cellStyle name="Input 5 2 4 2" xfId="29647"/>
    <cellStyle name="Input 5 2 5" xfId="18886"/>
    <cellStyle name="Input 5 3" xfId="4383"/>
    <cellStyle name="Input 5 3 2" xfId="14606"/>
    <cellStyle name="Input 5 3 2 2" xfId="29648"/>
    <cellStyle name="Input 5 3 3" xfId="19618"/>
    <cellStyle name="Input 5 4" xfId="5329"/>
    <cellStyle name="Input 5 4 2" xfId="15502"/>
    <cellStyle name="Input 5 4 2 2" xfId="29649"/>
    <cellStyle name="Input 5 4 3" xfId="20514"/>
    <cellStyle name="Input 5 5" xfId="11157"/>
    <cellStyle name="Input 5 5 2" xfId="29650"/>
    <cellStyle name="Input 5 6" xfId="13873"/>
    <cellStyle name="Input 5 7" xfId="18885"/>
    <cellStyle name="Input 5 7 2" xfId="48701"/>
    <cellStyle name="Input 5_Sheet1" xfId="29651"/>
    <cellStyle name="Input 50" xfId="29652"/>
    <cellStyle name="Input 51" xfId="29653"/>
    <cellStyle name="Input 52" xfId="29654"/>
    <cellStyle name="Input 53" xfId="29655"/>
    <cellStyle name="Input 54" xfId="29656"/>
    <cellStyle name="Input 55" xfId="29657"/>
    <cellStyle name="Input 56" xfId="29658"/>
    <cellStyle name="Input 57" xfId="29659"/>
    <cellStyle name="Input 58" xfId="29660"/>
    <cellStyle name="Input 59" xfId="29661"/>
    <cellStyle name="Input 6" xfId="11332"/>
    <cellStyle name="Input 6 2" xfId="29663"/>
    <cellStyle name="Input 6 2 2" xfId="48257"/>
    <cellStyle name="Input 6 3" xfId="29664"/>
    <cellStyle name="Input 6 4" xfId="29665"/>
    <cellStyle name="Input 6 5" xfId="48123"/>
    <cellStyle name="Input 6 6" xfId="29662"/>
    <cellStyle name="Input 6_Sheet1" xfId="29666"/>
    <cellStyle name="Input 60" xfId="29667"/>
    <cellStyle name="Input 61" xfId="29668"/>
    <cellStyle name="Input 62" xfId="29669"/>
    <cellStyle name="Input 63" xfId="29670"/>
    <cellStyle name="Input 7" xfId="11367"/>
    <cellStyle name="Input 7 2" xfId="29672"/>
    <cellStyle name="Input 7 3" xfId="29673"/>
    <cellStyle name="Input 7 4" xfId="29674"/>
    <cellStyle name="Input 7 5" xfId="48258"/>
    <cellStyle name="Input 7 6" xfId="29671"/>
    <cellStyle name="Input 7_Sheet2" xfId="29675"/>
    <cellStyle name="Input 8" xfId="11368"/>
    <cellStyle name="Input 8 2" xfId="29677"/>
    <cellStyle name="Input 8 3" xfId="29678"/>
    <cellStyle name="Input 8 4" xfId="48259"/>
    <cellStyle name="Input 8 5" xfId="29676"/>
    <cellStyle name="Input 8_Sheet2" xfId="29679"/>
    <cellStyle name="Input 9" xfId="11398"/>
    <cellStyle name="Input 9 2" xfId="29681"/>
    <cellStyle name="Input 9 3" xfId="29682"/>
    <cellStyle name="Input 9 4" xfId="29680"/>
    <cellStyle name="Input 9_Sheet2" xfId="29683"/>
    <cellStyle name="Linked Cell" xfId="49304" builtinId="24" customBuiltin="1"/>
    <cellStyle name="Linked Cell 2" xfId="122"/>
    <cellStyle name="Linked Cell 2 2" xfId="1726"/>
    <cellStyle name="Linked Cell 2 2 2" xfId="6473"/>
    <cellStyle name="Linked Cell 2 2 2 2" xfId="29684"/>
    <cellStyle name="Linked Cell 2 2 3" xfId="47122"/>
    <cellStyle name="Linked Cell 2 2_Sheet1" xfId="29685"/>
    <cellStyle name="Linked Cell 2 3" xfId="10487"/>
    <cellStyle name="Linked Cell 2 3 2" xfId="29687"/>
    <cellStyle name="Linked Cell 2 3 3" xfId="29686"/>
    <cellStyle name="Linked Cell 2 4" xfId="11562"/>
    <cellStyle name="Linked Cell 2 4 2" xfId="29688"/>
    <cellStyle name="Linked Cell 2 5" xfId="16579"/>
    <cellStyle name="Linked Cell 2_instructions" xfId="48124"/>
    <cellStyle name="Linked Cell 3" xfId="2726"/>
    <cellStyle name="Linked Cell 3 2" xfId="2742"/>
    <cellStyle name="Linked Cell 3 2 2" xfId="13056"/>
    <cellStyle name="Linked Cell 3 2 2 2" xfId="29689"/>
    <cellStyle name="Linked Cell 3 2 3" xfId="18073"/>
    <cellStyle name="Linked Cell 3 3" xfId="3619"/>
    <cellStyle name="Linked Cell 3 3 2" xfId="13875"/>
    <cellStyle name="Linked Cell 3 3 2 2" xfId="29690"/>
    <cellStyle name="Linked Cell 3 3 3" xfId="18887"/>
    <cellStyle name="Linked Cell 3 4" xfId="13040"/>
    <cellStyle name="Linked Cell 3 4 2" xfId="22070"/>
    <cellStyle name="Linked Cell 3 5" xfId="18057"/>
    <cellStyle name="Linked Cell 3_Sheet1" xfId="29691"/>
    <cellStyle name="Linked Cell 4" xfId="2674"/>
    <cellStyle name="Linked Cell 4 2" xfId="3620"/>
    <cellStyle name="Linked Cell 4 2 2" xfId="29692"/>
    <cellStyle name="Linked Cell 4 3" xfId="13876"/>
    <cellStyle name="Linked Cell 4 3 2" xfId="29693"/>
    <cellStyle name="Linked Cell 4 4" xfId="18888"/>
    <cellStyle name="Linked Cell 4_Sheet1" xfId="29694"/>
    <cellStyle name="Linked Cell 5" xfId="3621"/>
    <cellStyle name="Linked Cell 5 2" xfId="3622"/>
    <cellStyle name="Linked Cell 5 2 2" xfId="13878"/>
    <cellStyle name="Linked Cell 5 2 2 2" xfId="29696"/>
    <cellStyle name="Linked Cell 5 2 3" xfId="18890"/>
    <cellStyle name="Linked Cell 5 3" xfId="11158"/>
    <cellStyle name="Linked Cell 5 3 2" xfId="29697"/>
    <cellStyle name="Linked Cell 5 4" xfId="13877"/>
    <cellStyle name="Linked Cell 5 4 2" xfId="29698"/>
    <cellStyle name="Linked Cell 5 5" xfId="18889"/>
    <cellStyle name="Linked Cell 5 5 2" xfId="29695"/>
    <cellStyle name="Linked Cell 5_Sheet2" xfId="29699"/>
    <cellStyle name="Linked Cell 6" xfId="11335"/>
    <cellStyle name="Linked Cell 6 2" xfId="48260"/>
    <cellStyle name="Linked Cell 6 3" xfId="29700"/>
    <cellStyle name="Linked Cell 7" xfId="29701"/>
    <cellStyle name="Linked Cell 7 2" xfId="48261"/>
    <cellStyle name="Linked Cell 8" xfId="29702"/>
    <cellStyle name="MSTRStyle.All.c1_f78d0587-3994-4d21-96ae-7f9b5f4f2b1d" xfId="48171"/>
    <cellStyle name="MSTRStyle.All.c11_3db9a791-5b15-4b48-b1db-672dc41ff25b" xfId="47123"/>
    <cellStyle name="MSTRStyle.All.c14_9bf6b54b-0c10-47b5-81bc-193d946f0865" xfId="47124"/>
    <cellStyle name="MSTRStyle.All.c16_fc21b111-6531-464a-a60c-11cace0cb080" xfId="47125"/>
    <cellStyle name="MSTRStyle.All.c19_bfa32840-53ed-4637-9276-d86f64dfd16d" xfId="47126"/>
    <cellStyle name="MSTRStyle.All.c2_51bd4962-bc2c-44ae-874e-26b16e6cc0b1" xfId="47127"/>
    <cellStyle name="MSTRStyle.All.c21_05b45625-bd5a-41f7-b140-59ed3e69ce99" xfId="47128"/>
    <cellStyle name="MSTRStyle.All.c24_7d1d3e51-4444-4627-b47c-5c53dfb3cfc4" xfId="47129"/>
    <cellStyle name="MSTRStyle.All.c26_236cb9cc-019f-4c8c-aaa2-5c3dc9581a7f" xfId="47130"/>
    <cellStyle name="MSTRStyle.All.c29_6766b047-6af4-4e49-bab1-136784175e09" xfId="47131"/>
    <cellStyle name="MSTRStyle.All.c3_4bd12dcc-c383-482e-a85b-cf3ed9190852" xfId="47132"/>
    <cellStyle name="MSTRStyle.All.c31_b456b5e7-7a6d-4cb8-9441-5ddfd4579c7f" xfId="47133"/>
    <cellStyle name="MSTRStyle.All.c34_c640550d-d985-45b2-9cda-14c2e8669b09" xfId="47134"/>
    <cellStyle name="MSTRStyle.All.c36_1cafd331-1ca2-4835-aeae-d91bd2957ee4" xfId="47135"/>
    <cellStyle name="MSTRStyle.All.c39_214fceb8-cd06-4893-88ae-d7d50f1daeac" xfId="47136"/>
    <cellStyle name="MSTRStyle.All.c41_ff6ea637-2206-49d8-a220-87c263685593" xfId="47137"/>
    <cellStyle name="MSTRStyle.All.c44_2a42a51b-5237-4a2a-8acf-cca9b17f2950" xfId="47138"/>
    <cellStyle name="MSTRStyle.All.c46_33d87263-5d9c-447c-8cb1-50b799a18fbb" xfId="47139"/>
    <cellStyle name="MSTRStyle.All.c49_dee64b9c-6692-4ba8-b75a-430bc2f116f5" xfId="47140"/>
    <cellStyle name="MSTRStyle.All.c51_72fa64f4-3201-4c98-99ca-1be9af6c8544" xfId="47141"/>
    <cellStyle name="MSTRStyle.All.c53_0b7c8019-3488-41d1-aea2-20e5ad7573dc" xfId="47142"/>
    <cellStyle name="MSTRStyle.All.c6_6dab9699-0d1b-4ce5-952c-f21b9bed514d" xfId="47143"/>
    <cellStyle name="MSTRStyle.All.c7_9e3d0995-f51d-418d-80d1-4616382a409a" xfId="47144"/>
    <cellStyle name="MY%" xfId="47145"/>
    <cellStyle name="Neutral" xfId="49300" builtinId="28" customBuiltin="1"/>
    <cellStyle name="Neutral 2" xfId="124"/>
    <cellStyle name="Neutral 2 2" xfId="1727"/>
    <cellStyle name="Neutral 2 2 2" xfId="6474"/>
    <cellStyle name="Neutral 2 2 2 2" xfId="29703"/>
    <cellStyle name="Neutral 2 2 3" xfId="47146"/>
    <cellStyle name="Neutral 2 2_Sheet1" xfId="29704"/>
    <cellStyle name="Neutral 2 3" xfId="10488"/>
    <cellStyle name="Neutral 2 3 2" xfId="29706"/>
    <cellStyle name="Neutral 2 3 3" xfId="29705"/>
    <cellStyle name="Neutral 2 4" xfId="11564"/>
    <cellStyle name="Neutral 2 4 2" xfId="29707"/>
    <cellStyle name="Neutral 2 5" xfId="16581"/>
    <cellStyle name="Neutral 2_instructions" xfId="48125"/>
    <cellStyle name="Neutral 3" xfId="2727"/>
    <cellStyle name="Neutral 3 2" xfId="2743"/>
    <cellStyle name="Neutral 3 2 2" xfId="13057"/>
    <cellStyle name="Neutral 3 2 2 2" xfId="29708"/>
    <cellStyle name="Neutral 3 2 3" xfId="18074"/>
    <cellStyle name="Neutral 3 3" xfId="3623"/>
    <cellStyle name="Neutral 3 3 2" xfId="13879"/>
    <cellStyle name="Neutral 3 3 2 2" xfId="29709"/>
    <cellStyle name="Neutral 3 3 3" xfId="18891"/>
    <cellStyle name="Neutral 3 4" xfId="13041"/>
    <cellStyle name="Neutral 3 4 2" xfId="22071"/>
    <cellStyle name="Neutral 3 5" xfId="18058"/>
    <cellStyle name="Neutral 3_Sheet1" xfId="29710"/>
    <cellStyle name="Neutral 4" xfId="2675"/>
    <cellStyle name="Neutral 4 2" xfId="3624"/>
    <cellStyle name="Neutral 4 2 2" xfId="29711"/>
    <cellStyle name="Neutral 4 3" xfId="13880"/>
    <cellStyle name="Neutral 4 3 2" xfId="29712"/>
    <cellStyle name="Neutral 4 4" xfId="18892"/>
    <cellStyle name="Neutral 4_Sheet1" xfId="29713"/>
    <cellStyle name="Neutral 5" xfId="3625"/>
    <cellStyle name="Neutral 5 2" xfId="3626"/>
    <cellStyle name="Neutral 5 2 2" xfId="13882"/>
    <cellStyle name="Neutral 5 2 2 2" xfId="29715"/>
    <cellStyle name="Neutral 5 2 3" xfId="18894"/>
    <cellStyle name="Neutral 5 3" xfId="11159"/>
    <cellStyle name="Neutral 5 3 2" xfId="29716"/>
    <cellStyle name="Neutral 5 4" xfId="13881"/>
    <cellStyle name="Neutral 5 4 2" xfId="29717"/>
    <cellStyle name="Neutral 5 5" xfId="18893"/>
    <cellStyle name="Neutral 5 5 2" xfId="29714"/>
    <cellStyle name="Neutral 5_Sheet2" xfId="29718"/>
    <cellStyle name="Neutral 6" xfId="11331"/>
    <cellStyle name="Neutral 6 2" xfId="48262"/>
    <cellStyle name="Neutral 6 3" xfId="29719"/>
    <cellStyle name="Neutral 7" xfId="29720"/>
    <cellStyle name="Neutral 7 2" xfId="48263"/>
    <cellStyle name="Neutral 8" xfId="29721"/>
    <cellStyle name="NEW FB" xfId="2849"/>
    <cellStyle name="NEW FB 2" xfId="3627"/>
    <cellStyle name="NEW FB 2 2" xfId="13883"/>
    <cellStyle name="NEW FB 2 3" xfId="18895"/>
    <cellStyle name="NEW FB 3" xfId="13121"/>
    <cellStyle name="NEW FB 4" xfId="18133"/>
    <cellStyle name="NEW FG" xfId="2850"/>
    <cellStyle name="NEW FG 2" xfId="3628"/>
    <cellStyle name="NEW FG 2 2" xfId="13884"/>
    <cellStyle name="NEW FG 2 3" xfId="18896"/>
    <cellStyle name="NEW FG 3" xfId="13122"/>
    <cellStyle name="NEW FG 4" xfId="18134"/>
    <cellStyle name="no dec" xfId="3069"/>
    <cellStyle name="nonIncludedStores" xfId="125"/>
    <cellStyle name="nonIncludedStores 2" xfId="1088"/>
    <cellStyle name="nonIncludedStores 2 2" xfId="12517"/>
    <cellStyle name="nonIncludedStores 2 2 2" xfId="29722"/>
    <cellStyle name="nonIncludedStores 2 3" xfId="17534"/>
    <cellStyle name="nonIncludedStores 2 3 2" xfId="29723"/>
    <cellStyle name="nonIncludedStores 2_Sheet1" xfId="29724"/>
    <cellStyle name="nonIncludedStores 3" xfId="1728"/>
    <cellStyle name="nonIncludedStores 3 2" xfId="10122"/>
    <cellStyle name="nonIncludedStores 3 3" xfId="29725"/>
    <cellStyle name="nonIncludedStores 3_Sheet1" xfId="29726"/>
    <cellStyle name="nonIncludedStores 4" xfId="11565"/>
    <cellStyle name="nonIncludedStores 4 2" xfId="29728"/>
    <cellStyle name="nonIncludedStores 4 3" xfId="29727"/>
    <cellStyle name="nonIncludedStores 5" xfId="16582"/>
    <cellStyle name="nonIncludedStores 5 2" xfId="29729"/>
    <cellStyle name="nonIncludedStores 6" xfId="29730"/>
    <cellStyle name="nonIncludedStores_Sheet1" xfId="29731"/>
    <cellStyle name="Non-modifiable" xfId="29732"/>
    <cellStyle name="Non-modifiable 2" xfId="47147"/>
    <cellStyle name="Normal" xfId="0" builtinId="0"/>
    <cellStyle name="Normal - Style1" xfId="3070"/>
    <cellStyle name="Normal - Style1 2" xfId="29733"/>
    <cellStyle name="Normal - Style1 2 2" xfId="29734"/>
    <cellStyle name="Normal - Style1 2_Sheet2" xfId="29735"/>
    <cellStyle name="Normal - Style1 3" xfId="29736"/>
    <cellStyle name="Normal - Style1 4" xfId="29737"/>
    <cellStyle name="Normal - Style1_Sheet1" xfId="29738"/>
    <cellStyle name="Normal 1" xfId="1729"/>
    <cellStyle name="Normal 1 2" xfId="3872"/>
    <cellStyle name="Normal 1 2 2" xfId="4297"/>
    <cellStyle name="Normal 1 2 2 2" xfId="14524"/>
    <cellStyle name="Normal 1 2 2 3" xfId="19536"/>
    <cellStyle name="Normal 1 2 3" xfId="14108"/>
    <cellStyle name="Normal 1 2 3 2" xfId="29739"/>
    <cellStyle name="Normal 1 2 4" xfId="2635"/>
    <cellStyle name="Normal 1 2 4 2" xfId="4491"/>
    <cellStyle name="Normal 1 2 4 3" xfId="14711"/>
    <cellStyle name="Normal 1 2 4 4" xfId="19723"/>
    <cellStyle name="Normal 1 2 5" xfId="19120"/>
    <cellStyle name="Normal 1 2_Sheet1" xfId="29740"/>
    <cellStyle name="Normal 1 3" xfId="3071"/>
    <cellStyle name="Normal 1 3 2" xfId="29742"/>
    <cellStyle name="Normal 1 3 3" xfId="29741"/>
    <cellStyle name="Normal 1 4" xfId="13339"/>
    <cellStyle name="Normal 1 4 2" xfId="29743"/>
    <cellStyle name="Normal 1 5" xfId="18351"/>
    <cellStyle name="Normal 1_Sheet1" xfId="29744"/>
    <cellStyle name="Normal 10" xfId="126"/>
    <cellStyle name="Normal 10 10" xfId="127"/>
    <cellStyle name="Normal 10 10 2" xfId="128"/>
    <cellStyle name="Normal 10 10 2 2" xfId="1732"/>
    <cellStyle name="Normal 10 10 2 2 2" xfId="6475"/>
    <cellStyle name="Normal 10 10 2 2 2 2" xfId="29745"/>
    <cellStyle name="Normal 10 10 2 2 3" xfId="29746"/>
    <cellStyle name="Normal 10 10 2 2_Sheet1" xfId="29747"/>
    <cellStyle name="Normal 10 10 2 3" xfId="6476"/>
    <cellStyle name="Normal 10 10 2 3 2" xfId="29749"/>
    <cellStyle name="Normal 10 10 2 3 3" xfId="29750"/>
    <cellStyle name="Normal 10 10 2 3 4" xfId="29748"/>
    <cellStyle name="Normal 10 10 2 4" xfId="10489"/>
    <cellStyle name="Normal 10 10 2 4 2" xfId="29751"/>
    <cellStyle name="Normal 10 10 2 5" xfId="11568"/>
    <cellStyle name="Normal 10 10 2 6" xfId="16585"/>
    <cellStyle name="Normal 10 10 2_Sheet1" xfId="29752"/>
    <cellStyle name="Normal 10 10 3" xfId="1731"/>
    <cellStyle name="Normal 10 10 3 2" xfId="6477"/>
    <cellStyle name="Normal 10 10 3 2 2" xfId="29753"/>
    <cellStyle name="Normal 10 10 3 3" xfId="29754"/>
    <cellStyle name="Normal 10 10 3_Sheet1" xfId="29755"/>
    <cellStyle name="Normal 10 10 4" xfId="6478"/>
    <cellStyle name="Normal 10 10 4 2" xfId="29757"/>
    <cellStyle name="Normal 10 10 4 3" xfId="29758"/>
    <cellStyle name="Normal 10 10 4 4" xfId="29756"/>
    <cellStyle name="Normal 10 10 5" xfId="10490"/>
    <cellStyle name="Normal 10 10 5 2" xfId="29759"/>
    <cellStyle name="Normal 10 10 6" xfId="11567"/>
    <cellStyle name="Normal 10 10 7" xfId="16584"/>
    <cellStyle name="Normal 10 10_ASP" xfId="6479"/>
    <cellStyle name="Normal 10 11" xfId="129"/>
    <cellStyle name="Normal 10 11 2" xfId="130"/>
    <cellStyle name="Normal 10 11 2 2" xfId="1734"/>
    <cellStyle name="Normal 10 11 2 2 2" xfId="6480"/>
    <cellStyle name="Normal 10 11 2 2 2 2" xfId="29760"/>
    <cellStyle name="Normal 10 11 2 2 3" xfId="29761"/>
    <cellStyle name="Normal 10 11 2 2_Sheet1" xfId="29762"/>
    <cellStyle name="Normal 10 11 2 3" xfId="6481"/>
    <cellStyle name="Normal 10 11 2 3 2" xfId="29764"/>
    <cellStyle name="Normal 10 11 2 3 3" xfId="29765"/>
    <cellStyle name="Normal 10 11 2 3 4" xfId="29763"/>
    <cellStyle name="Normal 10 11 2 4" xfId="10491"/>
    <cellStyle name="Normal 10 11 2 4 2" xfId="29766"/>
    <cellStyle name="Normal 10 11 2 5" xfId="11570"/>
    <cellStyle name="Normal 10 11 2 6" xfId="16587"/>
    <cellStyle name="Normal 10 11 2_Sheet1" xfId="29767"/>
    <cellStyle name="Normal 10 11 3" xfId="1733"/>
    <cellStyle name="Normal 10 11 3 2" xfId="6482"/>
    <cellStyle name="Normal 10 11 3 2 2" xfId="29768"/>
    <cellStyle name="Normal 10 11 3 3" xfId="29769"/>
    <cellStyle name="Normal 10 11 3_Sheet1" xfId="29770"/>
    <cellStyle name="Normal 10 11 4" xfId="6483"/>
    <cellStyle name="Normal 10 11 4 2" xfId="29772"/>
    <cellStyle name="Normal 10 11 4 3" xfId="29773"/>
    <cellStyle name="Normal 10 11 4 4" xfId="29771"/>
    <cellStyle name="Normal 10 11 5" xfId="10492"/>
    <cellStyle name="Normal 10 11 5 2" xfId="29774"/>
    <cellStyle name="Normal 10 11 6" xfId="11569"/>
    <cellStyle name="Normal 10 11 7" xfId="16586"/>
    <cellStyle name="Normal 10 11_ASP" xfId="6484"/>
    <cellStyle name="Normal 10 12" xfId="131"/>
    <cellStyle name="Normal 10 12 2" xfId="132"/>
    <cellStyle name="Normal 10 12 2 2" xfId="1736"/>
    <cellStyle name="Normal 10 12 2 2 2" xfId="6485"/>
    <cellStyle name="Normal 10 12 2 2 2 2" xfId="29775"/>
    <cellStyle name="Normal 10 12 2 2 3" xfId="29776"/>
    <cellStyle name="Normal 10 12 2 2_Sheet1" xfId="29777"/>
    <cellStyle name="Normal 10 12 2 3" xfId="6486"/>
    <cellStyle name="Normal 10 12 2 3 2" xfId="29779"/>
    <cellStyle name="Normal 10 12 2 3 3" xfId="29780"/>
    <cellStyle name="Normal 10 12 2 3 4" xfId="29778"/>
    <cellStyle name="Normal 10 12 2 4" xfId="10493"/>
    <cellStyle name="Normal 10 12 2 4 2" xfId="29781"/>
    <cellStyle name="Normal 10 12 2 5" xfId="11572"/>
    <cellStyle name="Normal 10 12 2 6" xfId="16589"/>
    <cellStyle name="Normal 10 12 2_Sheet1" xfId="29782"/>
    <cellStyle name="Normal 10 12 3" xfId="1735"/>
    <cellStyle name="Normal 10 12 3 2" xfId="6487"/>
    <cellStyle name="Normal 10 12 3 2 2" xfId="29783"/>
    <cellStyle name="Normal 10 12 3 3" xfId="29784"/>
    <cellStyle name="Normal 10 12 3_Sheet1" xfId="29785"/>
    <cellStyle name="Normal 10 12 4" xfId="6488"/>
    <cellStyle name="Normal 10 12 4 2" xfId="29787"/>
    <cellStyle name="Normal 10 12 4 3" xfId="29788"/>
    <cellStyle name="Normal 10 12 4 4" xfId="29786"/>
    <cellStyle name="Normal 10 12 5" xfId="10494"/>
    <cellStyle name="Normal 10 12 5 2" xfId="29789"/>
    <cellStyle name="Normal 10 12 6" xfId="11571"/>
    <cellStyle name="Normal 10 12 7" xfId="16588"/>
    <cellStyle name="Normal 10 12_ASP" xfId="6489"/>
    <cellStyle name="Normal 10 13" xfId="133"/>
    <cellStyle name="Normal 10 13 2" xfId="134"/>
    <cellStyle name="Normal 10 13 2 2" xfId="1738"/>
    <cellStyle name="Normal 10 13 2 2 2" xfId="6490"/>
    <cellStyle name="Normal 10 13 2 2 2 2" xfId="29790"/>
    <cellStyle name="Normal 10 13 2 2 3" xfId="29791"/>
    <cellStyle name="Normal 10 13 2 2_Sheet1" xfId="29792"/>
    <cellStyle name="Normal 10 13 2 3" xfId="6491"/>
    <cellStyle name="Normal 10 13 2 3 2" xfId="29794"/>
    <cellStyle name="Normal 10 13 2 3 3" xfId="29795"/>
    <cellStyle name="Normal 10 13 2 3 4" xfId="29793"/>
    <cellStyle name="Normal 10 13 2 4" xfId="10495"/>
    <cellStyle name="Normal 10 13 2 4 2" xfId="29796"/>
    <cellStyle name="Normal 10 13 2 5" xfId="11574"/>
    <cellStyle name="Normal 10 13 2 6" xfId="16591"/>
    <cellStyle name="Normal 10 13 2_Sheet1" xfId="29797"/>
    <cellStyle name="Normal 10 13 3" xfId="1737"/>
    <cellStyle name="Normal 10 13 3 2" xfId="6492"/>
    <cellStyle name="Normal 10 13 3 2 2" xfId="29798"/>
    <cellStyle name="Normal 10 13 3 3" xfId="29799"/>
    <cellStyle name="Normal 10 13 3_Sheet1" xfId="29800"/>
    <cellStyle name="Normal 10 13 4" xfId="6493"/>
    <cellStyle name="Normal 10 13 4 2" xfId="29802"/>
    <cellStyle name="Normal 10 13 4 3" xfId="29803"/>
    <cellStyle name="Normal 10 13 4 4" xfId="29801"/>
    <cellStyle name="Normal 10 13 5" xfId="10496"/>
    <cellStyle name="Normal 10 13 5 2" xfId="29804"/>
    <cellStyle name="Normal 10 13 6" xfId="11573"/>
    <cellStyle name="Normal 10 13 7" xfId="16590"/>
    <cellStyle name="Normal 10 13_ASP" xfId="6494"/>
    <cellStyle name="Normal 10 14" xfId="135"/>
    <cellStyle name="Normal 10 14 2" xfId="136"/>
    <cellStyle name="Normal 10 14 2 2" xfId="1740"/>
    <cellStyle name="Normal 10 14 2 2 2" xfId="6495"/>
    <cellStyle name="Normal 10 14 2 2 2 2" xfId="29805"/>
    <cellStyle name="Normal 10 14 2 2 3" xfId="29806"/>
    <cellStyle name="Normal 10 14 2 2_Sheet1" xfId="29807"/>
    <cellStyle name="Normal 10 14 2 3" xfId="6496"/>
    <cellStyle name="Normal 10 14 2 3 2" xfId="29809"/>
    <cellStyle name="Normal 10 14 2 3 3" xfId="29810"/>
    <cellStyle name="Normal 10 14 2 3 4" xfId="29808"/>
    <cellStyle name="Normal 10 14 2 4" xfId="10497"/>
    <cellStyle name="Normal 10 14 2 4 2" xfId="29811"/>
    <cellStyle name="Normal 10 14 2 5" xfId="11576"/>
    <cellStyle name="Normal 10 14 2 6" xfId="16593"/>
    <cellStyle name="Normal 10 14 2_Sheet1" xfId="29812"/>
    <cellStyle name="Normal 10 14 3" xfId="1739"/>
    <cellStyle name="Normal 10 14 3 2" xfId="6497"/>
    <cellStyle name="Normal 10 14 3 2 2" xfId="29813"/>
    <cellStyle name="Normal 10 14 3 3" xfId="29814"/>
    <cellStyle name="Normal 10 14 3_Sheet1" xfId="29815"/>
    <cellStyle name="Normal 10 14 4" xfId="6498"/>
    <cellStyle name="Normal 10 14 4 2" xfId="29817"/>
    <cellStyle name="Normal 10 14 4 3" xfId="29818"/>
    <cellStyle name="Normal 10 14 4 4" xfId="29816"/>
    <cellStyle name="Normal 10 14 5" xfId="10498"/>
    <cellStyle name="Normal 10 14 5 2" xfId="29819"/>
    <cellStyle name="Normal 10 14 6" xfId="11575"/>
    <cellStyle name="Normal 10 14 7" xfId="16592"/>
    <cellStyle name="Normal 10 14_ASP" xfId="6499"/>
    <cellStyle name="Normal 10 15" xfId="137"/>
    <cellStyle name="Normal 10 15 2" xfId="138"/>
    <cellStyle name="Normal 10 15 2 2" xfId="1742"/>
    <cellStyle name="Normal 10 15 2 2 2" xfId="6500"/>
    <cellStyle name="Normal 10 15 2 2 2 2" xfId="29820"/>
    <cellStyle name="Normal 10 15 2 2 3" xfId="29821"/>
    <cellStyle name="Normal 10 15 2 2_Sheet1" xfId="29822"/>
    <cellStyle name="Normal 10 15 2 3" xfId="6501"/>
    <cellStyle name="Normal 10 15 2 3 2" xfId="29824"/>
    <cellStyle name="Normal 10 15 2 3 3" xfId="29825"/>
    <cellStyle name="Normal 10 15 2 3 4" xfId="29823"/>
    <cellStyle name="Normal 10 15 2 4" xfId="10499"/>
    <cellStyle name="Normal 10 15 2 4 2" xfId="29826"/>
    <cellStyle name="Normal 10 15 2 5" xfId="11578"/>
    <cellStyle name="Normal 10 15 2 6" xfId="16595"/>
    <cellStyle name="Normal 10 15 2_Sheet1" xfId="29827"/>
    <cellStyle name="Normal 10 15 3" xfId="1741"/>
    <cellStyle name="Normal 10 15 3 2" xfId="6502"/>
    <cellStyle name="Normal 10 15 3 2 2" xfId="29828"/>
    <cellStyle name="Normal 10 15 3 3" xfId="29829"/>
    <cellStyle name="Normal 10 15 3_Sheet1" xfId="29830"/>
    <cellStyle name="Normal 10 15 4" xfId="6503"/>
    <cellStyle name="Normal 10 15 4 2" xfId="29832"/>
    <cellStyle name="Normal 10 15 4 3" xfId="29833"/>
    <cellStyle name="Normal 10 15 4 4" xfId="29831"/>
    <cellStyle name="Normal 10 15 5" xfId="10500"/>
    <cellStyle name="Normal 10 15 5 2" xfId="29834"/>
    <cellStyle name="Normal 10 15 6" xfId="11577"/>
    <cellStyle name="Normal 10 15 7" xfId="16594"/>
    <cellStyle name="Normal 10 15_ASP" xfId="6504"/>
    <cellStyle name="Normal 10 16" xfId="139"/>
    <cellStyle name="Normal 10 16 2" xfId="140"/>
    <cellStyle name="Normal 10 16 2 2" xfId="1744"/>
    <cellStyle name="Normal 10 16 2 2 2" xfId="6505"/>
    <cellStyle name="Normal 10 16 2 2 2 2" xfId="29835"/>
    <cellStyle name="Normal 10 16 2 2 3" xfId="29836"/>
    <cellStyle name="Normal 10 16 2 2_Sheet1" xfId="29837"/>
    <cellStyle name="Normal 10 16 2 3" xfId="6506"/>
    <cellStyle name="Normal 10 16 2 3 2" xfId="29839"/>
    <cellStyle name="Normal 10 16 2 3 3" xfId="29840"/>
    <cellStyle name="Normal 10 16 2 3 4" xfId="29838"/>
    <cellStyle name="Normal 10 16 2 4" xfId="10501"/>
    <cellStyle name="Normal 10 16 2 4 2" xfId="29841"/>
    <cellStyle name="Normal 10 16 2 5" xfId="11580"/>
    <cellStyle name="Normal 10 16 2 6" xfId="16597"/>
    <cellStyle name="Normal 10 16 2_Sheet1" xfId="29842"/>
    <cellStyle name="Normal 10 16 3" xfId="1743"/>
    <cellStyle name="Normal 10 16 3 2" xfId="6507"/>
    <cellStyle name="Normal 10 16 3 2 2" xfId="29843"/>
    <cellStyle name="Normal 10 16 3 3" xfId="29844"/>
    <cellStyle name="Normal 10 16 3_Sheet1" xfId="29845"/>
    <cellStyle name="Normal 10 16 4" xfId="6508"/>
    <cellStyle name="Normal 10 16 4 2" xfId="29847"/>
    <cellStyle name="Normal 10 16 4 3" xfId="29848"/>
    <cellStyle name="Normal 10 16 4 4" xfId="29846"/>
    <cellStyle name="Normal 10 16 5" xfId="10502"/>
    <cellStyle name="Normal 10 16 5 2" xfId="29849"/>
    <cellStyle name="Normal 10 16 6" xfId="11579"/>
    <cellStyle name="Normal 10 16 7" xfId="16596"/>
    <cellStyle name="Normal 10 16_ASP" xfId="6509"/>
    <cellStyle name="Normal 10 17" xfId="141"/>
    <cellStyle name="Normal 10 17 2" xfId="142"/>
    <cellStyle name="Normal 10 17 2 2" xfId="1746"/>
    <cellStyle name="Normal 10 17 2 2 2" xfId="6510"/>
    <cellStyle name="Normal 10 17 2 2 2 2" xfId="29850"/>
    <cellStyle name="Normal 10 17 2 2 3" xfId="29851"/>
    <cellStyle name="Normal 10 17 2 2_Sheet1" xfId="29852"/>
    <cellStyle name="Normal 10 17 2 3" xfId="6511"/>
    <cellStyle name="Normal 10 17 2 3 2" xfId="29854"/>
    <cellStyle name="Normal 10 17 2 3 3" xfId="29855"/>
    <cellStyle name="Normal 10 17 2 3 4" xfId="29853"/>
    <cellStyle name="Normal 10 17 2 4" xfId="10503"/>
    <cellStyle name="Normal 10 17 2 4 2" xfId="29856"/>
    <cellStyle name="Normal 10 17 2 5" xfId="11582"/>
    <cellStyle name="Normal 10 17 2 6" xfId="16599"/>
    <cellStyle name="Normal 10 17 2_Sheet1" xfId="29857"/>
    <cellStyle name="Normal 10 17 3" xfId="1745"/>
    <cellStyle name="Normal 10 17 3 2" xfId="6512"/>
    <cellStyle name="Normal 10 17 3 2 2" xfId="29858"/>
    <cellStyle name="Normal 10 17 3 3" xfId="29859"/>
    <cellStyle name="Normal 10 17 3_Sheet1" xfId="29860"/>
    <cellStyle name="Normal 10 17 4" xfId="6513"/>
    <cellStyle name="Normal 10 17 4 2" xfId="29862"/>
    <cellStyle name="Normal 10 17 4 3" xfId="29863"/>
    <cellStyle name="Normal 10 17 4 4" xfId="29861"/>
    <cellStyle name="Normal 10 17 5" xfId="10504"/>
    <cellStyle name="Normal 10 17 5 2" xfId="29864"/>
    <cellStyle name="Normal 10 17 6" xfId="11581"/>
    <cellStyle name="Normal 10 17 7" xfId="16598"/>
    <cellStyle name="Normal 10 17_ASP" xfId="6514"/>
    <cellStyle name="Normal 10 18" xfId="143"/>
    <cellStyle name="Normal 10 18 2" xfId="144"/>
    <cellStyle name="Normal 10 18 2 2" xfId="1748"/>
    <cellStyle name="Normal 10 18 2 2 2" xfId="6515"/>
    <cellStyle name="Normal 10 18 2 2 2 2" xfId="29865"/>
    <cellStyle name="Normal 10 18 2 2 3" xfId="29866"/>
    <cellStyle name="Normal 10 18 2 2_Sheet1" xfId="29867"/>
    <cellStyle name="Normal 10 18 2 3" xfId="6516"/>
    <cellStyle name="Normal 10 18 2 3 2" xfId="29869"/>
    <cellStyle name="Normal 10 18 2 3 3" xfId="29870"/>
    <cellStyle name="Normal 10 18 2 3 4" xfId="29868"/>
    <cellStyle name="Normal 10 18 2 4" xfId="10505"/>
    <cellStyle name="Normal 10 18 2 4 2" xfId="29871"/>
    <cellStyle name="Normal 10 18 2 5" xfId="11584"/>
    <cellStyle name="Normal 10 18 2 6" xfId="16601"/>
    <cellStyle name="Normal 10 18 2_Sheet1" xfId="29872"/>
    <cellStyle name="Normal 10 18 3" xfId="1747"/>
    <cellStyle name="Normal 10 18 3 2" xfId="6517"/>
    <cellStyle name="Normal 10 18 3 2 2" xfId="29873"/>
    <cellStyle name="Normal 10 18 3 3" xfId="29874"/>
    <cellStyle name="Normal 10 18 3_Sheet1" xfId="29875"/>
    <cellStyle name="Normal 10 18 4" xfId="6518"/>
    <cellStyle name="Normal 10 18 4 2" xfId="29877"/>
    <cellStyle name="Normal 10 18 4 3" xfId="29878"/>
    <cellStyle name="Normal 10 18 4 4" xfId="29876"/>
    <cellStyle name="Normal 10 18 5" xfId="10506"/>
    <cellStyle name="Normal 10 18 5 2" xfId="29879"/>
    <cellStyle name="Normal 10 18 6" xfId="11583"/>
    <cellStyle name="Normal 10 18 7" xfId="16600"/>
    <cellStyle name="Normal 10 18_ASP" xfId="6519"/>
    <cellStyle name="Normal 10 19" xfId="1089"/>
    <cellStyle name="Normal 10 19 2" xfId="12518"/>
    <cellStyle name="Normal 10 19 2 2" xfId="48264"/>
    <cellStyle name="Normal 10 19 2 3" xfId="29880"/>
    <cellStyle name="Normal 10 19 3" xfId="17535"/>
    <cellStyle name="Normal 10 19 3 2" xfId="29881"/>
    <cellStyle name="Normal 10 19 4" xfId="45287"/>
    <cellStyle name="Normal 10 19_Sheet1" xfId="29882"/>
    <cellStyle name="Normal 10 2" xfId="145"/>
    <cellStyle name="Normal 10 2 2" xfId="146"/>
    <cellStyle name="Normal 10 2 2 2" xfId="1750"/>
    <cellStyle name="Normal 10 2 2 2 2" xfId="6520"/>
    <cellStyle name="Normal 10 2 2 2 2 2" xfId="29883"/>
    <cellStyle name="Normal 10 2 2 2 3" xfId="29884"/>
    <cellStyle name="Normal 10 2 2 2_Sheet1" xfId="29885"/>
    <cellStyle name="Normal 10 2 2 3" xfId="6521"/>
    <cellStyle name="Normal 10 2 2 3 2" xfId="29887"/>
    <cellStyle name="Normal 10 2 2 3 3" xfId="29888"/>
    <cellStyle name="Normal 10 2 2 3 4" xfId="29886"/>
    <cellStyle name="Normal 10 2 2 4" xfId="10507"/>
    <cellStyle name="Normal 10 2 2 4 2" xfId="29889"/>
    <cellStyle name="Normal 10 2 2 5" xfId="11586"/>
    <cellStyle name="Normal 10 2 2 6" xfId="16603"/>
    <cellStyle name="Normal 10 2 2_Sheet1" xfId="29890"/>
    <cellStyle name="Normal 10 2 3" xfId="1749"/>
    <cellStyle name="Normal 10 2 3 2" xfId="6522"/>
    <cellStyle name="Normal 10 2 3 2 2" xfId="29891"/>
    <cellStyle name="Normal 10 2 3 3" xfId="29892"/>
    <cellStyle name="Normal 10 2 3_Sheet1" xfId="29893"/>
    <cellStyle name="Normal 10 2 4" xfId="6523"/>
    <cellStyle name="Normal 10 2 4 2" xfId="29895"/>
    <cellStyle name="Normal 10 2 4 3" xfId="29896"/>
    <cellStyle name="Normal 10 2 4 4" xfId="29894"/>
    <cellStyle name="Normal 10 2 5" xfId="10508"/>
    <cellStyle name="Normal 10 2 5 2" xfId="29897"/>
    <cellStyle name="Normal 10 2 6" xfId="10509"/>
    <cellStyle name="Normal 10 2 7" xfId="11585"/>
    <cellStyle name="Normal 10 2 8" xfId="16602"/>
    <cellStyle name="Normal 10 2_ASP" xfId="6524"/>
    <cellStyle name="Normal 10 20" xfId="1298"/>
    <cellStyle name="Normal 10 20 2" xfId="1405"/>
    <cellStyle name="Normal 10 20 2 2" xfId="12829"/>
    <cellStyle name="Normal 10 20 2 3" xfId="17846"/>
    <cellStyle name="Normal 10 20 3" xfId="11160"/>
    <cellStyle name="Normal 10 20 3 2" xfId="29898"/>
    <cellStyle name="Normal 10 20 4" xfId="12722"/>
    <cellStyle name="Normal 10 20 4 2" xfId="29899"/>
    <cellStyle name="Normal 10 20 5" xfId="17739"/>
    <cellStyle name="Normal 10 20_Sheet1" xfId="29900"/>
    <cellStyle name="Normal 10 21" xfId="1730"/>
    <cellStyle name="Normal 10 21 2" xfId="11224"/>
    <cellStyle name="Normal 10 21 2 2" xfId="29901"/>
    <cellStyle name="Normal 10 21 3" xfId="10123"/>
    <cellStyle name="Normal 10 21 3 2" xfId="29902"/>
    <cellStyle name="Normal 10 21 4" xfId="29903"/>
    <cellStyle name="Normal 10 21_Sheet1" xfId="29904"/>
    <cellStyle name="Normal 10 22" xfId="10124"/>
    <cellStyle name="Normal 10 22 2" xfId="29906"/>
    <cellStyle name="Normal 10 22 3" xfId="29905"/>
    <cellStyle name="Normal 10 23" xfId="10189"/>
    <cellStyle name="Normal 10 23 2" xfId="29907"/>
    <cellStyle name="Normal 10 24" xfId="10205"/>
    <cellStyle name="Normal 10 24 2" xfId="29908"/>
    <cellStyle name="Normal 10 25" xfId="11566"/>
    <cellStyle name="Normal 10 25 2" xfId="29909"/>
    <cellStyle name="Normal 10 26" xfId="16583"/>
    <cellStyle name="Normal 10 26 2" xfId="29910"/>
    <cellStyle name="Normal 10 27" xfId="29911"/>
    <cellStyle name="Normal 10 28" xfId="29912"/>
    <cellStyle name="Normal 10 3" xfId="147"/>
    <cellStyle name="Normal 10 3 2" xfId="148"/>
    <cellStyle name="Normal 10 3 2 2" xfId="1752"/>
    <cellStyle name="Normal 10 3 2 2 2" xfId="6525"/>
    <cellStyle name="Normal 10 3 2 2 2 2" xfId="29913"/>
    <cellStyle name="Normal 10 3 2 2 3" xfId="29914"/>
    <cellStyle name="Normal 10 3 2 2_Sheet1" xfId="29915"/>
    <cellStyle name="Normal 10 3 2 3" xfId="6526"/>
    <cellStyle name="Normal 10 3 2 3 2" xfId="29917"/>
    <cellStyle name="Normal 10 3 2 3 3" xfId="29918"/>
    <cellStyle name="Normal 10 3 2 3 4" xfId="29916"/>
    <cellStyle name="Normal 10 3 2 4" xfId="10510"/>
    <cellStyle name="Normal 10 3 2 4 2" xfId="29919"/>
    <cellStyle name="Normal 10 3 2 5" xfId="11588"/>
    <cellStyle name="Normal 10 3 2 6" xfId="16605"/>
    <cellStyle name="Normal 10 3 2_Sheet1" xfId="29920"/>
    <cellStyle name="Normal 10 3 3" xfId="1751"/>
    <cellStyle name="Normal 10 3 3 2" xfId="6527"/>
    <cellStyle name="Normal 10 3 3 2 2" xfId="29921"/>
    <cellStyle name="Normal 10 3 3 3" xfId="29922"/>
    <cellStyle name="Normal 10 3 3_Sheet1" xfId="29923"/>
    <cellStyle name="Normal 10 3 4" xfId="6528"/>
    <cellStyle name="Normal 10 3 4 2" xfId="29925"/>
    <cellStyle name="Normal 10 3 4 3" xfId="29926"/>
    <cellStyle name="Normal 10 3 4 4" xfId="29924"/>
    <cellStyle name="Normal 10 3 5" xfId="10511"/>
    <cellStyle name="Normal 10 3 5 2" xfId="29927"/>
    <cellStyle name="Normal 10 3 6" xfId="11587"/>
    <cellStyle name="Normal 10 3 7" xfId="16604"/>
    <cellStyle name="Normal 10 3_ASP" xfId="6529"/>
    <cellStyle name="Normal 10 4" xfId="149"/>
    <cellStyle name="Normal 10 4 2" xfId="150"/>
    <cellStyle name="Normal 10 4 2 2" xfId="1754"/>
    <cellStyle name="Normal 10 4 2 2 2" xfId="6530"/>
    <cellStyle name="Normal 10 4 2 2 2 2" xfId="29928"/>
    <cellStyle name="Normal 10 4 2 2 3" xfId="29929"/>
    <cellStyle name="Normal 10 4 2 2_Sheet1" xfId="29930"/>
    <cellStyle name="Normal 10 4 2 3" xfId="6531"/>
    <cellStyle name="Normal 10 4 2 3 2" xfId="29932"/>
    <cellStyle name="Normal 10 4 2 3 3" xfId="29933"/>
    <cellStyle name="Normal 10 4 2 3 4" xfId="29931"/>
    <cellStyle name="Normal 10 4 2 4" xfId="10512"/>
    <cellStyle name="Normal 10 4 2 4 2" xfId="29934"/>
    <cellStyle name="Normal 10 4 2 5" xfId="11590"/>
    <cellStyle name="Normal 10 4 2 6" xfId="16607"/>
    <cellStyle name="Normal 10 4 2_Sheet1" xfId="29935"/>
    <cellStyle name="Normal 10 4 3" xfId="1753"/>
    <cellStyle name="Normal 10 4 3 2" xfId="6532"/>
    <cellStyle name="Normal 10 4 3 2 2" xfId="29936"/>
    <cellStyle name="Normal 10 4 3 3" xfId="29937"/>
    <cellStyle name="Normal 10 4 3_Sheet1" xfId="29938"/>
    <cellStyle name="Normal 10 4 4" xfId="6533"/>
    <cellStyle name="Normal 10 4 4 2" xfId="29940"/>
    <cellStyle name="Normal 10 4 4 3" xfId="29941"/>
    <cellStyle name="Normal 10 4 4 4" xfId="29939"/>
    <cellStyle name="Normal 10 4 5" xfId="10513"/>
    <cellStyle name="Normal 10 4 5 2" xfId="29942"/>
    <cellStyle name="Normal 10 4 6" xfId="11589"/>
    <cellStyle name="Normal 10 4 7" xfId="16606"/>
    <cellStyle name="Normal 10 4_ASP" xfId="6534"/>
    <cellStyle name="Normal 10 5" xfId="151"/>
    <cellStyle name="Normal 10 5 2" xfId="152"/>
    <cellStyle name="Normal 10 5 2 2" xfId="1756"/>
    <cellStyle name="Normal 10 5 2 2 2" xfId="6535"/>
    <cellStyle name="Normal 10 5 2 2 2 2" xfId="29943"/>
    <cellStyle name="Normal 10 5 2 2 3" xfId="29944"/>
    <cellStyle name="Normal 10 5 2 2_Sheet1" xfId="29945"/>
    <cellStyle name="Normal 10 5 2 3" xfId="6536"/>
    <cellStyle name="Normal 10 5 2 3 2" xfId="29947"/>
    <cellStyle name="Normal 10 5 2 3 3" xfId="29948"/>
    <cellStyle name="Normal 10 5 2 3 4" xfId="29946"/>
    <cellStyle name="Normal 10 5 2 4" xfId="10514"/>
    <cellStyle name="Normal 10 5 2 4 2" xfId="29949"/>
    <cellStyle name="Normal 10 5 2 5" xfId="11592"/>
    <cellStyle name="Normal 10 5 2 6" xfId="16609"/>
    <cellStyle name="Normal 10 5 2_Sheet1" xfId="29950"/>
    <cellStyle name="Normal 10 5 3" xfId="1755"/>
    <cellStyle name="Normal 10 5 3 2" xfId="6537"/>
    <cellStyle name="Normal 10 5 3 2 2" xfId="29951"/>
    <cellStyle name="Normal 10 5 3 3" xfId="29952"/>
    <cellStyle name="Normal 10 5 3_Sheet1" xfId="29953"/>
    <cellStyle name="Normal 10 5 4" xfId="6538"/>
    <cellStyle name="Normal 10 5 4 2" xfId="29955"/>
    <cellStyle name="Normal 10 5 4 3" xfId="29956"/>
    <cellStyle name="Normal 10 5 4 4" xfId="29954"/>
    <cellStyle name="Normal 10 5 5" xfId="10515"/>
    <cellStyle name="Normal 10 5 5 2" xfId="29957"/>
    <cellStyle name="Normal 10 5 6" xfId="11591"/>
    <cellStyle name="Normal 10 5 7" xfId="16608"/>
    <cellStyle name="Normal 10 5_ASP" xfId="6539"/>
    <cellStyle name="Normal 10 6" xfId="153"/>
    <cellStyle name="Normal 10 6 2" xfId="154"/>
    <cellStyle name="Normal 10 6 2 2" xfId="1758"/>
    <cellStyle name="Normal 10 6 2 2 2" xfId="6540"/>
    <cellStyle name="Normal 10 6 2 2 2 2" xfId="29958"/>
    <cellStyle name="Normal 10 6 2 2 3" xfId="29959"/>
    <cellStyle name="Normal 10 6 2 2_Sheet1" xfId="29960"/>
    <cellStyle name="Normal 10 6 2 3" xfId="6541"/>
    <cellStyle name="Normal 10 6 2 3 2" xfId="29962"/>
    <cellStyle name="Normal 10 6 2 3 3" xfId="29963"/>
    <cellStyle name="Normal 10 6 2 3 4" xfId="29961"/>
    <cellStyle name="Normal 10 6 2 4" xfId="10516"/>
    <cellStyle name="Normal 10 6 2 4 2" xfId="29964"/>
    <cellStyle name="Normal 10 6 2 5" xfId="11594"/>
    <cellStyle name="Normal 10 6 2 6" xfId="16611"/>
    <cellStyle name="Normal 10 6 2_Sheet1" xfId="29965"/>
    <cellStyle name="Normal 10 6 3" xfId="1757"/>
    <cellStyle name="Normal 10 6 3 2" xfId="6542"/>
    <cellStyle name="Normal 10 6 3 2 2" xfId="29966"/>
    <cellStyle name="Normal 10 6 3 3" xfId="29967"/>
    <cellStyle name="Normal 10 6 3_Sheet1" xfId="29968"/>
    <cellStyle name="Normal 10 6 4" xfId="6543"/>
    <cellStyle name="Normal 10 6 4 2" xfId="29970"/>
    <cellStyle name="Normal 10 6 4 3" xfId="29971"/>
    <cellStyle name="Normal 10 6 4 4" xfId="29969"/>
    <cellStyle name="Normal 10 6 5" xfId="10517"/>
    <cellStyle name="Normal 10 6 5 2" xfId="29972"/>
    <cellStyle name="Normal 10 6 6" xfId="11593"/>
    <cellStyle name="Normal 10 6 7" xfId="16610"/>
    <cellStyle name="Normal 10 6_ASP" xfId="6544"/>
    <cellStyle name="Normal 10 7" xfId="155"/>
    <cellStyle name="Normal 10 7 2" xfId="156"/>
    <cellStyle name="Normal 10 7 2 2" xfId="1760"/>
    <cellStyle name="Normal 10 7 2 2 2" xfId="6545"/>
    <cellStyle name="Normal 10 7 2 2 2 2" xfId="29973"/>
    <cellStyle name="Normal 10 7 2 2 3" xfId="29974"/>
    <cellStyle name="Normal 10 7 2 2_Sheet1" xfId="29975"/>
    <cellStyle name="Normal 10 7 2 3" xfId="6546"/>
    <cellStyle name="Normal 10 7 2 3 2" xfId="29977"/>
    <cellStyle name="Normal 10 7 2 3 3" xfId="29978"/>
    <cellStyle name="Normal 10 7 2 3 4" xfId="29976"/>
    <cellStyle name="Normal 10 7 2 4" xfId="10518"/>
    <cellStyle name="Normal 10 7 2 4 2" xfId="29979"/>
    <cellStyle name="Normal 10 7 2 5" xfId="11596"/>
    <cellStyle name="Normal 10 7 2 6" xfId="16613"/>
    <cellStyle name="Normal 10 7 2_Sheet1" xfId="29980"/>
    <cellStyle name="Normal 10 7 3" xfId="1759"/>
    <cellStyle name="Normal 10 7 3 2" xfId="6547"/>
    <cellStyle name="Normal 10 7 3 2 2" xfId="29981"/>
    <cellStyle name="Normal 10 7 3 3" xfId="29982"/>
    <cellStyle name="Normal 10 7 3_Sheet1" xfId="29983"/>
    <cellStyle name="Normal 10 7 4" xfId="6548"/>
    <cellStyle name="Normal 10 7 4 2" xfId="29985"/>
    <cellStyle name="Normal 10 7 4 3" xfId="29986"/>
    <cellStyle name="Normal 10 7 4 4" xfId="29984"/>
    <cellStyle name="Normal 10 7 5" xfId="10519"/>
    <cellStyle name="Normal 10 7 5 2" xfId="29987"/>
    <cellStyle name="Normal 10 7 6" xfId="11595"/>
    <cellStyle name="Normal 10 7 7" xfId="16612"/>
    <cellStyle name="Normal 10 7_ASP" xfId="6549"/>
    <cellStyle name="Normal 10 8" xfId="157"/>
    <cellStyle name="Normal 10 8 2" xfId="158"/>
    <cellStyle name="Normal 10 8 2 2" xfId="1762"/>
    <cellStyle name="Normal 10 8 2 2 2" xfId="6550"/>
    <cellStyle name="Normal 10 8 2 2 2 2" xfId="29988"/>
    <cellStyle name="Normal 10 8 2 2 3" xfId="29989"/>
    <cellStyle name="Normal 10 8 2 2_Sheet1" xfId="29990"/>
    <cellStyle name="Normal 10 8 2 3" xfId="6551"/>
    <cellStyle name="Normal 10 8 2 3 2" xfId="29992"/>
    <cellStyle name="Normal 10 8 2 3 3" xfId="29993"/>
    <cellStyle name="Normal 10 8 2 3 4" xfId="29991"/>
    <cellStyle name="Normal 10 8 2 4" xfId="10520"/>
    <cellStyle name="Normal 10 8 2 4 2" xfId="29994"/>
    <cellStyle name="Normal 10 8 2 5" xfId="11598"/>
    <cellStyle name="Normal 10 8 2 6" xfId="16615"/>
    <cellStyle name="Normal 10 8 2_Sheet1" xfId="29995"/>
    <cellStyle name="Normal 10 8 3" xfId="1761"/>
    <cellStyle name="Normal 10 8 3 2" xfId="6552"/>
    <cellStyle name="Normal 10 8 3 2 2" xfId="29996"/>
    <cellStyle name="Normal 10 8 3 3" xfId="29997"/>
    <cellStyle name="Normal 10 8 3_Sheet1" xfId="29998"/>
    <cellStyle name="Normal 10 8 4" xfId="6553"/>
    <cellStyle name="Normal 10 8 4 2" xfId="30000"/>
    <cellStyle name="Normal 10 8 4 3" xfId="30001"/>
    <cellStyle name="Normal 10 8 4 4" xfId="29999"/>
    <cellStyle name="Normal 10 8 5" xfId="10521"/>
    <cellStyle name="Normal 10 8 5 2" xfId="30002"/>
    <cellStyle name="Normal 10 8 6" xfId="11597"/>
    <cellStyle name="Normal 10 8 7" xfId="16614"/>
    <cellStyle name="Normal 10 8_ASP" xfId="6554"/>
    <cellStyle name="Normal 10 9" xfId="159"/>
    <cellStyle name="Normal 10 9 2" xfId="160"/>
    <cellStyle name="Normal 10 9 2 2" xfId="1764"/>
    <cellStyle name="Normal 10 9 2 2 2" xfId="6555"/>
    <cellStyle name="Normal 10 9 2 2 2 2" xfId="30003"/>
    <cellStyle name="Normal 10 9 2 2 3" xfId="30004"/>
    <cellStyle name="Normal 10 9 2 2_Sheet1" xfId="30005"/>
    <cellStyle name="Normal 10 9 2 3" xfId="6556"/>
    <cellStyle name="Normal 10 9 2 3 2" xfId="30007"/>
    <cellStyle name="Normal 10 9 2 3 3" xfId="30008"/>
    <cellStyle name="Normal 10 9 2 3 4" xfId="30006"/>
    <cellStyle name="Normal 10 9 2 4" xfId="10522"/>
    <cellStyle name="Normal 10 9 2 4 2" xfId="30009"/>
    <cellStyle name="Normal 10 9 2 5" xfId="11600"/>
    <cellStyle name="Normal 10 9 2 6" xfId="16617"/>
    <cellStyle name="Normal 10 9 2_Sheet1" xfId="30010"/>
    <cellStyle name="Normal 10 9 3" xfId="1763"/>
    <cellStyle name="Normal 10 9 3 2" xfId="6557"/>
    <cellStyle name="Normal 10 9 3 2 2" xfId="30011"/>
    <cellStyle name="Normal 10 9 3 3" xfId="30012"/>
    <cellStyle name="Normal 10 9 3_Sheet1" xfId="30013"/>
    <cellStyle name="Normal 10 9 4" xfId="6558"/>
    <cellStyle name="Normal 10 9 4 2" xfId="30015"/>
    <cellStyle name="Normal 10 9 4 3" xfId="30016"/>
    <cellStyle name="Normal 10 9 4 4" xfId="30014"/>
    <cellStyle name="Normal 10 9 5" xfId="10523"/>
    <cellStyle name="Normal 10 9 5 2" xfId="30017"/>
    <cellStyle name="Normal 10 9 6" xfId="11599"/>
    <cellStyle name="Normal 10 9 7" xfId="16616"/>
    <cellStyle name="Normal 10 9_ASP" xfId="6559"/>
    <cellStyle name="Normal 10_77" xfId="22072"/>
    <cellStyle name="Normal 100" xfId="10114"/>
    <cellStyle name="Normal 100 2" xfId="11243"/>
    <cellStyle name="Normal 100 2 2" xfId="30018"/>
    <cellStyle name="Normal 100 3" xfId="22285"/>
    <cellStyle name="Normal 101" xfId="10115"/>
    <cellStyle name="Normal 101 2" xfId="10211"/>
    <cellStyle name="Normal 101 2 2" xfId="30019"/>
    <cellStyle name="Normal 101 3" xfId="11261"/>
    <cellStyle name="Normal 102" xfId="10125"/>
    <cellStyle name="Normal 102 2" xfId="10524"/>
    <cellStyle name="Normal 102 2 2" xfId="30021"/>
    <cellStyle name="Normal 102 3" xfId="11267"/>
    <cellStyle name="Normal 102 3 2" xfId="30020"/>
    <cellStyle name="Normal 103" xfId="10126"/>
    <cellStyle name="Normal 103 2" xfId="11268"/>
    <cellStyle name="Normal 103 2 2" xfId="30022"/>
    <cellStyle name="Normal 103 3" xfId="22532"/>
    <cellStyle name="Normal 104" xfId="10127"/>
    <cellStyle name="Normal 104 2" xfId="11269"/>
    <cellStyle name="Normal 104 2 2" xfId="30023"/>
    <cellStyle name="Normal 105" xfId="10128"/>
    <cellStyle name="Normal 105 2" xfId="30024"/>
    <cellStyle name="Normal 106" xfId="10116"/>
    <cellStyle name="Normal 106 2" xfId="11307"/>
    <cellStyle name="Normal 106 3" xfId="30025"/>
    <cellStyle name="Normal 107" xfId="10188"/>
    <cellStyle name="Normal 107 2" xfId="30026"/>
    <cellStyle name="Normal 108" xfId="10199"/>
    <cellStyle name="Normal 108 2" xfId="30027"/>
    <cellStyle name="Normal 109" xfId="11323"/>
    <cellStyle name="Normal 109 2" xfId="30028"/>
    <cellStyle name="Normal 11" xfId="161"/>
    <cellStyle name="Normal 11 10" xfId="162"/>
    <cellStyle name="Normal 11 10 2" xfId="163"/>
    <cellStyle name="Normal 11 10 2 2" xfId="1767"/>
    <cellStyle name="Normal 11 10 2 2 2" xfId="6560"/>
    <cellStyle name="Normal 11 10 2 2 2 2" xfId="30029"/>
    <cellStyle name="Normal 11 10 2 2 3" xfId="30030"/>
    <cellStyle name="Normal 11 10 2 2_Sheet1" xfId="30031"/>
    <cellStyle name="Normal 11 10 2 3" xfId="6561"/>
    <cellStyle name="Normal 11 10 2 3 2" xfId="30033"/>
    <cellStyle name="Normal 11 10 2 3 3" xfId="30034"/>
    <cellStyle name="Normal 11 10 2 3 4" xfId="30032"/>
    <cellStyle name="Normal 11 10 2 4" xfId="10525"/>
    <cellStyle name="Normal 11 10 2 4 2" xfId="30035"/>
    <cellStyle name="Normal 11 10 2 5" xfId="11603"/>
    <cellStyle name="Normal 11 10 2 6" xfId="16620"/>
    <cellStyle name="Normal 11 10 2_Sheet1" xfId="30036"/>
    <cellStyle name="Normal 11 10 3" xfId="1766"/>
    <cellStyle name="Normal 11 10 3 2" xfId="6562"/>
    <cellStyle name="Normal 11 10 3 2 2" xfId="30037"/>
    <cellStyle name="Normal 11 10 3 3" xfId="30038"/>
    <cellStyle name="Normal 11 10 3_Sheet1" xfId="30039"/>
    <cellStyle name="Normal 11 10 4" xfId="6563"/>
    <cellStyle name="Normal 11 10 4 2" xfId="30041"/>
    <cellStyle name="Normal 11 10 4 3" xfId="30042"/>
    <cellStyle name="Normal 11 10 4 4" xfId="30040"/>
    <cellStyle name="Normal 11 10 5" xfId="10526"/>
    <cellStyle name="Normal 11 10 5 2" xfId="30043"/>
    <cellStyle name="Normal 11 10 6" xfId="11602"/>
    <cellStyle name="Normal 11 10 7" xfId="16619"/>
    <cellStyle name="Normal 11 10_ASP" xfId="6564"/>
    <cellStyle name="Normal 11 11" xfId="164"/>
    <cellStyle name="Normal 11 11 2" xfId="165"/>
    <cellStyle name="Normal 11 11 2 2" xfId="1769"/>
    <cellStyle name="Normal 11 11 2 2 2" xfId="6565"/>
    <cellStyle name="Normal 11 11 2 2 2 2" xfId="30044"/>
    <cellStyle name="Normal 11 11 2 2 3" xfId="30045"/>
    <cellStyle name="Normal 11 11 2 2_Sheet1" xfId="30046"/>
    <cellStyle name="Normal 11 11 2 3" xfId="6566"/>
    <cellStyle name="Normal 11 11 2 3 2" xfId="30048"/>
    <cellStyle name="Normal 11 11 2 3 3" xfId="30049"/>
    <cellStyle name="Normal 11 11 2 3 4" xfId="30047"/>
    <cellStyle name="Normal 11 11 2 4" xfId="10527"/>
    <cellStyle name="Normal 11 11 2 4 2" xfId="30050"/>
    <cellStyle name="Normal 11 11 2 5" xfId="11605"/>
    <cellStyle name="Normal 11 11 2 6" xfId="16622"/>
    <cellStyle name="Normal 11 11 2_Sheet1" xfId="30051"/>
    <cellStyle name="Normal 11 11 3" xfId="1768"/>
    <cellStyle name="Normal 11 11 3 2" xfId="6567"/>
    <cellStyle name="Normal 11 11 3 2 2" xfId="30052"/>
    <cellStyle name="Normal 11 11 3 3" xfId="30053"/>
    <cellStyle name="Normal 11 11 3_Sheet1" xfId="30054"/>
    <cellStyle name="Normal 11 11 4" xfId="6568"/>
    <cellStyle name="Normal 11 11 4 2" xfId="30056"/>
    <cellStyle name="Normal 11 11 4 3" xfId="30057"/>
    <cellStyle name="Normal 11 11 4 4" xfId="30055"/>
    <cellStyle name="Normal 11 11 5" xfId="10528"/>
    <cellStyle name="Normal 11 11 5 2" xfId="30058"/>
    <cellStyle name="Normal 11 11 6" xfId="11604"/>
    <cellStyle name="Normal 11 11 7" xfId="16621"/>
    <cellStyle name="Normal 11 11_ASP" xfId="6569"/>
    <cellStyle name="Normal 11 12" xfId="166"/>
    <cellStyle name="Normal 11 12 2" xfId="167"/>
    <cellStyle name="Normal 11 12 2 2" xfId="1771"/>
    <cellStyle name="Normal 11 12 2 2 2" xfId="6570"/>
    <cellStyle name="Normal 11 12 2 2 2 2" xfId="30059"/>
    <cellStyle name="Normal 11 12 2 2 3" xfId="30060"/>
    <cellStyle name="Normal 11 12 2 2_Sheet1" xfId="30061"/>
    <cellStyle name="Normal 11 12 2 3" xfId="6571"/>
    <cellStyle name="Normal 11 12 2 3 2" xfId="30063"/>
    <cellStyle name="Normal 11 12 2 3 3" xfId="30064"/>
    <cellStyle name="Normal 11 12 2 3 4" xfId="30062"/>
    <cellStyle name="Normal 11 12 2 4" xfId="10529"/>
    <cellStyle name="Normal 11 12 2 4 2" xfId="30065"/>
    <cellStyle name="Normal 11 12 2 5" xfId="11607"/>
    <cellStyle name="Normal 11 12 2 6" xfId="16624"/>
    <cellStyle name="Normal 11 12 2_Sheet1" xfId="30066"/>
    <cellStyle name="Normal 11 12 3" xfId="1770"/>
    <cellStyle name="Normal 11 12 3 2" xfId="6572"/>
    <cellStyle name="Normal 11 12 3 2 2" xfId="30067"/>
    <cellStyle name="Normal 11 12 3 3" xfId="30068"/>
    <cellStyle name="Normal 11 12 3_Sheet1" xfId="30069"/>
    <cellStyle name="Normal 11 12 4" xfId="6573"/>
    <cellStyle name="Normal 11 12 4 2" xfId="30071"/>
    <cellStyle name="Normal 11 12 4 3" xfId="30072"/>
    <cellStyle name="Normal 11 12 4 4" xfId="30070"/>
    <cellStyle name="Normal 11 12 5" xfId="10530"/>
    <cellStyle name="Normal 11 12 5 2" xfId="30073"/>
    <cellStyle name="Normal 11 12 6" xfId="11606"/>
    <cellStyle name="Normal 11 12 7" xfId="16623"/>
    <cellStyle name="Normal 11 12_ASP" xfId="6574"/>
    <cellStyle name="Normal 11 13" xfId="168"/>
    <cellStyle name="Normal 11 13 2" xfId="169"/>
    <cellStyle name="Normal 11 13 2 2" xfId="1773"/>
    <cellStyle name="Normal 11 13 2 2 2" xfId="6575"/>
    <cellStyle name="Normal 11 13 2 2 2 2" xfId="30074"/>
    <cellStyle name="Normal 11 13 2 2 3" xfId="30075"/>
    <cellStyle name="Normal 11 13 2 2_Sheet1" xfId="30076"/>
    <cellStyle name="Normal 11 13 2 3" xfId="6576"/>
    <cellStyle name="Normal 11 13 2 3 2" xfId="30078"/>
    <cellStyle name="Normal 11 13 2 3 3" xfId="30079"/>
    <cellStyle name="Normal 11 13 2 3 4" xfId="30077"/>
    <cellStyle name="Normal 11 13 2 4" xfId="10531"/>
    <cellStyle name="Normal 11 13 2 4 2" xfId="30080"/>
    <cellStyle name="Normal 11 13 2 5" xfId="11609"/>
    <cellStyle name="Normal 11 13 2 6" xfId="16626"/>
    <cellStyle name="Normal 11 13 2_Sheet1" xfId="30081"/>
    <cellStyle name="Normal 11 13 3" xfId="1772"/>
    <cellStyle name="Normal 11 13 3 2" xfId="6577"/>
    <cellStyle name="Normal 11 13 3 2 2" xfId="30082"/>
    <cellStyle name="Normal 11 13 3 3" xfId="30083"/>
    <cellStyle name="Normal 11 13 3_Sheet1" xfId="30084"/>
    <cellStyle name="Normal 11 13 4" xfId="6578"/>
    <cellStyle name="Normal 11 13 4 2" xfId="30086"/>
    <cellStyle name="Normal 11 13 4 3" xfId="30087"/>
    <cellStyle name="Normal 11 13 4 4" xfId="30085"/>
    <cellStyle name="Normal 11 13 5" xfId="10532"/>
    <cellStyle name="Normal 11 13 5 2" xfId="30088"/>
    <cellStyle name="Normal 11 13 6" xfId="11608"/>
    <cellStyle name="Normal 11 13 7" xfId="16625"/>
    <cellStyle name="Normal 11 13_ASP" xfId="6579"/>
    <cellStyle name="Normal 11 14" xfId="170"/>
    <cellStyle name="Normal 11 14 2" xfId="171"/>
    <cellStyle name="Normal 11 14 2 2" xfId="1775"/>
    <cellStyle name="Normal 11 14 2 2 2" xfId="6580"/>
    <cellStyle name="Normal 11 14 2 2 2 2" xfId="30089"/>
    <cellStyle name="Normal 11 14 2 2 3" xfId="30090"/>
    <cellStyle name="Normal 11 14 2 2_Sheet1" xfId="30091"/>
    <cellStyle name="Normal 11 14 2 3" xfId="6581"/>
    <cellStyle name="Normal 11 14 2 3 2" xfId="30093"/>
    <cellStyle name="Normal 11 14 2 3 3" xfId="30094"/>
    <cellStyle name="Normal 11 14 2 3 4" xfId="30092"/>
    <cellStyle name="Normal 11 14 2 4" xfId="10533"/>
    <cellStyle name="Normal 11 14 2 4 2" xfId="30095"/>
    <cellStyle name="Normal 11 14 2 5" xfId="11611"/>
    <cellStyle name="Normal 11 14 2 6" xfId="16628"/>
    <cellStyle name="Normal 11 14 2_Sheet1" xfId="30096"/>
    <cellStyle name="Normal 11 14 3" xfId="1774"/>
    <cellStyle name="Normal 11 14 3 2" xfId="6582"/>
    <cellStyle name="Normal 11 14 3 2 2" xfId="30097"/>
    <cellStyle name="Normal 11 14 3 3" xfId="30098"/>
    <cellStyle name="Normal 11 14 3_Sheet1" xfId="30099"/>
    <cellStyle name="Normal 11 14 4" xfId="6583"/>
    <cellStyle name="Normal 11 14 4 2" xfId="30101"/>
    <cellStyle name="Normal 11 14 4 3" xfId="30102"/>
    <cellStyle name="Normal 11 14 4 4" xfId="30100"/>
    <cellStyle name="Normal 11 14 5" xfId="10534"/>
    <cellStyle name="Normal 11 14 5 2" xfId="30103"/>
    <cellStyle name="Normal 11 14 6" xfId="11610"/>
    <cellStyle name="Normal 11 14 7" xfId="16627"/>
    <cellStyle name="Normal 11 14_ASP" xfId="6584"/>
    <cellStyle name="Normal 11 15" xfId="172"/>
    <cellStyle name="Normal 11 15 2" xfId="173"/>
    <cellStyle name="Normal 11 15 2 2" xfId="1777"/>
    <cellStyle name="Normal 11 15 2 2 2" xfId="6585"/>
    <cellStyle name="Normal 11 15 2 2 2 2" xfId="30104"/>
    <cellStyle name="Normal 11 15 2 2 3" xfId="30105"/>
    <cellStyle name="Normal 11 15 2 2_Sheet1" xfId="30106"/>
    <cellStyle name="Normal 11 15 2 3" xfId="6586"/>
    <cellStyle name="Normal 11 15 2 3 2" xfId="30108"/>
    <cellStyle name="Normal 11 15 2 3 3" xfId="30109"/>
    <cellStyle name="Normal 11 15 2 3 4" xfId="30107"/>
    <cellStyle name="Normal 11 15 2 4" xfId="10535"/>
    <cellStyle name="Normal 11 15 2 4 2" xfId="30110"/>
    <cellStyle name="Normal 11 15 2 5" xfId="11613"/>
    <cellStyle name="Normal 11 15 2 6" xfId="16630"/>
    <cellStyle name="Normal 11 15 2_Sheet1" xfId="30111"/>
    <cellStyle name="Normal 11 15 3" xfId="1776"/>
    <cellStyle name="Normal 11 15 3 2" xfId="6587"/>
    <cellStyle name="Normal 11 15 3 2 2" xfId="30112"/>
    <cellStyle name="Normal 11 15 3 3" xfId="30113"/>
    <cellStyle name="Normal 11 15 3_Sheet1" xfId="30114"/>
    <cellStyle name="Normal 11 15 4" xfId="6588"/>
    <cellStyle name="Normal 11 15 4 2" xfId="30116"/>
    <cellStyle name="Normal 11 15 4 3" xfId="30117"/>
    <cellStyle name="Normal 11 15 4 4" xfId="30115"/>
    <cellStyle name="Normal 11 15 5" xfId="10536"/>
    <cellStyle name="Normal 11 15 5 2" xfId="30118"/>
    <cellStyle name="Normal 11 15 6" xfId="11612"/>
    <cellStyle name="Normal 11 15 7" xfId="16629"/>
    <cellStyle name="Normal 11 15_ASP" xfId="6589"/>
    <cellStyle name="Normal 11 16" xfId="174"/>
    <cellStyle name="Normal 11 16 2" xfId="175"/>
    <cellStyle name="Normal 11 16 2 2" xfId="1779"/>
    <cellStyle name="Normal 11 16 2 2 2" xfId="6590"/>
    <cellStyle name="Normal 11 16 2 2 2 2" xfId="30119"/>
    <cellStyle name="Normal 11 16 2 2 3" xfId="30120"/>
    <cellStyle name="Normal 11 16 2 2_Sheet1" xfId="30121"/>
    <cellStyle name="Normal 11 16 2 3" xfId="6591"/>
    <cellStyle name="Normal 11 16 2 3 2" xfId="30123"/>
    <cellStyle name="Normal 11 16 2 3 3" xfId="30124"/>
    <cellStyle name="Normal 11 16 2 3 4" xfId="30122"/>
    <cellStyle name="Normal 11 16 2 4" xfId="10537"/>
    <cellStyle name="Normal 11 16 2 4 2" xfId="30125"/>
    <cellStyle name="Normal 11 16 2 5" xfId="11615"/>
    <cellStyle name="Normal 11 16 2 6" xfId="16632"/>
    <cellStyle name="Normal 11 16 2_Sheet1" xfId="30126"/>
    <cellStyle name="Normal 11 16 3" xfId="1778"/>
    <cellStyle name="Normal 11 16 3 2" xfId="6592"/>
    <cellStyle name="Normal 11 16 3 2 2" xfId="30127"/>
    <cellStyle name="Normal 11 16 3 3" xfId="30128"/>
    <cellStyle name="Normal 11 16 3_Sheet1" xfId="30129"/>
    <cellStyle name="Normal 11 16 4" xfId="6593"/>
    <cellStyle name="Normal 11 16 4 2" xfId="30131"/>
    <cellStyle name="Normal 11 16 4 3" xfId="30132"/>
    <cellStyle name="Normal 11 16 4 4" xfId="30130"/>
    <cellStyle name="Normal 11 16 5" xfId="10538"/>
    <cellStyle name="Normal 11 16 5 2" xfId="30133"/>
    <cellStyle name="Normal 11 16 6" xfId="11614"/>
    <cellStyle name="Normal 11 16 7" xfId="16631"/>
    <cellStyle name="Normal 11 16_ASP" xfId="6594"/>
    <cellStyle name="Normal 11 17" xfId="176"/>
    <cellStyle name="Normal 11 17 2" xfId="177"/>
    <cellStyle name="Normal 11 17 2 2" xfId="1781"/>
    <cellStyle name="Normal 11 17 2 2 2" xfId="6595"/>
    <cellStyle name="Normal 11 17 2 2 2 2" xfId="30134"/>
    <cellStyle name="Normal 11 17 2 2 3" xfId="30135"/>
    <cellStyle name="Normal 11 17 2 2_Sheet1" xfId="30136"/>
    <cellStyle name="Normal 11 17 2 3" xfId="6596"/>
    <cellStyle name="Normal 11 17 2 3 2" xfId="30138"/>
    <cellStyle name="Normal 11 17 2 3 3" xfId="30139"/>
    <cellStyle name="Normal 11 17 2 3 4" xfId="30137"/>
    <cellStyle name="Normal 11 17 2 4" xfId="10539"/>
    <cellStyle name="Normal 11 17 2 4 2" xfId="30140"/>
    <cellStyle name="Normal 11 17 2 5" xfId="11617"/>
    <cellStyle name="Normal 11 17 2 6" xfId="16634"/>
    <cellStyle name="Normal 11 17 2_Sheet1" xfId="30141"/>
    <cellStyle name="Normal 11 17 3" xfId="1780"/>
    <cellStyle name="Normal 11 17 3 2" xfId="6597"/>
    <cellStyle name="Normal 11 17 3 2 2" xfId="30142"/>
    <cellStyle name="Normal 11 17 3 3" xfId="30143"/>
    <cellStyle name="Normal 11 17 3_Sheet1" xfId="30144"/>
    <cellStyle name="Normal 11 17 4" xfId="6598"/>
    <cellStyle name="Normal 11 17 4 2" xfId="30146"/>
    <cellStyle name="Normal 11 17 4 3" xfId="30147"/>
    <cellStyle name="Normal 11 17 4 4" xfId="30145"/>
    <cellStyle name="Normal 11 17 5" xfId="10540"/>
    <cellStyle name="Normal 11 17 5 2" xfId="30148"/>
    <cellStyle name="Normal 11 17 6" xfId="11616"/>
    <cellStyle name="Normal 11 17 7" xfId="16633"/>
    <cellStyle name="Normal 11 17_ASP" xfId="6599"/>
    <cellStyle name="Normal 11 18" xfId="178"/>
    <cellStyle name="Normal 11 18 2" xfId="179"/>
    <cellStyle name="Normal 11 18 2 2" xfId="1783"/>
    <cellStyle name="Normal 11 18 2 2 2" xfId="6600"/>
    <cellStyle name="Normal 11 18 2 2 2 2" xfId="30149"/>
    <cellStyle name="Normal 11 18 2 2 3" xfId="30150"/>
    <cellStyle name="Normal 11 18 2 2_Sheet1" xfId="30151"/>
    <cellStyle name="Normal 11 18 2 3" xfId="6601"/>
    <cellStyle name="Normal 11 18 2 3 2" xfId="30153"/>
    <cellStyle name="Normal 11 18 2 3 3" xfId="30154"/>
    <cellStyle name="Normal 11 18 2 3 4" xfId="30152"/>
    <cellStyle name="Normal 11 18 2 4" xfId="10541"/>
    <cellStyle name="Normal 11 18 2 4 2" xfId="30155"/>
    <cellStyle name="Normal 11 18 2 5" xfId="11619"/>
    <cellStyle name="Normal 11 18 2 6" xfId="16636"/>
    <cellStyle name="Normal 11 18 2_Sheet1" xfId="30156"/>
    <cellStyle name="Normal 11 18 3" xfId="1782"/>
    <cellStyle name="Normal 11 18 3 2" xfId="6602"/>
    <cellStyle name="Normal 11 18 3 2 2" xfId="30157"/>
    <cellStyle name="Normal 11 18 3 3" xfId="30158"/>
    <cellStyle name="Normal 11 18 3_Sheet1" xfId="30159"/>
    <cellStyle name="Normal 11 18 4" xfId="6603"/>
    <cellStyle name="Normal 11 18 4 2" xfId="30161"/>
    <cellStyle name="Normal 11 18 4 3" xfId="30162"/>
    <cellStyle name="Normal 11 18 4 4" xfId="30160"/>
    <cellStyle name="Normal 11 18 5" xfId="10542"/>
    <cellStyle name="Normal 11 18 5 2" xfId="30163"/>
    <cellStyle name="Normal 11 18 6" xfId="11618"/>
    <cellStyle name="Normal 11 18 7" xfId="16635"/>
    <cellStyle name="Normal 11 18_ASP" xfId="6604"/>
    <cellStyle name="Normal 11 19" xfId="1090"/>
    <cellStyle name="Normal 11 19 2" xfId="12519"/>
    <cellStyle name="Normal 11 19 2 2" xfId="30164"/>
    <cellStyle name="Normal 11 19 3" xfId="17536"/>
    <cellStyle name="Normal 11 19 3 2" xfId="30165"/>
    <cellStyle name="Normal 11 19_Sheet1" xfId="30166"/>
    <cellStyle name="Normal 11 2" xfId="180"/>
    <cellStyle name="Normal 11 2 2" xfId="181"/>
    <cellStyle name="Normal 11 2 2 2" xfId="1785"/>
    <cellStyle name="Normal 11 2 2 2 2" xfId="6605"/>
    <cellStyle name="Normal 11 2 2 2 2 2" xfId="30167"/>
    <cellStyle name="Normal 11 2 2 2 3" xfId="30168"/>
    <cellStyle name="Normal 11 2 2 2_Sheet1" xfId="30169"/>
    <cellStyle name="Normal 11 2 2 3" xfId="6606"/>
    <cellStyle name="Normal 11 2 2 3 2" xfId="30171"/>
    <cellStyle name="Normal 11 2 2 3 3" xfId="30172"/>
    <cellStyle name="Normal 11 2 2 3 4" xfId="30170"/>
    <cellStyle name="Normal 11 2 2 4" xfId="10543"/>
    <cellStyle name="Normal 11 2 2 4 2" xfId="30173"/>
    <cellStyle name="Normal 11 2 2 5" xfId="11621"/>
    <cellStyle name="Normal 11 2 2 6" xfId="16638"/>
    <cellStyle name="Normal 11 2 2_Sheet1" xfId="30174"/>
    <cellStyle name="Normal 11 2 3" xfId="1784"/>
    <cellStyle name="Normal 11 2 3 2" xfId="6607"/>
    <cellStyle name="Normal 11 2 3 2 2" xfId="30175"/>
    <cellStyle name="Normal 11 2 3 3" xfId="30176"/>
    <cellStyle name="Normal 11 2 3_Sheet1" xfId="30177"/>
    <cellStyle name="Normal 11 2 4" xfId="6608"/>
    <cellStyle name="Normal 11 2 4 2" xfId="30179"/>
    <cellStyle name="Normal 11 2 4 3" xfId="30180"/>
    <cellStyle name="Normal 11 2 4 4" xfId="30178"/>
    <cellStyle name="Normal 11 2 5" xfId="10544"/>
    <cellStyle name="Normal 11 2 5 2" xfId="30181"/>
    <cellStyle name="Normal 11 2 6" xfId="11620"/>
    <cellStyle name="Normal 11 2 7" xfId="16637"/>
    <cellStyle name="Normal 11 2_ASP" xfId="6609"/>
    <cellStyle name="Normal 11 20" xfId="1765"/>
    <cellStyle name="Normal 11 20 2" xfId="10403"/>
    <cellStyle name="Normal 11 20 3" xfId="11161"/>
    <cellStyle name="Normal 11 20 3 2" xfId="30182"/>
    <cellStyle name="Normal 11 20 4" xfId="5288"/>
    <cellStyle name="Normal 11 20 4 2" xfId="30183"/>
    <cellStyle name="Normal 11 20 5" xfId="15462"/>
    <cellStyle name="Normal 11 20 6" xfId="20474"/>
    <cellStyle name="Normal 11 20_Sheet1" xfId="30184"/>
    <cellStyle name="Normal 11 21" xfId="10129"/>
    <cellStyle name="Normal 11 21 2" xfId="11225"/>
    <cellStyle name="Normal 11 21 2 2" xfId="30185"/>
    <cellStyle name="Normal 11 21 3" xfId="30186"/>
    <cellStyle name="Normal 11 21 4" xfId="30187"/>
    <cellStyle name="Normal 11 21_Sheet1" xfId="30188"/>
    <cellStyle name="Normal 11 22" xfId="10130"/>
    <cellStyle name="Normal 11 22 2" xfId="30190"/>
    <cellStyle name="Normal 11 22 3" xfId="30189"/>
    <cellStyle name="Normal 11 23" xfId="10190"/>
    <cellStyle name="Normal 11 23 2" xfId="30191"/>
    <cellStyle name="Normal 11 24" xfId="11601"/>
    <cellStyle name="Normal 11 24 2" xfId="30192"/>
    <cellStyle name="Normal 11 25" xfId="16618"/>
    <cellStyle name="Normal 11 25 2" xfId="30193"/>
    <cellStyle name="Normal 11 26" xfId="30194"/>
    <cellStyle name="Normal 11 27" xfId="30195"/>
    <cellStyle name="Normal 11 28" xfId="30196"/>
    <cellStyle name="Normal 11 3" xfId="182"/>
    <cellStyle name="Normal 11 3 2" xfId="183"/>
    <cellStyle name="Normal 11 3 2 2" xfId="1787"/>
    <cellStyle name="Normal 11 3 2 2 2" xfId="6610"/>
    <cellStyle name="Normal 11 3 2 2 2 2" xfId="30197"/>
    <cellStyle name="Normal 11 3 2 2 3" xfId="30198"/>
    <cellStyle name="Normal 11 3 2 2_Sheet1" xfId="30199"/>
    <cellStyle name="Normal 11 3 2 3" xfId="6611"/>
    <cellStyle name="Normal 11 3 2 3 2" xfId="30201"/>
    <cellStyle name="Normal 11 3 2 3 3" xfId="30202"/>
    <cellStyle name="Normal 11 3 2 3 4" xfId="30200"/>
    <cellStyle name="Normal 11 3 2 4" xfId="10545"/>
    <cellStyle name="Normal 11 3 2 4 2" xfId="30203"/>
    <cellStyle name="Normal 11 3 2 5" xfId="11623"/>
    <cellStyle name="Normal 11 3 2 6" xfId="16640"/>
    <cellStyle name="Normal 11 3 2_Sheet1" xfId="30204"/>
    <cellStyle name="Normal 11 3 3" xfId="1786"/>
    <cellStyle name="Normal 11 3 3 2" xfId="6612"/>
    <cellStyle name="Normal 11 3 3 2 2" xfId="30205"/>
    <cellStyle name="Normal 11 3 3 3" xfId="30206"/>
    <cellStyle name="Normal 11 3 3_Sheet1" xfId="30207"/>
    <cellStyle name="Normal 11 3 4" xfId="6613"/>
    <cellStyle name="Normal 11 3 4 2" xfId="30209"/>
    <cellStyle name="Normal 11 3 4 3" xfId="30210"/>
    <cellStyle name="Normal 11 3 4 4" xfId="30208"/>
    <cellStyle name="Normal 11 3 5" xfId="10546"/>
    <cellStyle name="Normal 11 3 5 2" xfId="30211"/>
    <cellStyle name="Normal 11 3 6" xfId="11622"/>
    <cellStyle name="Normal 11 3 7" xfId="16639"/>
    <cellStyle name="Normal 11 3_ASP" xfId="6614"/>
    <cellStyle name="Normal 11 4" xfId="184"/>
    <cellStyle name="Normal 11 4 2" xfId="185"/>
    <cellStyle name="Normal 11 4 2 2" xfId="1789"/>
    <cellStyle name="Normal 11 4 2 2 2" xfId="6615"/>
    <cellStyle name="Normal 11 4 2 2 2 2" xfId="30212"/>
    <cellStyle name="Normal 11 4 2 2 3" xfId="30213"/>
    <cellStyle name="Normal 11 4 2 2_Sheet1" xfId="30214"/>
    <cellStyle name="Normal 11 4 2 3" xfId="6616"/>
    <cellStyle name="Normal 11 4 2 3 2" xfId="30216"/>
    <cellStyle name="Normal 11 4 2 3 3" xfId="30217"/>
    <cellStyle name="Normal 11 4 2 3 4" xfId="30215"/>
    <cellStyle name="Normal 11 4 2 4" xfId="10547"/>
    <cellStyle name="Normal 11 4 2 4 2" xfId="30218"/>
    <cellStyle name="Normal 11 4 2 5" xfId="11625"/>
    <cellStyle name="Normal 11 4 2 6" xfId="16642"/>
    <cellStyle name="Normal 11 4 2_Sheet1" xfId="30219"/>
    <cellStyle name="Normal 11 4 3" xfId="1788"/>
    <cellStyle name="Normal 11 4 3 2" xfId="6617"/>
    <cellStyle name="Normal 11 4 3 2 2" xfId="30220"/>
    <cellStyle name="Normal 11 4 3 3" xfId="30221"/>
    <cellStyle name="Normal 11 4 3_Sheet1" xfId="30222"/>
    <cellStyle name="Normal 11 4 4" xfId="6618"/>
    <cellStyle name="Normal 11 4 4 2" xfId="30224"/>
    <cellStyle name="Normal 11 4 4 3" xfId="30225"/>
    <cellStyle name="Normal 11 4 4 4" xfId="30223"/>
    <cellStyle name="Normal 11 4 5" xfId="10548"/>
    <cellStyle name="Normal 11 4 5 2" xfId="30226"/>
    <cellStyle name="Normal 11 4 6" xfId="11624"/>
    <cellStyle name="Normal 11 4 7" xfId="16641"/>
    <cellStyle name="Normal 11 4_ASP" xfId="6619"/>
    <cellStyle name="Normal 11 5" xfId="186"/>
    <cellStyle name="Normal 11 5 2" xfId="187"/>
    <cellStyle name="Normal 11 5 2 2" xfId="1791"/>
    <cellStyle name="Normal 11 5 2 2 2" xfId="6620"/>
    <cellStyle name="Normal 11 5 2 2 2 2" xfId="30227"/>
    <cellStyle name="Normal 11 5 2 2 3" xfId="30228"/>
    <cellStyle name="Normal 11 5 2 2_Sheet1" xfId="30229"/>
    <cellStyle name="Normal 11 5 2 3" xfId="6621"/>
    <cellStyle name="Normal 11 5 2 3 2" xfId="30231"/>
    <cellStyle name="Normal 11 5 2 3 3" xfId="30232"/>
    <cellStyle name="Normal 11 5 2 3 4" xfId="30230"/>
    <cellStyle name="Normal 11 5 2 4" xfId="10549"/>
    <cellStyle name="Normal 11 5 2 4 2" xfId="30233"/>
    <cellStyle name="Normal 11 5 2 5" xfId="11627"/>
    <cellStyle name="Normal 11 5 2 6" xfId="16644"/>
    <cellStyle name="Normal 11 5 2_Sheet1" xfId="30234"/>
    <cellStyle name="Normal 11 5 3" xfId="1790"/>
    <cellStyle name="Normal 11 5 3 2" xfId="6622"/>
    <cellStyle name="Normal 11 5 3 2 2" xfId="30235"/>
    <cellStyle name="Normal 11 5 3 3" xfId="30236"/>
    <cellStyle name="Normal 11 5 3_Sheet1" xfId="30237"/>
    <cellStyle name="Normal 11 5 4" xfId="6623"/>
    <cellStyle name="Normal 11 5 4 2" xfId="30239"/>
    <cellStyle name="Normal 11 5 4 3" xfId="30240"/>
    <cellStyle name="Normal 11 5 4 4" xfId="30238"/>
    <cellStyle name="Normal 11 5 5" xfId="10550"/>
    <cellStyle name="Normal 11 5 5 2" xfId="30241"/>
    <cellStyle name="Normal 11 5 6" xfId="11626"/>
    <cellStyle name="Normal 11 5 7" xfId="16643"/>
    <cellStyle name="Normal 11 5_ASP" xfId="6624"/>
    <cellStyle name="Normal 11 6" xfId="188"/>
    <cellStyle name="Normal 11 6 2" xfId="189"/>
    <cellStyle name="Normal 11 6 2 2" xfId="1793"/>
    <cellStyle name="Normal 11 6 2 2 2" xfId="6625"/>
    <cellStyle name="Normal 11 6 2 2 2 2" xfId="30242"/>
    <cellStyle name="Normal 11 6 2 2 3" xfId="30243"/>
    <cellStyle name="Normal 11 6 2 2_Sheet1" xfId="30244"/>
    <cellStyle name="Normal 11 6 2 3" xfId="6626"/>
    <cellStyle name="Normal 11 6 2 3 2" xfId="30246"/>
    <cellStyle name="Normal 11 6 2 3 3" xfId="30247"/>
    <cellStyle name="Normal 11 6 2 3 4" xfId="30245"/>
    <cellStyle name="Normal 11 6 2 4" xfId="10551"/>
    <cellStyle name="Normal 11 6 2 4 2" xfId="30248"/>
    <cellStyle name="Normal 11 6 2 5" xfId="11629"/>
    <cellStyle name="Normal 11 6 2 6" xfId="16646"/>
    <cellStyle name="Normal 11 6 2_Sheet1" xfId="30249"/>
    <cellStyle name="Normal 11 6 3" xfId="1792"/>
    <cellStyle name="Normal 11 6 3 2" xfId="6627"/>
    <cellStyle name="Normal 11 6 3 2 2" xfId="30250"/>
    <cellStyle name="Normal 11 6 3 3" xfId="30251"/>
    <cellStyle name="Normal 11 6 3_Sheet1" xfId="30252"/>
    <cellStyle name="Normal 11 6 4" xfId="6628"/>
    <cellStyle name="Normal 11 6 4 2" xfId="30254"/>
    <cellStyle name="Normal 11 6 4 3" xfId="30255"/>
    <cellStyle name="Normal 11 6 4 4" xfId="30253"/>
    <cellStyle name="Normal 11 6 5" xfId="10552"/>
    <cellStyle name="Normal 11 6 5 2" xfId="30256"/>
    <cellStyle name="Normal 11 6 6" xfId="11628"/>
    <cellStyle name="Normal 11 6 7" xfId="16645"/>
    <cellStyle name="Normal 11 6_ASP" xfId="6629"/>
    <cellStyle name="Normal 11 7" xfId="190"/>
    <cellStyle name="Normal 11 7 2" xfId="191"/>
    <cellStyle name="Normal 11 7 2 2" xfId="1795"/>
    <cellStyle name="Normal 11 7 2 2 2" xfId="6630"/>
    <cellStyle name="Normal 11 7 2 2 2 2" xfId="30257"/>
    <cellStyle name="Normal 11 7 2 2 3" xfId="30258"/>
    <cellStyle name="Normal 11 7 2 2_Sheet1" xfId="30259"/>
    <cellStyle name="Normal 11 7 2 3" xfId="6631"/>
    <cellStyle name="Normal 11 7 2 3 2" xfId="30261"/>
    <cellStyle name="Normal 11 7 2 3 3" xfId="30262"/>
    <cellStyle name="Normal 11 7 2 3 4" xfId="30260"/>
    <cellStyle name="Normal 11 7 2 4" xfId="10553"/>
    <cellStyle name="Normal 11 7 2 4 2" xfId="30263"/>
    <cellStyle name="Normal 11 7 2 5" xfId="11631"/>
    <cellStyle name="Normal 11 7 2 6" xfId="16648"/>
    <cellStyle name="Normal 11 7 2_Sheet1" xfId="30264"/>
    <cellStyle name="Normal 11 7 3" xfId="1794"/>
    <cellStyle name="Normal 11 7 3 2" xfId="6632"/>
    <cellStyle name="Normal 11 7 3 2 2" xfId="30265"/>
    <cellStyle name="Normal 11 7 3 3" xfId="30266"/>
    <cellStyle name="Normal 11 7 3_Sheet1" xfId="30267"/>
    <cellStyle name="Normal 11 7 4" xfId="6633"/>
    <cellStyle name="Normal 11 7 4 2" xfId="30269"/>
    <cellStyle name="Normal 11 7 4 3" xfId="30270"/>
    <cellStyle name="Normal 11 7 4 4" xfId="30268"/>
    <cellStyle name="Normal 11 7 5" xfId="10554"/>
    <cellStyle name="Normal 11 7 5 2" xfId="30271"/>
    <cellStyle name="Normal 11 7 6" xfId="11630"/>
    <cellStyle name="Normal 11 7 7" xfId="16647"/>
    <cellStyle name="Normal 11 7_ASP" xfId="6634"/>
    <cellStyle name="Normal 11 8" xfId="192"/>
    <cellStyle name="Normal 11 8 2" xfId="193"/>
    <cellStyle name="Normal 11 8 2 2" xfId="1797"/>
    <cellStyle name="Normal 11 8 2 2 2" xfId="6635"/>
    <cellStyle name="Normal 11 8 2 2 2 2" xfId="30272"/>
    <cellStyle name="Normal 11 8 2 2 3" xfId="30273"/>
    <cellStyle name="Normal 11 8 2 2_Sheet1" xfId="30274"/>
    <cellStyle name="Normal 11 8 2 3" xfId="6636"/>
    <cellStyle name="Normal 11 8 2 3 2" xfId="30276"/>
    <cellStyle name="Normal 11 8 2 3 3" xfId="30277"/>
    <cellStyle name="Normal 11 8 2 3 4" xfId="30275"/>
    <cellStyle name="Normal 11 8 2 4" xfId="10555"/>
    <cellStyle name="Normal 11 8 2 4 2" xfId="30278"/>
    <cellStyle name="Normal 11 8 2 5" xfId="11633"/>
    <cellStyle name="Normal 11 8 2 6" xfId="16650"/>
    <cellStyle name="Normal 11 8 2_Sheet1" xfId="30279"/>
    <cellStyle name="Normal 11 8 3" xfId="1796"/>
    <cellStyle name="Normal 11 8 3 2" xfId="6637"/>
    <cellStyle name="Normal 11 8 3 2 2" xfId="30280"/>
    <cellStyle name="Normal 11 8 3 3" xfId="30281"/>
    <cellStyle name="Normal 11 8 3_Sheet1" xfId="30282"/>
    <cellStyle name="Normal 11 8 4" xfId="6638"/>
    <cellStyle name="Normal 11 8 4 2" xfId="30284"/>
    <cellStyle name="Normal 11 8 4 3" xfId="30285"/>
    <cellStyle name="Normal 11 8 4 4" xfId="30283"/>
    <cellStyle name="Normal 11 8 5" xfId="10556"/>
    <cellStyle name="Normal 11 8 5 2" xfId="30286"/>
    <cellStyle name="Normal 11 8 6" xfId="11632"/>
    <cellStyle name="Normal 11 8 7" xfId="16649"/>
    <cellStyle name="Normal 11 8_ASP" xfId="6639"/>
    <cellStyle name="Normal 11 9" xfId="194"/>
    <cellStyle name="Normal 11 9 2" xfId="195"/>
    <cellStyle name="Normal 11 9 2 2" xfId="1799"/>
    <cellStyle name="Normal 11 9 2 2 2" xfId="6640"/>
    <cellStyle name="Normal 11 9 2 2 2 2" xfId="30287"/>
    <cellStyle name="Normal 11 9 2 2 3" xfId="30288"/>
    <cellStyle name="Normal 11 9 2 2_Sheet1" xfId="30289"/>
    <cellStyle name="Normal 11 9 2 3" xfId="6641"/>
    <cellStyle name="Normal 11 9 2 3 2" xfId="30291"/>
    <cellStyle name="Normal 11 9 2 3 3" xfId="30292"/>
    <cellStyle name="Normal 11 9 2 3 4" xfId="30290"/>
    <cellStyle name="Normal 11 9 2 4" xfId="10557"/>
    <cellStyle name="Normal 11 9 2 4 2" xfId="30293"/>
    <cellStyle name="Normal 11 9 2 5" xfId="11635"/>
    <cellStyle name="Normal 11 9 2 6" xfId="16652"/>
    <cellStyle name="Normal 11 9 2_Sheet1" xfId="30294"/>
    <cellStyle name="Normal 11 9 3" xfId="1798"/>
    <cellStyle name="Normal 11 9 3 2" xfId="6642"/>
    <cellStyle name="Normal 11 9 3 2 2" xfId="30295"/>
    <cellStyle name="Normal 11 9 3 3" xfId="30296"/>
    <cellStyle name="Normal 11 9 3_Sheet1" xfId="30297"/>
    <cellStyle name="Normal 11 9 4" xfId="6643"/>
    <cellStyle name="Normal 11 9 4 2" xfId="30299"/>
    <cellStyle name="Normal 11 9 4 3" xfId="30300"/>
    <cellStyle name="Normal 11 9 4 4" xfId="30298"/>
    <cellStyle name="Normal 11 9 5" xfId="10558"/>
    <cellStyle name="Normal 11 9 5 2" xfId="30301"/>
    <cellStyle name="Normal 11 9 6" xfId="11634"/>
    <cellStyle name="Normal 11 9 7" xfId="16651"/>
    <cellStyle name="Normal 11 9_ASP" xfId="6644"/>
    <cellStyle name="Normal 11_77" xfId="22074"/>
    <cellStyle name="Normal 110" xfId="11365"/>
    <cellStyle name="Normal 110 2" xfId="30302"/>
    <cellStyle name="Normal 111" xfId="11378"/>
    <cellStyle name="Normal 111 2" xfId="30303"/>
    <cellStyle name="Normal 112" xfId="11397"/>
    <cellStyle name="Normal 112 2" xfId="30304"/>
    <cellStyle name="Normal 113" xfId="11412"/>
    <cellStyle name="Normal 113 2" xfId="30305"/>
    <cellStyle name="Normal 114" xfId="10559"/>
    <cellStyle name="Normal 114 2" xfId="30306"/>
    <cellStyle name="Normal 115" xfId="10560"/>
    <cellStyle name="Normal 115 2" xfId="30307"/>
    <cellStyle name="Normal 116" xfId="10561"/>
    <cellStyle name="Normal 116 2" xfId="30308"/>
    <cellStyle name="Normal 117" xfId="11427"/>
    <cellStyle name="Normal 117 2" xfId="30309"/>
    <cellStyle name="Normal 118" xfId="11430"/>
    <cellStyle name="Normal 118 2" xfId="30310"/>
    <cellStyle name="Normal 119" xfId="11433"/>
    <cellStyle name="Normal 119 2" xfId="30311"/>
    <cellStyle name="Normal 12" xfId="196"/>
    <cellStyle name="Normal 12 2" xfId="3"/>
    <cellStyle name="Normal 12 2 2" xfId="12520"/>
    <cellStyle name="Normal 12 2 2 2" xfId="30312"/>
    <cellStyle name="Normal 12 2 3" xfId="17537"/>
    <cellStyle name="Normal 12 2 3 2" xfId="30313"/>
    <cellStyle name="Normal 12 2_Sheet1" xfId="30314"/>
    <cellStyle name="Normal 12 3" xfId="1800"/>
    <cellStyle name="Normal 12 3 2" xfId="11226"/>
    <cellStyle name="Normal 12 3 2 2" xfId="30315"/>
    <cellStyle name="Normal 12 3 3" xfId="10131"/>
    <cellStyle name="Normal 12 3 3 2" xfId="30316"/>
    <cellStyle name="Normal 12 3 4" xfId="30317"/>
    <cellStyle name="Normal 12 3 5" xfId="30318"/>
    <cellStyle name="Normal 12 3_Sheet1" xfId="30319"/>
    <cellStyle name="Normal 12 4" xfId="11636"/>
    <cellStyle name="Normal 12 4 2" xfId="30321"/>
    <cellStyle name="Normal 12 4 3" xfId="30320"/>
    <cellStyle name="Normal 12 5" xfId="16653"/>
    <cellStyle name="Normal 12 5 2" xfId="30322"/>
    <cellStyle name="Normal 12 6" xfId="30323"/>
    <cellStyle name="Normal 12_Sheet1" xfId="30324"/>
    <cellStyle name="Normal 120" xfId="30325"/>
    <cellStyle name="Normal 121" xfId="30326"/>
    <cellStyle name="Normal 122" xfId="30327"/>
    <cellStyle name="Normal 123" xfId="30328"/>
    <cellStyle name="Normal 124" xfId="30329"/>
    <cellStyle name="Normal 125" xfId="30330"/>
    <cellStyle name="Normal 126" xfId="30331"/>
    <cellStyle name="Normal 127" xfId="30332"/>
    <cellStyle name="Normal 128" xfId="30333"/>
    <cellStyle name="Normal 129" xfId="30334"/>
    <cellStyle name="Normal 13" xfId="197"/>
    <cellStyle name="Normal 13 10" xfId="198"/>
    <cellStyle name="Normal 13 10 2" xfId="199"/>
    <cellStyle name="Normal 13 10 2 2" xfId="1803"/>
    <cellStyle name="Normal 13 10 2 2 2" xfId="6645"/>
    <cellStyle name="Normal 13 10 2 2 2 2" xfId="30335"/>
    <cellStyle name="Normal 13 10 2 2 3" xfId="30336"/>
    <cellStyle name="Normal 13 10 2 2_Sheet1" xfId="30337"/>
    <cellStyle name="Normal 13 10 2 3" xfId="6646"/>
    <cellStyle name="Normal 13 10 2 3 2" xfId="30339"/>
    <cellStyle name="Normal 13 10 2 3 3" xfId="30340"/>
    <cellStyle name="Normal 13 10 2 3 4" xfId="30338"/>
    <cellStyle name="Normal 13 10 2 4" xfId="10562"/>
    <cellStyle name="Normal 13 10 2 4 2" xfId="30341"/>
    <cellStyle name="Normal 13 10 2 5" xfId="11639"/>
    <cellStyle name="Normal 13 10 2 6" xfId="16656"/>
    <cellStyle name="Normal 13 10 2_Sheet1" xfId="30342"/>
    <cellStyle name="Normal 13 10 3" xfId="1802"/>
    <cellStyle name="Normal 13 10 3 2" xfId="6647"/>
    <cellStyle name="Normal 13 10 3 2 2" xfId="30343"/>
    <cellStyle name="Normal 13 10 3 3" xfId="30344"/>
    <cellStyle name="Normal 13 10 3_Sheet1" xfId="30345"/>
    <cellStyle name="Normal 13 10 4" xfId="6648"/>
    <cellStyle name="Normal 13 10 4 2" xfId="30347"/>
    <cellStyle name="Normal 13 10 4 3" xfId="30348"/>
    <cellStyle name="Normal 13 10 4 4" xfId="30346"/>
    <cellStyle name="Normal 13 10 5" xfId="10563"/>
    <cellStyle name="Normal 13 10 5 2" xfId="30349"/>
    <cellStyle name="Normal 13 10 6" xfId="11638"/>
    <cellStyle name="Normal 13 10 7" xfId="16655"/>
    <cellStyle name="Normal 13 10_ASP" xfId="6649"/>
    <cellStyle name="Normal 13 11" xfId="200"/>
    <cellStyle name="Normal 13 11 2" xfId="201"/>
    <cellStyle name="Normal 13 11 2 2" xfId="1805"/>
    <cellStyle name="Normal 13 11 2 2 2" xfId="6650"/>
    <cellStyle name="Normal 13 11 2 2 2 2" xfId="30350"/>
    <cellStyle name="Normal 13 11 2 2 3" xfId="30351"/>
    <cellStyle name="Normal 13 11 2 2_Sheet1" xfId="30352"/>
    <cellStyle name="Normal 13 11 2 3" xfId="6651"/>
    <cellStyle name="Normal 13 11 2 3 2" xfId="30354"/>
    <cellStyle name="Normal 13 11 2 3 3" xfId="30355"/>
    <cellStyle name="Normal 13 11 2 3 4" xfId="30353"/>
    <cellStyle name="Normal 13 11 2 4" xfId="10564"/>
    <cellStyle name="Normal 13 11 2 4 2" xfId="30356"/>
    <cellStyle name="Normal 13 11 2 5" xfId="11641"/>
    <cellStyle name="Normal 13 11 2 6" xfId="16658"/>
    <cellStyle name="Normal 13 11 2_Sheet1" xfId="30357"/>
    <cellStyle name="Normal 13 11 3" xfId="1804"/>
    <cellStyle name="Normal 13 11 3 2" xfId="6652"/>
    <cellStyle name="Normal 13 11 3 2 2" xfId="30358"/>
    <cellStyle name="Normal 13 11 3 3" xfId="30359"/>
    <cellStyle name="Normal 13 11 3_Sheet1" xfId="30360"/>
    <cellStyle name="Normal 13 11 4" xfId="6653"/>
    <cellStyle name="Normal 13 11 4 2" xfId="30362"/>
    <cellStyle name="Normal 13 11 4 3" xfId="30363"/>
    <cellStyle name="Normal 13 11 4 4" xfId="30361"/>
    <cellStyle name="Normal 13 11 5" xfId="10565"/>
    <cellStyle name="Normal 13 11 5 2" xfId="30364"/>
    <cellStyle name="Normal 13 11 6" xfId="11640"/>
    <cellStyle name="Normal 13 11 7" xfId="16657"/>
    <cellStyle name="Normal 13 11_ASP" xfId="6654"/>
    <cellStyle name="Normal 13 12" xfId="202"/>
    <cellStyle name="Normal 13 12 2" xfId="203"/>
    <cellStyle name="Normal 13 12 2 2" xfId="1807"/>
    <cellStyle name="Normal 13 12 2 2 2" xfId="6655"/>
    <cellStyle name="Normal 13 12 2 2 2 2" xfId="30365"/>
    <cellStyle name="Normal 13 12 2 2 3" xfId="30366"/>
    <cellStyle name="Normal 13 12 2 2_Sheet1" xfId="30367"/>
    <cellStyle name="Normal 13 12 2 3" xfId="6656"/>
    <cellStyle name="Normal 13 12 2 3 2" xfId="30369"/>
    <cellStyle name="Normal 13 12 2 3 3" xfId="30370"/>
    <cellStyle name="Normal 13 12 2 3 4" xfId="30368"/>
    <cellStyle name="Normal 13 12 2 4" xfId="10566"/>
    <cellStyle name="Normal 13 12 2 4 2" xfId="30371"/>
    <cellStyle name="Normal 13 12 2 5" xfId="11643"/>
    <cellStyle name="Normal 13 12 2 6" xfId="16660"/>
    <cellStyle name="Normal 13 12 2_Sheet1" xfId="30372"/>
    <cellStyle name="Normal 13 12 3" xfId="1806"/>
    <cellStyle name="Normal 13 12 3 2" xfId="6657"/>
    <cellStyle name="Normal 13 12 3 2 2" xfId="30373"/>
    <cellStyle name="Normal 13 12 3 3" xfId="30374"/>
    <cellStyle name="Normal 13 12 3_Sheet1" xfId="30375"/>
    <cellStyle name="Normal 13 12 4" xfId="6658"/>
    <cellStyle name="Normal 13 12 4 2" xfId="30377"/>
    <cellStyle name="Normal 13 12 4 3" xfId="30378"/>
    <cellStyle name="Normal 13 12 4 4" xfId="30376"/>
    <cellStyle name="Normal 13 12 5" xfId="10567"/>
    <cellStyle name="Normal 13 12 5 2" xfId="30379"/>
    <cellStyle name="Normal 13 12 6" xfId="11642"/>
    <cellStyle name="Normal 13 12 7" xfId="16659"/>
    <cellStyle name="Normal 13 12_ASP" xfId="6659"/>
    <cellStyle name="Normal 13 13" xfId="204"/>
    <cellStyle name="Normal 13 13 2" xfId="205"/>
    <cellStyle name="Normal 13 13 2 2" xfId="1809"/>
    <cellStyle name="Normal 13 13 2 2 2" xfId="6660"/>
    <cellStyle name="Normal 13 13 2 2 2 2" xfId="30380"/>
    <cellStyle name="Normal 13 13 2 2 3" xfId="30381"/>
    <cellStyle name="Normal 13 13 2 2_Sheet1" xfId="30382"/>
    <cellStyle name="Normal 13 13 2 3" xfId="6661"/>
    <cellStyle name="Normal 13 13 2 3 2" xfId="30384"/>
    <cellStyle name="Normal 13 13 2 3 3" xfId="30385"/>
    <cellStyle name="Normal 13 13 2 3 4" xfId="30383"/>
    <cellStyle name="Normal 13 13 2 4" xfId="10568"/>
    <cellStyle name="Normal 13 13 2 4 2" xfId="30386"/>
    <cellStyle name="Normal 13 13 2 5" xfId="11645"/>
    <cellStyle name="Normal 13 13 2 6" xfId="16662"/>
    <cellStyle name="Normal 13 13 2_Sheet1" xfId="30387"/>
    <cellStyle name="Normal 13 13 3" xfId="1808"/>
    <cellStyle name="Normal 13 13 3 2" xfId="6662"/>
    <cellStyle name="Normal 13 13 3 2 2" xfId="30388"/>
    <cellStyle name="Normal 13 13 3 3" xfId="30389"/>
    <cellStyle name="Normal 13 13 3_Sheet1" xfId="30390"/>
    <cellStyle name="Normal 13 13 4" xfId="6663"/>
    <cellStyle name="Normal 13 13 4 2" xfId="30392"/>
    <cellStyle name="Normal 13 13 4 3" xfId="30393"/>
    <cellStyle name="Normal 13 13 4 4" xfId="30391"/>
    <cellStyle name="Normal 13 13 5" xfId="10569"/>
    <cellStyle name="Normal 13 13 5 2" xfId="30394"/>
    <cellStyle name="Normal 13 13 6" xfId="11644"/>
    <cellStyle name="Normal 13 13 7" xfId="16661"/>
    <cellStyle name="Normal 13 13_ASP" xfId="6664"/>
    <cellStyle name="Normal 13 14" xfId="206"/>
    <cellStyle name="Normal 13 14 2" xfId="207"/>
    <cellStyle name="Normal 13 14 2 2" xfId="1811"/>
    <cellStyle name="Normal 13 14 2 2 2" xfId="6665"/>
    <cellStyle name="Normal 13 14 2 2 2 2" xfId="30395"/>
    <cellStyle name="Normal 13 14 2 2 3" xfId="30396"/>
    <cellStyle name="Normal 13 14 2 2_Sheet1" xfId="30397"/>
    <cellStyle name="Normal 13 14 2 3" xfId="6666"/>
    <cellStyle name="Normal 13 14 2 3 2" xfId="30399"/>
    <cellStyle name="Normal 13 14 2 3 3" xfId="30400"/>
    <cellStyle name="Normal 13 14 2 3 4" xfId="30398"/>
    <cellStyle name="Normal 13 14 2 4" xfId="10570"/>
    <cellStyle name="Normal 13 14 2 4 2" xfId="30401"/>
    <cellStyle name="Normal 13 14 2 5" xfId="11647"/>
    <cellStyle name="Normal 13 14 2 6" xfId="16664"/>
    <cellStyle name="Normal 13 14 2_Sheet1" xfId="30402"/>
    <cellStyle name="Normal 13 14 3" xfId="1810"/>
    <cellStyle name="Normal 13 14 3 2" xfId="6667"/>
    <cellStyle name="Normal 13 14 3 2 2" xfId="30403"/>
    <cellStyle name="Normal 13 14 3 3" xfId="30404"/>
    <cellStyle name="Normal 13 14 3_Sheet1" xfId="30405"/>
    <cellStyle name="Normal 13 14 4" xfId="6668"/>
    <cellStyle name="Normal 13 14 4 2" xfId="30407"/>
    <cellStyle name="Normal 13 14 4 3" xfId="30408"/>
    <cellStyle name="Normal 13 14 4 4" xfId="30406"/>
    <cellStyle name="Normal 13 14 5" xfId="10571"/>
    <cellStyle name="Normal 13 14 5 2" xfId="30409"/>
    <cellStyle name="Normal 13 14 6" xfId="11646"/>
    <cellStyle name="Normal 13 14 7" xfId="16663"/>
    <cellStyle name="Normal 13 14_ASP" xfId="6669"/>
    <cellStyle name="Normal 13 15" xfId="208"/>
    <cellStyle name="Normal 13 15 2" xfId="209"/>
    <cellStyle name="Normal 13 15 2 2" xfId="1813"/>
    <cellStyle name="Normal 13 15 2 2 2" xfId="6670"/>
    <cellStyle name="Normal 13 15 2 2 2 2" xfId="30410"/>
    <cellStyle name="Normal 13 15 2 2 3" xfId="30411"/>
    <cellStyle name="Normal 13 15 2 2_Sheet1" xfId="30412"/>
    <cellStyle name="Normal 13 15 2 3" xfId="6671"/>
    <cellStyle name="Normal 13 15 2 3 2" xfId="30414"/>
    <cellStyle name="Normal 13 15 2 3 3" xfId="30415"/>
    <cellStyle name="Normal 13 15 2 3 4" xfId="30413"/>
    <cellStyle name="Normal 13 15 2 4" xfId="10572"/>
    <cellStyle name="Normal 13 15 2 4 2" xfId="30416"/>
    <cellStyle name="Normal 13 15 2 5" xfId="11649"/>
    <cellStyle name="Normal 13 15 2 6" xfId="16666"/>
    <cellStyle name="Normal 13 15 2_Sheet1" xfId="30417"/>
    <cellStyle name="Normal 13 15 3" xfId="1812"/>
    <cellStyle name="Normal 13 15 3 2" xfId="6672"/>
    <cellStyle name="Normal 13 15 3 2 2" xfId="30418"/>
    <cellStyle name="Normal 13 15 3 3" xfId="30419"/>
    <cellStyle name="Normal 13 15 3_Sheet1" xfId="30420"/>
    <cellStyle name="Normal 13 15 4" xfId="6673"/>
    <cellStyle name="Normal 13 15 4 2" xfId="30422"/>
    <cellStyle name="Normal 13 15 4 3" xfId="30423"/>
    <cellStyle name="Normal 13 15 4 4" xfId="30421"/>
    <cellStyle name="Normal 13 15 5" xfId="10573"/>
    <cellStyle name="Normal 13 15 5 2" xfId="30424"/>
    <cellStyle name="Normal 13 15 6" xfId="11648"/>
    <cellStyle name="Normal 13 15 7" xfId="16665"/>
    <cellStyle name="Normal 13 15_ASP" xfId="6674"/>
    <cellStyle name="Normal 13 16" xfId="210"/>
    <cellStyle name="Normal 13 16 2" xfId="211"/>
    <cellStyle name="Normal 13 16 2 2" xfId="1815"/>
    <cellStyle name="Normal 13 16 2 2 2" xfId="6675"/>
    <cellStyle name="Normal 13 16 2 2 2 2" xfId="30425"/>
    <cellStyle name="Normal 13 16 2 2 3" xfId="30426"/>
    <cellStyle name="Normal 13 16 2 2_Sheet1" xfId="30427"/>
    <cellStyle name="Normal 13 16 2 3" xfId="6676"/>
    <cellStyle name="Normal 13 16 2 3 2" xfId="30429"/>
    <cellStyle name="Normal 13 16 2 3 3" xfId="30430"/>
    <cellStyle name="Normal 13 16 2 3 4" xfId="30428"/>
    <cellStyle name="Normal 13 16 2 4" xfId="10574"/>
    <cellStyle name="Normal 13 16 2 4 2" xfId="30431"/>
    <cellStyle name="Normal 13 16 2 5" xfId="11651"/>
    <cellStyle name="Normal 13 16 2 6" xfId="16668"/>
    <cellStyle name="Normal 13 16 2_Sheet1" xfId="30432"/>
    <cellStyle name="Normal 13 16 3" xfId="1814"/>
    <cellStyle name="Normal 13 16 3 2" xfId="6677"/>
    <cellStyle name="Normal 13 16 3 2 2" xfId="30433"/>
    <cellStyle name="Normal 13 16 3 3" xfId="30434"/>
    <cellStyle name="Normal 13 16 3_Sheet1" xfId="30435"/>
    <cellStyle name="Normal 13 16 4" xfId="6678"/>
    <cellStyle name="Normal 13 16 4 2" xfId="30437"/>
    <cellStyle name="Normal 13 16 4 3" xfId="30438"/>
    <cellStyle name="Normal 13 16 4 4" xfId="30436"/>
    <cellStyle name="Normal 13 16 5" xfId="10575"/>
    <cellStyle name="Normal 13 16 5 2" xfId="30439"/>
    <cellStyle name="Normal 13 16 6" xfId="11650"/>
    <cellStyle name="Normal 13 16 7" xfId="16667"/>
    <cellStyle name="Normal 13 16_ASP" xfId="6679"/>
    <cellStyle name="Normal 13 17" xfId="212"/>
    <cellStyle name="Normal 13 17 2" xfId="213"/>
    <cellStyle name="Normal 13 17 2 2" xfId="1817"/>
    <cellStyle name="Normal 13 17 2 2 2" xfId="6680"/>
    <cellStyle name="Normal 13 17 2 2 2 2" xfId="30440"/>
    <cellStyle name="Normal 13 17 2 2 3" xfId="30441"/>
    <cellStyle name="Normal 13 17 2 2_Sheet1" xfId="30442"/>
    <cellStyle name="Normal 13 17 2 3" xfId="6681"/>
    <cellStyle name="Normal 13 17 2 3 2" xfId="30444"/>
    <cellStyle name="Normal 13 17 2 3 3" xfId="30445"/>
    <cellStyle name="Normal 13 17 2 3 4" xfId="30443"/>
    <cellStyle name="Normal 13 17 2 4" xfId="10576"/>
    <cellStyle name="Normal 13 17 2 4 2" xfId="30446"/>
    <cellStyle name="Normal 13 17 2 5" xfId="11653"/>
    <cellStyle name="Normal 13 17 2 6" xfId="16670"/>
    <cellStyle name="Normal 13 17 2_Sheet1" xfId="30447"/>
    <cellStyle name="Normal 13 17 3" xfId="1816"/>
    <cellStyle name="Normal 13 17 3 2" xfId="6682"/>
    <cellStyle name="Normal 13 17 3 2 2" xfId="30448"/>
    <cellStyle name="Normal 13 17 3 3" xfId="30449"/>
    <cellStyle name="Normal 13 17 3_Sheet1" xfId="30450"/>
    <cellStyle name="Normal 13 17 4" xfId="6683"/>
    <cellStyle name="Normal 13 17 4 2" xfId="30452"/>
    <cellStyle name="Normal 13 17 4 3" xfId="30453"/>
    <cellStyle name="Normal 13 17 4 4" xfId="30451"/>
    <cellStyle name="Normal 13 17 5" xfId="10577"/>
    <cellStyle name="Normal 13 17 5 2" xfId="30454"/>
    <cellStyle name="Normal 13 17 6" xfId="11652"/>
    <cellStyle name="Normal 13 17 7" xfId="16669"/>
    <cellStyle name="Normal 13 17_ASP" xfId="6684"/>
    <cellStyle name="Normal 13 18" xfId="214"/>
    <cellStyle name="Normal 13 18 2" xfId="215"/>
    <cellStyle name="Normal 13 18 2 2" xfId="1819"/>
    <cellStyle name="Normal 13 18 2 2 2" xfId="6685"/>
    <cellStyle name="Normal 13 18 2 2 2 2" xfId="30455"/>
    <cellStyle name="Normal 13 18 2 2 3" xfId="30456"/>
    <cellStyle name="Normal 13 18 2 2_Sheet1" xfId="30457"/>
    <cellStyle name="Normal 13 18 2 3" xfId="6686"/>
    <cellStyle name="Normal 13 18 2 3 2" xfId="30459"/>
    <cellStyle name="Normal 13 18 2 3 3" xfId="30460"/>
    <cellStyle name="Normal 13 18 2 3 4" xfId="30458"/>
    <cellStyle name="Normal 13 18 2 4" xfId="10578"/>
    <cellStyle name="Normal 13 18 2 4 2" xfId="30461"/>
    <cellStyle name="Normal 13 18 2 5" xfId="11655"/>
    <cellStyle name="Normal 13 18 2 6" xfId="16672"/>
    <cellStyle name="Normal 13 18 2_Sheet1" xfId="30462"/>
    <cellStyle name="Normal 13 18 3" xfId="1818"/>
    <cellStyle name="Normal 13 18 3 2" xfId="6687"/>
    <cellStyle name="Normal 13 18 3 2 2" xfId="30463"/>
    <cellStyle name="Normal 13 18 3 3" xfId="30464"/>
    <cellStyle name="Normal 13 18 3_Sheet1" xfId="30465"/>
    <cellStyle name="Normal 13 18 4" xfId="6688"/>
    <cellStyle name="Normal 13 18 4 2" xfId="30467"/>
    <cellStyle name="Normal 13 18 4 3" xfId="30468"/>
    <cellStyle name="Normal 13 18 4 4" xfId="30466"/>
    <cellStyle name="Normal 13 18 5" xfId="10579"/>
    <cellStyle name="Normal 13 18 5 2" xfId="30469"/>
    <cellStyle name="Normal 13 18 6" xfId="11654"/>
    <cellStyle name="Normal 13 18 7" xfId="16671"/>
    <cellStyle name="Normal 13 18_ASP" xfId="6689"/>
    <cellStyle name="Normal 13 19" xfId="1091"/>
    <cellStyle name="Normal 13 19 2" xfId="12521"/>
    <cellStyle name="Normal 13 19 2 2" xfId="30470"/>
    <cellStyle name="Normal 13 19 3" xfId="17538"/>
    <cellStyle name="Normal 13 19 3 2" xfId="30471"/>
    <cellStyle name="Normal 13 19_Sheet1" xfId="30472"/>
    <cellStyle name="Normal 13 2" xfId="216"/>
    <cellStyle name="Normal 13 2 2" xfId="217"/>
    <cellStyle name="Normal 13 2 2 2" xfId="1821"/>
    <cellStyle name="Normal 13 2 2 2 2" xfId="6690"/>
    <cellStyle name="Normal 13 2 2 2 2 2" xfId="30473"/>
    <cellStyle name="Normal 13 2 2 2 3" xfId="30474"/>
    <cellStyle name="Normal 13 2 2 2_Sheet1" xfId="30475"/>
    <cellStyle name="Normal 13 2 2 3" xfId="6691"/>
    <cellStyle name="Normal 13 2 2 3 2" xfId="30477"/>
    <cellStyle name="Normal 13 2 2 3 3" xfId="30478"/>
    <cellStyle name="Normal 13 2 2 3 4" xfId="30476"/>
    <cellStyle name="Normal 13 2 2 4" xfId="10580"/>
    <cellStyle name="Normal 13 2 2 4 2" xfId="30479"/>
    <cellStyle name="Normal 13 2 2 5" xfId="11657"/>
    <cellStyle name="Normal 13 2 2 6" xfId="16674"/>
    <cellStyle name="Normal 13 2 2_Sheet1" xfId="30480"/>
    <cellStyle name="Normal 13 2 3" xfId="1820"/>
    <cellStyle name="Normal 13 2 3 2" xfId="6692"/>
    <cellStyle name="Normal 13 2 3 2 2" xfId="30481"/>
    <cellStyle name="Normal 13 2 3 3" xfId="30482"/>
    <cellStyle name="Normal 13 2 3_Sheet1" xfId="30483"/>
    <cellStyle name="Normal 13 2 4" xfId="6693"/>
    <cellStyle name="Normal 13 2 4 2" xfId="30485"/>
    <cellStyle name="Normal 13 2 4 3" xfId="30486"/>
    <cellStyle name="Normal 13 2 4 4" xfId="30484"/>
    <cellStyle name="Normal 13 2 5" xfId="10581"/>
    <cellStyle name="Normal 13 2 5 2" xfId="30487"/>
    <cellStyle name="Normal 13 2 6" xfId="11656"/>
    <cellStyle name="Normal 13 2 7" xfId="16673"/>
    <cellStyle name="Normal 13 2_ASP" xfId="6694"/>
    <cellStyle name="Normal 13 20" xfId="1302"/>
    <cellStyle name="Normal 13 20 2" xfId="1404"/>
    <cellStyle name="Normal 13 20 2 2" xfId="12828"/>
    <cellStyle name="Normal 13 20 2 3" xfId="17845"/>
    <cellStyle name="Normal 13 20 3" xfId="12726"/>
    <cellStyle name="Normal 13 20 3 2" xfId="30488"/>
    <cellStyle name="Normal 13 20 4" xfId="17743"/>
    <cellStyle name="Normal 13 20 4 2" xfId="30489"/>
    <cellStyle name="Normal 13 20_Sheet1" xfId="30490"/>
    <cellStyle name="Normal 13 21" xfId="218"/>
    <cellStyle name="Normal 13 21 2" xfId="219"/>
    <cellStyle name="Normal 13 21 2 2" xfId="1823"/>
    <cellStyle name="Normal 13 21 2 2 2" xfId="6695"/>
    <cellStyle name="Normal 13 21 2 2 2 2" xfId="30491"/>
    <cellStyle name="Normal 13 21 2 2 3" xfId="30492"/>
    <cellStyle name="Normal 13 21 2 2_Sheet1" xfId="30493"/>
    <cellStyle name="Normal 13 21 2 3" xfId="6696"/>
    <cellStyle name="Normal 13 21 2 3 2" xfId="30495"/>
    <cellStyle name="Normal 13 21 2 3 3" xfId="30496"/>
    <cellStyle name="Normal 13 21 2 3 4" xfId="30494"/>
    <cellStyle name="Normal 13 21 2 4" xfId="10582"/>
    <cellStyle name="Normal 13 21 2 4 2" xfId="30497"/>
    <cellStyle name="Normal 13 21 2 5" xfId="11659"/>
    <cellStyle name="Normal 13 21 2 6" xfId="16676"/>
    <cellStyle name="Normal 13 21 2_Sheet1" xfId="30498"/>
    <cellStyle name="Normal 13 21 3" xfId="1822"/>
    <cellStyle name="Normal 13 21 3 2" xfId="6697"/>
    <cellStyle name="Normal 13 21 3 2 2" xfId="30499"/>
    <cellStyle name="Normal 13 21 3 3" xfId="30500"/>
    <cellStyle name="Normal 13 21 3_Sheet1" xfId="30501"/>
    <cellStyle name="Normal 13 21 4" xfId="6698"/>
    <cellStyle name="Normal 13 21 4 2" xfId="30503"/>
    <cellStyle name="Normal 13 21 4 3" xfId="30504"/>
    <cellStyle name="Normal 13 21 4 4" xfId="30502"/>
    <cellStyle name="Normal 13 21 5" xfId="10583"/>
    <cellStyle name="Normal 13 21 5 2" xfId="30505"/>
    <cellStyle name="Normal 13 21 6" xfId="11658"/>
    <cellStyle name="Normal 13 21 7" xfId="16675"/>
    <cellStyle name="Normal 13 21_ASP" xfId="6699"/>
    <cellStyle name="Normal 13 22" xfId="220"/>
    <cellStyle name="Normal 13 22 2" xfId="221"/>
    <cellStyle name="Normal 13 22 2 2" xfId="1825"/>
    <cellStyle name="Normal 13 22 2 2 2" xfId="6700"/>
    <cellStyle name="Normal 13 22 2 2 2 2" xfId="30506"/>
    <cellStyle name="Normal 13 22 2 2 3" xfId="30507"/>
    <cellStyle name="Normal 13 22 2 2_Sheet1" xfId="30508"/>
    <cellStyle name="Normal 13 22 2 3" xfId="6701"/>
    <cellStyle name="Normal 13 22 2 3 2" xfId="30510"/>
    <cellStyle name="Normal 13 22 2 3 3" xfId="30511"/>
    <cellStyle name="Normal 13 22 2 3 4" xfId="30509"/>
    <cellStyle name="Normal 13 22 2 4" xfId="10584"/>
    <cellStyle name="Normal 13 22 2 4 2" xfId="30512"/>
    <cellStyle name="Normal 13 22 2 5" xfId="11661"/>
    <cellStyle name="Normal 13 22 2 6" xfId="16678"/>
    <cellStyle name="Normal 13 22 2_Sheet1" xfId="30513"/>
    <cellStyle name="Normal 13 22 3" xfId="1824"/>
    <cellStyle name="Normal 13 22 3 2" xfId="6702"/>
    <cellStyle name="Normal 13 22 3 2 2" xfId="30514"/>
    <cellStyle name="Normal 13 22 3 3" xfId="30515"/>
    <cellStyle name="Normal 13 22 3_Sheet1" xfId="30516"/>
    <cellStyle name="Normal 13 22 4" xfId="6703"/>
    <cellStyle name="Normal 13 22 4 2" xfId="30518"/>
    <cellStyle name="Normal 13 22 4 3" xfId="30519"/>
    <cellStyle name="Normal 13 22 4 4" xfId="30517"/>
    <cellStyle name="Normal 13 22 5" xfId="10585"/>
    <cellStyle name="Normal 13 22 5 2" xfId="30520"/>
    <cellStyle name="Normal 13 22 6" xfId="11660"/>
    <cellStyle name="Normal 13 22 7" xfId="16677"/>
    <cellStyle name="Normal 13 22_ASP" xfId="6704"/>
    <cellStyle name="Normal 13 23" xfId="222"/>
    <cellStyle name="Normal 13 23 2" xfId="223"/>
    <cellStyle name="Normal 13 23 2 2" xfId="1827"/>
    <cellStyle name="Normal 13 23 2 2 2" xfId="6705"/>
    <cellStyle name="Normal 13 23 2 2 2 2" xfId="30521"/>
    <cellStyle name="Normal 13 23 2 2 3" xfId="30522"/>
    <cellStyle name="Normal 13 23 2 2_Sheet1" xfId="30523"/>
    <cellStyle name="Normal 13 23 2 3" xfId="6706"/>
    <cellStyle name="Normal 13 23 2 3 2" xfId="30525"/>
    <cellStyle name="Normal 13 23 2 3 3" xfId="30526"/>
    <cellStyle name="Normal 13 23 2 3 4" xfId="30524"/>
    <cellStyle name="Normal 13 23 2 4" xfId="10586"/>
    <cellStyle name="Normal 13 23 2 4 2" xfId="30527"/>
    <cellStyle name="Normal 13 23 2 5" xfId="11663"/>
    <cellStyle name="Normal 13 23 2 6" xfId="16680"/>
    <cellStyle name="Normal 13 23 2_Sheet1" xfId="30528"/>
    <cellStyle name="Normal 13 23 3" xfId="1826"/>
    <cellStyle name="Normal 13 23 3 2" xfId="6707"/>
    <cellStyle name="Normal 13 23 3 2 2" xfId="30529"/>
    <cellStyle name="Normal 13 23 3 3" xfId="30530"/>
    <cellStyle name="Normal 13 23 3_Sheet1" xfId="30531"/>
    <cellStyle name="Normal 13 23 4" xfId="6708"/>
    <cellStyle name="Normal 13 23 4 2" xfId="30533"/>
    <cellStyle name="Normal 13 23 4 3" xfId="30534"/>
    <cellStyle name="Normal 13 23 4 4" xfId="30532"/>
    <cellStyle name="Normal 13 23 5" xfId="10587"/>
    <cellStyle name="Normal 13 23 5 2" xfId="30535"/>
    <cellStyle name="Normal 13 23 6" xfId="11662"/>
    <cellStyle name="Normal 13 23 7" xfId="16679"/>
    <cellStyle name="Normal 13 23_ASP" xfId="6709"/>
    <cellStyle name="Normal 13 24" xfId="1801"/>
    <cellStyle name="Normal 13 24 2" xfId="11227"/>
    <cellStyle name="Normal 13 24 2 2" xfId="30536"/>
    <cellStyle name="Normal 13 24 3" xfId="10132"/>
    <cellStyle name="Normal 13 24 3 2" xfId="30537"/>
    <cellStyle name="Normal 13 24 4" xfId="30538"/>
    <cellStyle name="Normal 13 24_Sheet1" xfId="30539"/>
    <cellStyle name="Normal 13 25" xfId="10191"/>
    <cellStyle name="Normal 13 25 2" xfId="30541"/>
    <cellStyle name="Normal 13 25 3" xfId="30540"/>
    <cellStyle name="Normal 13 26" xfId="10208"/>
    <cellStyle name="Normal 13 26 2" xfId="30542"/>
    <cellStyle name="Normal 13 27" xfId="11637"/>
    <cellStyle name="Normal 13 27 2" xfId="30543"/>
    <cellStyle name="Normal 13 28" xfId="16654"/>
    <cellStyle name="Normal 13 28 2" xfId="30544"/>
    <cellStyle name="Normal 13 29" xfId="30545"/>
    <cellStyle name="Normal 13 3" xfId="224"/>
    <cellStyle name="Normal 13 3 2" xfId="225"/>
    <cellStyle name="Normal 13 3 2 2" xfId="1829"/>
    <cellStyle name="Normal 13 3 2 2 2" xfId="6710"/>
    <cellStyle name="Normal 13 3 2 2 2 2" xfId="30546"/>
    <cellStyle name="Normal 13 3 2 2 3" xfId="30547"/>
    <cellStyle name="Normal 13 3 2 2_Sheet1" xfId="30548"/>
    <cellStyle name="Normal 13 3 2 3" xfId="6711"/>
    <cellStyle name="Normal 13 3 2 3 2" xfId="30550"/>
    <cellStyle name="Normal 13 3 2 3 3" xfId="30551"/>
    <cellStyle name="Normal 13 3 2 3 4" xfId="30549"/>
    <cellStyle name="Normal 13 3 2 4" xfId="10588"/>
    <cellStyle name="Normal 13 3 2 4 2" xfId="30552"/>
    <cellStyle name="Normal 13 3 2 5" xfId="11665"/>
    <cellStyle name="Normal 13 3 2 6" xfId="16682"/>
    <cellStyle name="Normal 13 3 2_Sheet1" xfId="30553"/>
    <cellStyle name="Normal 13 3 3" xfId="1828"/>
    <cellStyle name="Normal 13 3 3 2" xfId="6712"/>
    <cellStyle name="Normal 13 3 3 2 2" xfId="30554"/>
    <cellStyle name="Normal 13 3 3 3" xfId="30555"/>
    <cellStyle name="Normal 13 3 3_Sheet1" xfId="30556"/>
    <cellStyle name="Normal 13 3 4" xfId="6713"/>
    <cellStyle name="Normal 13 3 4 2" xfId="30558"/>
    <cellStyle name="Normal 13 3 4 3" xfId="30559"/>
    <cellStyle name="Normal 13 3 4 4" xfId="30557"/>
    <cellStyle name="Normal 13 3 5" xfId="10589"/>
    <cellStyle name="Normal 13 3 5 2" xfId="30560"/>
    <cellStyle name="Normal 13 3 6" xfId="11664"/>
    <cellStyle name="Normal 13 3 7" xfId="16681"/>
    <cellStyle name="Normal 13 3_ASP" xfId="6714"/>
    <cellStyle name="Normal 13 30" xfId="30561"/>
    <cellStyle name="Normal 13 31" xfId="30562"/>
    <cellStyle name="Normal 13 33" xfId="226"/>
    <cellStyle name="Normal 13 33 2" xfId="227"/>
    <cellStyle name="Normal 13 33 2 2" xfId="1831"/>
    <cellStyle name="Normal 13 33 2 2 2" xfId="6715"/>
    <cellStyle name="Normal 13 33 2 2 2 2" xfId="30563"/>
    <cellStyle name="Normal 13 33 2 2 3" xfId="30564"/>
    <cellStyle name="Normal 13 33 2 2_Sheet1" xfId="30565"/>
    <cellStyle name="Normal 13 33 2 3" xfId="6716"/>
    <cellStyle name="Normal 13 33 2 3 2" xfId="30567"/>
    <cellStyle name="Normal 13 33 2 3 3" xfId="30568"/>
    <cellStyle name="Normal 13 33 2 3 4" xfId="30566"/>
    <cellStyle name="Normal 13 33 2 4" xfId="10590"/>
    <cellStyle name="Normal 13 33 2 4 2" xfId="30569"/>
    <cellStyle name="Normal 13 33 2 5" xfId="11667"/>
    <cellStyle name="Normal 13 33 2 6" xfId="16684"/>
    <cellStyle name="Normal 13 33 2_Sheet1" xfId="30570"/>
    <cellStyle name="Normal 13 33 3" xfId="1830"/>
    <cellStyle name="Normal 13 33 3 2" xfId="6717"/>
    <cellStyle name="Normal 13 33 3 2 2" xfId="30571"/>
    <cellStyle name="Normal 13 33 3 3" xfId="30572"/>
    <cellStyle name="Normal 13 33 3_Sheet1" xfId="30573"/>
    <cellStyle name="Normal 13 33 4" xfId="6718"/>
    <cellStyle name="Normal 13 33 4 2" xfId="30575"/>
    <cellStyle name="Normal 13 33 4 3" xfId="30576"/>
    <cellStyle name="Normal 13 33 4 4" xfId="30574"/>
    <cellStyle name="Normal 13 33 5" xfId="10591"/>
    <cellStyle name="Normal 13 33 5 2" xfId="30577"/>
    <cellStyle name="Normal 13 33 6" xfId="11666"/>
    <cellStyle name="Normal 13 33 7" xfId="16683"/>
    <cellStyle name="Normal 13 33_ASP" xfId="6719"/>
    <cellStyle name="Normal 13 34" xfId="228"/>
    <cellStyle name="Normal 13 34 2" xfId="229"/>
    <cellStyle name="Normal 13 34 2 2" xfId="1833"/>
    <cellStyle name="Normal 13 34 2 2 2" xfId="6720"/>
    <cellStyle name="Normal 13 34 2 2 2 2" xfId="30578"/>
    <cellStyle name="Normal 13 34 2 2 3" xfId="30579"/>
    <cellStyle name="Normal 13 34 2 2_Sheet1" xfId="30580"/>
    <cellStyle name="Normal 13 34 2 3" xfId="6721"/>
    <cellStyle name="Normal 13 34 2 3 2" xfId="30582"/>
    <cellStyle name="Normal 13 34 2 3 3" xfId="30583"/>
    <cellStyle name="Normal 13 34 2 3 4" xfId="30581"/>
    <cellStyle name="Normal 13 34 2 4" xfId="10592"/>
    <cellStyle name="Normal 13 34 2 4 2" xfId="30584"/>
    <cellStyle name="Normal 13 34 2 5" xfId="11669"/>
    <cellStyle name="Normal 13 34 2 6" xfId="16686"/>
    <cellStyle name="Normal 13 34 2_Sheet1" xfId="30585"/>
    <cellStyle name="Normal 13 34 3" xfId="1832"/>
    <cellStyle name="Normal 13 34 3 2" xfId="6722"/>
    <cellStyle name="Normal 13 34 3 2 2" xfId="30586"/>
    <cellStyle name="Normal 13 34 3 3" xfId="30587"/>
    <cellStyle name="Normal 13 34 3_Sheet1" xfId="30588"/>
    <cellStyle name="Normal 13 34 4" xfId="6723"/>
    <cellStyle name="Normal 13 34 4 2" xfId="30590"/>
    <cellStyle name="Normal 13 34 4 3" xfId="30591"/>
    <cellStyle name="Normal 13 34 4 4" xfId="30589"/>
    <cellStyle name="Normal 13 34 5" xfId="10593"/>
    <cellStyle name="Normal 13 34 5 2" xfId="30592"/>
    <cellStyle name="Normal 13 34 6" xfId="11668"/>
    <cellStyle name="Normal 13 34 7" xfId="16685"/>
    <cellStyle name="Normal 13 34_ASP" xfId="6724"/>
    <cellStyle name="Normal 13 4" xfId="230"/>
    <cellStyle name="Normal 13 4 2" xfId="231"/>
    <cellStyle name="Normal 13 4 2 2" xfId="1835"/>
    <cellStyle name="Normal 13 4 2 2 2" xfId="6725"/>
    <cellStyle name="Normal 13 4 2 2 2 2" xfId="30593"/>
    <cellStyle name="Normal 13 4 2 2 3" xfId="30594"/>
    <cellStyle name="Normal 13 4 2 2_Sheet1" xfId="30595"/>
    <cellStyle name="Normal 13 4 2 3" xfId="6726"/>
    <cellStyle name="Normal 13 4 2 3 2" xfId="30597"/>
    <cellStyle name="Normal 13 4 2 3 3" xfId="30598"/>
    <cellStyle name="Normal 13 4 2 3 4" xfId="30596"/>
    <cellStyle name="Normal 13 4 2 4" xfId="10594"/>
    <cellStyle name="Normal 13 4 2 4 2" xfId="30599"/>
    <cellStyle name="Normal 13 4 2 5" xfId="11671"/>
    <cellStyle name="Normal 13 4 2 6" xfId="16688"/>
    <cellStyle name="Normal 13 4 2_Sheet1" xfId="30600"/>
    <cellStyle name="Normal 13 4 3" xfId="1834"/>
    <cellStyle name="Normal 13 4 3 2" xfId="6727"/>
    <cellStyle name="Normal 13 4 3 2 2" xfId="30601"/>
    <cellStyle name="Normal 13 4 3 3" xfId="30602"/>
    <cellStyle name="Normal 13 4 3_Sheet1" xfId="30603"/>
    <cellStyle name="Normal 13 4 4" xfId="6728"/>
    <cellStyle name="Normal 13 4 4 2" xfId="30605"/>
    <cellStyle name="Normal 13 4 4 3" xfId="30606"/>
    <cellStyle name="Normal 13 4 4 4" xfId="30604"/>
    <cellStyle name="Normal 13 4 5" xfId="10595"/>
    <cellStyle name="Normal 13 4 5 2" xfId="30607"/>
    <cellStyle name="Normal 13 4 6" xfId="11670"/>
    <cellStyle name="Normal 13 4 7" xfId="16687"/>
    <cellStyle name="Normal 13 4_ASP" xfId="6729"/>
    <cellStyle name="Normal 13 5" xfId="232"/>
    <cellStyle name="Normal 13 5 2" xfId="233"/>
    <cellStyle name="Normal 13 5 2 2" xfId="1837"/>
    <cellStyle name="Normal 13 5 2 2 2" xfId="6730"/>
    <cellStyle name="Normal 13 5 2 2 2 2" xfId="30608"/>
    <cellStyle name="Normal 13 5 2 2 3" xfId="30609"/>
    <cellStyle name="Normal 13 5 2 2_Sheet1" xfId="30610"/>
    <cellStyle name="Normal 13 5 2 3" xfId="6731"/>
    <cellStyle name="Normal 13 5 2 3 2" xfId="30612"/>
    <cellStyle name="Normal 13 5 2 3 3" xfId="30613"/>
    <cellStyle name="Normal 13 5 2 3 4" xfId="30611"/>
    <cellStyle name="Normal 13 5 2 4" xfId="10596"/>
    <cellStyle name="Normal 13 5 2 4 2" xfId="30614"/>
    <cellStyle name="Normal 13 5 2 5" xfId="11673"/>
    <cellStyle name="Normal 13 5 2 6" xfId="16690"/>
    <cellStyle name="Normal 13 5 2_Sheet1" xfId="30615"/>
    <cellStyle name="Normal 13 5 3" xfId="1836"/>
    <cellStyle name="Normal 13 5 3 2" xfId="6732"/>
    <cellStyle name="Normal 13 5 3 2 2" xfId="30616"/>
    <cellStyle name="Normal 13 5 3 3" xfId="30617"/>
    <cellStyle name="Normal 13 5 3_Sheet1" xfId="30618"/>
    <cellStyle name="Normal 13 5 4" xfId="6733"/>
    <cellStyle name="Normal 13 5 4 2" xfId="30620"/>
    <cellStyle name="Normal 13 5 4 3" xfId="30621"/>
    <cellStyle name="Normal 13 5 4 4" xfId="30619"/>
    <cellStyle name="Normal 13 5 5" xfId="10597"/>
    <cellStyle name="Normal 13 5 5 2" xfId="30622"/>
    <cellStyle name="Normal 13 5 6" xfId="11672"/>
    <cellStyle name="Normal 13 5 7" xfId="16689"/>
    <cellStyle name="Normal 13 5_ASP" xfId="6734"/>
    <cellStyle name="Normal 13 6" xfId="234"/>
    <cellStyle name="Normal 13 6 2" xfId="235"/>
    <cellStyle name="Normal 13 6 2 2" xfId="1839"/>
    <cellStyle name="Normal 13 6 2 2 2" xfId="6735"/>
    <cellStyle name="Normal 13 6 2 2 2 2" xfId="30623"/>
    <cellStyle name="Normal 13 6 2 2 3" xfId="30624"/>
    <cellStyle name="Normal 13 6 2 2_Sheet1" xfId="30625"/>
    <cellStyle name="Normal 13 6 2 3" xfId="6736"/>
    <cellStyle name="Normal 13 6 2 3 2" xfId="30627"/>
    <cellStyle name="Normal 13 6 2 3 3" xfId="30628"/>
    <cellStyle name="Normal 13 6 2 3 4" xfId="30626"/>
    <cellStyle name="Normal 13 6 2 4" xfId="10598"/>
    <cellStyle name="Normal 13 6 2 4 2" xfId="30629"/>
    <cellStyle name="Normal 13 6 2 5" xfId="11675"/>
    <cellStyle name="Normal 13 6 2 6" xfId="16692"/>
    <cellStyle name="Normal 13 6 2_Sheet1" xfId="30630"/>
    <cellStyle name="Normal 13 6 3" xfId="1838"/>
    <cellStyle name="Normal 13 6 3 2" xfId="6737"/>
    <cellStyle name="Normal 13 6 3 2 2" xfId="30631"/>
    <cellStyle name="Normal 13 6 3 3" xfId="30632"/>
    <cellStyle name="Normal 13 6 3_Sheet1" xfId="30633"/>
    <cellStyle name="Normal 13 6 4" xfId="6738"/>
    <cellStyle name="Normal 13 6 4 2" xfId="30635"/>
    <cellStyle name="Normal 13 6 4 3" xfId="30636"/>
    <cellStyle name="Normal 13 6 4 4" xfId="30634"/>
    <cellStyle name="Normal 13 6 5" xfId="10599"/>
    <cellStyle name="Normal 13 6 5 2" xfId="30637"/>
    <cellStyle name="Normal 13 6 6" xfId="11674"/>
    <cellStyle name="Normal 13 6 7" xfId="16691"/>
    <cellStyle name="Normal 13 6_ASP" xfId="6739"/>
    <cellStyle name="Normal 13 7" xfId="236"/>
    <cellStyle name="Normal 13 7 2" xfId="237"/>
    <cellStyle name="Normal 13 7 2 2" xfId="1841"/>
    <cellStyle name="Normal 13 7 2 2 2" xfId="6740"/>
    <cellStyle name="Normal 13 7 2 2 2 2" xfId="30638"/>
    <cellStyle name="Normal 13 7 2 2 3" xfId="30639"/>
    <cellStyle name="Normal 13 7 2 2_Sheet1" xfId="30640"/>
    <cellStyle name="Normal 13 7 2 3" xfId="6741"/>
    <cellStyle name="Normal 13 7 2 3 2" xfId="30642"/>
    <cellStyle name="Normal 13 7 2 3 3" xfId="30643"/>
    <cellStyle name="Normal 13 7 2 3 4" xfId="30641"/>
    <cellStyle name="Normal 13 7 2 4" xfId="10600"/>
    <cellStyle name="Normal 13 7 2 4 2" xfId="30644"/>
    <cellStyle name="Normal 13 7 2 5" xfId="11677"/>
    <cellStyle name="Normal 13 7 2 6" xfId="16694"/>
    <cellStyle name="Normal 13 7 2_Sheet1" xfId="30645"/>
    <cellStyle name="Normal 13 7 3" xfId="1840"/>
    <cellStyle name="Normal 13 7 3 2" xfId="6742"/>
    <cellStyle name="Normal 13 7 3 2 2" xfId="30646"/>
    <cellStyle name="Normal 13 7 3 3" xfId="30647"/>
    <cellStyle name="Normal 13 7 3_Sheet1" xfId="30648"/>
    <cellStyle name="Normal 13 7 4" xfId="6743"/>
    <cellStyle name="Normal 13 7 4 2" xfId="30650"/>
    <cellStyle name="Normal 13 7 4 3" xfId="30651"/>
    <cellStyle name="Normal 13 7 4 4" xfId="30649"/>
    <cellStyle name="Normal 13 7 5" xfId="10601"/>
    <cellStyle name="Normal 13 7 5 2" xfId="30652"/>
    <cellStyle name="Normal 13 7 6" xfId="11676"/>
    <cellStyle name="Normal 13 7 7" xfId="16693"/>
    <cellStyle name="Normal 13 7_ASP" xfId="6744"/>
    <cellStyle name="Normal 13 8" xfId="238"/>
    <cellStyle name="Normal 13 8 2" xfId="239"/>
    <cellStyle name="Normal 13 8 2 2" xfId="1843"/>
    <cellStyle name="Normal 13 8 2 2 2" xfId="6745"/>
    <cellStyle name="Normal 13 8 2 2 2 2" xfId="30653"/>
    <cellStyle name="Normal 13 8 2 2 3" xfId="30654"/>
    <cellStyle name="Normal 13 8 2 2_Sheet1" xfId="30655"/>
    <cellStyle name="Normal 13 8 2 3" xfId="6746"/>
    <cellStyle name="Normal 13 8 2 3 2" xfId="30657"/>
    <cellStyle name="Normal 13 8 2 3 3" xfId="30658"/>
    <cellStyle name="Normal 13 8 2 3 4" xfId="30656"/>
    <cellStyle name="Normal 13 8 2 4" xfId="10602"/>
    <cellStyle name="Normal 13 8 2 4 2" xfId="30659"/>
    <cellStyle name="Normal 13 8 2 5" xfId="11679"/>
    <cellStyle name="Normal 13 8 2 6" xfId="16696"/>
    <cellStyle name="Normal 13 8 2_Sheet1" xfId="30660"/>
    <cellStyle name="Normal 13 8 3" xfId="1842"/>
    <cellStyle name="Normal 13 8 3 2" xfId="6747"/>
    <cellStyle name="Normal 13 8 3 2 2" xfId="30661"/>
    <cellStyle name="Normal 13 8 3 3" xfId="30662"/>
    <cellStyle name="Normal 13 8 3_Sheet1" xfId="30663"/>
    <cellStyle name="Normal 13 8 4" xfId="6748"/>
    <cellStyle name="Normal 13 8 4 2" xfId="30665"/>
    <cellStyle name="Normal 13 8 4 3" xfId="30666"/>
    <cellStyle name="Normal 13 8 4 4" xfId="30664"/>
    <cellStyle name="Normal 13 8 5" xfId="10603"/>
    <cellStyle name="Normal 13 8 5 2" xfId="30667"/>
    <cellStyle name="Normal 13 8 6" xfId="11678"/>
    <cellStyle name="Normal 13 8 7" xfId="16695"/>
    <cellStyle name="Normal 13 8_ASP" xfId="6749"/>
    <cellStyle name="Normal 13 9" xfId="240"/>
    <cellStyle name="Normal 13 9 2" xfId="241"/>
    <cellStyle name="Normal 13 9 2 2" xfId="1845"/>
    <cellStyle name="Normal 13 9 2 2 2" xfId="6750"/>
    <cellStyle name="Normal 13 9 2 2 2 2" xfId="30668"/>
    <cellStyle name="Normal 13 9 2 2 3" xfId="30669"/>
    <cellStyle name="Normal 13 9 2 2_Sheet1" xfId="30670"/>
    <cellStyle name="Normal 13 9 2 3" xfId="6751"/>
    <cellStyle name="Normal 13 9 2 3 2" xfId="30672"/>
    <cellStyle name="Normal 13 9 2 3 3" xfId="30673"/>
    <cellStyle name="Normal 13 9 2 3 4" xfId="30671"/>
    <cellStyle name="Normal 13 9 2 4" xfId="10604"/>
    <cellStyle name="Normal 13 9 2 4 2" xfId="30674"/>
    <cellStyle name="Normal 13 9 2 5" xfId="11681"/>
    <cellStyle name="Normal 13 9 2 6" xfId="16698"/>
    <cellStyle name="Normal 13 9 2_Sheet1" xfId="30675"/>
    <cellStyle name="Normal 13 9 3" xfId="1844"/>
    <cellStyle name="Normal 13 9 3 2" xfId="6752"/>
    <cellStyle name="Normal 13 9 3 2 2" xfId="30676"/>
    <cellStyle name="Normal 13 9 3 3" xfId="30677"/>
    <cellStyle name="Normal 13 9 3_Sheet1" xfId="30678"/>
    <cellStyle name="Normal 13 9 4" xfId="6753"/>
    <cellStyle name="Normal 13 9 4 2" xfId="30680"/>
    <cellStyle name="Normal 13 9 4 3" xfId="30681"/>
    <cellStyle name="Normal 13 9 4 4" xfId="30679"/>
    <cellStyle name="Normal 13 9 5" xfId="10605"/>
    <cellStyle name="Normal 13 9 5 2" xfId="30682"/>
    <cellStyle name="Normal 13 9 6" xfId="11680"/>
    <cellStyle name="Normal 13 9 7" xfId="16697"/>
    <cellStyle name="Normal 13 9_ASP" xfId="6754"/>
    <cellStyle name="Normal 13_77" xfId="22075"/>
    <cellStyle name="Normal 130" xfId="30683"/>
    <cellStyle name="Normal 131" xfId="30684"/>
    <cellStyle name="Normal 132" xfId="30685"/>
    <cellStyle name="Normal 133" xfId="30686"/>
    <cellStyle name="Normal 134" xfId="30687"/>
    <cellStyle name="Normal 135" xfId="30688"/>
    <cellStyle name="Normal 136" xfId="30689"/>
    <cellStyle name="Normal 137" xfId="30690"/>
    <cellStyle name="Normal 137 2" xfId="30691"/>
    <cellStyle name="Normal 137 2 2" xfId="30692"/>
    <cellStyle name="Normal 137 3" xfId="30693"/>
    <cellStyle name="Normal 137 4" xfId="30694"/>
    <cellStyle name="Normal 137_Sheet2" xfId="30695"/>
    <cellStyle name="Normal 138" xfId="30696"/>
    <cellStyle name="Normal 138 2" xfId="30697"/>
    <cellStyle name="Normal 138_Sheet2" xfId="30698"/>
    <cellStyle name="Normal 139" xfId="30699"/>
    <cellStyle name="Normal 139 2" xfId="30700"/>
    <cellStyle name="Normal 139_Sheet2" xfId="30701"/>
    <cellStyle name="Normal 14" xfId="242"/>
    <cellStyle name="Normal 14 10" xfId="243"/>
    <cellStyle name="Normal 14 10 2" xfId="244"/>
    <cellStyle name="Normal 14 10 2 2" xfId="1848"/>
    <cellStyle name="Normal 14 10 2 2 2" xfId="6755"/>
    <cellStyle name="Normal 14 10 2 2 2 2" xfId="30702"/>
    <cellStyle name="Normal 14 10 2 2 3" xfId="30703"/>
    <cellStyle name="Normal 14 10 2 2_Sheet1" xfId="30704"/>
    <cellStyle name="Normal 14 10 2 3" xfId="6756"/>
    <cellStyle name="Normal 14 10 2 3 2" xfId="30706"/>
    <cellStyle name="Normal 14 10 2 3 3" xfId="30707"/>
    <cellStyle name="Normal 14 10 2 3 4" xfId="30705"/>
    <cellStyle name="Normal 14 10 2 4" xfId="10606"/>
    <cellStyle name="Normal 14 10 2 4 2" xfId="30708"/>
    <cellStyle name="Normal 14 10 2 5" xfId="11684"/>
    <cellStyle name="Normal 14 10 2 6" xfId="16701"/>
    <cellStyle name="Normal 14 10 2_Sheet1" xfId="30709"/>
    <cellStyle name="Normal 14 10 3" xfId="1847"/>
    <cellStyle name="Normal 14 10 3 2" xfId="6757"/>
    <cellStyle name="Normal 14 10 3 2 2" xfId="30710"/>
    <cellStyle name="Normal 14 10 3 3" xfId="30711"/>
    <cellStyle name="Normal 14 10 3_Sheet1" xfId="30712"/>
    <cellStyle name="Normal 14 10 4" xfId="6758"/>
    <cellStyle name="Normal 14 10 4 2" xfId="30714"/>
    <cellStyle name="Normal 14 10 4 3" xfId="30715"/>
    <cellStyle name="Normal 14 10 4 4" xfId="30713"/>
    <cellStyle name="Normal 14 10 5" xfId="10607"/>
    <cellStyle name="Normal 14 10 5 2" xfId="30716"/>
    <cellStyle name="Normal 14 10 6" xfId="11683"/>
    <cellStyle name="Normal 14 10 7" xfId="16700"/>
    <cellStyle name="Normal 14 10_ASP" xfId="6759"/>
    <cellStyle name="Normal 14 11" xfId="245"/>
    <cellStyle name="Normal 14 11 2" xfId="246"/>
    <cellStyle name="Normal 14 11 2 2" xfId="1850"/>
    <cellStyle name="Normal 14 11 2 2 2" xfId="6760"/>
    <cellStyle name="Normal 14 11 2 2 2 2" xfId="30717"/>
    <cellStyle name="Normal 14 11 2 2 3" xfId="30718"/>
    <cellStyle name="Normal 14 11 2 2_Sheet1" xfId="30719"/>
    <cellStyle name="Normal 14 11 2 3" xfId="6761"/>
    <cellStyle name="Normal 14 11 2 3 2" xfId="30721"/>
    <cellStyle name="Normal 14 11 2 3 3" xfId="30722"/>
    <cellStyle name="Normal 14 11 2 3 4" xfId="30720"/>
    <cellStyle name="Normal 14 11 2 4" xfId="10608"/>
    <cellStyle name="Normal 14 11 2 4 2" xfId="30723"/>
    <cellStyle name="Normal 14 11 2 5" xfId="11686"/>
    <cellStyle name="Normal 14 11 2 6" xfId="16703"/>
    <cellStyle name="Normal 14 11 2_Sheet1" xfId="30724"/>
    <cellStyle name="Normal 14 11 3" xfId="1849"/>
    <cellStyle name="Normal 14 11 3 2" xfId="6762"/>
    <cellStyle name="Normal 14 11 3 2 2" xfId="30725"/>
    <cellStyle name="Normal 14 11 3 3" xfId="30726"/>
    <cellStyle name="Normal 14 11 3_Sheet1" xfId="30727"/>
    <cellStyle name="Normal 14 11 4" xfId="6763"/>
    <cellStyle name="Normal 14 11 4 2" xfId="30729"/>
    <cellStyle name="Normal 14 11 4 3" xfId="30730"/>
    <cellStyle name="Normal 14 11 4 4" xfId="30728"/>
    <cellStyle name="Normal 14 11 5" xfId="10609"/>
    <cellStyle name="Normal 14 11 5 2" xfId="30731"/>
    <cellStyle name="Normal 14 11 6" xfId="11685"/>
    <cellStyle name="Normal 14 11 7" xfId="16702"/>
    <cellStyle name="Normal 14 11_ASP" xfId="6764"/>
    <cellStyle name="Normal 14 12" xfId="247"/>
    <cellStyle name="Normal 14 12 2" xfId="248"/>
    <cellStyle name="Normal 14 12 2 2" xfId="1852"/>
    <cellStyle name="Normal 14 12 2 2 2" xfId="6765"/>
    <cellStyle name="Normal 14 12 2 2 2 2" xfId="30732"/>
    <cellStyle name="Normal 14 12 2 2 3" xfId="30733"/>
    <cellStyle name="Normal 14 12 2 2_Sheet1" xfId="30734"/>
    <cellStyle name="Normal 14 12 2 3" xfId="6766"/>
    <cellStyle name="Normal 14 12 2 3 2" xfId="30736"/>
    <cellStyle name="Normal 14 12 2 3 3" xfId="30737"/>
    <cellStyle name="Normal 14 12 2 3 4" xfId="30735"/>
    <cellStyle name="Normal 14 12 2 4" xfId="10610"/>
    <cellStyle name="Normal 14 12 2 4 2" xfId="30738"/>
    <cellStyle name="Normal 14 12 2 5" xfId="11688"/>
    <cellStyle name="Normal 14 12 2 6" xfId="16705"/>
    <cellStyle name="Normal 14 12 2_Sheet1" xfId="30739"/>
    <cellStyle name="Normal 14 12 3" xfId="1851"/>
    <cellStyle name="Normal 14 12 3 2" xfId="6767"/>
    <cellStyle name="Normal 14 12 3 2 2" xfId="30740"/>
    <cellStyle name="Normal 14 12 3 3" xfId="30741"/>
    <cellStyle name="Normal 14 12 3_Sheet1" xfId="30742"/>
    <cellStyle name="Normal 14 12 4" xfId="6768"/>
    <cellStyle name="Normal 14 12 4 2" xfId="30744"/>
    <cellStyle name="Normal 14 12 4 3" xfId="30745"/>
    <cellStyle name="Normal 14 12 4 4" xfId="30743"/>
    <cellStyle name="Normal 14 12 5" xfId="10611"/>
    <cellStyle name="Normal 14 12 5 2" xfId="30746"/>
    <cellStyle name="Normal 14 12 6" xfId="11687"/>
    <cellStyle name="Normal 14 12 7" xfId="16704"/>
    <cellStyle name="Normal 14 12_ASP" xfId="6769"/>
    <cellStyle name="Normal 14 13" xfId="249"/>
    <cellStyle name="Normal 14 13 2" xfId="250"/>
    <cellStyle name="Normal 14 13 2 2" xfId="1854"/>
    <cellStyle name="Normal 14 13 2 2 2" xfId="6770"/>
    <cellStyle name="Normal 14 13 2 2 2 2" xfId="30747"/>
    <cellStyle name="Normal 14 13 2 2 3" xfId="30748"/>
    <cellStyle name="Normal 14 13 2 2_Sheet1" xfId="30749"/>
    <cellStyle name="Normal 14 13 2 3" xfId="6771"/>
    <cellStyle name="Normal 14 13 2 3 2" xfId="30751"/>
    <cellStyle name="Normal 14 13 2 3 3" xfId="30752"/>
    <cellStyle name="Normal 14 13 2 3 4" xfId="30750"/>
    <cellStyle name="Normal 14 13 2 4" xfId="10612"/>
    <cellStyle name="Normal 14 13 2 4 2" xfId="30753"/>
    <cellStyle name="Normal 14 13 2 5" xfId="11690"/>
    <cellStyle name="Normal 14 13 2 6" xfId="16707"/>
    <cellStyle name="Normal 14 13 2_Sheet1" xfId="30754"/>
    <cellStyle name="Normal 14 13 3" xfId="1853"/>
    <cellStyle name="Normal 14 13 3 2" xfId="6772"/>
    <cellStyle name="Normal 14 13 3 2 2" xfId="30755"/>
    <cellStyle name="Normal 14 13 3 3" xfId="30756"/>
    <cellStyle name="Normal 14 13 3_Sheet1" xfId="30757"/>
    <cellStyle name="Normal 14 13 4" xfId="6773"/>
    <cellStyle name="Normal 14 13 4 2" xfId="30759"/>
    <cellStyle name="Normal 14 13 4 3" xfId="30760"/>
    <cellStyle name="Normal 14 13 4 4" xfId="30758"/>
    <cellStyle name="Normal 14 13 5" xfId="10613"/>
    <cellStyle name="Normal 14 13 5 2" xfId="30761"/>
    <cellStyle name="Normal 14 13 6" xfId="11689"/>
    <cellStyle name="Normal 14 13 7" xfId="16706"/>
    <cellStyle name="Normal 14 13_ASP" xfId="6774"/>
    <cellStyle name="Normal 14 14" xfId="251"/>
    <cellStyle name="Normal 14 14 2" xfId="252"/>
    <cellStyle name="Normal 14 14 2 2" xfId="1856"/>
    <cellStyle name="Normal 14 14 2 2 2" xfId="6775"/>
    <cellStyle name="Normal 14 14 2 2 2 2" xfId="30762"/>
    <cellStyle name="Normal 14 14 2 2 3" xfId="30763"/>
    <cellStyle name="Normal 14 14 2 2_Sheet1" xfId="30764"/>
    <cellStyle name="Normal 14 14 2 3" xfId="6776"/>
    <cellStyle name="Normal 14 14 2 3 2" xfId="30766"/>
    <cellStyle name="Normal 14 14 2 3 3" xfId="30767"/>
    <cellStyle name="Normal 14 14 2 3 4" xfId="30765"/>
    <cellStyle name="Normal 14 14 2 4" xfId="10614"/>
    <cellStyle name="Normal 14 14 2 4 2" xfId="30768"/>
    <cellStyle name="Normal 14 14 2 5" xfId="11692"/>
    <cellStyle name="Normal 14 14 2 6" xfId="16709"/>
    <cellStyle name="Normal 14 14 2_Sheet1" xfId="30769"/>
    <cellStyle name="Normal 14 14 3" xfId="1855"/>
    <cellStyle name="Normal 14 14 3 2" xfId="6777"/>
    <cellStyle name="Normal 14 14 3 2 2" xfId="30770"/>
    <cellStyle name="Normal 14 14 3 3" xfId="30771"/>
    <cellStyle name="Normal 14 14 3_Sheet1" xfId="30772"/>
    <cellStyle name="Normal 14 14 4" xfId="6778"/>
    <cellStyle name="Normal 14 14 4 2" xfId="30774"/>
    <cellStyle name="Normal 14 14 4 3" xfId="30775"/>
    <cellStyle name="Normal 14 14 4 4" xfId="30773"/>
    <cellStyle name="Normal 14 14 5" xfId="10615"/>
    <cellStyle name="Normal 14 14 5 2" xfId="30776"/>
    <cellStyle name="Normal 14 14 6" xfId="11691"/>
    <cellStyle name="Normal 14 14 7" xfId="16708"/>
    <cellStyle name="Normal 14 14_ASP" xfId="6779"/>
    <cellStyle name="Normal 14 15" xfId="253"/>
    <cellStyle name="Normal 14 15 2" xfId="254"/>
    <cellStyle name="Normal 14 15 2 2" xfId="1858"/>
    <cellStyle name="Normal 14 15 2 2 2" xfId="6780"/>
    <cellStyle name="Normal 14 15 2 2 2 2" xfId="30777"/>
    <cellStyle name="Normal 14 15 2 2 3" xfId="30778"/>
    <cellStyle name="Normal 14 15 2 2_Sheet1" xfId="30779"/>
    <cellStyle name="Normal 14 15 2 3" xfId="6781"/>
    <cellStyle name="Normal 14 15 2 3 2" xfId="30781"/>
    <cellStyle name="Normal 14 15 2 3 3" xfId="30782"/>
    <cellStyle name="Normal 14 15 2 3 4" xfId="30780"/>
    <cellStyle name="Normal 14 15 2 4" xfId="10616"/>
    <cellStyle name="Normal 14 15 2 4 2" xfId="30783"/>
    <cellStyle name="Normal 14 15 2 5" xfId="11694"/>
    <cellStyle name="Normal 14 15 2 6" xfId="16711"/>
    <cellStyle name="Normal 14 15 2_Sheet1" xfId="30784"/>
    <cellStyle name="Normal 14 15 3" xfId="1857"/>
    <cellStyle name="Normal 14 15 3 2" xfId="6782"/>
    <cellStyle name="Normal 14 15 3 2 2" xfId="30785"/>
    <cellStyle name="Normal 14 15 3 3" xfId="30786"/>
    <cellStyle name="Normal 14 15 3_Sheet1" xfId="30787"/>
    <cellStyle name="Normal 14 15 4" xfId="6783"/>
    <cellStyle name="Normal 14 15 4 2" xfId="30789"/>
    <cellStyle name="Normal 14 15 4 3" xfId="30790"/>
    <cellStyle name="Normal 14 15 4 4" xfId="30788"/>
    <cellStyle name="Normal 14 15 5" xfId="10617"/>
    <cellStyle name="Normal 14 15 5 2" xfId="30791"/>
    <cellStyle name="Normal 14 15 6" xfId="11693"/>
    <cellStyle name="Normal 14 15 7" xfId="16710"/>
    <cellStyle name="Normal 14 15_ASP" xfId="6784"/>
    <cellStyle name="Normal 14 16" xfId="255"/>
    <cellStyle name="Normal 14 16 2" xfId="256"/>
    <cellStyle name="Normal 14 16 2 2" xfId="1860"/>
    <cellStyle name="Normal 14 16 2 2 2" xfId="6785"/>
    <cellStyle name="Normal 14 16 2 2 2 2" xfId="30792"/>
    <cellStyle name="Normal 14 16 2 2 3" xfId="30793"/>
    <cellStyle name="Normal 14 16 2 2_Sheet1" xfId="30794"/>
    <cellStyle name="Normal 14 16 2 3" xfId="6786"/>
    <cellStyle name="Normal 14 16 2 3 2" xfId="30796"/>
    <cellStyle name="Normal 14 16 2 3 3" xfId="30797"/>
    <cellStyle name="Normal 14 16 2 3 4" xfId="30795"/>
    <cellStyle name="Normal 14 16 2 4" xfId="10618"/>
    <cellStyle name="Normal 14 16 2 4 2" xfId="30798"/>
    <cellStyle name="Normal 14 16 2 5" xfId="11696"/>
    <cellStyle name="Normal 14 16 2 6" xfId="16713"/>
    <cellStyle name="Normal 14 16 2_Sheet1" xfId="30799"/>
    <cellStyle name="Normal 14 16 3" xfId="1859"/>
    <cellStyle name="Normal 14 16 3 2" xfId="6787"/>
    <cellStyle name="Normal 14 16 3 2 2" xfId="30800"/>
    <cellStyle name="Normal 14 16 3 3" xfId="30801"/>
    <cellStyle name="Normal 14 16 3_Sheet1" xfId="30802"/>
    <cellStyle name="Normal 14 16 4" xfId="6788"/>
    <cellStyle name="Normal 14 16 4 2" xfId="30804"/>
    <cellStyle name="Normal 14 16 4 3" xfId="30805"/>
    <cellStyle name="Normal 14 16 4 4" xfId="30803"/>
    <cellStyle name="Normal 14 16 5" xfId="10619"/>
    <cellStyle name="Normal 14 16 5 2" xfId="30806"/>
    <cellStyle name="Normal 14 16 6" xfId="11695"/>
    <cellStyle name="Normal 14 16 7" xfId="16712"/>
    <cellStyle name="Normal 14 16_ASP" xfId="6789"/>
    <cellStyle name="Normal 14 17" xfId="257"/>
    <cellStyle name="Normal 14 17 2" xfId="258"/>
    <cellStyle name="Normal 14 17 2 2" xfId="1862"/>
    <cellStyle name="Normal 14 17 2 2 2" xfId="6790"/>
    <cellStyle name="Normal 14 17 2 2 2 2" xfId="30807"/>
    <cellStyle name="Normal 14 17 2 2 3" xfId="30808"/>
    <cellStyle name="Normal 14 17 2 2_Sheet1" xfId="30809"/>
    <cellStyle name="Normal 14 17 2 3" xfId="6791"/>
    <cellStyle name="Normal 14 17 2 3 2" xfId="30811"/>
    <cellStyle name="Normal 14 17 2 3 3" xfId="30812"/>
    <cellStyle name="Normal 14 17 2 3 4" xfId="30810"/>
    <cellStyle name="Normal 14 17 2 4" xfId="10620"/>
    <cellStyle name="Normal 14 17 2 4 2" xfId="30813"/>
    <cellStyle name="Normal 14 17 2 5" xfId="11698"/>
    <cellStyle name="Normal 14 17 2 6" xfId="16715"/>
    <cellStyle name="Normal 14 17 2_Sheet1" xfId="30814"/>
    <cellStyle name="Normal 14 17 3" xfId="1861"/>
    <cellStyle name="Normal 14 17 3 2" xfId="6792"/>
    <cellStyle name="Normal 14 17 3 2 2" xfId="30815"/>
    <cellStyle name="Normal 14 17 3 3" xfId="30816"/>
    <cellStyle name="Normal 14 17 3_Sheet1" xfId="30817"/>
    <cellStyle name="Normal 14 17 4" xfId="6793"/>
    <cellStyle name="Normal 14 17 4 2" xfId="30819"/>
    <cellStyle name="Normal 14 17 4 3" xfId="30820"/>
    <cellStyle name="Normal 14 17 4 4" xfId="30818"/>
    <cellStyle name="Normal 14 17 5" xfId="10621"/>
    <cellStyle name="Normal 14 17 5 2" xfId="30821"/>
    <cellStyle name="Normal 14 17 6" xfId="11697"/>
    <cellStyle name="Normal 14 17 7" xfId="16714"/>
    <cellStyle name="Normal 14 17_ASP" xfId="6794"/>
    <cellStyle name="Normal 14 18" xfId="259"/>
    <cellStyle name="Normal 14 18 2" xfId="260"/>
    <cellStyle name="Normal 14 18 2 2" xfId="1864"/>
    <cellStyle name="Normal 14 18 2 2 2" xfId="6795"/>
    <cellStyle name="Normal 14 18 2 2 2 2" xfId="30822"/>
    <cellStyle name="Normal 14 18 2 2 3" xfId="30823"/>
    <cellStyle name="Normal 14 18 2 2_Sheet1" xfId="30824"/>
    <cellStyle name="Normal 14 18 2 3" xfId="6796"/>
    <cellStyle name="Normal 14 18 2 3 2" xfId="30826"/>
    <cellStyle name="Normal 14 18 2 3 3" xfId="30827"/>
    <cellStyle name="Normal 14 18 2 3 4" xfId="30825"/>
    <cellStyle name="Normal 14 18 2 4" xfId="10622"/>
    <cellStyle name="Normal 14 18 2 4 2" xfId="30828"/>
    <cellStyle name="Normal 14 18 2 5" xfId="11700"/>
    <cellStyle name="Normal 14 18 2 6" xfId="16717"/>
    <cellStyle name="Normal 14 18 2_Sheet1" xfId="30829"/>
    <cellStyle name="Normal 14 18 3" xfId="1863"/>
    <cellStyle name="Normal 14 18 3 2" xfId="6797"/>
    <cellStyle name="Normal 14 18 3 2 2" xfId="30830"/>
    <cellStyle name="Normal 14 18 3 3" xfId="30831"/>
    <cellStyle name="Normal 14 18 3_Sheet1" xfId="30832"/>
    <cellStyle name="Normal 14 18 4" xfId="6798"/>
    <cellStyle name="Normal 14 18 4 2" xfId="30834"/>
    <cellStyle name="Normal 14 18 4 3" xfId="30835"/>
    <cellStyle name="Normal 14 18 4 4" xfId="30833"/>
    <cellStyle name="Normal 14 18 5" xfId="10623"/>
    <cellStyle name="Normal 14 18 5 2" xfId="30836"/>
    <cellStyle name="Normal 14 18 6" xfId="11699"/>
    <cellStyle name="Normal 14 18 7" xfId="16716"/>
    <cellStyle name="Normal 14 18_ASP" xfId="6799"/>
    <cellStyle name="Normal 14 19" xfId="1092"/>
    <cellStyle name="Normal 14 19 2" xfId="12522"/>
    <cellStyle name="Normal 14 19 2 2" xfId="30837"/>
    <cellStyle name="Normal 14 19 3" xfId="17539"/>
    <cellStyle name="Normal 14 19 3 2" xfId="30838"/>
    <cellStyle name="Normal 14 19_Sheet1" xfId="30839"/>
    <cellStyle name="Normal 14 2" xfId="261"/>
    <cellStyle name="Normal 14 2 2" xfId="262"/>
    <cellStyle name="Normal 14 2 2 2" xfId="1866"/>
    <cellStyle name="Normal 14 2 2 2 2" xfId="6800"/>
    <cellStyle name="Normal 14 2 2 2 2 2" xfId="30840"/>
    <cellStyle name="Normal 14 2 2 2 3" xfId="30841"/>
    <cellStyle name="Normal 14 2 2 2_Sheet1" xfId="30842"/>
    <cellStyle name="Normal 14 2 2 3" xfId="6801"/>
    <cellStyle name="Normal 14 2 2 3 2" xfId="30844"/>
    <cellStyle name="Normal 14 2 2 3 3" xfId="30845"/>
    <cellStyle name="Normal 14 2 2 3 4" xfId="30843"/>
    <cellStyle name="Normal 14 2 2 4" xfId="10624"/>
    <cellStyle name="Normal 14 2 2 4 2" xfId="30846"/>
    <cellStyle name="Normal 14 2 2 5" xfId="11702"/>
    <cellStyle name="Normal 14 2 2 6" xfId="16719"/>
    <cellStyle name="Normal 14 2 2_Sheet1" xfId="30847"/>
    <cellStyle name="Normal 14 2 3" xfId="1865"/>
    <cellStyle name="Normal 14 2 3 2" xfId="6802"/>
    <cellStyle name="Normal 14 2 3 2 2" xfId="30848"/>
    <cellStyle name="Normal 14 2 3 3" xfId="30849"/>
    <cellStyle name="Normal 14 2 3_Sheet1" xfId="30850"/>
    <cellStyle name="Normal 14 2 4" xfId="6803"/>
    <cellStyle name="Normal 14 2 4 2" xfId="30852"/>
    <cellStyle name="Normal 14 2 4 3" xfId="30853"/>
    <cellStyle name="Normal 14 2 4 4" xfId="30851"/>
    <cellStyle name="Normal 14 2 5" xfId="10625"/>
    <cellStyle name="Normal 14 2 5 2" xfId="30854"/>
    <cellStyle name="Normal 14 2 6" xfId="11701"/>
    <cellStyle name="Normal 14 2 7" xfId="16718"/>
    <cellStyle name="Normal 14 2_ASP" xfId="6804"/>
    <cellStyle name="Normal 14 20" xfId="1846"/>
    <cellStyle name="Normal 14 20 2" xfId="5287"/>
    <cellStyle name="Normal 14 20 3" xfId="15461"/>
    <cellStyle name="Normal 14 20 3 2" xfId="30855"/>
    <cellStyle name="Normal 14 20 4" xfId="20473"/>
    <cellStyle name="Normal 14 20 4 2" xfId="30856"/>
    <cellStyle name="Normal 14 20_Sheet1" xfId="30857"/>
    <cellStyle name="Normal 14 21" xfId="10133"/>
    <cellStyle name="Normal 14 21 2" xfId="11228"/>
    <cellStyle name="Normal 14 21 2 2" xfId="30858"/>
    <cellStyle name="Normal 14 21 3" xfId="30859"/>
    <cellStyle name="Normal 14 21_Sheet1" xfId="30860"/>
    <cellStyle name="Normal 14 22" xfId="10192"/>
    <cellStyle name="Normal 14 22 2" xfId="30862"/>
    <cellStyle name="Normal 14 22 3" xfId="30861"/>
    <cellStyle name="Normal 14 23" xfId="11682"/>
    <cellStyle name="Normal 14 23 2" xfId="30863"/>
    <cellStyle name="Normal 14 24" xfId="16699"/>
    <cellStyle name="Normal 14 24 2" xfId="30864"/>
    <cellStyle name="Normal 14 25" xfId="30865"/>
    <cellStyle name="Normal 14 26" xfId="30866"/>
    <cellStyle name="Normal 14 27" xfId="30867"/>
    <cellStyle name="Normal 14 28" xfId="30868"/>
    <cellStyle name="Normal 14 3" xfId="263"/>
    <cellStyle name="Normal 14 3 2" xfId="264"/>
    <cellStyle name="Normal 14 3 2 2" xfId="1868"/>
    <cellStyle name="Normal 14 3 2 2 2" xfId="6805"/>
    <cellStyle name="Normal 14 3 2 2 2 2" xfId="30869"/>
    <cellStyle name="Normal 14 3 2 2 3" xfId="30870"/>
    <cellStyle name="Normal 14 3 2 2_Sheet1" xfId="30871"/>
    <cellStyle name="Normal 14 3 2 3" xfId="6806"/>
    <cellStyle name="Normal 14 3 2 3 2" xfId="30873"/>
    <cellStyle name="Normal 14 3 2 3 3" xfId="30874"/>
    <cellStyle name="Normal 14 3 2 3 4" xfId="30872"/>
    <cellStyle name="Normal 14 3 2 4" xfId="10626"/>
    <cellStyle name="Normal 14 3 2 4 2" xfId="30875"/>
    <cellStyle name="Normal 14 3 2 5" xfId="11704"/>
    <cellStyle name="Normal 14 3 2 6" xfId="16721"/>
    <cellStyle name="Normal 14 3 2_Sheet1" xfId="30876"/>
    <cellStyle name="Normal 14 3 3" xfId="1867"/>
    <cellStyle name="Normal 14 3 3 2" xfId="6807"/>
    <cellStyle name="Normal 14 3 3 2 2" xfId="30877"/>
    <cellStyle name="Normal 14 3 3 3" xfId="30878"/>
    <cellStyle name="Normal 14 3 3_Sheet1" xfId="30879"/>
    <cellStyle name="Normal 14 3 4" xfId="6808"/>
    <cellStyle name="Normal 14 3 4 2" xfId="30881"/>
    <cellStyle name="Normal 14 3 4 3" xfId="30882"/>
    <cellStyle name="Normal 14 3 4 4" xfId="30880"/>
    <cellStyle name="Normal 14 3 5" xfId="10627"/>
    <cellStyle name="Normal 14 3 5 2" xfId="30883"/>
    <cellStyle name="Normal 14 3 6" xfId="11703"/>
    <cellStyle name="Normal 14 3 7" xfId="16720"/>
    <cellStyle name="Normal 14 3_ASP" xfId="6809"/>
    <cellStyle name="Normal 14 4" xfId="265"/>
    <cellStyle name="Normal 14 4 2" xfId="266"/>
    <cellStyle name="Normal 14 4 2 2" xfId="1870"/>
    <cellStyle name="Normal 14 4 2 2 2" xfId="6810"/>
    <cellStyle name="Normal 14 4 2 2 2 2" xfId="30884"/>
    <cellStyle name="Normal 14 4 2 2 3" xfId="30885"/>
    <cellStyle name="Normal 14 4 2 2_Sheet1" xfId="30886"/>
    <cellStyle name="Normal 14 4 2 3" xfId="6811"/>
    <cellStyle name="Normal 14 4 2 3 2" xfId="30888"/>
    <cellStyle name="Normal 14 4 2 3 3" xfId="30889"/>
    <cellStyle name="Normal 14 4 2 3 4" xfId="30887"/>
    <cellStyle name="Normal 14 4 2 4" xfId="10628"/>
    <cellStyle name="Normal 14 4 2 4 2" xfId="30890"/>
    <cellStyle name="Normal 14 4 2 5" xfId="11706"/>
    <cellStyle name="Normal 14 4 2 6" xfId="16723"/>
    <cellStyle name="Normal 14 4 2_Sheet1" xfId="30891"/>
    <cellStyle name="Normal 14 4 3" xfId="1869"/>
    <cellStyle name="Normal 14 4 3 2" xfId="6812"/>
    <cellStyle name="Normal 14 4 3 2 2" xfId="30892"/>
    <cellStyle name="Normal 14 4 3 3" xfId="30893"/>
    <cellStyle name="Normal 14 4 3_Sheet1" xfId="30894"/>
    <cellStyle name="Normal 14 4 4" xfId="6813"/>
    <cellStyle name="Normal 14 4 4 2" xfId="30896"/>
    <cellStyle name="Normal 14 4 4 3" xfId="30897"/>
    <cellStyle name="Normal 14 4 4 4" xfId="30895"/>
    <cellStyle name="Normal 14 4 5" xfId="10629"/>
    <cellStyle name="Normal 14 4 5 2" xfId="30898"/>
    <cellStyle name="Normal 14 4 6" xfId="11705"/>
    <cellStyle name="Normal 14 4 7" xfId="16722"/>
    <cellStyle name="Normal 14 4_ASP" xfId="6814"/>
    <cellStyle name="Normal 14 5" xfId="267"/>
    <cellStyle name="Normal 14 5 2" xfId="268"/>
    <cellStyle name="Normal 14 5 2 2" xfId="1872"/>
    <cellStyle name="Normal 14 5 2 2 2" xfId="6815"/>
    <cellStyle name="Normal 14 5 2 2 2 2" xfId="30899"/>
    <cellStyle name="Normal 14 5 2 2 3" xfId="30900"/>
    <cellStyle name="Normal 14 5 2 2_Sheet1" xfId="30901"/>
    <cellStyle name="Normal 14 5 2 3" xfId="6816"/>
    <cellStyle name="Normal 14 5 2 3 2" xfId="30903"/>
    <cellStyle name="Normal 14 5 2 3 3" xfId="30904"/>
    <cellStyle name="Normal 14 5 2 3 4" xfId="30902"/>
    <cellStyle name="Normal 14 5 2 4" xfId="10630"/>
    <cellStyle name="Normal 14 5 2 4 2" xfId="30905"/>
    <cellStyle name="Normal 14 5 2 5" xfId="11708"/>
    <cellStyle name="Normal 14 5 2 6" xfId="16725"/>
    <cellStyle name="Normal 14 5 2_Sheet1" xfId="30906"/>
    <cellStyle name="Normal 14 5 3" xfId="1871"/>
    <cellStyle name="Normal 14 5 3 2" xfId="6817"/>
    <cellStyle name="Normal 14 5 3 2 2" xfId="30907"/>
    <cellStyle name="Normal 14 5 3 3" xfId="30908"/>
    <cellStyle name="Normal 14 5 3_Sheet1" xfId="30909"/>
    <cellStyle name="Normal 14 5 4" xfId="6818"/>
    <cellStyle name="Normal 14 5 4 2" xfId="30911"/>
    <cellStyle name="Normal 14 5 4 3" xfId="30912"/>
    <cellStyle name="Normal 14 5 4 4" xfId="30910"/>
    <cellStyle name="Normal 14 5 5" xfId="10631"/>
    <cellStyle name="Normal 14 5 5 2" xfId="30913"/>
    <cellStyle name="Normal 14 5 6" xfId="11707"/>
    <cellStyle name="Normal 14 5 7" xfId="16724"/>
    <cellStyle name="Normal 14 5_ASP" xfId="6819"/>
    <cellStyle name="Normal 14 6" xfId="269"/>
    <cellStyle name="Normal 14 6 2" xfId="270"/>
    <cellStyle name="Normal 14 6 2 2" xfId="1874"/>
    <cellStyle name="Normal 14 6 2 2 2" xfId="6820"/>
    <cellStyle name="Normal 14 6 2 2 2 2" xfId="30914"/>
    <cellStyle name="Normal 14 6 2 2 3" xfId="30915"/>
    <cellStyle name="Normal 14 6 2 2_Sheet1" xfId="30916"/>
    <cellStyle name="Normal 14 6 2 3" xfId="6821"/>
    <cellStyle name="Normal 14 6 2 3 2" xfId="30918"/>
    <cellStyle name="Normal 14 6 2 3 3" xfId="30919"/>
    <cellStyle name="Normal 14 6 2 3 4" xfId="30917"/>
    <cellStyle name="Normal 14 6 2 4" xfId="10632"/>
    <cellStyle name="Normal 14 6 2 4 2" xfId="30920"/>
    <cellStyle name="Normal 14 6 2 5" xfId="11710"/>
    <cellStyle name="Normal 14 6 2 6" xfId="16727"/>
    <cellStyle name="Normal 14 6 2_Sheet1" xfId="30921"/>
    <cellStyle name="Normal 14 6 3" xfId="1873"/>
    <cellStyle name="Normal 14 6 3 2" xfId="6822"/>
    <cellStyle name="Normal 14 6 3 2 2" xfId="30922"/>
    <cellStyle name="Normal 14 6 3 3" xfId="30923"/>
    <cellStyle name="Normal 14 6 3_Sheet1" xfId="30924"/>
    <cellStyle name="Normal 14 6 4" xfId="6823"/>
    <cellStyle name="Normal 14 6 4 2" xfId="30926"/>
    <cellStyle name="Normal 14 6 4 3" xfId="30927"/>
    <cellStyle name="Normal 14 6 4 4" xfId="30925"/>
    <cellStyle name="Normal 14 6 5" xfId="10633"/>
    <cellStyle name="Normal 14 6 5 2" xfId="30928"/>
    <cellStyle name="Normal 14 6 6" xfId="11709"/>
    <cellStyle name="Normal 14 6 7" xfId="16726"/>
    <cellStyle name="Normal 14 6_ASP" xfId="6824"/>
    <cellStyle name="Normal 14 7" xfId="271"/>
    <cellStyle name="Normal 14 7 2" xfId="272"/>
    <cellStyle name="Normal 14 7 2 2" xfId="1876"/>
    <cellStyle name="Normal 14 7 2 2 2" xfId="6825"/>
    <cellStyle name="Normal 14 7 2 2 2 2" xfId="30929"/>
    <cellStyle name="Normal 14 7 2 2 3" xfId="30930"/>
    <cellStyle name="Normal 14 7 2 2_Sheet1" xfId="30931"/>
    <cellStyle name="Normal 14 7 2 3" xfId="6826"/>
    <cellStyle name="Normal 14 7 2 3 2" xfId="30933"/>
    <cellStyle name="Normal 14 7 2 3 3" xfId="30934"/>
    <cellStyle name="Normal 14 7 2 3 4" xfId="30932"/>
    <cellStyle name="Normal 14 7 2 4" xfId="10634"/>
    <cellStyle name="Normal 14 7 2 4 2" xfId="30935"/>
    <cellStyle name="Normal 14 7 2 5" xfId="11712"/>
    <cellStyle name="Normal 14 7 2 6" xfId="16729"/>
    <cellStyle name="Normal 14 7 2_Sheet1" xfId="30936"/>
    <cellStyle name="Normal 14 7 3" xfId="1875"/>
    <cellStyle name="Normal 14 7 3 2" xfId="6827"/>
    <cellStyle name="Normal 14 7 3 2 2" xfId="30937"/>
    <cellStyle name="Normal 14 7 3 3" xfId="30938"/>
    <cellStyle name="Normal 14 7 3_Sheet1" xfId="30939"/>
    <cellStyle name="Normal 14 7 4" xfId="6828"/>
    <cellStyle name="Normal 14 7 4 2" xfId="30941"/>
    <cellStyle name="Normal 14 7 4 3" xfId="30942"/>
    <cellStyle name="Normal 14 7 4 4" xfId="30940"/>
    <cellStyle name="Normal 14 7 5" xfId="10635"/>
    <cellStyle name="Normal 14 7 5 2" xfId="30943"/>
    <cellStyle name="Normal 14 7 6" xfId="11711"/>
    <cellStyle name="Normal 14 7 7" xfId="16728"/>
    <cellStyle name="Normal 14 7_ASP" xfId="6829"/>
    <cellStyle name="Normal 14 8" xfId="273"/>
    <cellStyle name="Normal 14 8 2" xfId="274"/>
    <cellStyle name="Normal 14 8 2 2" xfId="1878"/>
    <cellStyle name="Normal 14 8 2 2 2" xfId="6830"/>
    <cellStyle name="Normal 14 8 2 2 2 2" xfId="30944"/>
    <cellStyle name="Normal 14 8 2 2 3" xfId="30945"/>
    <cellStyle name="Normal 14 8 2 2_Sheet1" xfId="30946"/>
    <cellStyle name="Normal 14 8 2 3" xfId="6831"/>
    <cellStyle name="Normal 14 8 2 3 2" xfId="30948"/>
    <cellStyle name="Normal 14 8 2 3 3" xfId="30949"/>
    <cellStyle name="Normal 14 8 2 3 4" xfId="30947"/>
    <cellStyle name="Normal 14 8 2 4" xfId="10636"/>
    <cellStyle name="Normal 14 8 2 4 2" xfId="30950"/>
    <cellStyle name="Normal 14 8 2 5" xfId="11714"/>
    <cellStyle name="Normal 14 8 2 6" xfId="16731"/>
    <cellStyle name="Normal 14 8 2_Sheet1" xfId="30951"/>
    <cellStyle name="Normal 14 8 3" xfId="1877"/>
    <cellStyle name="Normal 14 8 3 2" xfId="6832"/>
    <cellStyle name="Normal 14 8 3 2 2" xfId="30952"/>
    <cellStyle name="Normal 14 8 3 3" xfId="30953"/>
    <cellStyle name="Normal 14 8 3_Sheet1" xfId="30954"/>
    <cellStyle name="Normal 14 8 4" xfId="6833"/>
    <cellStyle name="Normal 14 8 4 2" xfId="30956"/>
    <cellStyle name="Normal 14 8 4 3" xfId="30957"/>
    <cellStyle name="Normal 14 8 4 4" xfId="30955"/>
    <cellStyle name="Normal 14 8 5" xfId="10637"/>
    <cellStyle name="Normal 14 8 5 2" xfId="30958"/>
    <cellStyle name="Normal 14 8 6" xfId="11713"/>
    <cellStyle name="Normal 14 8 7" xfId="16730"/>
    <cellStyle name="Normal 14 8_ASP" xfId="6834"/>
    <cellStyle name="Normal 14 9" xfId="275"/>
    <cellStyle name="Normal 14 9 2" xfId="276"/>
    <cellStyle name="Normal 14 9 2 2" xfId="1880"/>
    <cellStyle name="Normal 14 9 2 2 2" xfId="6835"/>
    <cellStyle name="Normal 14 9 2 2 2 2" xfId="30959"/>
    <cellStyle name="Normal 14 9 2 2 3" xfId="30960"/>
    <cellStyle name="Normal 14 9 2 2_Sheet1" xfId="30961"/>
    <cellStyle name="Normal 14 9 2 3" xfId="6836"/>
    <cellStyle name="Normal 14 9 2 3 2" xfId="30963"/>
    <cellStyle name="Normal 14 9 2 3 3" xfId="30964"/>
    <cellStyle name="Normal 14 9 2 3 4" xfId="30962"/>
    <cellStyle name="Normal 14 9 2 4" xfId="10638"/>
    <cellStyle name="Normal 14 9 2 4 2" xfId="30965"/>
    <cellStyle name="Normal 14 9 2 5" xfId="11716"/>
    <cellStyle name="Normal 14 9 2 6" xfId="16733"/>
    <cellStyle name="Normal 14 9 2_Sheet1" xfId="30966"/>
    <cellStyle name="Normal 14 9 3" xfId="1879"/>
    <cellStyle name="Normal 14 9 3 2" xfId="6837"/>
    <cellStyle name="Normal 14 9 3 2 2" xfId="30967"/>
    <cellStyle name="Normal 14 9 3 3" xfId="30968"/>
    <cellStyle name="Normal 14 9 3_Sheet1" xfId="30969"/>
    <cellStyle name="Normal 14 9 4" xfId="6838"/>
    <cellStyle name="Normal 14 9 4 2" xfId="30971"/>
    <cellStyle name="Normal 14 9 4 3" xfId="30972"/>
    <cellStyle name="Normal 14 9 4 4" xfId="30970"/>
    <cellStyle name="Normal 14 9 5" xfId="10639"/>
    <cellStyle name="Normal 14 9 5 2" xfId="30973"/>
    <cellStyle name="Normal 14 9 6" xfId="11715"/>
    <cellStyle name="Normal 14 9 7" xfId="16732"/>
    <cellStyle name="Normal 14 9_ASP" xfId="6839"/>
    <cellStyle name="Normal 14_77" xfId="22076"/>
    <cellStyle name="Normal 140" xfId="30974"/>
    <cellStyle name="Normal 140 2" xfId="30975"/>
    <cellStyle name="Normal 140_Sheet2" xfId="30976"/>
    <cellStyle name="Normal 141" xfId="30977"/>
    <cellStyle name="Normal 141 2" xfId="30978"/>
    <cellStyle name="Normal 141_Sheet2" xfId="30979"/>
    <cellStyle name="Normal 142" xfId="30980"/>
    <cellStyle name="Normal 143" xfId="30981"/>
    <cellStyle name="Normal 144" xfId="30982"/>
    <cellStyle name="Normal 145" xfId="30983"/>
    <cellStyle name="Normal 146" xfId="30984"/>
    <cellStyle name="Normal 147" xfId="30985"/>
    <cellStyle name="Normal 148" xfId="30986"/>
    <cellStyle name="Normal 149" xfId="30987"/>
    <cellStyle name="Normal 15" xfId="277"/>
    <cellStyle name="Normal 15 2" xfId="1093"/>
    <cellStyle name="Normal 15 2 2" xfId="12523"/>
    <cellStyle name="Normal 15 2 2 2" xfId="30988"/>
    <cellStyle name="Normal 15 2 3" xfId="17540"/>
    <cellStyle name="Normal 15 2 3 2" xfId="30989"/>
    <cellStyle name="Normal 15 2_Sheet1" xfId="30990"/>
    <cellStyle name="Normal 15 3" xfId="1881"/>
    <cellStyle name="Normal 15 3 2" xfId="11229"/>
    <cellStyle name="Normal 15 3 2 2" xfId="30991"/>
    <cellStyle name="Normal 15 3 3" xfId="10134"/>
    <cellStyle name="Normal 15 3 3 2" xfId="30992"/>
    <cellStyle name="Normal 15 3 4" xfId="30993"/>
    <cellStyle name="Normal 15 3 5" xfId="30994"/>
    <cellStyle name="Normal 15 3_Sheet1" xfId="30995"/>
    <cellStyle name="Normal 15 4" xfId="11717"/>
    <cellStyle name="Normal 15 4 2" xfId="30997"/>
    <cellStyle name="Normal 15 4 3" xfId="30996"/>
    <cellStyle name="Normal 15 5" xfId="16734"/>
    <cellStyle name="Normal 15 5 2" xfId="30998"/>
    <cellStyle name="Normal 15 6" xfId="30999"/>
    <cellStyle name="Normal 15_Sheet1" xfId="31000"/>
    <cellStyle name="Normal 150" xfId="31001"/>
    <cellStyle name="Normal 151" xfId="31002"/>
    <cellStyle name="Normal 152" xfId="31003"/>
    <cellStyle name="Normal 153" xfId="31004"/>
    <cellStyle name="Normal 154" xfId="31005"/>
    <cellStyle name="Normal 155" xfId="31006"/>
    <cellStyle name="Normal 156" xfId="31007"/>
    <cellStyle name="Normal 157" xfId="31008"/>
    <cellStyle name="Normal 158" xfId="31009"/>
    <cellStyle name="Normal 159" xfId="31010"/>
    <cellStyle name="Normal 16" xfId="278"/>
    <cellStyle name="Normal 16 2" xfId="1094"/>
    <cellStyle name="Normal 16 2 2" xfId="12524"/>
    <cellStyle name="Normal 16 2 2 2" xfId="31011"/>
    <cellStyle name="Normal 16 2 3" xfId="17541"/>
    <cellStyle name="Normal 16 2 3 2" xfId="31012"/>
    <cellStyle name="Normal 16 2_Sheet1" xfId="31013"/>
    <cellStyle name="Normal 16 3" xfId="1303"/>
    <cellStyle name="Normal 16 3 2" xfId="1398"/>
    <cellStyle name="Normal 16 3 2 2" xfId="12822"/>
    <cellStyle name="Normal 16 3 2 3" xfId="17839"/>
    <cellStyle name="Normal 16 3 3" xfId="11230"/>
    <cellStyle name="Normal 16 3 3 2" xfId="31014"/>
    <cellStyle name="Normal 16 3 4" xfId="12727"/>
    <cellStyle name="Normal 16 3 4 2" xfId="31015"/>
    <cellStyle name="Normal 16 3 5" xfId="17744"/>
    <cellStyle name="Normal 16 3 5 2" xfId="31016"/>
    <cellStyle name="Normal 16 3_Sheet1" xfId="31017"/>
    <cellStyle name="Normal 16 4" xfId="1882"/>
    <cellStyle name="Normal 16 4 2" xfId="31019"/>
    <cellStyle name="Normal 16 4 3" xfId="31018"/>
    <cellStyle name="Normal 16 5" xfId="11718"/>
    <cellStyle name="Normal 16 5 2" xfId="31020"/>
    <cellStyle name="Normal 16 6" xfId="16735"/>
    <cellStyle name="Normal 16 6 2" xfId="31021"/>
    <cellStyle name="Normal 16_Sheet1" xfId="31022"/>
    <cellStyle name="Normal 160" xfId="31023"/>
    <cellStyle name="Normal 161" xfId="31024"/>
    <cellStyle name="Normal 162" xfId="31025"/>
    <cellStyle name="Normal 163" xfId="2825"/>
    <cellStyle name="Normal 163 2" xfId="11308"/>
    <cellStyle name="Normal 163 2 2" xfId="31026"/>
    <cellStyle name="Normal 163 3" xfId="13097"/>
    <cellStyle name="Normal 163 4" xfId="21534"/>
    <cellStyle name="Normal 163 5" xfId="21608"/>
    <cellStyle name="Normal 164" xfId="31027"/>
    <cellStyle name="Normal 165" xfId="31028"/>
    <cellStyle name="Normal 166" xfId="31029"/>
    <cellStyle name="Normal 167" xfId="31030"/>
    <cellStyle name="Normal 168" xfId="31031"/>
    <cellStyle name="Normal 169" xfId="31032"/>
    <cellStyle name="Normal 17" xfId="279"/>
    <cellStyle name="Normal 17 2" xfId="1095"/>
    <cellStyle name="Normal 17 2 2" xfId="10248"/>
    <cellStyle name="Normal 17 2 2 2" xfId="31033"/>
    <cellStyle name="Normal 17 2 3" xfId="12525"/>
    <cellStyle name="Normal 17 2 3 2" xfId="31034"/>
    <cellStyle name="Normal 17 2 4" xfId="17542"/>
    <cellStyle name="Normal 17 2_Sheet1" xfId="31035"/>
    <cellStyle name="Normal 17 3" xfId="1306"/>
    <cellStyle name="Normal 17 3 2" xfId="1397"/>
    <cellStyle name="Normal 17 3 2 2" xfId="12821"/>
    <cellStyle name="Normal 17 3 2 3" xfId="17838"/>
    <cellStyle name="Normal 17 3 3" xfId="11235"/>
    <cellStyle name="Normal 17 3 3 2" xfId="31036"/>
    <cellStyle name="Normal 17 3 4" xfId="12730"/>
    <cellStyle name="Normal 17 3 4 2" xfId="31037"/>
    <cellStyle name="Normal 17 3 5" xfId="17747"/>
    <cellStyle name="Normal 17 3 5 2" xfId="31038"/>
    <cellStyle name="Normal 17 3_Sheet1" xfId="31039"/>
    <cellStyle name="Normal 17 4" xfId="1883"/>
    <cellStyle name="Normal 17 4 2" xfId="10212"/>
    <cellStyle name="Normal 17 4 2 2" xfId="31041"/>
    <cellStyle name="Normal 17 4 3" xfId="31040"/>
    <cellStyle name="Normal 17 5" xfId="11719"/>
    <cellStyle name="Normal 17 5 2" xfId="31042"/>
    <cellStyle name="Normal 17 6" xfId="16736"/>
    <cellStyle name="Normal 17 6 2" xfId="31043"/>
    <cellStyle name="Normal 17_Sheet1" xfId="31044"/>
    <cellStyle name="Normal 170" xfId="31045"/>
    <cellStyle name="Normal 171" xfId="31046"/>
    <cellStyle name="Normal 172" xfId="31047"/>
    <cellStyle name="Normal 173" xfId="31048"/>
    <cellStyle name="Normal 174" xfId="31049"/>
    <cellStyle name="Normal 175" xfId="31050"/>
    <cellStyle name="Normal 176" xfId="31051"/>
    <cellStyle name="Normal 177" xfId="31052"/>
    <cellStyle name="Normal 178" xfId="31053"/>
    <cellStyle name="Normal 179" xfId="31054"/>
    <cellStyle name="Normal 18" xfId="280"/>
    <cellStyle name="Normal 18 2" xfId="1096"/>
    <cellStyle name="Normal 18 2 2" xfId="12526"/>
    <cellStyle name="Normal 18 2 2 2" xfId="31055"/>
    <cellStyle name="Normal 18 2 3" xfId="17543"/>
    <cellStyle name="Normal 18 2 3 2" xfId="31056"/>
    <cellStyle name="Normal 18 2 4" xfId="47148"/>
    <cellStyle name="Normal 18 2_Sheet1" xfId="31057"/>
    <cellStyle name="Normal 18 3" xfId="1307"/>
    <cellStyle name="Normal 18 3 2" xfId="1396"/>
    <cellStyle name="Normal 18 3 2 2" xfId="12820"/>
    <cellStyle name="Normal 18 3 2 3" xfId="17837"/>
    <cellStyle name="Normal 18 3 3" xfId="11231"/>
    <cellStyle name="Normal 18 3 3 2" xfId="31058"/>
    <cellStyle name="Normal 18 3 4" xfId="12731"/>
    <cellStyle name="Normal 18 3 4 2" xfId="31059"/>
    <cellStyle name="Normal 18 3 5" xfId="17748"/>
    <cellStyle name="Normal 18 3 5 2" xfId="31060"/>
    <cellStyle name="Normal 18 3_Sheet1" xfId="31061"/>
    <cellStyle name="Normal 18 4" xfId="1884"/>
    <cellStyle name="Normal 18 4 2" xfId="31063"/>
    <cellStyle name="Normal 18 4 3" xfId="31062"/>
    <cellStyle name="Normal 18 5" xfId="11720"/>
    <cellStyle name="Normal 18 5 2" xfId="31064"/>
    <cellStyle name="Normal 18 6" xfId="16737"/>
    <cellStyle name="Normal 18 6 2" xfId="31065"/>
    <cellStyle name="Normal 18_Sheet1" xfId="31066"/>
    <cellStyle name="Normal 180" xfId="31067"/>
    <cellStyle name="Normal 181" xfId="31068"/>
    <cellStyle name="Normal 182" xfId="31069"/>
    <cellStyle name="Normal 183" xfId="31070"/>
    <cellStyle name="Normal 184" xfId="31071"/>
    <cellStyle name="Normal 185" xfId="31072"/>
    <cellStyle name="Normal 186" xfId="31073"/>
    <cellStyle name="Normal 187" xfId="31074"/>
    <cellStyle name="Normal 188" xfId="31075"/>
    <cellStyle name="Normal 189" xfId="31076"/>
    <cellStyle name="Normal 19" xfId="281"/>
    <cellStyle name="Normal 19 2" xfId="282"/>
    <cellStyle name="Normal 19 2 2" xfId="1097"/>
    <cellStyle name="Normal 19 2 2 2" xfId="12527"/>
    <cellStyle name="Normal 19 2 2 2 2" xfId="31077"/>
    <cellStyle name="Normal 19 2 2 3" xfId="17544"/>
    <cellStyle name="Normal 19 2 2 3 2" xfId="31078"/>
    <cellStyle name="Normal 19 2 2_Sheet1" xfId="31079"/>
    <cellStyle name="Normal 19 2 3" xfId="1886"/>
    <cellStyle name="Normal 19 2 3 2" xfId="10135"/>
    <cellStyle name="Normal 19 2 3 3" xfId="31080"/>
    <cellStyle name="Normal 19 2 3_Sheet1" xfId="31081"/>
    <cellStyle name="Normal 19 2 4" xfId="11722"/>
    <cellStyle name="Normal 19 2 4 2" xfId="31083"/>
    <cellStyle name="Normal 19 2 4 3" xfId="31082"/>
    <cellStyle name="Normal 19 2 5" xfId="16739"/>
    <cellStyle name="Normal 19 2 5 2" xfId="31084"/>
    <cellStyle name="Normal 19 2 6" xfId="31085"/>
    <cellStyle name="Normal 19 2_Sheet1" xfId="31086"/>
    <cellStyle name="Normal 19 3" xfId="1308"/>
    <cellStyle name="Normal 19 3 2" xfId="1395"/>
    <cellStyle name="Normal 19 3 2 2" xfId="12819"/>
    <cellStyle name="Normal 19 3 2 2 2" xfId="31087"/>
    <cellStyle name="Normal 19 3 2 3" xfId="17836"/>
    <cellStyle name="Normal 19 3 3" xfId="2798"/>
    <cellStyle name="Normal 19 3 3 2" xfId="31088"/>
    <cellStyle name="Normal 19 3 3 3" xfId="22077"/>
    <cellStyle name="Normal 19 3 4" xfId="12732"/>
    <cellStyle name="Normal 19 3 5" xfId="17749"/>
    <cellStyle name="Normal 19 3 6" xfId="21512"/>
    <cellStyle name="Normal 19 3 7" xfId="21586"/>
    <cellStyle name="Normal 19 3 8" xfId="21662"/>
    <cellStyle name="Normal 19 3_Sheet1" xfId="31089"/>
    <cellStyle name="Normal 19 4" xfId="1885"/>
    <cellStyle name="Normal 19 4 2" xfId="10249"/>
    <cellStyle name="Normal 19 4 2 2" xfId="31090"/>
    <cellStyle name="Normal 19 4 3" xfId="31091"/>
    <cellStyle name="Normal 19 4_Sheet1" xfId="31092"/>
    <cellStyle name="Normal 19 5" xfId="11721"/>
    <cellStyle name="Normal 19 5 2" xfId="31094"/>
    <cellStyle name="Normal 19 5 3" xfId="31093"/>
    <cellStyle name="Normal 19 6" xfId="16738"/>
    <cellStyle name="Normal 19 6 2" xfId="31095"/>
    <cellStyle name="Normal 19_57" xfId="22078"/>
    <cellStyle name="Normal 190" xfId="31096"/>
    <cellStyle name="Normal 191" xfId="31097"/>
    <cellStyle name="Normal 192" xfId="31098"/>
    <cellStyle name="Normal 193" xfId="31099"/>
    <cellStyle name="Normal 194" xfId="22517"/>
    <cellStyle name="Normal 195" xfId="22168"/>
    <cellStyle name="Normal 196" xfId="22580"/>
    <cellStyle name="Normal 197" xfId="44764"/>
    <cellStyle name="Normal 197 2" xfId="48265"/>
    <cellStyle name="Normal 198" xfId="22575"/>
    <cellStyle name="Normal 199" xfId="44543"/>
    <cellStyle name="Normal 2" xfId="283"/>
    <cellStyle name="Normal 2 10" xfId="284"/>
    <cellStyle name="Normal 2 10 2" xfId="1888"/>
    <cellStyle name="Normal 2 10 2 2" xfId="6840"/>
    <cellStyle name="Normal 2 10 2 2 2" xfId="31100"/>
    <cellStyle name="Normal 2 10 2 3" xfId="31101"/>
    <cellStyle name="Normal 2 10 2 4" xfId="31102"/>
    <cellStyle name="Normal 2 10 2 5" xfId="22079"/>
    <cellStyle name="Normal 2 10 2_Sheet1" xfId="31103"/>
    <cellStyle name="Normal 2 10 3" xfId="10250"/>
    <cellStyle name="Normal 2 10 3 2" xfId="31104"/>
    <cellStyle name="Normal 2 10 3 3" xfId="31105"/>
    <cellStyle name="Normal 2 10 3 4" xfId="22080"/>
    <cellStyle name="Normal 2 10 3_Sheet1" xfId="31106"/>
    <cellStyle name="Normal 2 10 4" xfId="11724"/>
    <cellStyle name="Normal 2 10 4 2" xfId="31108"/>
    <cellStyle name="Normal 2 10 4 3" xfId="31107"/>
    <cellStyle name="Normal 2 10 5" xfId="16741"/>
    <cellStyle name="Normal 2 10 5 2" xfId="31109"/>
    <cellStyle name="Normal 2 10_BBB Meeting Quote 1-29-13" xfId="31110"/>
    <cellStyle name="Normal 2 100" xfId="31111"/>
    <cellStyle name="Normal 2 101" xfId="31112"/>
    <cellStyle name="Normal 2 102" xfId="31113"/>
    <cellStyle name="Normal 2 103" xfId="31114"/>
    <cellStyle name="Normal 2 104" xfId="31115"/>
    <cellStyle name="Normal 2 105" xfId="31116"/>
    <cellStyle name="Normal 2 106" xfId="31117"/>
    <cellStyle name="Normal 2 107" xfId="31118"/>
    <cellStyle name="Normal 2 108" xfId="31119"/>
    <cellStyle name="Normal 2 109" xfId="31120"/>
    <cellStyle name="Normal 2 11" xfId="285"/>
    <cellStyle name="Normal 2 11 2" xfId="1889"/>
    <cellStyle name="Normal 2 11 2 2" xfId="6841"/>
    <cellStyle name="Normal 2 11 2 2 2" xfId="31121"/>
    <cellStyle name="Normal 2 11 2 3" xfId="31122"/>
    <cellStyle name="Normal 2 11 2 4" xfId="22081"/>
    <cellStyle name="Normal 2 11 2_Sheet1" xfId="31123"/>
    <cellStyle name="Normal 2 11 3" xfId="10251"/>
    <cellStyle name="Normal 2 11 3 2" xfId="31124"/>
    <cellStyle name="Normal 2 11 3 3" xfId="22082"/>
    <cellStyle name="Normal 2 11 3_Sheet1" xfId="31125"/>
    <cellStyle name="Normal 2 11 4" xfId="11725"/>
    <cellStyle name="Normal 2 11 4 2" xfId="31127"/>
    <cellStyle name="Normal 2 11 4 3" xfId="31126"/>
    <cellStyle name="Normal 2 11 5" xfId="16742"/>
    <cellStyle name="Normal 2 11 5 2" xfId="31128"/>
    <cellStyle name="Normal 2 11_Sheet1" xfId="31129"/>
    <cellStyle name="Normal 2 110" xfId="31130"/>
    <cellStyle name="Normal 2 111" xfId="31131"/>
    <cellStyle name="Normal 2 112" xfId="31132"/>
    <cellStyle name="Normal 2 113" xfId="31133"/>
    <cellStyle name="Normal 2 114" xfId="31134"/>
    <cellStyle name="Normal 2 115" xfId="31135"/>
    <cellStyle name="Normal 2 116" xfId="31136"/>
    <cellStyle name="Normal 2 117" xfId="31137"/>
    <cellStyle name="Normal 2 118" xfId="31138"/>
    <cellStyle name="Normal 2 119" xfId="31139"/>
    <cellStyle name="Normal 2 12" xfId="286"/>
    <cellStyle name="Normal 2 12 2" xfId="1890"/>
    <cellStyle name="Normal 2 12 2 2" xfId="6842"/>
    <cellStyle name="Normal 2 12 2 2 2" xfId="31140"/>
    <cellStyle name="Normal 2 12 2 3" xfId="31141"/>
    <cellStyle name="Normal 2 12 2 4" xfId="22083"/>
    <cellStyle name="Normal 2 12 2_Sheet1" xfId="31142"/>
    <cellStyle name="Normal 2 12 3" xfId="10252"/>
    <cellStyle name="Normal 2 12 3 2" xfId="31143"/>
    <cellStyle name="Normal 2 12 3 3" xfId="22084"/>
    <cellStyle name="Normal 2 12 3_Sheet1" xfId="31144"/>
    <cellStyle name="Normal 2 12 4" xfId="11726"/>
    <cellStyle name="Normal 2 12 4 2" xfId="31146"/>
    <cellStyle name="Normal 2 12 4 3" xfId="31145"/>
    <cellStyle name="Normal 2 12 5" xfId="16743"/>
    <cellStyle name="Normal 2 12 5 2" xfId="31147"/>
    <cellStyle name="Normal 2 12_Sheet1" xfId="31148"/>
    <cellStyle name="Normal 2 120" xfId="31149"/>
    <cellStyle name="Normal 2 121" xfId="31150"/>
    <cellStyle name="Normal 2 122" xfId="31151"/>
    <cellStyle name="Normal 2 123" xfId="31152"/>
    <cellStyle name="Normal 2 124" xfId="31153"/>
    <cellStyle name="Normal 2 125" xfId="31154"/>
    <cellStyle name="Normal 2 126" xfId="31155"/>
    <cellStyle name="Normal 2 127" xfId="31156"/>
    <cellStyle name="Normal 2 128" xfId="31157"/>
    <cellStyle name="Normal 2 129" xfId="31158"/>
    <cellStyle name="Normal 2 13" xfId="287"/>
    <cellStyle name="Normal 2 13 2" xfId="1891"/>
    <cellStyle name="Normal 2 13 2 2" xfId="6843"/>
    <cellStyle name="Normal 2 13 2 2 2" xfId="31159"/>
    <cellStyle name="Normal 2 13 2 3" xfId="31160"/>
    <cellStyle name="Normal 2 13 2 4" xfId="22085"/>
    <cellStyle name="Normal 2 13 2_Sheet1" xfId="31161"/>
    <cellStyle name="Normal 2 13 3" xfId="10253"/>
    <cellStyle name="Normal 2 13 3 2" xfId="31162"/>
    <cellStyle name="Normal 2 13 3 3" xfId="22086"/>
    <cellStyle name="Normal 2 13 3_Sheet1" xfId="31163"/>
    <cellStyle name="Normal 2 13 4" xfId="11727"/>
    <cellStyle name="Normal 2 13 4 2" xfId="31165"/>
    <cellStyle name="Normal 2 13 4 3" xfId="31164"/>
    <cellStyle name="Normal 2 13 5" xfId="16744"/>
    <cellStyle name="Normal 2 13 5 2" xfId="31166"/>
    <cellStyle name="Normal 2 13_Sheet1" xfId="31167"/>
    <cellStyle name="Normal 2 130" xfId="31168"/>
    <cellStyle name="Normal 2 131" xfId="31169"/>
    <cellStyle name="Normal 2 132" xfId="31170"/>
    <cellStyle name="Normal 2 133" xfId="31171"/>
    <cellStyle name="Normal 2 133 2" xfId="31172"/>
    <cellStyle name="Normal 2 134" xfId="31173"/>
    <cellStyle name="Normal 2 134 2" xfId="31174"/>
    <cellStyle name="Normal 2 135" xfId="31175"/>
    <cellStyle name="Normal 2 135 2" xfId="31176"/>
    <cellStyle name="Normal 2 136" xfId="31177"/>
    <cellStyle name="Normal 2 136 2" xfId="31178"/>
    <cellStyle name="Normal 2 137" xfId="31179"/>
    <cellStyle name="Normal 2 138" xfId="31180"/>
    <cellStyle name="Normal 2 139" xfId="31181"/>
    <cellStyle name="Normal 2 14" xfId="288"/>
    <cellStyle name="Normal 2 14 2" xfId="1892"/>
    <cellStyle name="Normal 2 14 2 2" xfId="6844"/>
    <cellStyle name="Normal 2 14 2 2 2" xfId="31182"/>
    <cellStyle name="Normal 2 14 2 3" xfId="31183"/>
    <cellStyle name="Normal 2 14 2 4" xfId="22087"/>
    <cellStyle name="Normal 2 14 2_Sheet1" xfId="31184"/>
    <cellStyle name="Normal 2 14 3" xfId="10254"/>
    <cellStyle name="Normal 2 14 3 2" xfId="31185"/>
    <cellStyle name="Normal 2 14 3 3" xfId="22088"/>
    <cellStyle name="Normal 2 14 3_Sheet1" xfId="31186"/>
    <cellStyle name="Normal 2 14 4" xfId="11728"/>
    <cellStyle name="Normal 2 14 4 2" xfId="31188"/>
    <cellStyle name="Normal 2 14 4 3" xfId="31187"/>
    <cellStyle name="Normal 2 14 5" xfId="16745"/>
    <cellStyle name="Normal 2 14 5 2" xfId="31189"/>
    <cellStyle name="Normal 2 14_Sheet1" xfId="31190"/>
    <cellStyle name="Normal 2 140" xfId="31191"/>
    <cellStyle name="Normal 2 141" xfId="31192"/>
    <cellStyle name="Normal 2 142" xfId="31193"/>
    <cellStyle name="Normal 2 143" xfId="31194"/>
    <cellStyle name="Normal 2 144" xfId="31195"/>
    <cellStyle name="Normal 2 145" xfId="31196"/>
    <cellStyle name="Normal 2 146" xfId="31197"/>
    <cellStyle name="Normal 2 147" xfId="31198"/>
    <cellStyle name="Normal 2 148" xfId="31199"/>
    <cellStyle name="Normal 2 149" xfId="31200"/>
    <cellStyle name="Normal 2 15" xfId="289"/>
    <cellStyle name="Normal 2 15 2" xfId="1893"/>
    <cellStyle name="Normal 2 15 2 2" xfId="6845"/>
    <cellStyle name="Normal 2 15 2 2 2" xfId="31201"/>
    <cellStyle name="Normal 2 15 2 3" xfId="31202"/>
    <cellStyle name="Normal 2 15 2 4" xfId="22089"/>
    <cellStyle name="Normal 2 15 2_Sheet1" xfId="31203"/>
    <cellStyle name="Normal 2 15 3" xfId="10255"/>
    <cellStyle name="Normal 2 15 3 2" xfId="31204"/>
    <cellStyle name="Normal 2 15 3 3" xfId="22090"/>
    <cellStyle name="Normal 2 15 3_Sheet1" xfId="31205"/>
    <cellStyle name="Normal 2 15 4" xfId="11729"/>
    <cellStyle name="Normal 2 15 4 2" xfId="31207"/>
    <cellStyle name="Normal 2 15 4 3" xfId="31206"/>
    <cellStyle name="Normal 2 15 5" xfId="16746"/>
    <cellStyle name="Normal 2 15 5 2" xfId="31208"/>
    <cellStyle name="Normal 2 15_Sheet1" xfId="31209"/>
    <cellStyle name="Normal 2 150" xfId="31210"/>
    <cellStyle name="Normal 2 151" xfId="31211"/>
    <cellStyle name="Normal 2 152" xfId="31212"/>
    <cellStyle name="Normal 2 153" xfId="31213"/>
    <cellStyle name="Normal 2 154" xfId="31214"/>
    <cellStyle name="Normal 2 155" xfId="31215"/>
    <cellStyle name="Normal 2 156" xfId="31216"/>
    <cellStyle name="Normal 2 157" xfId="31217"/>
    <cellStyle name="Normal 2 158" xfId="31218"/>
    <cellStyle name="Normal 2 159" xfId="31219"/>
    <cellStyle name="Normal 2 16" xfId="290"/>
    <cellStyle name="Normal 2 16 2" xfId="1894"/>
    <cellStyle name="Normal 2 16 2 2" xfId="6846"/>
    <cellStyle name="Normal 2 16 2 2 2" xfId="31220"/>
    <cellStyle name="Normal 2 16 2 3" xfId="31221"/>
    <cellStyle name="Normal 2 16 2 4" xfId="22091"/>
    <cellStyle name="Normal 2 16 2_Sheet1" xfId="31222"/>
    <cellStyle name="Normal 2 16 3" xfId="10256"/>
    <cellStyle name="Normal 2 16 3 2" xfId="31223"/>
    <cellStyle name="Normal 2 16 3 3" xfId="22092"/>
    <cellStyle name="Normal 2 16 3_Sheet1" xfId="31224"/>
    <cellStyle name="Normal 2 16 4" xfId="11730"/>
    <cellStyle name="Normal 2 16 4 2" xfId="31226"/>
    <cellStyle name="Normal 2 16 4 3" xfId="31225"/>
    <cellStyle name="Normal 2 16 5" xfId="16747"/>
    <cellStyle name="Normal 2 16 5 2" xfId="31227"/>
    <cellStyle name="Normal 2 16_Sheet1" xfId="31228"/>
    <cellStyle name="Normal 2 160" xfId="31229"/>
    <cellStyle name="Normal 2 161" xfId="31230"/>
    <cellStyle name="Normal 2 161 2" xfId="31231"/>
    <cellStyle name="Normal 2 161 3" xfId="31232"/>
    <cellStyle name="Normal 2 161 4" xfId="47149"/>
    <cellStyle name="Normal 2 162" xfId="31233"/>
    <cellStyle name="Normal 2 162 2" xfId="31234"/>
    <cellStyle name="Normal 2 162 3" xfId="31235"/>
    <cellStyle name="Normal 2 162 4" xfId="47150"/>
    <cellStyle name="Normal 2 163" xfId="31236"/>
    <cellStyle name="Normal 2 163 2" xfId="31237"/>
    <cellStyle name="Normal 2 163 3" xfId="31238"/>
    <cellStyle name="Normal 2 163 4" xfId="47151"/>
    <cellStyle name="Normal 2 164" xfId="31239"/>
    <cellStyle name="Normal 2 165" xfId="31240"/>
    <cellStyle name="Normal 2 166" xfId="31241"/>
    <cellStyle name="Normal 2 167" xfId="31242"/>
    <cellStyle name="Normal 2 168" xfId="31243"/>
    <cellStyle name="Normal 2 168 2" xfId="47152"/>
    <cellStyle name="Normal 2 169" xfId="31244"/>
    <cellStyle name="Normal 2 17" xfId="291"/>
    <cellStyle name="Normal 2 17 2" xfId="1895"/>
    <cellStyle name="Normal 2 17 2 2" xfId="6847"/>
    <cellStyle name="Normal 2 17 2 2 2" xfId="31245"/>
    <cellStyle name="Normal 2 17 2 3" xfId="31246"/>
    <cellStyle name="Normal 2 17 2 4" xfId="22093"/>
    <cellStyle name="Normal 2 17 2_Sheet1" xfId="31247"/>
    <cellStyle name="Normal 2 17 3" xfId="10257"/>
    <cellStyle name="Normal 2 17 3 2" xfId="31248"/>
    <cellStyle name="Normal 2 17 3 3" xfId="22094"/>
    <cellStyle name="Normal 2 17 3_Sheet1" xfId="31249"/>
    <cellStyle name="Normal 2 17 4" xfId="11731"/>
    <cellStyle name="Normal 2 17 4 2" xfId="31251"/>
    <cellStyle name="Normal 2 17 4 3" xfId="31250"/>
    <cellStyle name="Normal 2 17 5" xfId="16748"/>
    <cellStyle name="Normal 2 17 5 2" xfId="31252"/>
    <cellStyle name="Normal 2 17_Sheet1" xfId="31253"/>
    <cellStyle name="Normal 2 170" xfId="31254"/>
    <cellStyle name="Normal 2 170 2" xfId="47153"/>
    <cellStyle name="Normal 2 171" xfId="31255"/>
    <cellStyle name="Normal 2 171 2" xfId="47154"/>
    <cellStyle name="Normal 2 172" xfId="31256"/>
    <cellStyle name="Normal 2 173" xfId="31257"/>
    <cellStyle name="Normal 2 174" xfId="31258"/>
    <cellStyle name="Normal 2 175" xfId="31259"/>
    <cellStyle name="Normal 2 176" xfId="31260"/>
    <cellStyle name="Normal 2 177" xfId="31261"/>
    <cellStyle name="Normal 2 178" xfId="31262"/>
    <cellStyle name="Normal 2 179" xfId="31263"/>
    <cellStyle name="Normal 2 18" xfId="292"/>
    <cellStyle name="Normal 2 18 2" xfId="1098"/>
    <cellStyle name="Normal 2 18 2 2" xfId="2633"/>
    <cellStyle name="Normal 2 18 2 2 2" xfId="31264"/>
    <cellStyle name="Normal 2 18 2 3" xfId="12528"/>
    <cellStyle name="Normal 2 18 2 3 2" xfId="31265"/>
    <cellStyle name="Normal 2 18 2 4" xfId="17545"/>
    <cellStyle name="Normal 2 18 2_Sheet1" xfId="31266"/>
    <cellStyle name="Normal 2 18 3" xfId="1896"/>
    <cellStyle name="Normal 2 18 3 2" xfId="10136"/>
    <cellStyle name="Normal 2 18 3 3" xfId="31267"/>
    <cellStyle name="Normal 2 18 3_Sheet1" xfId="31268"/>
    <cellStyle name="Normal 2 18 4" xfId="11732"/>
    <cellStyle name="Normal 2 18 4 2" xfId="31269"/>
    <cellStyle name="Normal 2 18 5" xfId="16749"/>
    <cellStyle name="Normal 2 18 5 2" xfId="31270"/>
    <cellStyle name="Normal 2 18 6" xfId="31271"/>
    <cellStyle name="Normal 2 18_Sheet1" xfId="31272"/>
    <cellStyle name="Normal 2 180" xfId="31273"/>
    <cellStyle name="Normal 2 181" xfId="31274"/>
    <cellStyle name="Normal 2 182" xfId="31275"/>
    <cellStyle name="Normal 2 183" xfId="31276"/>
    <cellStyle name="Normal 2 184" xfId="31277"/>
    <cellStyle name="Normal 2 185" xfId="31278"/>
    <cellStyle name="Normal 2 186" xfId="31279"/>
    <cellStyle name="Normal 2 187" xfId="31280"/>
    <cellStyle name="Normal 2 188" xfId="31281"/>
    <cellStyle name="Normal 2 189" xfId="31282"/>
    <cellStyle name="Normal 2 19" xfId="293"/>
    <cellStyle name="Normal 2 19 2" xfId="294"/>
    <cellStyle name="Normal 2 19 2 2" xfId="1898"/>
    <cellStyle name="Normal 2 19 2 2 2" xfId="6848"/>
    <cellStyle name="Normal 2 19 2 2 2 2" xfId="31283"/>
    <cellStyle name="Normal 2 19 2 2 3" xfId="31284"/>
    <cellStyle name="Normal 2 19 2 2_Sheet1" xfId="31285"/>
    <cellStyle name="Normal 2 19 2 3" xfId="6849"/>
    <cellStyle name="Normal 2 19 2 3 2" xfId="31287"/>
    <cellStyle name="Normal 2 19 2 3 3" xfId="31288"/>
    <cellStyle name="Normal 2 19 2 3 4" xfId="31286"/>
    <cellStyle name="Normal 2 19 2 4" xfId="10640"/>
    <cellStyle name="Normal 2 19 2 4 2" xfId="31289"/>
    <cellStyle name="Normal 2 19 2 5" xfId="11734"/>
    <cellStyle name="Normal 2 19 2 6" xfId="16751"/>
    <cellStyle name="Normal 2 19 2_Sheet1" xfId="31290"/>
    <cellStyle name="Normal 2 19 3" xfId="1897"/>
    <cellStyle name="Normal 2 19 3 2" xfId="6850"/>
    <cellStyle name="Normal 2 19 3 2 2" xfId="31291"/>
    <cellStyle name="Normal 2 19 3 3" xfId="31292"/>
    <cellStyle name="Normal 2 19 3_Sheet1" xfId="31293"/>
    <cellStyle name="Normal 2 19 4" xfId="6851"/>
    <cellStyle name="Normal 2 19 4 2" xfId="31295"/>
    <cellStyle name="Normal 2 19 4 3" xfId="31296"/>
    <cellStyle name="Normal 2 19 4 4" xfId="31294"/>
    <cellStyle name="Normal 2 19 5" xfId="10641"/>
    <cellStyle name="Normal 2 19 5 2" xfId="31297"/>
    <cellStyle name="Normal 2 19 6" xfId="11733"/>
    <cellStyle name="Normal 2 19 7" xfId="16750"/>
    <cellStyle name="Normal 2 19_ASP" xfId="6852"/>
    <cellStyle name="Normal 2 190" xfId="31298"/>
    <cellStyle name="Normal 2 191" xfId="22516"/>
    <cellStyle name="Normal 2 192" xfId="22167"/>
    <cellStyle name="Normal 2 193" xfId="22581"/>
    <cellStyle name="Normal 2 194" xfId="44765"/>
    <cellStyle name="Normal 2 195" xfId="44025"/>
    <cellStyle name="Normal 2 196" xfId="44544"/>
    <cellStyle name="Normal 2 197" xfId="44567"/>
    <cellStyle name="Normal 2 198" xfId="44196"/>
    <cellStyle name="Normal 2 199" xfId="44410"/>
    <cellStyle name="Normal 2 2" xfId="295"/>
    <cellStyle name="Normal 2 2 10" xfId="296"/>
    <cellStyle name="Normal 2 2 10 2" xfId="297"/>
    <cellStyle name="Normal 2 2 10 2 2" xfId="1901"/>
    <cellStyle name="Normal 2 2 10 2 2 2" xfId="6853"/>
    <cellStyle name="Normal 2 2 10 2 2 2 2" xfId="31299"/>
    <cellStyle name="Normal 2 2 10 2 2 3" xfId="31300"/>
    <cellStyle name="Normal 2 2 10 2 2_Sheet1" xfId="31301"/>
    <cellStyle name="Normal 2 2 10 2 3" xfId="6854"/>
    <cellStyle name="Normal 2 2 10 2 3 2" xfId="31303"/>
    <cellStyle name="Normal 2 2 10 2 3 3" xfId="31304"/>
    <cellStyle name="Normal 2 2 10 2 3 4" xfId="31302"/>
    <cellStyle name="Normal 2 2 10 2 4" xfId="10642"/>
    <cellStyle name="Normal 2 2 10 2 4 2" xfId="31305"/>
    <cellStyle name="Normal 2 2 10 2 5" xfId="11737"/>
    <cellStyle name="Normal 2 2 10 2 6" xfId="16754"/>
    <cellStyle name="Normal 2 2 10 2_Sheet1" xfId="31306"/>
    <cellStyle name="Normal 2 2 10 3" xfId="1900"/>
    <cellStyle name="Normal 2 2 10 3 2" xfId="6855"/>
    <cellStyle name="Normal 2 2 10 3 2 2" xfId="31307"/>
    <cellStyle name="Normal 2 2 10 3 3" xfId="31308"/>
    <cellStyle name="Normal 2 2 10 3_Sheet1" xfId="31309"/>
    <cellStyle name="Normal 2 2 10 4" xfId="6856"/>
    <cellStyle name="Normal 2 2 10 4 2" xfId="31311"/>
    <cellStyle name="Normal 2 2 10 4 3" xfId="31312"/>
    <cellStyle name="Normal 2 2 10 4 4" xfId="31310"/>
    <cellStyle name="Normal 2 2 10 5" xfId="10643"/>
    <cellStyle name="Normal 2 2 10 5 2" xfId="31313"/>
    <cellStyle name="Normal 2 2 10 6" xfId="11736"/>
    <cellStyle name="Normal 2 2 10 7" xfId="16753"/>
    <cellStyle name="Normal 2 2 10_ASP" xfId="6857"/>
    <cellStyle name="Normal 2 2 11" xfId="298"/>
    <cellStyle name="Normal 2 2 11 2" xfId="299"/>
    <cellStyle name="Normal 2 2 11 2 2" xfId="1903"/>
    <cellStyle name="Normal 2 2 11 2 2 2" xfId="6858"/>
    <cellStyle name="Normal 2 2 11 2 2 2 2" xfId="31314"/>
    <cellStyle name="Normal 2 2 11 2 2 3" xfId="31315"/>
    <cellStyle name="Normal 2 2 11 2 2_Sheet1" xfId="31316"/>
    <cellStyle name="Normal 2 2 11 2 3" xfId="6859"/>
    <cellStyle name="Normal 2 2 11 2 3 2" xfId="31318"/>
    <cellStyle name="Normal 2 2 11 2 3 3" xfId="31319"/>
    <cellStyle name="Normal 2 2 11 2 3 4" xfId="31317"/>
    <cellStyle name="Normal 2 2 11 2 4" xfId="10644"/>
    <cellStyle name="Normal 2 2 11 2 4 2" xfId="31320"/>
    <cellStyle name="Normal 2 2 11 2 5" xfId="11739"/>
    <cellStyle name="Normal 2 2 11 2 6" xfId="16756"/>
    <cellStyle name="Normal 2 2 11 2_Sheet1" xfId="31321"/>
    <cellStyle name="Normal 2 2 11 3" xfId="1902"/>
    <cellStyle name="Normal 2 2 11 3 2" xfId="6860"/>
    <cellStyle name="Normal 2 2 11 3 2 2" xfId="31322"/>
    <cellStyle name="Normal 2 2 11 3 3" xfId="31323"/>
    <cellStyle name="Normal 2 2 11 3_Sheet1" xfId="31324"/>
    <cellStyle name="Normal 2 2 11 4" xfId="6861"/>
    <cellStyle name="Normal 2 2 11 4 2" xfId="31326"/>
    <cellStyle name="Normal 2 2 11 4 3" xfId="31327"/>
    <cellStyle name="Normal 2 2 11 4 4" xfId="31325"/>
    <cellStyle name="Normal 2 2 11 5" xfId="10645"/>
    <cellStyle name="Normal 2 2 11 5 2" xfId="31328"/>
    <cellStyle name="Normal 2 2 11 6" xfId="11738"/>
    <cellStyle name="Normal 2 2 11 7" xfId="16755"/>
    <cellStyle name="Normal 2 2 11_ASP" xfId="6862"/>
    <cellStyle name="Normal 2 2 12" xfId="300"/>
    <cellStyle name="Normal 2 2 12 2" xfId="301"/>
    <cellStyle name="Normal 2 2 12 2 2" xfId="1905"/>
    <cellStyle name="Normal 2 2 12 2 2 2" xfId="6863"/>
    <cellStyle name="Normal 2 2 12 2 2 2 2" xfId="31329"/>
    <cellStyle name="Normal 2 2 12 2 2 3" xfId="31330"/>
    <cellStyle name="Normal 2 2 12 2 2_Sheet1" xfId="31331"/>
    <cellStyle name="Normal 2 2 12 2 3" xfId="6864"/>
    <cellStyle name="Normal 2 2 12 2 3 2" xfId="31333"/>
    <cellStyle name="Normal 2 2 12 2 3 3" xfId="31334"/>
    <cellStyle name="Normal 2 2 12 2 3 4" xfId="31332"/>
    <cellStyle name="Normal 2 2 12 2 4" xfId="10646"/>
    <cellStyle name="Normal 2 2 12 2 4 2" xfId="31335"/>
    <cellStyle name="Normal 2 2 12 2 5" xfId="11741"/>
    <cellStyle name="Normal 2 2 12 2 6" xfId="16758"/>
    <cellStyle name="Normal 2 2 12 2_Sheet1" xfId="31336"/>
    <cellStyle name="Normal 2 2 12 3" xfId="1904"/>
    <cellStyle name="Normal 2 2 12 3 2" xfId="6865"/>
    <cellStyle name="Normal 2 2 12 3 2 2" xfId="31337"/>
    <cellStyle name="Normal 2 2 12 3 3" xfId="31338"/>
    <cellStyle name="Normal 2 2 12 3_Sheet1" xfId="31339"/>
    <cellStyle name="Normal 2 2 12 4" xfId="6866"/>
    <cellStyle name="Normal 2 2 12 4 2" xfId="31341"/>
    <cellStyle name="Normal 2 2 12 4 3" xfId="31342"/>
    <cellStyle name="Normal 2 2 12 4 4" xfId="31340"/>
    <cellStyle name="Normal 2 2 12 5" xfId="10647"/>
    <cellStyle name="Normal 2 2 12 5 2" xfId="31343"/>
    <cellStyle name="Normal 2 2 12 6" xfId="11740"/>
    <cellStyle name="Normal 2 2 12 7" xfId="16757"/>
    <cellStyle name="Normal 2 2 12_ASP" xfId="6867"/>
    <cellStyle name="Normal 2 2 13" xfId="302"/>
    <cellStyle name="Normal 2 2 13 2" xfId="303"/>
    <cellStyle name="Normal 2 2 13 2 2" xfId="1907"/>
    <cellStyle name="Normal 2 2 13 2 2 2" xfId="6868"/>
    <cellStyle name="Normal 2 2 13 2 2 2 2" xfId="31344"/>
    <cellStyle name="Normal 2 2 13 2 2 3" xfId="31345"/>
    <cellStyle name="Normal 2 2 13 2 2_Sheet1" xfId="31346"/>
    <cellStyle name="Normal 2 2 13 2 3" xfId="6869"/>
    <cellStyle name="Normal 2 2 13 2 3 2" xfId="31348"/>
    <cellStyle name="Normal 2 2 13 2 3 3" xfId="31349"/>
    <cellStyle name="Normal 2 2 13 2 3 4" xfId="31347"/>
    <cellStyle name="Normal 2 2 13 2 4" xfId="10648"/>
    <cellStyle name="Normal 2 2 13 2 4 2" xfId="31350"/>
    <cellStyle name="Normal 2 2 13 2 5" xfId="11743"/>
    <cellStyle name="Normal 2 2 13 2 6" xfId="16760"/>
    <cellStyle name="Normal 2 2 13 2_Sheet1" xfId="31351"/>
    <cellStyle name="Normal 2 2 13 3" xfId="1906"/>
    <cellStyle name="Normal 2 2 13 3 2" xfId="6870"/>
    <cellStyle name="Normal 2 2 13 3 2 2" xfId="31352"/>
    <cellStyle name="Normal 2 2 13 3 3" xfId="31353"/>
    <cellStyle name="Normal 2 2 13 3_Sheet1" xfId="31354"/>
    <cellStyle name="Normal 2 2 13 4" xfId="6871"/>
    <cellStyle name="Normal 2 2 13 4 2" xfId="31356"/>
    <cellStyle name="Normal 2 2 13 4 3" xfId="31357"/>
    <cellStyle name="Normal 2 2 13 4 4" xfId="31355"/>
    <cellStyle name="Normal 2 2 13 5" xfId="10649"/>
    <cellStyle name="Normal 2 2 13 5 2" xfId="31358"/>
    <cellStyle name="Normal 2 2 13 6" xfId="11742"/>
    <cellStyle name="Normal 2 2 13 7" xfId="16759"/>
    <cellStyle name="Normal 2 2 13_ASP" xfId="6872"/>
    <cellStyle name="Normal 2 2 14" xfId="304"/>
    <cellStyle name="Normal 2 2 14 2" xfId="1099"/>
    <cellStyle name="Normal 2 2 14 2 2" xfId="12529"/>
    <cellStyle name="Normal 2 2 14 2 2 2" xfId="31359"/>
    <cellStyle name="Normal 2 2 14 2 3" xfId="17546"/>
    <cellStyle name="Normal 2 2 14 2 3 2" xfId="31360"/>
    <cellStyle name="Normal 2 2 14 2_Sheet1" xfId="31361"/>
    <cellStyle name="Normal 2 2 14 3" xfId="1908"/>
    <cellStyle name="Normal 2 2 14 3 2" xfId="10137"/>
    <cellStyle name="Normal 2 2 14 3 3" xfId="31362"/>
    <cellStyle name="Normal 2 2 14 3_Sheet1" xfId="31363"/>
    <cellStyle name="Normal 2 2 14 4" xfId="11744"/>
    <cellStyle name="Normal 2 2 14 4 2" xfId="31365"/>
    <cellStyle name="Normal 2 2 14 4 3" xfId="31364"/>
    <cellStyle name="Normal 2 2 14 5" xfId="16761"/>
    <cellStyle name="Normal 2 2 14 5 2" xfId="31366"/>
    <cellStyle name="Normal 2 2 14 6" xfId="31367"/>
    <cellStyle name="Normal 2 2 14_Sheet1" xfId="31368"/>
    <cellStyle name="Normal 2 2 15" xfId="1299"/>
    <cellStyle name="Normal 2 2 15 10" xfId="44187"/>
    <cellStyle name="Normal 2 2 15 2" xfId="1394"/>
    <cellStyle name="Normal 2 2 15 2 2" xfId="4298"/>
    <cellStyle name="Normal 2 2 15 2 2 2" xfId="14525"/>
    <cellStyle name="Normal 2 2 15 2 2 2 2" xfId="31370"/>
    <cellStyle name="Normal 2 2 15 2 2 3" xfId="19537"/>
    <cellStyle name="Normal 2 2 15 2 3" xfId="3873"/>
    <cellStyle name="Normal 2 2 15 2 3 2" xfId="14109"/>
    <cellStyle name="Normal 2 2 15 2 3 3" xfId="19121"/>
    <cellStyle name="Normal 2 2 15 2 4" xfId="12818"/>
    <cellStyle name="Normal 2 2 15 2 4 2" xfId="31369"/>
    <cellStyle name="Normal 2 2 15 2 5" xfId="17835"/>
    <cellStyle name="Normal 2 2 15 2_Sheet2" xfId="31371"/>
    <cellStyle name="Normal 2 2 15 3" xfId="5299"/>
    <cellStyle name="Normal 2 2 15 3 2" xfId="15472"/>
    <cellStyle name="Normal 2 2 15 3 2 2" xfId="31372"/>
    <cellStyle name="Normal 2 2 15 3 3" xfId="20484"/>
    <cellStyle name="Normal 2 2 15 4" xfId="4000"/>
    <cellStyle name="Normal 2 2 15 4 2" xfId="14233"/>
    <cellStyle name="Normal 2 2 15 4 2 2" xfId="31373"/>
    <cellStyle name="Normal 2 2 15 4 3" xfId="19245"/>
    <cellStyle name="Normal 2 2 15 5" xfId="12723"/>
    <cellStyle name="Normal 2 2 15 5 2" xfId="31374"/>
    <cellStyle name="Normal 2 2 15 6" xfId="17740"/>
    <cellStyle name="Normal 2 2 15 6 2" xfId="22632"/>
    <cellStyle name="Normal 2 2 15 7" xfId="44828"/>
    <cellStyle name="Normal 2 2 15 8" xfId="43973"/>
    <cellStyle name="Normal 2 2 15 9" xfId="44576"/>
    <cellStyle name="Normal 2 2 15_Sheet1" xfId="31375"/>
    <cellStyle name="Normal 2 2 16" xfId="1899"/>
    <cellStyle name="Normal 2 2 16 2" xfId="5320"/>
    <cellStyle name="Normal 2 2 16 2 2" xfId="15493"/>
    <cellStyle name="Normal 2 2 16 2 2 2" xfId="31376"/>
    <cellStyle name="Normal 2 2 16 2 3" xfId="20505"/>
    <cellStyle name="Normal 2 2 16 3" xfId="4481"/>
    <cellStyle name="Normal 2 2 16 3 2" xfId="14702"/>
    <cellStyle name="Normal 2 2 16 3 2 2" xfId="31377"/>
    <cellStyle name="Normal 2 2 16 3 3" xfId="19714"/>
    <cellStyle name="Normal 2 2 16 4" xfId="4007"/>
    <cellStyle name="Normal 2 2 16 4 2" xfId="14240"/>
    <cellStyle name="Normal 2 2 16 4 2 2" xfId="31378"/>
    <cellStyle name="Normal 2 2 16 4 3" xfId="19252"/>
    <cellStyle name="Normal 2 2 16 5" xfId="3870"/>
    <cellStyle name="Normal 2 2 16 6" xfId="14107"/>
    <cellStyle name="Normal 2 2 16 7" xfId="19119"/>
    <cellStyle name="Normal 2 2 16_Sheet1" xfId="31379"/>
    <cellStyle name="Normal 2 2 17" xfId="4144"/>
    <cellStyle name="Normal 2 2 17 2" xfId="11270"/>
    <cellStyle name="Normal 2 2 17 2 2" xfId="31380"/>
    <cellStyle name="Normal 2 2 17 2 3" xfId="22095"/>
    <cellStyle name="Normal 2 2 17 3" xfId="14374"/>
    <cellStyle name="Normal 2 2 17 3 2" xfId="31381"/>
    <cellStyle name="Normal 2 2 17 4" xfId="19386"/>
    <cellStyle name="Normal 2 2 17 4 2" xfId="31382"/>
    <cellStyle name="Normal 2 2 17 5" xfId="48266"/>
    <cellStyle name="Normal 2 2 17_Sheet1" xfId="31383"/>
    <cellStyle name="Normal 2 2 18" xfId="3909"/>
    <cellStyle name="Normal 2 2 18 2" xfId="11271"/>
    <cellStyle name="Normal 2 2 18 2 2" xfId="31384"/>
    <cellStyle name="Normal 2 2 18 3" xfId="14143"/>
    <cellStyle name="Normal 2 2 18 3 2" xfId="31385"/>
    <cellStyle name="Normal 2 2 18 4" xfId="19155"/>
    <cellStyle name="Normal 2 2 18 4 2" xfId="31386"/>
    <cellStyle name="Normal 2 2 18_Sheet1" xfId="31387"/>
    <cellStyle name="Normal 2 2 19" xfId="2854"/>
    <cellStyle name="Normal 2 2 19 2" xfId="13126"/>
    <cellStyle name="Normal 2 2 19 2 2" xfId="31388"/>
    <cellStyle name="Normal 2 2 19 2 3" xfId="22096"/>
    <cellStyle name="Normal 2 2 19 3" xfId="18138"/>
    <cellStyle name="Normal 2 2 19 3 2" xfId="31389"/>
    <cellStyle name="Normal 2 2 19_Sheet1" xfId="31390"/>
    <cellStyle name="Normal 2 2 2" xfId="305"/>
    <cellStyle name="Normal 2 2 2 2" xfId="306"/>
    <cellStyle name="Normal 2 2 2 2 2" xfId="1539"/>
    <cellStyle name="Normal 2 2 2 2 2 2" xfId="11162"/>
    <cellStyle name="Normal 2 2 2 2 2 2 2" xfId="31391"/>
    <cellStyle name="Normal 2 2 2 2 2 3" xfId="12961"/>
    <cellStyle name="Normal 2 2 2 2 2 3 2" xfId="31392"/>
    <cellStyle name="Normal 2 2 2 2 2 4" xfId="17978"/>
    <cellStyle name="Normal 2 2 2 2 2_Sheet1" xfId="31393"/>
    <cellStyle name="Normal 2 2 2 2 3" xfId="1910"/>
    <cellStyle name="Normal 2 2 2 2 3 2" xfId="6873"/>
    <cellStyle name="Normal 2 2 2 2 3 2 2" xfId="31395"/>
    <cellStyle name="Normal 2 2 2 2 3 3" xfId="31396"/>
    <cellStyle name="Normal 2 2 2 2 3 4" xfId="31394"/>
    <cellStyle name="Normal 2 2 2 2 4" xfId="10650"/>
    <cellStyle name="Normal 2 2 2 2 4 2" xfId="31397"/>
    <cellStyle name="Normal 2 2 2 2 5" xfId="11746"/>
    <cellStyle name="Normal 2 2 2 2 6" xfId="16763"/>
    <cellStyle name="Normal 2 2 2 2_Sheet1" xfId="31398"/>
    <cellStyle name="Normal 2 2 2 3" xfId="307"/>
    <cellStyle name="Normal 2 2 2 3 2" xfId="1100"/>
    <cellStyle name="Normal 2 2 2 3 2 2" xfId="12530"/>
    <cellStyle name="Normal 2 2 2 3 2 2 2" xfId="31399"/>
    <cellStyle name="Normal 2 2 2 3 2 3" xfId="17547"/>
    <cellStyle name="Normal 2 2 2 3 2 3 2" xfId="31400"/>
    <cellStyle name="Normal 2 2 2 3 2_Sheet1" xfId="31401"/>
    <cellStyle name="Normal 2 2 2 3 3" xfId="1911"/>
    <cellStyle name="Normal 2 2 2 3 3 2" xfId="10138"/>
    <cellStyle name="Normal 2 2 2 3 3 3" xfId="31402"/>
    <cellStyle name="Normal 2 2 2 3 3_Sheet1" xfId="31403"/>
    <cellStyle name="Normal 2 2 2 3 4" xfId="11747"/>
    <cellStyle name="Normal 2 2 2 3 4 2" xfId="31405"/>
    <cellStyle name="Normal 2 2 2 3 4 3" xfId="31404"/>
    <cellStyle name="Normal 2 2 2 3 5" xfId="16764"/>
    <cellStyle name="Normal 2 2 2 3 5 2" xfId="31406"/>
    <cellStyle name="Normal 2 2 2 3 6" xfId="31407"/>
    <cellStyle name="Normal 2 2 2 3_Sheet1" xfId="31408"/>
    <cellStyle name="Normal 2 2 2 4" xfId="1909"/>
    <cellStyle name="Normal 2 2 2 4 2" xfId="6874"/>
    <cellStyle name="Normal 2 2 2 4 2 2" xfId="31409"/>
    <cellStyle name="Normal 2 2 2 4 3" xfId="31410"/>
    <cellStyle name="Normal 2 2 2 4_Sheet1" xfId="31411"/>
    <cellStyle name="Normal 2 2 2 5" xfId="6875"/>
    <cellStyle name="Normal 2 2 2 5 2" xfId="31413"/>
    <cellStyle name="Normal 2 2 2 5 3" xfId="31414"/>
    <cellStyle name="Normal 2 2 2 5 4" xfId="31412"/>
    <cellStyle name="Normal 2 2 2 6" xfId="10651"/>
    <cellStyle name="Normal 2 2 2 6 2" xfId="31415"/>
    <cellStyle name="Normal 2 2 2 7" xfId="11745"/>
    <cellStyle name="Normal 2 2 2 8" xfId="16762"/>
    <cellStyle name="Normal 2 2 2_ASP" xfId="6876"/>
    <cellStyle name="Normal 2 2 20" xfId="10206"/>
    <cellStyle name="Normal 2 2 20 2" xfId="31417"/>
    <cellStyle name="Normal 2 2 20 3" xfId="31418"/>
    <cellStyle name="Normal 2 2 20 4" xfId="31416"/>
    <cellStyle name="Normal 2 2 20 5" xfId="21712"/>
    <cellStyle name="Normal 2 2 20_Sheet2" xfId="31419"/>
    <cellStyle name="Normal 2 2 21" xfId="11735"/>
    <cellStyle name="Normal 2 2 21 2" xfId="31420"/>
    <cellStyle name="Normal 2 2 21 3" xfId="22308"/>
    <cellStyle name="Normal 2 2 22" xfId="16752"/>
    <cellStyle name="Normal 2 2 22 2" xfId="31421"/>
    <cellStyle name="Normal 2 2 22 3" xfId="22559"/>
    <cellStyle name="Normal 2 2 23" xfId="22296"/>
    <cellStyle name="Normal 2 2 23 2" xfId="31422"/>
    <cellStyle name="Normal 2 2 24" xfId="22549"/>
    <cellStyle name="Normal 2 2 24 2" xfId="31423"/>
    <cellStyle name="Normal 2 2 25" xfId="22281"/>
    <cellStyle name="Normal 2 2 25 2" xfId="31424"/>
    <cellStyle name="Normal 2 2 26" xfId="22537"/>
    <cellStyle name="Normal 2 2 26 2" xfId="31425"/>
    <cellStyle name="Normal 2 2 27" xfId="22416"/>
    <cellStyle name="Normal 2 2 27 2" xfId="31426"/>
    <cellStyle name="Normal 2 2 28" xfId="22545"/>
    <cellStyle name="Normal 2 2 28 2" xfId="31427"/>
    <cellStyle name="Normal 2 2 29" xfId="22426"/>
    <cellStyle name="Normal 2 2 29 2" xfId="31428"/>
    <cellStyle name="Normal 2 2 3" xfId="308"/>
    <cellStyle name="Normal 2 2 3 2" xfId="309"/>
    <cellStyle name="Normal 2 2 3 2 2" xfId="1913"/>
    <cellStyle name="Normal 2 2 3 2 2 2" xfId="6877"/>
    <cellStyle name="Normal 2 2 3 2 2 2 2" xfId="31429"/>
    <cellStyle name="Normal 2 2 3 2 2 3" xfId="31430"/>
    <cellStyle name="Normal 2 2 3 2 2_Sheet1" xfId="31431"/>
    <cellStyle name="Normal 2 2 3 2 3" xfId="6878"/>
    <cellStyle name="Normal 2 2 3 2 3 2" xfId="31433"/>
    <cellStyle name="Normal 2 2 3 2 3 3" xfId="31434"/>
    <cellStyle name="Normal 2 2 3 2 3 4" xfId="31432"/>
    <cellStyle name="Normal 2 2 3 2 4" xfId="10652"/>
    <cellStyle name="Normal 2 2 3 2 4 2" xfId="31435"/>
    <cellStyle name="Normal 2 2 3 2 5" xfId="11749"/>
    <cellStyle name="Normal 2 2 3 2 6" xfId="16766"/>
    <cellStyle name="Normal 2 2 3 2_Sheet1" xfId="31436"/>
    <cellStyle name="Normal 2 2 3 3" xfId="1912"/>
    <cellStyle name="Normal 2 2 3 3 2" xfId="11163"/>
    <cellStyle name="Normal 2 2 3 3 2 2" xfId="31437"/>
    <cellStyle name="Normal 2 2 3 3 3" xfId="2829"/>
    <cellStyle name="Normal 2 2 3 3 3 2" xfId="31438"/>
    <cellStyle name="Normal 2 2 3 3 4" xfId="13101"/>
    <cellStyle name="Normal 2 2 3 3 5" xfId="21538"/>
    <cellStyle name="Normal 2 2 3 3 6" xfId="21612"/>
    <cellStyle name="Normal 2 2 3 3_Sheet1" xfId="31439"/>
    <cellStyle name="Normal 2 2 3 4" xfId="6879"/>
    <cellStyle name="Normal 2 2 3 4 2" xfId="31441"/>
    <cellStyle name="Normal 2 2 3 4 3" xfId="31442"/>
    <cellStyle name="Normal 2 2 3 4 4" xfId="31440"/>
    <cellStyle name="Normal 2 2 3 5" xfId="10653"/>
    <cellStyle name="Normal 2 2 3 5 2" xfId="31443"/>
    <cellStyle name="Normal 2 2 3 6" xfId="11748"/>
    <cellStyle name="Normal 2 2 3 7" xfId="16765"/>
    <cellStyle name="Normal 2 2 3_ASP" xfId="6880"/>
    <cellStyle name="Normal 2 2 30" xfId="31444"/>
    <cellStyle name="Normal 2 2 31" xfId="31445"/>
    <cellStyle name="Normal 2 2 32" xfId="31446"/>
    <cellStyle name="Normal 2 2 33" xfId="31447"/>
    <cellStyle name="Normal 2 2 34" xfId="31448"/>
    <cellStyle name="Normal 2 2 35" xfId="31449"/>
    <cellStyle name="Normal 2 2 36" xfId="31450"/>
    <cellStyle name="Normal 2 2 37" xfId="31451"/>
    <cellStyle name="Normal 2 2 38" xfId="31452"/>
    <cellStyle name="Normal 2 2 39" xfId="31453"/>
    <cellStyle name="Normal 2 2 4" xfId="310"/>
    <cellStyle name="Normal 2 2 4 2" xfId="311"/>
    <cellStyle name="Normal 2 2 4 2 2" xfId="1915"/>
    <cellStyle name="Normal 2 2 4 2 2 2" xfId="6881"/>
    <cellStyle name="Normal 2 2 4 2 2 2 2" xfId="31454"/>
    <cellStyle name="Normal 2 2 4 2 2 3" xfId="31455"/>
    <cellStyle name="Normal 2 2 4 2 2_Sheet1" xfId="31456"/>
    <cellStyle name="Normal 2 2 4 2 3" xfId="6882"/>
    <cellStyle name="Normal 2 2 4 2 3 2" xfId="31458"/>
    <cellStyle name="Normal 2 2 4 2 3 3" xfId="31459"/>
    <cellStyle name="Normal 2 2 4 2 3 4" xfId="31457"/>
    <cellStyle name="Normal 2 2 4 2 4" xfId="10654"/>
    <cellStyle name="Normal 2 2 4 2 4 2" xfId="31460"/>
    <cellStyle name="Normal 2 2 4 2 5" xfId="11751"/>
    <cellStyle name="Normal 2 2 4 2 6" xfId="16768"/>
    <cellStyle name="Normal 2 2 4 2_Sheet1" xfId="31461"/>
    <cellStyle name="Normal 2 2 4 3" xfId="1914"/>
    <cellStyle name="Normal 2 2 4 3 2" xfId="6883"/>
    <cellStyle name="Normal 2 2 4 3 2 2" xfId="31462"/>
    <cellStyle name="Normal 2 2 4 3 3" xfId="31463"/>
    <cellStyle name="Normal 2 2 4 3_Sheet1" xfId="31464"/>
    <cellStyle name="Normal 2 2 4 4" xfId="6884"/>
    <cellStyle name="Normal 2 2 4 4 2" xfId="31466"/>
    <cellStyle name="Normal 2 2 4 4 3" xfId="31467"/>
    <cellStyle name="Normal 2 2 4 4 4" xfId="31465"/>
    <cellStyle name="Normal 2 2 4 5" xfId="10655"/>
    <cellStyle name="Normal 2 2 4 5 2" xfId="31468"/>
    <cellStyle name="Normal 2 2 4 6" xfId="11750"/>
    <cellStyle name="Normal 2 2 4 7" xfId="16767"/>
    <cellStyle name="Normal 2 2 4_ASP" xfId="6885"/>
    <cellStyle name="Normal 2 2 40" xfId="31469"/>
    <cellStyle name="Normal 2 2 41" xfId="31470"/>
    <cellStyle name="Normal 2 2 42" xfId="31471"/>
    <cellStyle name="Normal 2 2 43" xfId="31472"/>
    <cellStyle name="Normal 2 2 44" xfId="31473"/>
    <cellStyle name="Normal 2 2 45" xfId="31474"/>
    <cellStyle name="Normal 2 2 46" xfId="31475"/>
    <cellStyle name="Normal 2 2 47" xfId="31476"/>
    <cellStyle name="Normal 2 2 48" xfId="31477"/>
    <cellStyle name="Normal 2 2 49" xfId="31478"/>
    <cellStyle name="Normal 2 2 5" xfId="312"/>
    <cellStyle name="Normal 2 2 5 2" xfId="313"/>
    <cellStyle name="Normal 2 2 5 2 2" xfId="1917"/>
    <cellStyle name="Normal 2 2 5 2 2 2" xfId="6886"/>
    <cellStyle name="Normal 2 2 5 2 2 2 2" xfId="31479"/>
    <cellStyle name="Normal 2 2 5 2 2 3" xfId="31480"/>
    <cellStyle name="Normal 2 2 5 2 2_Sheet1" xfId="31481"/>
    <cellStyle name="Normal 2 2 5 2 3" xfId="6887"/>
    <cellStyle name="Normal 2 2 5 2 3 2" xfId="31483"/>
    <cellStyle name="Normal 2 2 5 2 3 3" xfId="31484"/>
    <cellStyle name="Normal 2 2 5 2 3 4" xfId="31482"/>
    <cellStyle name="Normal 2 2 5 2 4" xfId="10656"/>
    <cellStyle name="Normal 2 2 5 2 4 2" xfId="31485"/>
    <cellStyle name="Normal 2 2 5 2 5" xfId="11753"/>
    <cellStyle name="Normal 2 2 5 2 6" xfId="16770"/>
    <cellStyle name="Normal 2 2 5 2_Sheet1" xfId="31486"/>
    <cellStyle name="Normal 2 2 5 3" xfId="1916"/>
    <cellStyle name="Normal 2 2 5 3 2" xfId="6888"/>
    <cellStyle name="Normal 2 2 5 3 2 2" xfId="31487"/>
    <cellStyle name="Normal 2 2 5 3 3" xfId="31488"/>
    <cellStyle name="Normal 2 2 5 3_Sheet1" xfId="31489"/>
    <cellStyle name="Normal 2 2 5 4" xfId="6889"/>
    <cellStyle name="Normal 2 2 5 4 2" xfId="31491"/>
    <cellStyle name="Normal 2 2 5 4 3" xfId="31492"/>
    <cellStyle name="Normal 2 2 5 4 4" xfId="31490"/>
    <cellStyle name="Normal 2 2 5 5" xfId="10657"/>
    <cellStyle name="Normal 2 2 5 5 2" xfId="31493"/>
    <cellStyle name="Normal 2 2 5 6" xfId="11752"/>
    <cellStyle name="Normal 2 2 5 7" xfId="16769"/>
    <cellStyle name="Normal 2 2 5_ASP" xfId="6890"/>
    <cellStyle name="Normal 2 2 50" xfId="31494"/>
    <cellStyle name="Normal 2 2 50 2" xfId="31495"/>
    <cellStyle name="Normal 2 2 51" xfId="31496"/>
    <cellStyle name="Normal 2 2 52" xfId="31497"/>
    <cellStyle name="Normal 2 2 53" xfId="31498"/>
    <cellStyle name="Normal 2 2 54" xfId="31499"/>
    <cellStyle name="Normal 2 2 55" xfId="31500"/>
    <cellStyle name="Normal 2 2 56" xfId="31501"/>
    <cellStyle name="Normal 2 2 57" xfId="31502"/>
    <cellStyle name="Normal 2 2 58" xfId="31503"/>
    <cellStyle name="Normal 2 2 59" xfId="31504"/>
    <cellStyle name="Normal 2 2 6" xfId="314"/>
    <cellStyle name="Normal 2 2 6 2" xfId="315"/>
    <cellStyle name="Normal 2 2 6 2 2" xfId="1919"/>
    <cellStyle name="Normal 2 2 6 2 2 2" xfId="6891"/>
    <cellStyle name="Normal 2 2 6 2 2 2 2" xfId="31505"/>
    <cellStyle name="Normal 2 2 6 2 2 3" xfId="31506"/>
    <cellStyle name="Normal 2 2 6 2 2_Sheet1" xfId="31507"/>
    <cellStyle name="Normal 2 2 6 2 3" xfId="6892"/>
    <cellStyle name="Normal 2 2 6 2 3 2" xfId="31509"/>
    <cellStyle name="Normal 2 2 6 2 3 3" xfId="31510"/>
    <cellStyle name="Normal 2 2 6 2 3 4" xfId="31508"/>
    <cellStyle name="Normal 2 2 6 2 4" xfId="10658"/>
    <cellStyle name="Normal 2 2 6 2 4 2" xfId="31511"/>
    <cellStyle name="Normal 2 2 6 2 5" xfId="11755"/>
    <cellStyle name="Normal 2 2 6 2 6" xfId="16772"/>
    <cellStyle name="Normal 2 2 6 2_Sheet1" xfId="31512"/>
    <cellStyle name="Normal 2 2 6 3" xfId="1918"/>
    <cellStyle name="Normal 2 2 6 3 2" xfId="6893"/>
    <cellStyle name="Normal 2 2 6 3 2 2" xfId="31513"/>
    <cellStyle name="Normal 2 2 6 3 3" xfId="31514"/>
    <cellStyle name="Normal 2 2 6 3_Sheet1" xfId="31515"/>
    <cellStyle name="Normal 2 2 6 4" xfId="6894"/>
    <cellStyle name="Normal 2 2 6 4 2" xfId="31517"/>
    <cellStyle name="Normal 2 2 6 4 3" xfId="31518"/>
    <cellStyle name="Normal 2 2 6 4 4" xfId="31516"/>
    <cellStyle name="Normal 2 2 6 5" xfId="10659"/>
    <cellStyle name="Normal 2 2 6 5 2" xfId="31519"/>
    <cellStyle name="Normal 2 2 6 6" xfId="11754"/>
    <cellStyle name="Normal 2 2 6 7" xfId="16771"/>
    <cellStyle name="Normal 2 2 6_ASP" xfId="6895"/>
    <cellStyle name="Normal 2 2 60" xfId="31520"/>
    <cellStyle name="Normal 2 2 61" xfId="31521"/>
    <cellStyle name="Normal 2 2 62" xfId="31522"/>
    <cellStyle name="Normal 2 2 63" xfId="31523"/>
    <cellStyle name="Normal 2 2 64" xfId="31524"/>
    <cellStyle name="Normal 2 2 65" xfId="31525"/>
    <cellStyle name="Normal 2 2 66" xfId="31526"/>
    <cellStyle name="Normal 2 2 67" xfId="31527"/>
    <cellStyle name="Normal 2 2 68" xfId="31528"/>
    <cellStyle name="Normal 2 2 69" xfId="31529"/>
    <cellStyle name="Normal 2 2 7" xfId="316"/>
    <cellStyle name="Normal 2 2 7 2" xfId="317"/>
    <cellStyle name="Normal 2 2 7 2 2" xfId="1921"/>
    <cellStyle name="Normal 2 2 7 2 2 2" xfId="6896"/>
    <cellStyle name="Normal 2 2 7 2 2 2 2" xfId="31530"/>
    <cellStyle name="Normal 2 2 7 2 2 3" xfId="31531"/>
    <cellStyle name="Normal 2 2 7 2 2_Sheet1" xfId="31532"/>
    <cellStyle name="Normal 2 2 7 2 3" xfId="6897"/>
    <cellStyle name="Normal 2 2 7 2 3 2" xfId="31534"/>
    <cellStyle name="Normal 2 2 7 2 3 3" xfId="31535"/>
    <cellStyle name="Normal 2 2 7 2 3 4" xfId="31533"/>
    <cellStyle name="Normal 2 2 7 2 4" xfId="10660"/>
    <cellStyle name="Normal 2 2 7 2 4 2" xfId="31536"/>
    <cellStyle name="Normal 2 2 7 2 5" xfId="11757"/>
    <cellStyle name="Normal 2 2 7 2 6" xfId="16774"/>
    <cellStyle name="Normal 2 2 7 2_Sheet1" xfId="31537"/>
    <cellStyle name="Normal 2 2 7 3" xfId="1920"/>
    <cellStyle name="Normal 2 2 7 3 2" xfId="6898"/>
    <cellStyle name="Normal 2 2 7 3 2 2" xfId="31538"/>
    <cellStyle name="Normal 2 2 7 3 3" xfId="31539"/>
    <cellStyle name="Normal 2 2 7 3_Sheet1" xfId="31540"/>
    <cellStyle name="Normal 2 2 7 4" xfId="6899"/>
    <cellStyle name="Normal 2 2 7 4 2" xfId="31542"/>
    <cellStyle name="Normal 2 2 7 4 3" xfId="31543"/>
    <cellStyle name="Normal 2 2 7 4 4" xfId="31541"/>
    <cellStyle name="Normal 2 2 7 5" xfId="10661"/>
    <cellStyle name="Normal 2 2 7 5 2" xfId="31544"/>
    <cellStyle name="Normal 2 2 7 6" xfId="11756"/>
    <cellStyle name="Normal 2 2 7 7" xfId="16773"/>
    <cellStyle name="Normal 2 2 7_ASP" xfId="6900"/>
    <cellStyle name="Normal 2 2 70" xfId="31545"/>
    <cellStyle name="Normal 2 2 71" xfId="31546"/>
    <cellStyle name="Normal 2 2 72" xfId="31547"/>
    <cellStyle name="Normal 2 2 73" xfId="31548"/>
    <cellStyle name="Normal 2 2 74" xfId="31549"/>
    <cellStyle name="Normal 2 2 75" xfId="31550"/>
    <cellStyle name="Normal 2 2 76" xfId="31551"/>
    <cellStyle name="Normal 2 2 77" xfId="45131"/>
    <cellStyle name="Normal 2 2 78" xfId="48422"/>
    <cellStyle name="Normal 2 2 79" xfId="49158"/>
    <cellStyle name="Normal 2 2 8" xfId="318"/>
    <cellStyle name="Normal 2 2 8 2" xfId="319"/>
    <cellStyle name="Normal 2 2 8 2 2" xfId="1923"/>
    <cellStyle name="Normal 2 2 8 2 2 2" xfId="6901"/>
    <cellStyle name="Normal 2 2 8 2 2 2 2" xfId="31552"/>
    <cellStyle name="Normal 2 2 8 2 2 3" xfId="31553"/>
    <cellStyle name="Normal 2 2 8 2 2_Sheet1" xfId="31554"/>
    <cellStyle name="Normal 2 2 8 2 3" xfId="6902"/>
    <cellStyle name="Normal 2 2 8 2 3 2" xfId="31556"/>
    <cellStyle name="Normal 2 2 8 2 3 3" xfId="31557"/>
    <cellStyle name="Normal 2 2 8 2 3 4" xfId="31555"/>
    <cellStyle name="Normal 2 2 8 2 4" xfId="10662"/>
    <cellStyle name="Normal 2 2 8 2 4 2" xfId="31558"/>
    <cellStyle name="Normal 2 2 8 2 5" xfId="11759"/>
    <cellStyle name="Normal 2 2 8 2 6" xfId="16776"/>
    <cellStyle name="Normal 2 2 8 2_Sheet1" xfId="31559"/>
    <cellStyle name="Normal 2 2 8 3" xfId="1922"/>
    <cellStyle name="Normal 2 2 8 3 2" xfId="6903"/>
    <cellStyle name="Normal 2 2 8 3 2 2" xfId="31560"/>
    <cellStyle name="Normal 2 2 8 3 3" xfId="31561"/>
    <cellStyle name="Normal 2 2 8 3_Sheet1" xfId="31562"/>
    <cellStyle name="Normal 2 2 8 4" xfId="6904"/>
    <cellStyle name="Normal 2 2 8 4 2" xfId="31564"/>
    <cellStyle name="Normal 2 2 8 4 3" xfId="31565"/>
    <cellStyle name="Normal 2 2 8 4 4" xfId="31563"/>
    <cellStyle name="Normal 2 2 8 5" xfId="10663"/>
    <cellStyle name="Normal 2 2 8 5 2" xfId="31566"/>
    <cellStyle name="Normal 2 2 8 6" xfId="11758"/>
    <cellStyle name="Normal 2 2 8 7" xfId="16775"/>
    <cellStyle name="Normal 2 2 8_ASP" xfId="6905"/>
    <cellStyle name="Normal 2 2 80" xfId="49211"/>
    <cellStyle name="Normal 2 2 81" xfId="49244"/>
    <cellStyle name="Normal 2 2 82" xfId="49262"/>
    <cellStyle name="Normal 2 2 83" xfId="49284"/>
    <cellStyle name="Normal 2 2 84" xfId="48723"/>
    <cellStyle name="Normal 2 2 85" xfId="49275"/>
    <cellStyle name="Normal 2 2 86" xfId="48733"/>
    <cellStyle name="Normal 2 2 9" xfId="320"/>
    <cellStyle name="Normal 2 2 9 2" xfId="321"/>
    <cellStyle name="Normal 2 2 9 2 2" xfId="1925"/>
    <cellStyle name="Normal 2 2 9 2 2 2" xfId="6906"/>
    <cellStyle name="Normal 2 2 9 2 2 2 2" xfId="31567"/>
    <cellStyle name="Normal 2 2 9 2 2 3" xfId="31568"/>
    <cellStyle name="Normal 2 2 9 2 2_Sheet1" xfId="31569"/>
    <cellStyle name="Normal 2 2 9 2 3" xfId="6907"/>
    <cellStyle name="Normal 2 2 9 2 3 2" xfId="31571"/>
    <cellStyle name="Normal 2 2 9 2 3 3" xfId="31572"/>
    <cellStyle name="Normal 2 2 9 2 3 4" xfId="31570"/>
    <cellStyle name="Normal 2 2 9 2 4" xfId="10664"/>
    <cellStyle name="Normal 2 2 9 2 4 2" xfId="31573"/>
    <cellStyle name="Normal 2 2 9 2 5" xfId="11761"/>
    <cellStyle name="Normal 2 2 9 2 6" xfId="16778"/>
    <cellStyle name="Normal 2 2 9 2_Sheet1" xfId="31574"/>
    <cellStyle name="Normal 2 2 9 3" xfId="1924"/>
    <cellStyle name="Normal 2 2 9 3 2" xfId="6908"/>
    <cellStyle name="Normal 2 2 9 3 2 2" xfId="31575"/>
    <cellStyle name="Normal 2 2 9 3 3" xfId="31576"/>
    <cellStyle name="Normal 2 2 9 3_Sheet1" xfId="31577"/>
    <cellStyle name="Normal 2 2 9 4" xfId="6909"/>
    <cellStyle name="Normal 2 2 9 4 2" xfId="31579"/>
    <cellStyle name="Normal 2 2 9 4 3" xfId="31580"/>
    <cellStyle name="Normal 2 2 9 4 4" xfId="31578"/>
    <cellStyle name="Normal 2 2 9 5" xfId="10665"/>
    <cellStyle name="Normal 2 2 9 5 2" xfId="31581"/>
    <cellStyle name="Normal 2 2 9 6" xfId="11760"/>
    <cellStyle name="Normal 2 2 9 7" xfId="16777"/>
    <cellStyle name="Normal 2 2 9_ASP" xfId="6910"/>
    <cellStyle name="Normal 2 2_43" xfId="22097"/>
    <cellStyle name="Normal 2 20" xfId="322"/>
    <cellStyle name="Normal 2 20 2" xfId="323"/>
    <cellStyle name="Normal 2 20 2 2" xfId="1927"/>
    <cellStyle name="Normal 2 20 2 2 2" xfId="6911"/>
    <cellStyle name="Normal 2 20 2 2 2 2" xfId="31582"/>
    <cellStyle name="Normal 2 20 2 2 3" xfId="31583"/>
    <cellStyle name="Normal 2 20 2 2_Sheet1" xfId="31584"/>
    <cellStyle name="Normal 2 20 2 3" xfId="6912"/>
    <cellStyle name="Normal 2 20 2 3 2" xfId="31586"/>
    <cellStyle name="Normal 2 20 2 3 3" xfId="31587"/>
    <cellStyle name="Normal 2 20 2 3 4" xfId="31585"/>
    <cellStyle name="Normal 2 20 2 4" xfId="10666"/>
    <cellStyle name="Normal 2 20 2 4 2" xfId="31588"/>
    <cellStyle name="Normal 2 20 2 5" xfId="11763"/>
    <cellStyle name="Normal 2 20 2 6" xfId="16780"/>
    <cellStyle name="Normal 2 20 2_Sheet1" xfId="31589"/>
    <cellStyle name="Normal 2 20 3" xfId="1926"/>
    <cellStyle name="Normal 2 20 3 2" xfId="6913"/>
    <cellStyle name="Normal 2 20 3 2 2" xfId="31590"/>
    <cellStyle name="Normal 2 20 3 3" xfId="31591"/>
    <cellStyle name="Normal 2 20 3_Sheet1" xfId="31592"/>
    <cellStyle name="Normal 2 20 4" xfId="6914"/>
    <cellStyle name="Normal 2 20 4 2" xfId="31594"/>
    <cellStyle name="Normal 2 20 4 3" xfId="31595"/>
    <cellStyle name="Normal 2 20 4 4" xfId="31593"/>
    <cellStyle name="Normal 2 20 5" xfId="10667"/>
    <cellStyle name="Normal 2 20 5 2" xfId="31596"/>
    <cellStyle name="Normal 2 20 6" xfId="11762"/>
    <cellStyle name="Normal 2 20 7" xfId="16779"/>
    <cellStyle name="Normal 2 20_ASP" xfId="6915"/>
    <cellStyle name="Normal 2 200" xfId="44414"/>
    <cellStyle name="Normal 2 201" xfId="44907"/>
    <cellStyle name="Normal 2 202" xfId="45122"/>
    <cellStyle name="Normal 2 203" xfId="45128"/>
    <cellStyle name="Normal 2 204" xfId="48410"/>
    <cellStyle name="Normal 2 205" xfId="49183"/>
    <cellStyle name="Normal 2 206" xfId="49218"/>
    <cellStyle name="Normal 2 207" xfId="49249"/>
    <cellStyle name="Normal 2 208" xfId="49267"/>
    <cellStyle name="Normal 2 209" xfId="49289"/>
    <cellStyle name="Normal 2 21" xfId="324"/>
    <cellStyle name="Normal 2 21 2" xfId="325"/>
    <cellStyle name="Normal 2 21 2 2" xfId="1929"/>
    <cellStyle name="Normal 2 21 2 2 2" xfId="6916"/>
    <cellStyle name="Normal 2 21 2 2 2 2" xfId="31597"/>
    <cellStyle name="Normal 2 21 2 2 3" xfId="31598"/>
    <cellStyle name="Normal 2 21 2 2_Sheet1" xfId="31599"/>
    <cellStyle name="Normal 2 21 2 3" xfId="6917"/>
    <cellStyle name="Normal 2 21 2 3 2" xfId="31601"/>
    <cellStyle name="Normal 2 21 2 3 3" xfId="31602"/>
    <cellStyle name="Normal 2 21 2 3 4" xfId="31600"/>
    <cellStyle name="Normal 2 21 2 4" xfId="10668"/>
    <cellStyle name="Normal 2 21 2 4 2" xfId="31603"/>
    <cellStyle name="Normal 2 21 2 5" xfId="11765"/>
    <cellStyle name="Normal 2 21 2 6" xfId="16782"/>
    <cellStyle name="Normal 2 21 2_Sheet1" xfId="31604"/>
    <cellStyle name="Normal 2 21 3" xfId="1928"/>
    <cellStyle name="Normal 2 21 3 2" xfId="6918"/>
    <cellStyle name="Normal 2 21 3 2 2" xfId="31605"/>
    <cellStyle name="Normal 2 21 3 3" xfId="31606"/>
    <cellStyle name="Normal 2 21 3_Sheet1" xfId="31607"/>
    <cellStyle name="Normal 2 21 4" xfId="6919"/>
    <cellStyle name="Normal 2 21 4 2" xfId="31609"/>
    <cellStyle name="Normal 2 21 4 3" xfId="31610"/>
    <cellStyle name="Normal 2 21 4 4" xfId="31608"/>
    <cellStyle name="Normal 2 21 5" xfId="10669"/>
    <cellStyle name="Normal 2 21 5 2" xfId="31611"/>
    <cellStyle name="Normal 2 21 6" xfId="11764"/>
    <cellStyle name="Normal 2 21 7" xfId="16781"/>
    <cellStyle name="Normal 2 21_ASP" xfId="6920"/>
    <cellStyle name="Normal 2 210" xfId="48718"/>
    <cellStyle name="Normal 2 211" xfId="48707"/>
    <cellStyle name="Normal 2 212" xfId="48729"/>
    <cellStyle name="Normal 2 22" xfId="326"/>
    <cellStyle name="Normal 2 22 2" xfId="327"/>
    <cellStyle name="Normal 2 22 2 2" xfId="1931"/>
    <cellStyle name="Normal 2 22 2 2 2" xfId="6921"/>
    <cellStyle name="Normal 2 22 2 2 2 2" xfId="31612"/>
    <cellStyle name="Normal 2 22 2 2 3" xfId="31613"/>
    <cellStyle name="Normal 2 22 2 2_Sheet1" xfId="31614"/>
    <cellStyle name="Normal 2 22 2 3" xfId="6922"/>
    <cellStyle name="Normal 2 22 2 3 2" xfId="31616"/>
    <cellStyle name="Normal 2 22 2 3 3" xfId="31617"/>
    <cellStyle name="Normal 2 22 2 3 4" xfId="31615"/>
    <cellStyle name="Normal 2 22 2 4" xfId="10670"/>
    <cellStyle name="Normal 2 22 2 4 2" xfId="31618"/>
    <cellStyle name="Normal 2 22 2 5" xfId="11767"/>
    <cellStyle name="Normal 2 22 2 6" xfId="16784"/>
    <cellStyle name="Normal 2 22 2_Sheet1" xfId="31619"/>
    <cellStyle name="Normal 2 22 3" xfId="1930"/>
    <cellStyle name="Normal 2 22 3 2" xfId="6923"/>
    <cellStyle name="Normal 2 22 3 2 2" xfId="31620"/>
    <cellStyle name="Normal 2 22 3 3" xfId="31621"/>
    <cellStyle name="Normal 2 22 3_Sheet1" xfId="31622"/>
    <cellStyle name="Normal 2 22 4" xfId="6924"/>
    <cellStyle name="Normal 2 22 4 2" xfId="31624"/>
    <cellStyle name="Normal 2 22 4 3" xfId="31625"/>
    <cellStyle name="Normal 2 22 4 4" xfId="31623"/>
    <cellStyle name="Normal 2 22 5" xfId="10671"/>
    <cellStyle name="Normal 2 22 5 2" xfId="31626"/>
    <cellStyle name="Normal 2 22 6" xfId="11766"/>
    <cellStyle name="Normal 2 22 7" xfId="16783"/>
    <cellStyle name="Normal 2 22_ASP" xfId="6925"/>
    <cellStyle name="Normal 2 23" xfId="328"/>
    <cellStyle name="Normal 2 23 2" xfId="329"/>
    <cellStyle name="Normal 2 23 2 2" xfId="1933"/>
    <cellStyle name="Normal 2 23 2 2 2" xfId="6926"/>
    <cellStyle name="Normal 2 23 2 2 2 2" xfId="31627"/>
    <cellStyle name="Normal 2 23 2 2 3" xfId="31628"/>
    <cellStyle name="Normal 2 23 2 2_Sheet1" xfId="31629"/>
    <cellStyle name="Normal 2 23 2 3" xfId="6927"/>
    <cellStyle name="Normal 2 23 2 3 2" xfId="31631"/>
    <cellStyle name="Normal 2 23 2 3 3" xfId="31632"/>
    <cellStyle name="Normal 2 23 2 3 4" xfId="31630"/>
    <cellStyle name="Normal 2 23 2 4" xfId="10672"/>
    <cellStyle name="Normal 2 23 2 4 2" xfId="31633"/>
    <cellStyle name="Normal 2 23 2 5" xfId="11769"/>
    <cellStyle name="Normal 2 23 2 6" xfId="16786"/>
    <cellStyle name="Normal 2 23 2_Sheet1" xfId="31634"/>
    <cellStyle name="Normal 2 23 3" xfId="1932"/>
    <cellStyle name="Normal 2 23 3 2" xfId="6928"/>
    <cellStyle name="Normal 2 23 3 2 2" xfId="31635"/>
    <cellStyle name="Normal 2 23 3 3" xfId="31636"/>
    <cellStyle name="Normal 2 23 3_Sheet1" xfId="31637"/>
    <cellStyle name="Normal 2 23 4" xfId="6929"/>
    <cellStyle name="Normal 2 23 4 2" xfId="31639"/>
    <cellStyle name="Normal 2 23 4 3" xfId="31640"/>
    <cellStyle name="Normal 2 23 4 4" xfId="31638"/>
    <cellStyle name="Normal 2 23 5" xfId="10673"/>
    <cellStyle name="Normal 2 23 5 2" xfId="31641"/>
    <cellStyle name="Normal 2 23 6" xfId="11768"/>
    <cellStyle name="Normal 2 23 7" xfId="16785"/>
    <cellStyle name="Normal 2 23_ASP" xfId="6930"/>
    <cellStyle name="Normal 2 24" xfId="330"/>
    <cellStyle name="Normal 2 24 2" xfId="331"/>
    <cellStyle name="Normal 2 24 2 2" xfId="1935"/>
    <cellStyle name="Normal 2 24 2 2 2" xfId="6931"/>
    <cellStyle name="Normal 2 24 2 2 2 2" xfId="31642"/>
    <cellStyle name="Normal 2 24 2 2 3" xfId="31643"/>
    <cellStyle name="Normal 2 24 2 2_Sheet1" xfId="31644"/>
    <cellStyle name="Normal 2 24 2 3" xfId="6932"/>
    <cellStyle name="Normal 2 24 2 3 2" xfId="31646"/>
    <cellStyle name="Normal 2 24 2 3 3" xfId="31647"/>
    <cellStyle name="Normal 2 24 2 3 4" xfId="31645"/>
    <cellStyle name="Normal 2 24 2 4" xfId="10674"/>
    <cellStyle name="Normal 2 24 2 4 2" xfId="31648"/>
    <cellStyle name="Normal 2 24 2 5" xfId="11771"/>
    <cellStyle name="Normal 2 24 2 6" xfId="16788"/>
    <cellStyle name="Normal 2 24 2_Sheet1" xfId="31649"/>
    <cellStyle name="Normal 2 24 3" xfId="1934"/>
    <cellStyle name="Normal 2 24 3 2" xfId="6933"/>
    <cellStyle name="Normal 2 24 3 2 2" xfId="31650"/>
    <cellStyle name="Normal 2 24 3 3" xfId="31651"/>
    <cellStyle name="Normal 2 24 3_Sheet1" xfId="31652"/>
    <cellStyle name="Normal 2 24 4" xfId="6934"/>
    <cellStyle name="Normal 2 24 4 2" xfId="31654"/>
    <cellStyle name="Normal 2 24 4 3" xfId="31655"/>
    <cellStyle name="Normal 2 24 4 4" xfId="31653"/>
    <cellStyle name="Normal 2 24 5" xfId="10675"/>
    <cellStyle name="Normal 2 24 5 2" xfId="31656"/>
    <cellStyle name="Normal 2 24 6" xfId="11770"/>
    <cellStyle name="Normal 2 24 7" xfId="16787"/>
    <cellStyle name="Normal 2 24_ASP" xfId="6935"/>
    <cellStyle name="Normal 2 25" xfId="332"/>
    <cellStyle name="Normal 2 25 2" xfId="333"/>
    <cellStyle name="Normal 2 25 2 2" xfId="1937"/>
    <cellStyle name="Normal 2 25 2 2 2" xfId="6936"/>
    <cellStyle name="Normal 2 25 2 2 2 2" xfId="31657"/>
    <cellStyle name="Normal 2 25 2 2 3" xfId="31658"/>
    <cellStyle name="Normal 2 25 2 2_Sheet1" xfId="31659"/>
    <cellStyle name="Normal 2 25 2 3" xfId="6937"/>
    <cellStyle name="Normal 2 25 2 3 2" xfId="31661"/>
    <cellStyle name="Normal 2 25 2 3 3" xfId="31662"/>
    <cellStyle name="Normal 2 25 2 3 4" xfId="31660"/>
    <cellStyle name="Normal 2 25 2 4" xfId="10676"/>
    <cellStyle name="Normal 2 25 2 4 2" xfId="31663"/>
    <cellStyle name="Normal 2 25 2 5" xfId="11773"/>
    <cellStyle name="Normal 2 25 2 6" xfId="16790"/>
    <cellStyle name="Normal 2 25 2_Sheet1" xfId="31664"/>
    <cellStyle name="Normal 2 25 3" xfId="1936"/>
    <cellStyle name="Normal 2 25 3 2" xfId="6938"/>
    <cellStyle name="Normal 2 25 3 2 2" xfId="31665"/>
    <cellStyle name="Normal 2 25 3 3" xfId="31666"/>
    <cellStyle name="Normal 2 25 3_Sheet1" xfId="31667"/>
    <cellStyle name="Normal 2 25 4" xfId="6939"/>
    <cellStyle name="Normal 2 25 4 2" xfId="31669"/>
    <cellStyle name="Normal 2 25 4 3" xfId="31670"/>
    <cellStyle name="Normal 2 25 4 4" xfId="31668"/>
    <cellStyle name="Normal 2 25 5" xfId="10677"/>
    <cellStyle name="Normal 2 25 5 2" xfId="31671"/>
    <cellStyle name="Normal 2 25 6" xfId="11772"/>
    <cellStyle name="Normal 2 25 7" xfId="16789"/>
    <cellStyle name="Normal 2 25_ASP" xfId="6940"/>
    <cellStyle name="Normal 2 26" xfId="334"/>
    <cellStyle name="Normal 2 26 2" xfId="335"/>
    <cellStyle name="Normal 2 26 2 2" xfId="1939"/>
    <cellStyle name="Normal 2 26 2 2 2" xfId="6941"/>
    <cellStyle name="Normal 2 26 2 2 2 2" xfId="31672"/>
    <cellStyle name="Normal 2 26 2 2 3" xfId="31673"/>
    <cellStyle name="Normal 2 26 2 2_Sheet1" xfId="31674"/>
    <cellStyle name="Normal 2 26 2 3" xfId="6942"/>
    <cellStyle name="Normal 2 26 2 3 2" xfId="31676"/>
    <cellStyle name="Normal 2 26 2 3 3" xfId="31677"/>
    <cellStyle name="Normal 2 26 2 3 4" xfId="31675"/>
    <cellStyle name="Normal 2 26 2 4" xfId="10678"/>
    <cellStyle name="Normal 2 26 2 4 2" xfId="31678"/>
    <cellStyle name="Normal 2 26 2 5" xfId="11775"/>
    <cellStyle name="Normal 2 26 2 6" xfId="16792"/>
    <cellStyle name="Normal 2 26 2_Sheet1" xfId="31679"/>
    <cellStyle name="Normal 2 26 3" xfId="1938"/>
    <cellStyle name="Normal 2 26 3 2" xfId="6943"/>
    <cellStyle name="Normal 2 26 3 2 2" xfId="31680"/>
    <cellStyle name="Normal 2 26 3 3" xfId="31681"/>
    <cellStyle name="Normal 2 26 3_Sheet1" xfId="31682"/>
    <cellStyle name="Normal 2 26 4" xfId="6944"/>
    <cellStyle name="Normal 2 26 4 2" xfId="31684"/>
    <cellStyle name="Normal 2 26 4 3" xfId="31685"/>
    <cellStyle name="Normal 2 26 4 4" xfId="31683"/>
    <cellStyle name="Normal 2 26 5" xfId="10679"/>
    <cellStyle name="Normal 2 26 5 2" xfId="31686"/>
    <cellStyle name="Normal 2 26 6" xfId="11774"/>
    <cellStyle name="Normal 2 26 7" xfId="16791"/>
    <cellStyle name="Normal 2 26_ASP" xfId="6945"/>
    <cellStyle name="Normal 2 27" xfId="336"/>
    <cellStyle name="Normal 2 27 2" xfId="337"/>
    <cellStyle name="Normal 2 27 2 2" xfId="1941"/>
    <cellStyle name="Normal 2 27 2 2 2" xfId="6946"/>
    <cellStyle name="Normal 2 27 2 2 2 2" xfId="31687"/>
    <cellStyle name="Normal 2 27 2 2 3" xfId="31688"/>
    <cellStyle name="Normal 2 27 2 2_Sheet1" xfId="31689"/>
    <cellStyle name="Normal 2 27 2 3" xfId="6947"/>
    <cellStyle name="Normal 2 27 2 3 2" xfId="31691"/>
    <cellStyle name="Normal 2 27 2 3 3" xfId="31692"/>
    <cellStyle name="Normal 2 27 2 3 4" xfId="31690"/>
    <cellStyle name="Normal 2 27 2 4" xfId="10680"/>
    <cellStyle name="Normal 2 27 2 4 2" xfId="31693"/>
    <cellStyle name="Normal 2 27 2 5" xfId="11777"/>
    <cellStyle name="Normal 2 27 2 6" xfId="16794"/>
    <cellStyle name="Normal 2 27 2_Sheet1" xfId="31694"/>
    <cellStyle name="Normal 2 27 3" xfId="1940"/>
    <cellStyle name="Normal 2 27 3 2" xfId="6948"/>
    <cellStyle name="Normal 2 27 3 2 2" xfId="31695"/>
    <cellStyle name="Normal 2 27 3 3" xfId="31696"/>
    <cellStyle name="Normal 2 27 3_Sheet1" xfId="31697"/>
    <cellStyle name="Normal 2 27 4" xfId="6949"/>
    <cellStyle name="Normal 2 27 4 2" xfId="31699"/>
    <cellStyle name="Normal 2 27 4 3" xfId="31700"/>
    <cellStyle name="Normal 2 27 4 4" xfId="31698"/>
    <cellStyle name="Normal 2 27 5" xfId="10681"/>
    <cellStyle name="Normal 2 27 5 2" xfId="31701"/>
    <cellStyle name="Normal 2 27 6" xfId="11776"/>
    <cellStyle name="Normal 2 27 7" xfId="16793"/>
    <cellStyle name="Normal 2 27_ASP" xfId="6950"/>
    <cellStyle name="Normal 2 28" xfId="338"/>
    <cellStyle name="Normal 2 28 2" xfId="339"/>
    <cellStyle name="Normal 2 28 2 2" xfId="1943"/>
    <cellStyle name="Normal 2 28 2 2 2" xfId="6951"/>
    <cellStyle name="Normal 2 28 2 2 2 2" xfId="31702"/>
    <cellStyle name="Normal 2 28 2 2 3" xfId="31703"/>
    <cellStyle name="Normal 2 28 2 2_Sheet1" xfId="31704"/>
    <cellStyle name="Normal 2 28 2 3" xfId="6952"/>
    <cellStyle name="Normal 2 28 2 3 2" xfId="31706"/>
    <cellStyle name="Normal 2 28 2 3 3" xfId="31707"/>
    <cellStyle name="Normal 2 28 2 3 4" xfId="31705"/>
    <cellStyle name="Normal 2 28 2 4" xfId="10682"/>
    <cellStyle name="Normal 2 28 2 4 2" xfId="31708"/>
    <cellStyle name="Normal 2 28 2 5" xfId="11779"/>
    <cellStyle name="Normal 2 28 2 6" xfId="16796"/>
    <cellStyle name="Normal 2 28 2_Sheet1" xfId="31709"/>
    <cellStyle name="Normal 2 28 3" xfId="1942"/>
    <cellStyle name="Normal 2 28 3 2" xfId="6953"/>
    <cellStyle name="Normal 2 28 3 2 2" xfId="31710"/>
    <cellStyle name="Normal 2 28 3 3" xfId="31711"/>
    <cellStyle name="Normal 2 28 3_Sheet1" xfId="31712"/>
    <cellStyle name="Normal 2 28 4" xfId="6954"/>
    <cellStyle name="Normal 2 28 4 2" xfId="31714"/>
    <cellStyle name="Normal 2 28 4 3" xfId="31715"/>
    <cellStyle name="Normal 2 28 4 4" xfId="31713"/>
    <cellStyle name="Normal 2 28 5" xfId="10683"/>
    <cellStyle name="Normal 2 28 5 2" xfId="31716"/>
    <cellStyle name="Normal 2 28 6" xfId="11778"/>
    <cellStyle name="Normal 2 28 7" xfId="16795"/>
    <cellStyle name="Normal 2 28_ASP" xfId="6955"/>
    <cellStyle name="Normal 2 29" xfId="340"/>
    <cellStyle name="Normal 2 29 2" xfId="341"/>
    <cellStyle name="Normal 2 29 2 2" xfId="1945"/>
    <cellStyle name="Normal 2 29 2 2 2" xfId="6956"/>
    <cellStyle name="Normal 2 29 2 2 2 2" xfId="31717"/>
    <cellStyle name="Normal 2 29 2 2 3" xfId="31718"/>
    <cellStyle name="Normal 2 29 2 2_Sheet1" xfId="31719"/>
    <cellStyle name="Normal 2 29 2 3" xfId="6957"/>
    <cellStyle name="Normal 2 29 2 3 2" xfId="31721"/>
    <cellStyle name="Normal 2 29 2 3 3" xfId="31722"/>
    <cellStyle name="Normal 2 29 2 3 4" xfId="31720"/>
    <cellStyle name="Normal 2 29 2 4" xfId="10684"/>
    <cellStyle name="Normal 2 29 2 4 2" xfId="31723"/>
    <cellStyle name="Normal 2 29 2 5" xfId="11781"/>
    <cellStyle name="Normal 2 29 2 6" xfId="16798"/>
    <cellStyle name="Normal 2 29 2_Sheet1" xfId="31724"/>
    <cellStyle name="Normal 2 29 3" xfId="1944"/>
    <cellStyle name="Normal 2 29 3 2" xfId="6958"/>
    <cellStyle name="Normal 2 29 3 2 2" xfId="31725"/>
    <cellStyle name="Normal 2 29 3 3" xfId="31726"/>
    <cellStyle name="Normal 2 29 3_Sheet1" xfId="31727"/>
    <cellStyle name="Normal 2 29 4" xfId="6959"/>
    <cellStyle name="Normal 2 29 4 2" xfId="31729"/>
    <cellStyle name="Normal 2 29 4 3" xfId="31730"/>
    <cellStyle name="Normal 2 29 4 4" xfId="31728"/>
    <cellStyle name="Normal 2 29 5" xfId="10685"/>
    <cellStyle name="Normal 2 29 5 2" xfId="31731"/>
    <cellStyle name="Normal 2 29 6" xfId="11780"/>
    <cellStyle name="Normal 2 29 7" xfId="16797"/>
    <cellStyle name="Normal 2 29_ASP" xfId="6960"/>
    <cellStyle name="Normal 2 3" xfId="342"/>
    <cellStyle name="Normal 2 3 10" xfId="343"/>
    <cellStyle name="Normal 2 3 10 2" xfId="344"/>
    <cellStyle name="Normal 2 3 10 2 2" xfId="1948"/>
    <cellStyle name="Normal 2 3 10 2 2 2" xfId="6961"/>
    <cellStyle name="Normal 2 3 10 2 2 2 2" xfId="31732"/>
    <cellStyle name="Normal 2 3 10 2 2 3" xfId="31733"/>
    <cellStyle name="Normal 2 3 10 2 2_Sheet1" xfId="31734"/>
    <cellStyle name="Normal 2 3 10 2 3" xfId="6962"/>
    <cellStyle name="Normal 2 3 10 2 3 2" xfId="31736"/>
    <cellStyle name="Normal 2 3 10 2 3 3" xfId="31737"/>
    <cellStyle name="Normal 2 3 10 2 3 4" xfId="31735"/>
    <cellStyle name="Normal 2 3 10 2 4" xfId="10686"/>
    <cellStyle name="Normal 2 3 10 2 4 2" xfId="31738"/>
    <cellStyle name="Normal 2 3 10 2 5" xfId="11784"/>
    <cellStyle name="Normal 2 3 10 2 6" xfId="16801"/>
    <cellStyle name="Normal 2 3 10 2_Sheet1" xfId="31739"/>
    <cellStyle name="Normal 2 3 10 3" xfId="1947"/>
    <cellStyle name="Normal 2 3 10 3 2" xfId="6963"/>
    <cellStyle name="Normal 2 3 10 3 2 2" xfId="31740"/>
    <cellStyle name="Normal 2 3 10 3 3" xfId="31741"/>
    <cellStyle name="Normal 2 3 10 3_Sheet1" xfId="31742"/>
    <cellStyle name="Normal 2 3 10 4" xfId="6964"/>
    <cellStyle name="Normal 2 3 10 4 2" xfId="31744"/>
    <cellStyle name="Normal 2 3 10 4 3" xfId="31745"/>
    <cellStyle name="Normal 2 3 10 4 4" xfId="31743"/>
    <cellStyle name="Normal 2 3 10 5" xfId="10687"/>
    <cellStyle name="Normal 2 3 10 5 2" xfId="31746"/>
    <cellStyle name="Normal 2 3 10 6" xfId="11783"/>
    <cellStyle name="Normal 2 3 10 7" xfId="16800"/>
    <cellStyle name="Normal 2 3 10_ASP" xfId="6965"/>
    <cellStyle name="Normal 2 3 11" xfId="345"/>
    <cellStyle name="Normal 2 3 11 2" xfId="346"/>
    <cellStyle name="Normal 2 3 11 2 2" xfId="1950"/>
    <cellStyle name="Normal 2 3 11 2 2 2" xfId="6966"/>
    <cellStyle name="Normal 2 3 11 2 2 2 2" xfId="31747"/>
    <cellStyle name="Normal 2 3 11 2 2 3" xfId="31748"/>
    <cellStyle name="Normal 2 3 11 2 2_Sheet1" xfId="31749"/>
    <cellStyle name="Normal 2 3 11 2 3" xfId="6967"/>
    <cellStyle name="Normal 2 3 11 2 3 2" xfId="31751"/>
    <cellStyle name="Normal 2 3 11 2 3 3" xfId="31752"/>
    <cellStyle name="Normal 2 3 11 2 3 4" xfId="31750"/>
    <cellStyle name="Normal 2 3 11 2 4" xfId="10688"/>
    <cellStyle name="Normal 2 3 11 2 4 2" xfId="31753"/>
    <cellStyle name="Normal 2 3 11 2 5" xfId="11786"/>
    <cellStyle name="Normal 2 3 11 2 6" xfId="16803"/>
    <cellStyle name="Normal 2 3 11 2_Sheet1" xfId="31754"/>
    <cellStyle name="Normal 2 3 11 3" xfId="1949"/>
    <cellStyle name="Normal 2 3 11 3 2" xfId="6968"/>
    <cellStyle name="Normal 2 3 11 3 2 2" xfId="31755"/>
    <cellStyle name="Normal 2 3 11 3 3" xfId="31756"/>
    <cellStyle name="Normal 2 3 11 3_Sheet1" xfId="31757"/>
    <cellStyle name="Normal 2 3 11 4" xfId="6969"/>
    <cellStyle name="Normal 2 3 11 4 2" xfId="31759"/>
    <cellStyle name="Normal 2 3 11 4 3" xfId="31760"/>
    <cellStyle name="Normal 2 3 11 4 4" xfId="31758"/>
    <cellStyle name="Normal 2 3 11 5" xfId="10689"/>
    <cellStyle name="Normal 2 3 11 5 2" xfId="31761"/>
    <cellStyle name="Normal 2 3 11 6" xfId="11785"/>
    <cellStyle name="Normal 2 3 11 7" xfId="16802"/>
    <cellStyle name="Normal 2 3 11_ASP" xfId="6970"/>
    <cellStyle name="Normal 2 3 12" xfId="347"/>
    <cellStyle name="Normal 2 3 12 2" xfId="348"/>
    <cellStyle name="Normal 2 3 12 2 2" xfId="1952"/>
    <cellStyle name="Normal 2 3 12 2 2 2" xfId="6971"/>
    <cellStyle name="Normal 2 3 12 2 2 2 2" xfId="31762"/>
    <cellStyle name="Normal 2 3 12 2 2 3" xfId="31763"/>
    <cellStyle name="Normal 2 3 12 2 2_Sheet1" xfId="31764"/>
    <cellStyle name="Normal 2 3 12 2 3" xfId="6972"/>
    <cellStyle name="Normal 2 3 12 2 3 2" xfId="31766"/>
    <cellStyle name="Normal 2 3 12 2 3 3" xfId="31767"/>
    <cellStyle name="Normal 2 3 12 2 3 4" xfId="31765"/>
    <cellStyle name="Normal 2 3 12 2 4" xfId="10690"/>
    <cellStyle name="Normal 2 3 12 2 4 2" xfId="31768"/>
    <cellStyle name="Normal 2 3 12 2 5" xfId="11788"/>
    <cellStyle name="Normal 2 3 12 2 6" xfId="16805"/>
    <cellStyle name="Normal 2 3 12 2_Sheet1" xfId="31769"/>
    <cellStyle name="Normal 2 3 12 3" xfId="1951"/>
    <cellStyle name="Normal 2 3 12 3 2" xfId="6973"/>
    <cellStyle name="Normal 2 3 12 3 2 2" xfId="31770"/>
    <cellStyle name="Normal 2 3 12 3 3" xfId="31771"/>
    <cellStyle name="Normal 2 3 12 3_Sheet1" xfId="31772"/>
    <cellStyle name="Normal 2 3 12 4" xfId="6974"/>
    <cellStyle name="Normal 2 3 12 4 2" xfId="31774"/>
    <cellStyle name="Normal 2 3 12 4 3" xfId="31775"/>
    <cellStyle name="Normal 2 3 12 4 4" xfId="31773"/>
    <cellStyle name="Normal 2 3 12 5" xfId="10691"/>
    <cellStyle name="Normal 2 3 12 5 2" xfId="31776"/>
    <cellStyle name="Normal 2 3 12 6" xfId="11787"/>
    <cellStyle name="Normal 2 3 12 7" xfId="16804"/>
    <cellStyle name="Normal 2 3 12_ASP" xfId="6975"/>
    <cellStyle name="Normal 2 3 13" xfId="349"/>
    <cellStyle name="Normal 2 3 13 2" xfId="350"/>
    <cellStyle name="Normal 2 3 13 2 2" xfId="1954"/>
    <cellStyle name="Normal 2 3 13 2 2 2" xfId="6976"/>
    <cellStyle name="Normal 2 3 13 2 2 2 2" xfId="31777"/>
    <cellStyle name="Normal 2 3 13 2 2 3" xfId="31778"/>
    <cellStyle name="Normal 2 3 13 2 2_Sheet1" xfId="31779"/>
    <cellStyle name="Normal 2 3 13 2 3" xfId="6977"/>
    <cellStyle name="Normal 2 3 13 2 3 2" xfId="31781"/>
    <cellStyle name="Normal 2 3 13 2 3 3" xfId="31782"/>
    <cellStyle name="Normal 2 3 13 2 3 4" xfId="31780"/>
    <cellStyle name="Normal 2 3 13 2 4" xfId="10692"/>
    <cellStyle name="Normal 2 3 13 2 4 2" xfId="31783"/>
    <cellStyle name="Normal 2 3 13 2 5" xfId="11790"/>
    <cellStyle name="Normal 2 3 13 2 6" xfId="16807"/>
    <cellStyle name="Normal 2 3 13 2_Sheet1" xfId="31784"/>
    <cellStyle name="Normal 2 3 13 3" xfId="1953"/>
    <cellStyle name="Normal 2 3 13 3 2" xfId="6978"/>
    <cellStyle name="Normal 2 3 13 3 2 2" xfId="31785"/>
    <cellStyle name="Normal 2 3 13 3 3" xfId="31786"/>
    <cellStyle name="Normal 2 3 13 3_Sheet1" xfId="31787"/>
    <cellStyle name="Normal 2 3 13 4" xfId="6979"/>
    <cellStyle name="Normal 2 3 13 4 2" xfId="31789"/>
    <cellStyle name="Normal 2 3 13 4 3" xfId="31790"/>
    <cellStyle name="Normal 2 3 13 4 4" xfId="31788"/>
    <cellStyle name="Normal 2 3 13 5" xfId="10693"/>
    <cellStyle name="Normal 2 3 13 5 2" xfId="31791"/>
    <cellStyle name="Normal 2 3 13 6" xfId="11789"/>
    <cellStyle name="Normal 2 3 13 7" xfId="16806"/>
    <cellStyle name="Normal 2 3 13_ASP" xfId="6980"/>
    <cellStyle name="Normal 2 3 14" xfId="351"/>
    <cellStyle name="Normal 2 3 14 2" xfId="1101"/>
    <cellStyle name="Normal 2 3 14 2 2" xfId="12531"/>
    <cellStyle name="Normal 2 3 14 2 2 2" xfId="31792"/>
    <cellStyle name="Normal 2 3 14 2 3" xfId="17548"/>
    <cellStyle name="Normal 2 3 14 2 3 2" xfId="31793"/>
    <cellStyle name="Normal 2 3 14 2_Sheet1" xfId="31794"/>
    <cellStyle name="Normal 2 3 14 3" xfId="1955"/>
    <cellStyle name="Normal 2 3 14 3 2" xfId="10139"/>
    <cellStyle name="Normal 2 3 14 3 3" xfId="31795"/>
    <cellStyle name="Normal 2 3 14 3_Sheet1" xfId="31796"/>
    <cellStyle name="Normal 2 3 14 4" xfId="11791"/>
    <cellStyle name="Normal 2 3 14 4 2" xfId="31798"/>
    <cellStyle name="Normal 2 3 14 4 3" xfId="31797"/>
    <cellStyle name="Normal 2 3 14 5" xfId="16808"/>
    <cellStyle name="Normal 2 3 14 5 2" xfId="31799"/>
    <cellStyle name="Normal 2 3 14 6" xfId="31800"/>
    <cellStyle name="Normal 2 3 14_Sheet1" xfId="31801"/>
    <cellStyle name="Normal 2 3 15" xfId="1946"/>
    <cellStyle name="Normal 2 3 15 2" xfId="6981"/>
    <cellStyle name="Normal 2 3 15 2 2" xfId="31802"/>
    <cellStyle name="Normal 2 3 15 3" xfId="31803"/>
    <cellStyle name="Normal 2 3 15 4" xfId="22098"/>
    <cellStyle name="Normal 2 3 15_Sheet1" xfId="31804"/>
    <cellStyle name="Normal 2 3 16" xfId="10258"/>
    <cellStyle name="Normal 2 3 16 2" xfId="31805"/>
    <cellStyle name="Normal 2 3 16_Sheet1" xfId="31806"/>
    <cellStyle name="Normal 2 3 17" xfId="10694"/>
    <cellStyle name="Normal 2 3 17 2" xfId="31807"/>
    <cellStyle name="Normal 2 3 17 3" xfId="22099"/>
    <cellStyle name="Normal 2 3 17_Sheet1" xfId="31808"/>
    <cellStyle name="Normal 2 3 18" xfId="10695"/>
    <cellStyle name="Normal 2 3 18 2" xfId="31809"/>
    <cellStyle name="Normal 2 3 18 3" xfId="31810"/>
    <cellStyle name="Normal 2 3 18 4" xfId="31811"/>
    <cellStyle name="Normal 2 3 18_Sheet1" xfId="31812"/>
    <cellStyle name="Normal 2 3 19" xfId="11782"/>
    <cellStyle name="Normal 2 3 19 2" xfId="31813"/>
    <cellStyle name="Normal 2 3 19 3" xfId="31814"/>
    <cellStyle name="Normal 2 3 19_Sheet1" xfId="31815"/>
    <cellStyle name="Normal 2 3 2" xfId="352"/>
    <cellStyle name="Normal 2 3 2 2" xfId="353"/>
    <cellStyle name="Normal 2 3 2 2 2" xfId="1957"/>
    <cellStyle name="Normal 2 3 2 2 2 2" xfId="6982"/>
    <cellStyle name="Normal 2 3 2 2 2 2 2" xfId="31816"/>
    <cellStyle name="Normal 2 3 2 2 2 3" xfId="31817"/>
    <cellStyle name="Normal 2 3 2 2 2_Sheet1" xfId="31818"/>
    <cellStyle name="Normal 2 3 2 2 3" xfId="6983"/>
    <cellStyle name="Normal 2 3 2 2 3 2" xfId="31820"/>
    <cellStyle name="Normal 2 3 2 2 3 3" xfId="31821"/>
    <cellStyle name="Normal 2 3 2 2 3 4" xfId="31819"/>
    <cellStyle name="Normal 2 3 2 2 4" xfId="10696"/>
    <cellStyle name="Normal 2 3 2 2 4 2" xfId="31822"/>
    <cellStyle name="Normal 2 3 2 2 5" xfId="11793"/>
    <cellStyle name="Normal 2 3 2 2 6" xfId="16810"/>
    <cellStyle name="Normal 2 3 2 2_Sheet1" xfId="31823"/>
    <cellStyle name="Normal 2 3 2 3" xfId="1956"/>
    <cellStyle name="Normal 2 3 2 3 2" xfId="6984"/>
    <cellStyle name="Normal 2 3 2 3 2 2" xfId="31824"/>
    <cellStyle name="Normal 2 3 2 3 3" xfId="31825"/>
    <cellStyle name="Normal 2 3 2 3_Sheet1" xfId="31826"/>
    <cellStyle name="Normal 2 3 2 4" xfId="6985"/>
    <cellStyle name="Normal 2 3 2 4 2" xfId="31828"/>
    <cellStyle name="Normal 2 3 2 4 3" xfId="31829"/>
    <cellStyle name="Normal 2 3 2 4 4" xfId="31827"/>
    <cellStyle name="Normal 2 3 2 5" xfId="10697"/>
    <cellStyle name="Normal 2 3 2 5 2" xfId="31830"/>
    <cellStyle name="Normal 2 3 2 6" xfId="11792"/>
    <cellStyle name="Normal 2 3 2 7" xfId="16809"/>
    <cellStyle name="Normal 2 3 2_ASP" xfId="6986"/>
    <cellStyle name="Normal 2 3 20" xfId="16799"/>
    <cellStyle name="Normal 2 3 20 2" xfId="31832"/>
    <cellStyle name="Normal 2 3 20 3" xfId="31833"/>
    <cellStyle name="Normal 2 3 20 4" xfId="31831"/>
    <cellStyle name="Normal 2 3 20_Sheet2" xfId="31834"/>
    <cellStyle name="Normal 2 3 21" xfId="31835"/>
    <cellStyle name="Normal 2 3 22" xfId="31836"/>
    <cellStyle name="Normal 2 3 23" xfId="31837"/>
    <cellStyle name="Normal 2 3 24" xfId="31838"/>
    <cellStyle name="Normal 2 3 25" xfId="31839"/>
    <cellStyle name="Normal 2 3 26" xfId="31840"/>
    <cellStyle name="Normal 2 3 27" xfId="31841"/>
    <cellStyle name="Normal 2 3 28" xfId="31842"/>
    <cellStyle name="Normal 2 3 29" xfId="31843"/>
    <cellStyle name="Normal 2 3 3" xfId="354"/>
    <cellStyle name="Normal 2 3 3 2" xfId="355"/>
    <cellStyle name="Normal 2 3 3 2 2" xfId="1959"/>
    <cellStyle name="Normal 2 3 3 2 2 2" xfId="6987"/>
    <cellStyle name="Normal 2 3 3 2 2 2 2" xfId="31844"/>
    <cellStyle name="Normal 2 3 3 2 2 3" xfId="31845"/>
    <cellStyle name="Normal 2 3 3 2 2_Sheet1" xfId="31846"/>
    <cellStyle name="Normal 2 3 3 2 3" xfId="6988"/>
    <cellStyle name="Normal 2 3 3 2 3 2" xfId="31848"/>
    <cellStyle name="Normal 2 3 3 2 3 3" xfId="31849"/>
    <cellStyle name="Normal 2 3 3 2 3 4" xfId="31847"/>
    <cellStyle name="Normal 2 3 3 2 4" xfId="10698"/>
    <cellStyle name="Normal 2 3 3 2 4 2" xfId="31850"/>
    <cellStyle name="Normal 2 3 3 2 5" xfId="11795"/>
    <cellStyle name="Normal 2 3 3 2 6" xfId="16812"/>
    <cellStyle name="Normal 2 3 3 2_Sheet1" xfId="31851"/>
    <cellStyle name="Normal 2 3 3 3" xfId="1958"/>
    <cellStyle name="Normal 2 3 3 3 2" xfId="6989"/>
    <cellStyle name="Normal 2 3 3 3 2 2" xfId="31852"/>
    <cellStyle name="Normal 2 3 3 3 3" xfId="31853"/>
    <cellStyle name="Normal 2 3 3 3_Sheet1" xfId="31854"/>
    <cellStyle name="Normal 2 3 3 4" xfId="6990"/>
    <cellStyle name="Normal 2 3 3 4 2" xfId="31856"/>
    <cellStyle name="Normal 2 3 3 4 3" xfId="31857"/>
    <cellStyle name="Normal 2 3 3 4 4" xfId="31855"/>
    <cellStyle name="Normal 2 3 3 5" xfId="10699"/>
    <cellStyle name="Normal 2 3 3 5 2" xfId="31858"/>
    <cellStyle name="Normal 2 3 3 6" xfId="11794"/>
    <cellStyle name="Normal 2 3 3 7" xfId="16811"/>
    <cellStyle name="Normal 2 3 3_ASP" xfId="6991"/>
    <cellStyle name="Normal 2 3 30" xfId="31859"/>
    <cellStyle name="Normal 2 3 31" xfId="31860"/>
    <cellStyle name="Normal 2 3 32" xfId="31861"/>
    <cellStyle name="Normal 2 3 33" xfId="31862"/>
    <cellStyle name="Normal 2 3 34" xfId="31863"/>
    <cellStyle name="Normal 2 3 35" xfId="31864"/>
    <cellStyle name="Normal 2 3 36" xfId="31865"/>
    <cellStyle name="Normal 2 3 37" xfId="31866"/>
    <cellStyle name="Normal 2 3 38" xfId="31867"/>
    <cellStyle name="Normal 2 3 39" xfId="31868"/>
    <cellStyle name="Normal 2 3 4" xfId="356"/>
    <cellStyle name="Normal 2 3 4 2" xfId="357"/>
    <cellStyle name="Normal 2 3 4 2 2" xfId="1961"/>
    <cellStyle name="Normal 2 3 4 2 2 2" xfId="6992"/>
    <cellStyle name="Normal 2 3 4 2 2 2 2" xfId="31869"/>
    <cellStyle name="Normal 2 3 4 2 2 3" xfId="31870"/>
    <cellStyle name="Normal 2 3 4 2 2_Sheet1" xfId="31871"/>
    <cellStyle name="Normal 2 3 4 2 3" xfId="6993"/>
    <cellStyle name="Normal 2 3 4 2 3 2" xfId="31873"/>
    <cellStyle name="Normal 2 3 4 2 3 3" xfId="31874"/>
    <cellStyle name="Normal 2 3 4 2 3 4" xfId="31872"/>
    <cellStyle name="Normal 2 3 4 2 4" xfId="10700"/>
    <cellStyle name="Normal 2 3 4 2 4 2" xfId="31875"/>
    <cellStyle name="Normal 2 3 4 2 5" xfId="11797"/>
    <cellStyle name="Normal 2 3 4 2 6" xfId="16814"/>
    <cellStyle name="Normal 2 3 4 2_Sheet1" xfId="31876"/>
    <cellStyle name="Normal 2 3 4 3" xfId="1960"/>
    <cellStyle name="Normal 2 3 4 3 2" xfId="6994"/>
    <cellStyle name="Normal 2 3 4 3 2 2" xfId="31877"/>
    <cellStyle name="Normal 2 3 4 3 3" xfId="31878"/>
    <cellStyle name="Normal 2 3 4 3_Sheet1" xfId="31879"/>
    <cellStyle name="Normal 2 3 4 4" xfId="6995"/>
    <cellStyle name="Normal 2 3 4 4 2" xfId="31881"/>
    <cellStyle name="Normal 2 3 4 4 3" xfId="31882"/>
    <cellStyle name="Normal 2 3 4 4 4" xfId="31880"/>
    <cellStyle name="Normal 2 3 4 5" xfId="10701"/>
    <cellStyle name="Normal 2 3 4 5 2" xfId="31883"/>
    <cellStyle name="Normal 2 3 4 6" xfId="11796"/>
    <cellStyle name="Normal 2 3 4 7" xfId="16813"/>
    <cellStyle name="Normal 2 3 4_ASP" xfId="6996"/>
    <cellStyle name="Normal 2 3 40" xfId="31884"/>
    <cellStyle name="Normal 2 3 41" xfId="31885"/>
    <cellStyle name="Normal 2 3 42" xfId="31886"/>
    <cellStyle name="Normal 2 3 43" xfId="31887"/>
    <cellStyle name="Normal 2 3 44" xfId="31888"/>
    <cellStyle name="Normal 2 3 45" xfId="31889"/>
    <cellStyle name="Normal 2 3 46" xfId="31890"/>
    <cellStyle name="Normal 2 3 47" xfId="31891"/>
    <cellStyle name="Normal 2 3 48" xfId="31892"/>
    <cellStyle name="Normal 2 3 49" xfId="31893"/>
    <cellStyle name="Normal 2 3 5" xfId="358"/>
    <cellStyle name="Normal 2 3 5 2" xfId="359"/>
    <cellStyle name="Normal 2 3 5 2 2" xfId="1963"/>
    <cellStyle name="Normal 2 3 5 2 2 2" xfId="6997"/>
    <cellStyle name="Normal 2 3 5 2 2 2 2" xfId="31894"/>
    <cellStyle name="Normal 2 3 5 2 2 3" xfId="31895"/>
    <cellStyle name="Normal 2 3 5 2 2_Sheet1" xfId="31896"/>
    <cellStyle name="Normal 2 3 5 2 3" xfId="6998"/>
    <cellStyle name="Normal 2 3 5 2 3 2" xfId="31898"/>
    <cellStyle name="Normal 2 3 5 2 3 3" xfId="31899"/>
    <cellStyle name="Normal 2 3 5 2 3 4" xfId="31897"/>
    <cellStyle name="Normal 2 3 5 2 4" xfId="10702"/>
    <cellStyle name="Normal 2 3 5 2 4 2" xfId="31900"/>
    <cellStyle name="Normal 2 3 5 2 5" xfId="11799"/>
    <cellStyle name="Normal 2 3 5 2 6" xfId="16816"/>
    <cellStyle name="Normal 2 3 5 2_Sheet1" xfId="31901"/>
    <cellStyle name="Normal 2 3 5 3" xfId="1962"/>
    <cellStyle name="Normal 2 3 5 3 2" xfId="6999"/>
    <cellStyle name="Normal 2 3 5 3 2 2" xfId="31902"/>
    <cellStyle name="Normal 2 3 5 3 3" xfId="31903"/>
    <cellStyle name="Normal 2 3 5 3_Sheet1" xfId="31904"/>
    <cellStyle name="Normal 2 3 5 4" xfId="7000"/>
    <cellStyle name="Normal 2 3 5 4 2" xfId="31906"/>
    <cellStyle name="Normal 2 3 5 4 3" xfId="31907"/>
    <cellStyle name="Normal 2 3 5 4 4" xfId="31905"/>
    <cellStyle name="Normal 2 3 5 5" xfId="10703"/>
    <cellStyle name="Normal 2 3 5 5 2" xfId="31908"/>
    <cellStyle name="Normal 2 3 5 6" xfId="11798"/>
    <cellStyle name="Normal 2 3 5 7" xfId="16815"/>
    <cellStyle name="Normal 2 3 5_ASP" xfId="7001"/>
    <cellStyle name="Normal 2 3 50" xfId="31909"/>
    <cellStyle name="Normal 2 3 51" xfId="31910"/>
    <cellStyle name="Normal 2 3 52" xfId="31911"/>
    <cellStyle name="Normal 2 3 6" xfId="360"/>
    <cellStyle name="Normal 2 3 6 2" xfId="361"/>
    <cellStyle name="Normal 2 3 6 2 2" xfId="1965"/>
    <cellStyle name="Normal 2 3 6 2 2 2" xfId="7002"/>
    <cellStyle name="Normal 2 3 6 2 2 2 2" xfId="31912"/>
    <cellStyle name="Normal 2 3 6 2 2 3" xfId="31913"/>
    <cellStyle name="Normal 2 3 6 2 2_Sheet1" xfId="31914"/>
    <cellStyle name="Normal 2 3 6 2 3" xfId="7003"/>
    <cellStyle name="Normal 2 3 6 2 3 2" xfId="31916"/>
    <cellStyle name="Normal 2 3 6 2 3 3" xfId="31917"/>
    <cellStyle name="Normal 2 3 6 2 3 4" xfId="31915"/>
    <cellStyle name="Normal 2 3 6 2 4" xfId="10704"/>
    <cellStyle name="Normal 2 3 6 2 4 2" xfId="31918"/>
    <cellStyle name="Normal 2 3 6 2 5" xfId="11801"/>
    <cellStyle name="Normal 2 3 6 2 6" xfId="16818"/>
    <cellStyle name="Normal 2 3 6 2_Sheet1" xfId="31919"/>
    <cellStyle name="Normal 2 3 6 3" xfId="1964"/>
    <cellStyle name="Normal 2 3 6 3 2" xfId="7004"/>
    <cellStyle name="Normal 2 3 6 3 2 2" xfId="31920"/>
    <cellStyle name="Normal 2 3 6 3 3" xfId="31921"/>
    <cellStyle name="Normal 2 3 6 3_Sheet1" xfId="31922"/>
    <cellStyle name="Normal 2 3 6 4" xfId="7005"/>
    <cellStyle name="Normal 2 3 6 4 2" xfId="31924"/>
    <cellStyle name="Normal 2 3 6 4 3" xfId="31925"/>
    <cellStyle name="Normal 2 3 6 4 4" xfId="31923"/>
    <cellStyle name="Normal 2 3 6 5" xfId="10705"/>
    <cellStyle name="Normal 2 3 6 5 2" xfId="31926"/>
    <cellStyle name="Normal 2 3 6 6" xfId="11800"/>
    <cellStyle name="Normal 2 3 6 7" xfId="16817"/>
    <cellStyle name="Normal 2 3 6_ASP" xfId="7006"/>
    <cellStyle name="Normal 2 3 7" xfId="362"/>
    <cellStyle name="Normal 2 3 7 2" xfId="363"/>
    <cellStyle name="Normal 2 3 7 2 2" xfId="1967"/>
    <cellStyle name="Normal 2 3 7 2 2 2" xfId="7007"/>
    <cellStyle name="Normal 2 3 7 2 2 2 2" xfId="31927"/>
    <cellStyle name="Normal 2 3 7 2 2 3" xfId="31928"/>
    <cellStyle name="Normal 2 3 7 2 2_Sheet1" xfId="31929"/>
    <cellStyle name="Normal 2 3 7 2 3" xfId="7008"/>
    <cellStyle name="Normal 2 3 7 2 3 2" xfId="31931"/>
    <cellStyle name="Normal 2 3 7 2 3 3" xfId="31932"/>
    <cellStyle name="Normal 2 3 7 2 3 4" xfId="31930"/>
    <cellStyle name="Normal 2 3 7 2 4" xfId="10706"/>
    <cellStyle name="Normal 2 3 7 2 4 2" xfId="31933"/>
    <cellStyle name="Normal 2 3 7 2 5" xfId="11803"/>
    <cellStyle name="Normal 2 3 7 2 6" xfId="16820"/>
    <cellStyle name="Normal 2 3 7 2_Sheet1" xfId="31934"/>
    <cellStyle name="Normal 2 3 7 3" xfId="1966"/>
    <cellStyle name="Normal 2 3 7 3 2" xfId="7009"/>
    <cellStyle name="Normal 2 3 7 3 2 2" xfId="31935"/>
    <cellStyle name="Normal 2 3 7 3 3" xfId="31936"/>
    <cellStyle name="Normal 2 3 7 3_Sheet1" xfId="31937"/>
    <cellStyle name="Normal 2 3 7 4" xfId="7010"/>
    <cellStyle name="Normal 2 3 7 4 2" xfId="31939"/>
    <cellStyle name="Normal 2 3 7 4 3" xfId="31940"/>
    <cellStyle name="Normal 2 3 7 4 4" xfId="31938"/>
    <cellStyle name="Normal 2 3 7 5" xfId="10707"/>
    <cellStyle name="Normal 2 3 7 5 2" xfId="31941"/>
    <cellStyle name="Normal 2 3 7 6" xfId="11802"/>
    <cellStyle name="Normal 2 3 7 7" xfId="16819"/>
    <cellStyle name="Normal 2 3 7_ASP" xfId="7011"/>
    <cellStyle name="Normal 2 3 8" xfId="364"/>
    <cellStyle name="Normal 2 3 8 2" xfId="365"/>
    <cellStyle name="Normal 2 3 8 2 2" xfId="1969"/>
    <cellStyle name="Normal 2 3 8 2 2 2" xfId="7012"/>
    <cellStyle name="Normal 2 3 8 2 2 2 2" xfId="31942"/>
    <cellStyle name="Normal 2 3 8 2 2 3" xfId="31943"/>
    <cellStyle name="Normal 2 3 8 2 2_Sheet1" xfId="31944"/>
    <cellStyle name="Normal 2 3 8 2 3" xfId="7013"/>
    <cellStyle name="Normal 2 3 8 2 3 2" xfId="31946"/>
    <cellStyle name="Normal 2 3 8 2 3 3" xfId="31947"/>
    <cellStyle name="Normal 2 3 8 2 3 4" xfId="31945"/>
    <cellStyle name="Normal 2 3 8 2 4" xfId="10708"/>
    <cellStyle name="Normal 2 3 8 2 4 2" xfId="31948"/>
    <cellStyle name="Normal 2 3 8 2 5" xfId="11805"/>
    <cellStyle name="Normal 2 3 8 2 6" xfId="16822"/>
    <cellStyle name="Normal 2 3 8 2_Sheet1" xfId="31949"/>
    <cellStyle name="Normal 2 3 8 3" xfId="1968"/>
    <cellStyle name="Normal 2 3 8 3 2" xfId="7014"/>
    <cellStyle name="Normal 2 3 8 3 2 2" xfId="31950"/>
    <cellStyle name="Normal 2 3 8 3 3" xfId="31951"/>
    <cellStyle name="Normal 2 3 8 3_Sheet1" xfId="31952"/>
    <cellStyle name="Normal 2 3 8 4" xfId="7015"/>
    <cellStyle name="Normal 2 3 8 4 2" xfId="31954"/>
    <cellStyle name="Normal 2 3 8 4 3" xfId="31955"/>
    <cellStyle name="Normal 2 3 8 4 4" xfId="31953"/>
    <cellStyle name="Normal 2 3 8 5" xfId="10709"/>
    <cellStyle name="Normal 2 3 8 5 2" xfId="31956"/>
    <cellStyle name="Normal 2 3 8 6" xfId="11804"/>
    <cellStyle name="Normal 2 3 8 7" xfId="16821"/>
    <cellStyle name="Normal 2 3 8_ASP" xfId="7016"/>
    <cellStyle name="Normal 2 3 9" xfId="366"/>
    <cellStyle name="Normal 2 3 9 2" xfId="367"/>
    <cellStyle name="Normal 2 3 9 2 2" xfId="1971"/>
    <cellStyle name="Normal 2 3 9 2 2 2" xfId="7017"/>
    <cellStyle name="Normal 2 3 9 2 2 2 2" xfId="31957"/>
    <cellStyle name="Normal 2 3 9 2 2 3" xfId="31958"/>
    <cellStyle name="Normal 2 3 9 2 2_Sheet1" xfId="31959"/>
    <cellStyle name="Normal 2 3 9 2 3" xfId="7018"/>
    <cellStyle name="Normal 2 3 9 2 3 2" xfId="31961"/>
    <cellStyle name="Normal 2 3 9 2 3 3" xfId="31962"/>
    <cellStyle name="Normal 2 3 9 2 3 4" xfId="31960"/>
    <cellStyle name="Normal 2 3 9 2 4" xfId="10710"/>
    <cellStyle name="Normal 2 3 9 2 4 2" xfId="31963"/>
    <cellStyle name="Normal 2 3 9 2 5" xfId="11807"/>
    <cellStyle name="Normal 2 3 9 2 6" xfId="16824"/>
    <cellStyle name="Normal 2 3 9 2_Sheet1" xfId="31964"/>
    <cellStyle name="Normal 2 3 9 3" xfId="1970"/>
    <cellStyle name="Normal 2 3 9 3 2" xfId="7019"/>
    <cellStyle name="Normal 2 3 9 3 2 2" xfId="31965"/>
    <cellStyle name="Normal 2 3 9 3 3" xfId="31966"/>
    <cellStyle name="Normal 2 3 9 3_Sheet1" xfId="31967"/>
    <cellStyle name="Normal 2 3 9 4" xfId="7020"/>
    <cellStyle name="Normal 2 3 9 4 2" xfId="31969"/>
    <cellStyle name="Normal 2 3 9 4 3" xfId="31970"/>
    <cellStyle name="Normal 2 3 9 4 4" xfId="31968"/>
    <cellStyle name="Normal 2 3 9 5" xfId="10711"/>
    <cellStyle name="Normal 2 3 9 5 2" xfId="31971"/>
    <cellStyle name="Normal 2 3 9 6" xfId="11806"/>
    <cellStyle name="Normal 2 3 9 7" xfId="16823"/>
    <cellStyle name="Normal 2 3 9_ASP" xfId="7021"/>
    <cellStyle name="Normal 2 3_57" xfId="22100"/>
    <cellStyle name="Normal 2 30" xfId="368"/>
    <cellStyle name="Normal 2 30 2" xfId="369"/>
    <cellStyle name="Normal 2 30 2 2" xfId="1973"/>
    <cellStyle name="Normal 2 30 2 2 2" xfId="7022"/>
    <cellStyle name="Normal 2 30 2 2 2 2" xfId="31972"/>
    <cellStyle name="Normal 2 30 2 2 3" xfId="31973"/>
    <cellStyle name="Normal 2 30 2 2_Sheet1" xfId="31974"/>
    <cellStyle name="Normal 2 30 2 3" xfId="7023"/>
    <cellStyle name="Normal 2 30 2 3 2" xfId="31976"/>
    <cellStyle name="Normal 2 30 2 3 3" xfId="31977"/>
    <cellStyle name="Normal 2 30 2 3 4" xfId="31975"/>
    <cellStyle name="Normal 2 30 2 4" xfId="10712"/>
    <cellStyle name="Normal 2 30 2 4 2" xfId="31978"/>
    <cellStyle name="Normal 2 30 2 5" xfId="11809"/>
    <cellStyle name="Normal 2 30 2 6" xfId="16826"/>
    <cellStyle name="Normal 2 30 2_Sheet1" xfId="31979"/>
    <cellStyle name="Normal 2 30 3" xfId="1972"/>
    <cellStyle name="Normal 2 30 3 2" xfId="7024"/>
    <cellStyle name="Normal 2 30 3 2 2" xfId="31980"/>
    <cellStyle name="Normal 2 30 3 3" xfId="31981"/>
    <cellStyle name="Normal 2 30 3_Sheet1" xfId="31982"/>
    <cellStyle name="Normal 2 30 4" xfId="7025"/>
    <cellStyle name="Normal 2 30 4 2" xfId="31984"/>
    <cellStyle name="Normal 2 30 4 3" xfId="31985"/>
    <cellStyle name="Normal 2 30 4 4" xfId="31983"/>
    <cellStyle name="Normal 2 30 5" xfId="10713"/>
    <cellStyle name="Normal 2 30 5 2" xfId="31986"/>
    <cellStyle name="Normal 2 30 6" xfId="11808"/>
    <cellStyle name="Normal 2 30 7" xfId="16825"/>
    <cellStyle name="Normal 2 30_ASP" xfId="7026"/>
    <cellStyle name="Normal 2 31" xfId="1014"/>
    <cellStyle name="Normal 2 31 10" xfId="44872"/>
    <cellStyle name="Normal 2 31 11" xfId="48746"/>
    <cellStyle name="Normal 2 31 2" xfId="1365"/>
    <cellStyle name="Normal 2 31 2 2" xfId="1540"/>
    <cellStyle name="Normal 2 31 2 2 2" xfId="12962"/>
    <cellStyle name="Normal 2 31 2 2 2 2" xfId="31988"/>
    <cellStyle name="Normal 2 31 2 2 3" xfId="17979"/>
    <cellStyle name="Normal 2 31 2 3" xfId="3629"/>
    <cellStyle name="Normal 2 31 2 3 2" xfId="13885"/>
    <cellStyle name="Normal 2 31 2 3 3" xfId="18897"/>
    <cellStyle name="Normal 2 31 2 4" xfId="12789"/>
    <cellStyle name="Normal 2 31 2 4 2" xfId="31987"/>
    <cellStyle name="Normal 2 31 2 5" xfId="17806"/>
    <cellStyle name="Normal 2 31 2_Sheet1" xfId="31989"/>
    <cellStyle name="Normal 2 31 3" xfId="4066"/>
    <cellStyle name="Normal 2 31 3 2" xfId="4299"/>
    <cellStyle name="Normal 2 31 3 2 2" xfId="14526"/>
    <cellStyle name="Normal 2 31 3 2 3" xfId="19538"/>
    <cellStyle name="Normal 2 31 3 3" xfId="11164"/>
    <cellStyle name="Normal 2 31 3 3 2" xfId="31990"/>
    <cellStyle name="Normal 2 31 3 4" xfId="14298"/>
    <cellStyle name="Normal 2 31 3 5" xfId="19310"/>
    <cellStyle name="Normal 2 31 4" xfId="5298"/>
    <cellStyle name="Normal 2 31 4 2" xfId="15471"/>
    <cellStyle name="Normal 2 31 4 2 2" xfId="31991"/>
    <cellStyle name="Normal 2 31 4 3" xfId="20483"/>
    <cellStyle name="Normal 2 31 5" xfId="3999"/>
    <cellStyle name="Normal 2 31 5 2" xfId="14232"/>
    <cellStyle name="Normal 2 31 5 2 2" xfId="31992"/>
    <cellStyle name="Normal 2 31 5 3" xfId="19244"/>
    <cellStyle name="Normal 2 31 6" xfId="3072"/>
    <cellStyle name="Normal 2 31 6 2" xfId="13340"/>
    <cellStyle name="Normal 2 31 6 2 2" xfId="31993"/>
    <cellStyle name="Normal 2 31 6 3" xfId="18352"/>
    <cellStyle name="Normal 2 31 7" xfId="12447"/>
    <cellStyle name="Normal 2 31 7 2" xfId="31994"/>
    <cellStyle name="Normal 2 31 7 3" xfId="22101"/>
    <cellStyle name="Normal 2 31 8" xfId="17464"/>
    <cellStyle name="Normal 2 31 8 2" xfId="43920"/>
    <cellStyle name="Normal 2 31 9" xfId="44866"/>
    <cellStyle name="Normal 2 31_Ecom MP  bedding 14 Fall commitment sheet #2-20140313" xfId="4516"/>
    <cellStyle name="Normal 2 32" xfId="1276"/>
    <cellStyle name="Normal 2 32 2" xfId="1366"/>
    <cellStyle name="Normal 2 32 2 2" xfId="1559"/>
    <cellStyle name="Normal 2 32 2 2 2" xfId="12980"/>
    <cellStyle name="Normal 2 32 2 2 3" xfId="17997"/>
    <cellStyle name="Normal 2 32 2 3" xfId="3631"/>
    <cellStyle name="Normal 2 32 2 3 2" xfId="13887"/>
    <cellStyle name="Normal 2 32 2 3 3" xfId="18899"/>
    <cellStyle name="Normal 2 32 2 4" xfId="11165"/>
    <cellStyle name="Normal 2 32 2 4 2" xfId="31995"/>
    <cellStyle name="Normal 2 32 2 5" xfId="12790"/>
    <cellStyle name="Normal 2 32 2 6" xfId="17807"/>
    <cellStyle name="Normal 2 32 3" xfId="4067"/>
    <cellStyle name="Normal 2 32 3 2" xfId="5393"/>
    <cellStyle name="Normal 2 32 3 2 2" xfId="15564"/>
    <cellStyle name="Normal 2 32 3 2 3" xfId="20576"/>
    <cellStyle name="Normal 2 32 3 3" xfId="4872"/>
    <cellStyle name="Normal 2 32 3 3 2" xfId="15054"/>
    <cellStyle name="Normal 2 32 3 3 3" xfId="20066"/>
    <cellStyle name="Normal 2 32 3 4" xfId="5897"/>
    <cellStyle name="Normal 2 32 3 4 2" xfId="16062"/>
    <cellStyle name="Normal 2 32 3 4 3" xfId="21074"/>
    <cellStyle name="Normal 2 32 3 5" xfId="14299"/>
    <cellStyle name="Normal 2 32 3 5 2" xfId="31996"/>
    <cellStyle name="Normal 2 32 3 6" xfId="19311"/>
    <cellStyle name="Normal 2 32 4" xfId="3630"/>
    <cellStyle name="Normal 2 32 4 2" xfId="13886"/>
    <cellStyle name="Normal 2 32 4 2 2" xfId="31997"/>
    <cellStyle name="Normal 2 32 4 3" xfId="18898"/>
    <cellStyle name="Normal 2 32 5" xfId="12700"/>
    <cellStyle name="Normal 2 32 5 2" xfId="31998"/>
    <cellStyle name="Normal 2 32 5 3" xfId="22102"/>
    <cellStyle name="Normal 2 32 6" xfId="17717"/>
    <cellStyle name="Normal 2 32 6 2" xfId="31999"/>
    <cellStyle name="Normal 2 32_Sheet1" xfId="32000"/>
    <cellStyle name="Normal 2 33" xfId="1282"/>
    <cellStyle name="Normal 2 33 2" xfId="1560"/>
    <cellStyle name="Normal 2 33 2 2" xfId="11166"/>
    <cellStyle name="Normal 2 33 2 2 2" xfId="32002"/>
    <cellStyle name="Normal 2 33 2 3" xfId="12981"/>
    <cellStyle name="Normal 2 33 2 4" xfId="17998"/>
    <cellStyle name="Normal 2 33 3" xfId="3632"/>
    <cellStyle name="Normal 2 33 3 2" xfId="13888"/>
    <cellStyle name="Normal 2 33 3 2 2" xfId="32003"/>
    <cellStyle name="Normal 2 33 3 3" xfId="18900"/>
    <cellStyle name="Normal 2 33 4" xfId="12706"/>
    <cellStyle name="Normal 2 33 4 2" xfId="32004"/>
    <cellStyle name="Normal 2 33 5" xfId="17723"/>
    <cellStyle name="Normal 2 33 5 2" xfId="32001"/>
    <cellStyle name="Normal 2 33_Sheet1" xfId="32005"/>
    <cellStyle name="Normal 2 34" xfId="1290"/>
    <cellStyle name="Normal 2 34 2" xfId="1367"/>
    <cellStyle name="Normal 2 34 2 2" xfId="1561"/>
    <cellStyle name="Normal 2 34 2 2 2" xfId="12982"/>
    <cellStyle name="Normal 2 34 2 2 3" xfId="17999"/>
    <cellStyle name="Normal 2 34 2 3" xfId="4480"/>
    <cellStyle name="Normal 2 34 2 3 2" xfId="14701"/>
    <cellStyle name="Normal 2 34 2 3 3" xfId="19713"/>
    <cellStyle name="Normal 2 34 2 4" xfId="11167"/>
    <cellStyle name="Normal 2 34 2 4 2" xfId="32007"/>
    <cellStyle name="Normal 2 34 2 5" xfId="12791"/>
    <cellStyle name="Normal 2 34 2 6" xfId="17808"/>
    <cellStyle name="Normal 2 34 3" xfId="10140"/>
    <cellStyle name="Normal 2 34 3 2" xfId="32008"/>
    <cellStyle name="Normal 2 34 4" xfId="12714"/>
    <cellStyle name="Normal 2 34 4 2" xfId="32009"/>
    <cellStyle name="Normal 2 34 5" xfId="17731"/>
    <cellStyle name="Normal 2 34 5 2" xfId="32006"/>
    <cellStyle name="Normal 2 34 6" xfId="45289"/>
    <cellStyle name="Normal 2 34_Sheet2" xfId="32010"/>
    <cellStyle name="Normal 2 35" xfId="1449"/>
    <cellStyle name="Normal 2 35 2" xfId="7027"/>
    <cellStyle name="Normal 2 35 2 2" xfId="32013"/>
    <cellStyle name="Normal 2 35 2 3" xfId="32012"/>
    <cellStyle name="Normal 2 35 2_Sheet2" xfId="32014"/>
    <cellStyle name="Normal 2 35 3" xfId="10141"/>
    <cellStyle name="Normal 2 35 3 2" xfId="32015"/>
    <cellStyle name="Normal 2 35 4" xfId="12872"/>
    <cellStyle name="Normal 2 35 4 2" xfId="32016"/>
    <cellStyle name="Normal 2 35 5" xfId="17889"/>
    <cellStyle name="Normal 2 35 5 2" xfId="32011"/>
    <cellStyle name="Normal 2 35 6" xfId="45288"/>
    <cellStyle name="Normal 2 35_Sheet2" xfId="32017"/>
    <cellStyle name="Normal 2 36" xfId="1452"/>
    <cellStyle name="Normal 2 36 2" xfId="10142"/>
    <cellStyle name="Normal 2 36 2 2" xfId="32019"/>
    <cellStyle name="Normal 2 36 3" xfId="12875"/>
    <cellStyle name="Normal 2 36 3 2" xfId="32020"/>
    <cellStyle name="Normal 2 36 4" xfId="17892"/>
    <cellStyle name="Normal 2 36 4 2" xfId="32018"/>
    <cellStyle name="Normal 2 36_Sheet2" xfId="32021"/>
    <cellStyle name="Normal 2 37" xfId="1448"/>
    <cellStyle name="Normal 2 37 2" xfId="10143"/>
    <cellStyle name="Normal 2 37 2 2" xfId="32023"/>
    <cellStyle name="Normal 2 37 3" xfId="12871"/>
    <cellStyle name="Normal 2 37 3 2" xfId="32022"/>
    <cellStyle name="Normal 2 37 4" xfId="17888"/>
    <cellStyle name="Normal 2 37_Sheet2" xfId="32024"/>
    <cellStyle name="Normal 2 38" xfId="1887"/>
    <cellStyle name="Normal 2 38 2" xfId="2750"/>
    <cellStyle name="Normal 2 38 2 2" xfId="11168"/>
    <cellStyle name="Normal 2 38 2 3" xfId="32025"/>
    <cellStyle name="Normal 2 38 3" xfId="13064"/>
    <cellStyle name="Normal 2 38 4" xfId="18081"/>
    <cellStyle name="Normal 2 39" xfId="2826"/>
    <cellStyle name="Normal 2 39 2" xfId="11272"/>
    <cellStyle name="Normal 2 39 2 2" xfId="32026"/>
    <cellStyle name="Normal 2 39 3" xfId="11309"/>
    <cellStyle name="Normal 2 39 4" xfId="13098"/>
    <cellStyle name="Normal 2 39 5" xfId="21535"/>
    <cellStyle name="Normal 2 39 6" xfId="21609"/>
    <cellStyle name="Normal 2 4" xfId="370"/>
    <cellStyle name="Normal 2 4 10" xfId="371"/>
    <cellStyle name="Normal 2 4 10 2" xfId="1102"/>
    <cellStyle name="Normal 2 4 10 2 2" xfId="12532"/>
    <cellStyle name="Normal 2 4 10 2 2 2" xfId="32027"/>
    <cellStyle name="Normal 2 4 10 2 3" xfId="17549"/>
    <cellStyle name="Normal 2 4 10 2 3 2" xfId="32028"/>
    <cellStyle name="Normal 2 4 10 2_Sheet1" xfId="32029"/>
    <cellStyle name="Normal 2 4 10 3" xfId="1975"/>
    <cellStyle name="Normal 2 4 10 3 2" xfId="10144"/>
    <cellStyle name="Normal 2 4 10 3 3" xfId="32030"/>
    <cellStyle name="Normal 2 4 10 3_Sheet1" xfId="32031"/>
    <cellStyle name="Normal 2 4 10 4" xfId="11811"/>
    <cellStyle name="Normal 2 4 10 4 2" xfId="32033"/>
    <cellStyle name="Normal 2 4 10 4 3" xfId="32032"/>
    <cellStyle name="Normal 2 4 10 5" xfId="16828"/>
    <cellStyle name="Normal 2 4 10 5 2" xfId="32034"/>
    <cellStyle name="Normal 2 4 10 6" xfId="32035"/>
    <cellStyle name="Normal 2 4 10_Sheet1" xfId="32036"/>
    <cellStyle name="Normal 2 4 11" xfId="372"/>
    <cellStyle name="Normal 2 4 11 2" xfId="1103"/>
    <cellStyle name="Normal 2 4 11 2 2" xfId="12533"/>
    <cellStyle name="Normal 2 4 11 2 2 2" xfId="32037"/>
    <cellStyle name="Normal 2 4 11 2 3" xfId="17550"/>
    <cellStyle name="Normal 2 4 11 2 3 2" xfId="32038"/>
    <cellStyle name="Normal 2 4 11 2_Sheet1" xfId="32039"/>
    <cellStyle name="Normal 2 4 11 3" xfId="1976"/>
    <cellStyle name="Normal 2 4 11 3 2" xfId="10145"/>
    <cellStyle name="Normal 2 4 11 3 3" xfId="32040"/>
    <cellStyle name="Normal 2 4 11 3_Sheet1" xfId="32041"/>
    <cellStyle name="Normal 2 4 11 4" xfId="11812"/>
    <cellStyle name="Normal 2 4 11 4 2" xfId="32043"/>
    <cellStyle name="Normal 2 4 11 4 3" xfId="32042"/>
    <cellStyle name="Normal 2 4 11 5" xfId="16829"/>
    <cellStyle name="Normal 2 4 11 5 2" xfId="32044"/>
    <cellStyle name="Normal 2 4 11 6" xfId="32045"/>
    <cellStyle name="Normal 2 4 11_Sheet1" xfId="32046"/>
    <cellStyle name="Normal 2 4 12" xfId="373"/>
    <cellStyle name="Normal 2 4 12 2" xfId="1104"/>
    <cellStyle name="Normal 2 4 12 2 2" xfId="12534"/>
    <cellStyle name="Normal 2 4 12 2 2 2" xfId="32047"/>
    <cellStyle name="Normal 2 4 12 2 3" xfId="17551"/>
    <cellStyle name="Normal 2 4 12 2 3 2" xfId="32048"/>
    <cellStyle name="Normal 2 4 12 2_Sheet1" xfId="32049"/>
    <cellStyle name="Normal 2 4 12 3" xfId="1977"/>
    <cellStyle name="Normal 2 4 12 3 2" xfId="10146"/>
    <cellStyle name="Normal 2 4 12 3 3" xfId="32050"/>
    <cellStyle name="Normal 2 4 12 3_Sheet1" xfId="32051"/>
    <cellStyle name="Normal 2 4 12 4" xfId="11813"/>
    <cellStyle name="Normal 2 4 12 4 2" xfId="32053"/>
    <cellStyle name="Normal 2 4 12 4 3" xfId="32052"/>
    <cellStyle name="Normal 2 4 12 5" xfId="16830"/>
    <cellStyle name="Normal 2 4 12 5 2" xfId="32054"/>
    <cellStyle name="Normal 2 4 12 6" xfId="32055"/>
    <cellStyle name="Normal 2 4 12_Sheet1" xfId="32056"/>
    <cellStyle name="Normal 2 4 13" xfId="374"/>
    <cellStyle name="Normal 2 4 13 2" xfId="1105"/>
    <cellStyle name="Normal 2 4 13 2 2" xfId="12535"/>
    <cellStyle name="Normal 2 4 13 2 2 2" xfId="32057"/>
    <cellStyle name="Normal 2 4 13 2 3" xfId="17552"/>
    <cellStyle name="Normal 2 4 13 2 3 2" xfId="32058"/>
    <cellStyle name="Normal 2 4 13 2_Sheet1" xfId="32059"/>
    <cellStyle name="Normal 2 4 13 3" xfId="1978"/>
    <cellStyle name="Normal 2 4 13 3 2" xfId="10147"/>
    <cellStyle name="Normal 2 4 13 3 3" xfId="32060"/>
    <cellStyle name="Normal 2 4 13 3_Sheet1" xfId="32061"/>
    <cellStyle name="Normal 2 4 13 4" xfId="11814"/>
    <cellStyle name="Normal 2 4 13 4 2" xfId="32063"/>
    <cellStyle name="Normal 2 4 13 4 3" xfId="32062"/>
    <cellStyle name="Normal 2 4 13 5" xfId="16831"/>
    <cellStyle name="Normal 2 4 13 5 2" xfId="32064"/>
    <cellStyle name="Normal 2 4 13 6" xfId="32065"/>
    <cellStyle name="Normal 2 4 13_Sheet1" xfId="32066"/>
    <cellStyle name="Normal 2 4 14" xfId="375"/>
    <cellStyle name="Normal 2 4 14 2" xfId="1106"/>
    <cellStyle name="Normal 2 4 14 2 2" xfId="12536"/>
    <cellStyle name="Normal 2 4 14 2 2 2" xfId="32067"/>
    <cellStyle name="Normal 2 4 14 2 3" xfId="17553"/>
    <cellStyle name="Normal 2 4 14 2 3 2" xfId="32068"/>
    <cellStyle name="Normal 2 4 14 2_Sheet1" xfId="32069"/>
    <cellStyle name="Normal 2 4 14 3" xfId="1979"/>
    <cellStyle name="Normal 2 4 14 3 2" xfId="10148"/>
    <cellStyle name="Normal 2 4 14 3 3" xfId="32070"/>
    <cellStyle name="Normal 2 4 14 3_Sheet1" xfId="32071"/>
    <cellStyle name="Normal 2 4 14 4" xfId="11815"/>
    <cellStyle name="Normal 2 4 14 4 2" xfId="32073"/>
    <cellStyle name="Normal 2 4 14 4 3" xfId="32072"/>
    <cellStyle name="Normal 2 4 14 5" xfId="16832"/>
    <cellStyle name="Normal 2 4 14 5 2" xfId="32074"/>
    <cellStyle name="Normal 2 4 14 6" xfId="32075"/>
    <cellStyle name="Normal 2 4 14_Sheet1" xfId="32076"/>
    <cellStyle name="Normal 2 4 15" xfId="1974"/>
    <cellStyle name="Normal 2 4 15 2" xfId="7028"/>
    <cellStyle name="Normal 2 4 15 2 2" xfId="32077"/>
    <cellStyle name="Normal 2 4 15 3" xfId="32078"/>
    <cellStyle name="Normal 2 4 15 4" xfId="22103"/>
    <cellStyle name="Normal 2 4 15_Sheet1" xfId="32079"/>
    <cellStyle name="Normal 2 4 16" xfId="10259"/>
    <cellStyle name="Normal 2 4 16 2" xfId="32080"/>
    <cellStyle name="Normal 2 4 16 3" xfId="22104"/>
    <cellStyle name="Normal 2 4 16_Sheet1" xfId="32081"/>
    <cellStyle name="Normal 2 4 17" xfId="11810"/>
    <cellStyle name="Normal 2 4 17 2" xfId="32083"/>
    <cellStyle name="Normal 2 4 17 3" xfId="32082"/>
    <cellStyle name="Normal 2 4 18" xfId="16827"/>
    <cellStyle name="Normal 2 4 18 2" xfId="32084"/>
    <cellStyle name="Normal 2 4 2" xfId="376"/>
    <cellStyle name="Normal 2 4 2 10" xfId="377"/>
    <cellStyle name="Normal 2 4 2 10 2" xfId="378"/>
    <cellStyle name="Normal 2 4 2 10 2 2" xfId="1982"/>
    <cellStyle name="Normal 2 4 2 10 2 2 2" xfId="7029"/>
    <cellStyle name="Normal 2 4 2 10 2 2 2 2" xfId="32085"/>
    <cellStyle name="Normal 2 4 2 10 2 2 3" xfId="32086"/>
    <cellStyle name="Normal 2 4 2 10 2 2_Sheet1" xfId="32087"/>
    <cellStyle name="Normal 2 4 2 10 2 3" xfId="7030"/>
    <cellStyle name="Normal 2 4 2 10 2 3 2" xfId="32089"/>
    <cellStyle name="Normal 2 4 2 10 2 3 3" xfId="32090"/>
    <cellStyle name="Normal 2 4 2 10 2 3 4" xfId="32088"/>
    <cellStyle name="Normal 2 4 2 10 2 4" xfId="10714"/>
    <cellStyle name="Normal 2 4 2 10 2 4 2" xfId="32091"/>
    <cellStyle name="Normal 2 4 2 10 2 5" xfId="11818"/>
    <cellStyle name="Normal 2 4 2 10 2 6" xfId="16835"/>
    <cellStyle name="Normal 2 4 2 10 2_Sheet1" xfId="32092"/>
    <cellStyle name="Normal 2 4 2 10 3" xfId="1981"/>
    <cellStyle name="Normal 2 4 2 10 3 2" xfId="7031"/>
    <cellStyle name="Normal 2 4 2 10 3 2 2" xfId="32093"/>
    <cellStyle name="Normal 2 4 2 10 3 3" xfId="32094"/>
    <cellStyle name="Normal 2 4 2 10 3_Sheet1" xfId="32095"/>
    <cellStyle name="Normal 2 4 2 10 4" xfId="7032"/>
    <cellStyle name="Normal 2 4 2 10 4 2" xfId="32097"/>
    <cellStyle name="Normal 2 4 2 10 4 3" xfId="32098"/>
    <cellStyle name="Normal 2 4 2 10 4 4" xfId="32096"/>
    <cellStyle name="Normal 2 4 2 10 5" xfId="10715"/>
    <cellStyle name="Normal 2 4 2 10 5 2" xfId="32099"/>
    <cellStyle name="Normal 2 4 2 10 6" xfId="11817"/>
    <cellStyle name="Normal 2 4 2 10 7" xfId="16834"/>
    <cellStyle name="Normal 2 4 2 10_ASP" xfId="7033"/>
    <cellStyle name="Normal 2 4 2 11" xfId="379"/>
    <cellStyle name="Normal 2 4 2 11 2" xfId="380"/>
    <cellStyle name="Normal 2 4 2 11 2 2" xfId="1984"/>
    <cellStyle name="Normal 2 4 2 11 2 2 2" xfId="7034"/>
    <cellStyle name="Normal 2 4 2 11 2 2 2 2" xfId="32100"/>
    <cellStyle name="Normal 2 4 2 11 2 2 3" xfId="32101"/>
    <cellStyle name="Normal 2 4 2 11 2 2_Sheet1" xfId="32102"/>
    <cellStyle name="Normal 2 4 2 11 2 3" xfId="7035"/>
    <cellStyle name="Normal 2 4 2 11 2 3 2" xfId="32104"/>
    <cellStyle name="Normal 2 4 2 11 2 3 3" xfId="32105"/>
    <cellStyle name="Normal 2 4 2 11 2 3 4" xfId="32103"/>
    <cellStyle name="Normal 2 4 2 11 2 4" xfId="10716"/>
    <cellStyle name="Normal 2 4 2 11 2 4 2" xfId="32106"/>
    <cellStyle name="Normal 2 4 2 11 2 5" xfId="11820"/>
    <cellStyle name="Normal 2 4 2 11 2 6" xfId="16837"/>
    <cellStyle name="Normal 2 4 2 11 2_Sheet1" xfId="32107"/>
    <cellStyle name="Normal 2 4 2 11 3" xfId="1983"/>
    <cellStyle name="Normal 2 4 2 11 3 2" xfId="7036"/>
    <cellStyle name="Normal 2 4 2 11 3 2 2" xfId="32108"/>
    <cellStyle name="Normal 2 4 2 11 3 3" xfId="32109"/>
    <cellStyle name="Normal 2 4 2 11 3_Sheet1" xfId="32110"/>
    <cellStyle name="Normal 2 4 2 11 4" xfId="7037"/>
    <cellStyle name="Normal 2 4 2 11 4 2" xfId="32112"/>
    <cellStyle name="Normal 2 4 2 11 4 3" xfId="32113"/>
    <cellStyle name="Normal 2 4 2 11 4 4" xfId="32111"/>
    <cellStyle name="Normal 2 4 2 11 5" xfId="10717"/>
    <cellStyle name="Normal 2 4 2 11 5 2" xfId="32114"/>
    <cellStyle name="Normal 2 4 2 11 6" xfId="11819"/>
    <cellStyle name="Normal 2 4 2 11 7" xfId="16836"/>
    <cellStyle name="Normal 2 4 2 11_ASP" xfId="7038"/>
    <cellStyle name="Normal 2 4 2 12" xfId="381"/>
    <cellStyle name="Normal 2 4 2 12 2" xfId="382"/>
    <cellStyle name="Normal 2 4 2 12 2 2" xfId="1986"/>
    <cellStyle name="Normal 2 4 2 12 2 2 2" xfId="7039"/>
    <cellStyle name="Normal 2 4 2 12 2 2 2 2" xfId="32115"/>
    <cellStyle name="Normal 2 4 2 12 2 2 3" xfId="32116"/>
    <cellStyle name="Normal 2 4 2 12 2 2_Sheet1" xfId="32117"/>
    <cellStyle name="Normal 2 4 2 12 2 3" xfId="7040"/>
    <cellStyle name="Normal 2 4 2 12 2 3 2" xfId="32119"/>
    <cellStyle name="Normal 2 4 2 12 2 3 3" xfId="32120"/>
    <cellStyle name="Normal 2 4 2 12 2 3 4" xfId="32118"/>
    <cellStyle name="Normal 2 4 2 12 2 4" xfId="10718"/>
    <cellStyle name="Normal 2 4 2 12 2 4 2" xfId="32121"/>
    <cellStyle name="Normal 2 4 2 12 2 5" xfId="11822"/>
    <cellStyle name="Normal 2 4 2 12 2 6" xfId="16839"/>
    <cellStyle name="Normal 2 4 2 12 2_Sheet1" xfId="32122"/>
    <cellStyle name="Normal 2 4 2 12 3" xfId="1985"/>
    <cellStyle name="Normal 2 4 2 12 3 2" xfId="7041"/>
    <cellStyle name="Normal 2 4 2 12 3 2 2" xfId="32123"/>
    <cellStyle name="Normal 2 4 2 12 3 3" xfId="32124"/>
    <cellStyle name="Normal 2 4 2 12 3_Sheet1" xfId="32125"/>
    <cellStyle name="Normal 2 4 2 12 4" xfId="7042"/>
    <cellStyle name="Normal 2 4 2 12 4 2" xfId="32127"/>
    <cellStyle name="Normal 2 4 2 12 4 3" xfId="32128"/>
    <cellStyle name="Normal 2 4 2 12 4 4" xfId="32126"/>
    <cellStyle name="Normal 2 4 2 12 5" xfId="10719"/>
    <cellStyle name="Normal 2 4 2 12 5 2" xfId="32129"/>
    <cellStyle name="Normal 2 4 2 12 6" xfId="11821"/>
    <cellStyle name="Normal 2 4 2 12 7" xfId="16838"/>
    <cellStyle name="Normal 2 4 2 12_ASP" xfId="7043"/>
    <cellStyle name="Normal 2 4 2 13" xfId="383"/>
    <cellStyle name="Normal 2 4 2 13 2" xfId="384"/>
    <cellStyle name="Normal 2 4 2 13 2 2" xfId="1988"/>
    <cellStyle name="Normal 2 4 2 13 2 2 2" xfId="7044"/>
    <cellStyle name="Normal 2 4 2 13 2 2 2 2" xfId="32130"/>
    <cellStyle name="Normal 2 4 2 13 2 2 3" xfId="32131"/>
    <cellStyle name="Normal 2 4 2 13 2 2_Sheet1" xfId="32132"/>
    <cellStyle name="Normal 2 4 2 13 2 3" xfId="7045"/>
    <cellStyle name="Normal 2 4 2 13 2 3 2" xfId="32134"/>
    <cellStyle name="Normal 2 4 2 13 2 3 3" xfId="32135"/>
    <cellStyle name="Normal 2 4 2 13 2 3 4" xfId="32133"/>
    <cellStyle name="Normal 2 4 2 13 2 4" xfId="10720"/>
    <cellStyle name="Normal 2 4 2 13 2 4 2" xfId="32136"/>
    <cellStyle name="Normal 2 4 2 13 2 5" xfId="11824"/>
    <cellStyle name="Normal 2 4 2 13 2 6" xfId="16841"/>
    <cellStyle name="Normal 2 4 2 13 2_Sheet1" xfId="32137"/>
    <cellStyle name="Normal 2 4 2 13 3" xfId="1987"/>
    <cellStyle name="Normal 2 4 2 13 3 2" xfId="7046"/>
    <cellStyle name="Normal 2 4 2 13 3 2 2" xfId="32138"/>
    <cellStyle name="Normal 2 4 2 13 3 3" xfId="32139"/>
    <cellStyle name="Normal 2 4 2 13 3_Sheet1" xfId="32140"/>
    <cellStyle name="Normal 2 4 2 13 4" xfId="7047"/>
    <cellStyle name="Normal 2 4 2 13 4 2" xfId="32142"/>
    <cellStyle name="Normal 2 4 2 13 4 3" xfId="32143"/>
    <cellStyle name="Normal 2 4 2 13 4 4" xfId="32141"/>
    <cellStyle name="Normal 2 4 2 13 5" xfId="10721"/>
    <cellStyle name="Normal 2 4 2 13 5 2" xfId="32144"/>
    <cellStyle name="Normal 2 4 2 13 6" xfId="11823"/>
    <cellStyle name="Normal 2 4 2 13 7" xfId="16840"/>
    <cellStyle name="Normal 2 4 2 13_ASP" xfId="7048"/>
    <cellStyle name="Normal 2 4 2 14" xfId="1107"/>
    <cellStyle name="Normal 2 4 2 14 2" xfId="12537"/>
    <cellStyle name="Normal 2 4 2 14 2 2" xfId="32145"/>
    <cellStyle name="Normal 2 4 2 14 3" xfId="17554"/>
    <cellStyle name="Normal 2 4 2 14 3 2" xfId="32146"/>
    <cellStyle name="Normal 2 4 2 14_Sheet1" xfId="32147"/>
    <cellStyle name="Normal 2 4 2 15" xfId="1980"/>
    <cellStyle name="Normal 2 4 2 15 2" xfId="5286"/>
    <cellStyle name="Normal 2 4 2 15 3" xfId="15460"/>
    <cellStyle name="Normal 2 4 2 15 3 2" xfId="32148"/>
    <cellStyle name="Normal 2 4 2 15 4" xfId="20472"/>
    <cellStyle name="Normal 2 4 2 15 4 2" xfId="32149"/>
    <cellStyle name="Normal 2 4 2 15_Sheet1" xfId="32150"/>
    <cellStyle name="Normal 2 4 2 16" xfId="10149"/>
    <cellStyle name="Normal 2 4 2 16 2" xfId="32151"/>
    <cellStyle name="Normal 2 4 2 16 3" xfId="32152"/>
    <cellStyle name="Normal 2 4 2 16_Sheet1" xfId="32153"/>
    <cellStyle name="Normal 2 4 2 17" xfId="10193"/>
    <cellStyle name="Normal 2 4 2 17 2" xfId="32155"/>
    <cellStyle name="Normal 2 4 2 17 3" xfId="32154"/>
    <cellStyle name="Normal 2 4 2 18" xfId="11816"/>
    <cellStyle name="Normal 2 4 2 18 2" xfId="32156"/>
    <cellStyle name="Normal 2 4 2 19" xfId="16833"/>
    <cellStyle name="Normal 2 4 2 19 2" xfId="32157"/>
    <cellStyle name="Normal 2 4 2 2" xfId="385"/>
    <cellStyle name="Normal 2 4 2 2 2" xfId="386"/>
    <cellStyle name="Normal 2 4 2 2 2 2" xfId="1990"/>
    <cellStyle name="Normal 2 4 2 2 2 2 2" xfId="7049"/>
    <cellStyle name="Normal 2 4 2 2 2 2 2 2" xfId="32158"/>
    <cellStyle name="Normal 2 4 2 2 2 2 3" xfId="32159"/>
    <cellStyle name="Normal 2 4 2 2 2 2_Sheet1" xfId="32160"/>
    <cellStyle name="Normal 2 4 2 2 2 3" xfId="7050"/>
    <cellStyle name="Normal 2 4 2 2 2 3 2" xfId="32162"/>
    <cellStyle name="Normal 2 4 2 2 2 3 3" xfId="32163"/>
    <cellStyle name="Normal 2 4 2 2 2 3 4" xfId="32161"/>
    <cellStyle name="Normal 2 4 2 2 2 4" xfId="10722"/>
    <cellStyle name="Normal 2 4 2 2 2 4 2" xfId="32164"/>
    <cellStyle name="Normal 2 4 2 2 2 5" xfId="11826"/>
    <cellStyle name="Normal 2 4 2 2 2 6" xfId="16843"/>
    <cellStyle name="Normal 2 4 2 2 2_Sheet1" xfId="32165"/>
    <cellStyle name="Normal 2 4 2 2 3" xfId="1989"/>
    <cellStyle name="Normal 2 4 2 2 3 2" xfId="7051"/>
    <cellStyle name="Normal 2 4 2 2 3 2 2" xfId="32166"/>
    <cellStyle name="Normal 2 4 2 2 3 3" xfId="32167"/>
    <cellStyle name="Normal 2 4 2 2 3_Sheet1" xfId="32168"/>
    <cellStyle name="Normal 2 4 2 2 4" xfId="7052"/>
    <cellStyle name="Normal 2 4 2 2 4 2" xfId="32170"/>
    <cellStyle name="Normal 2 4 2 2 4 3" xfId="32171"/>
    <cellStyle name="Normal 2 4 2 2 4 4" xfId="32169"/>
    <cellStyle name="Normal 2 4 2 2 5" xfId="10723"/>
    <cellStyle name="Normal 2 4 2 2 5 2" xfId="32172"/>
    <cellStyle name="Normal 2 4 2 2 6" xfId="11825"/>
    <cellStyle name="Normal 2 4 2 2 7" xfId="16842"/>
    <cellStyle name="Normal 2 4 2 2_ASP" xfId="7053"/>
    <cellStyle name="Normal 2 4 2 20" xfId="32173"/>
    <cellStyle name="Normal 2 4 2 21" xfId="32174"/>
    <cellStyle name="Normal 2 4 2 22" xfId="32175"/>
    <cellStyle name="Normal 2 4 2 23" xfId="32176"/>
    <cellStyle name="Normal 2 4 2 3" xfId="387"/>
    <cellStyle name="Normal 2 4 2 3 2" xfId="388"/>
    <cellStyle name="Normal 2 4 2 3 2 2" xfId="1992"/>
    <cellStyle name="Normal 2 4 2 3 2 2 2" xfId="7054"/>
    <cellStyle name="Normal 2 4 2 3 2 2 2 2" xfId="32177"/>
    <cellStyle name="Normal 2 4 2 3 2 2 3" xfId="32178"/>
    <cellStyle name="Normal 2 4 2 3 2 2_Sheet1" xfId="32179"/>
    <cellStyle name="Normal 2 4 2 3 2 3" xfId="7055"/>
    <cellStyle name="Normal 2 4 2 3 2 3 2" xfId="32181"/>
    <cellStyle name="Normal 2 4 2 3 2 3 3" xfId="32182"/>
    <cellStyle name="Normal 2 4 2 3 2 3 4" xfId="32180"/>
    <cellStyle name="Normal 2 4 2 3 2 4" xfId="10724"/>
    <cellStyle name="Normal 2 4 2 3 2 4 2" xfId="32183"/>
    <cellStyle name="Normal 2 4 2 3 2 5" xfId="11828"/>
    <cellStyle name="Normal 2 4 2 3 2 6" xfId="16845"/>
    <cellStyle name="Normal 2 4 2 3 2_Sheet1" xfId="32184"/>
    <cellStyle name="Normal 2 4 2 3 3" xfId="1991"/>
    <cellStyle name="Normal 2 4 2 3 3 2" xfId="7056"/>
    <cellStyle name="Normal 2 4 2 3 3 2 2" xfId="32185"/>
    <cellStyle name="Normal 2 4 2 3 3 3" xfId="32186"/>
    <cellStyle name="Normal 2 4 2 3 3_Sheet1" xfId="32187"/>
    <cellStyle name="Normal 2 4 2 3 4" xfId="7057"/>
    <cellStyle name="Normal 2 4 2 3 4 2" xfId="32189"/>
    <cellStyle name="Normal 2 4 2 3 4 3" xfId="32190"/>
    <cellStyle name="Normal 2 4 2 3 4 4" xfId="32188"/>
    <cellStyle name="Normal 2 4 2 3 5" xfId="10725"/>
    <cellStyle name="Normal 2 4 2 3 5 2" xfId="32191"/>
    <cellStyle name="Normal 2 4 2 3 6" xfId="11827"/>
    <cellStyle name="Normal 2 4 2 3 7" xfId="16844"/>
    <cellStyle name="Normal 2 4 2 3_ASP" xfId="7058"/>
    <cellStyle name="Normal 2 4 2 4" xfId="389"/>
    <cellStyle name="Normal 2 4 2 4 2" xfId="390"/>
    <cellStyle name="Normal 2 4 2 4 2 2" xfId="1994"/>
    <cellStyle name="Normal 2 4 2 4 2 2 2" xfId="7059"/>
    <cellStyle name="Normal 2 4 2 4 2 2 2 2" xfId="32192"/>
    <cellStyle name="Normal 2 4 2 4 2 2 3" xfId="32193"/>
    <cellStyle name="Normal 2 4 2 4 2 2_Sheet1" xfId="32194"/>
    <cellStyle name="Normal 2 4 2 4 2 3" xfId="7060"/>
    <cellStyle name="Normal 2 4 2 4 2 3 2" xfId="32196"/>
    <cellStyle name="Normal 2 4 2 4 2 3 3" xfId="32197"/>
    <cellStyle name="Normal 2 4 2 4 2 3 4" xfId="32195"/>
    <cellStyle name="Normal 2 4 2 4 2 4" xfId="10726"/>
    <cellStyle name="Normal 2 4 2 4 2 4 2" xfId="32198"/>
    <cellStyle name="Normal 2 4 2 4 2 5" xfId="11830"/>
    <cellStyle name="Normal 2 4 2 4 2 6" xfId="16847"/>
    <cellStyle name="Normal 2 4 2 4 2_Sheet1" xfId="32199"/>
    <cellStyle name="Normal 2 4 2 4 3" xfId="1993"/>
    <cellStyle name="Normal 2 4 2 4 3 2" xfId="7061"/>
    <cellStyle name="Normal 2 4 2 4 3 2 2" xfId="32200"/>
    <cellStyle name="Normal 2 4 2 4 3 3" xfId="32201"/>
    <cellStyle name="Normal 2 4 2 4 3_Sheet1" xfId="32202"/>
    <cellStyle name="Normal 2 4 2 4 4" xfId="7062"/>
    <cellStyle name="Normal 2 4 2 4 4 2" xfId="32204"/>
    <cellStyle name="Normal 2 4 2 4 4 3" xfId="32205"/>
    <cellStyle name="Normal 2 4 2 4 4 4" xfId="32203"/>
    <cellStyle name="Normal 2 4 2 4 5" xfId="10727"/>
    <cellStyle name="Normal 2 4 2 4 5 2" xfId="32206"/>
    <cellStyle name="Normal 2 4 2 4 6" xfId="11829"/>
    <cellStyle name="Normal 2 4 2 4 7" xfId="16846"/>
    <cellStyle name="Normal 2 4 2 4_ASP" xfId="7063"/>
    <cellStyle name="Normal 2 4 2 5" xfId="391"/>
    <cellStyle name="Normal 2 4 2 5 2" xfId="392"/>
    <cellStyle name="Normal 2 4 2 5 2 2" xfId="1996"/>
    <cellStyle name="Normal 2 4 2 5 2 2 2" xfId="7064"/>
    <cellStyle name="Normal 2 4 2 5 2 2 2 2" xfId="32207"/>
    <cellStyle name="Normal 2 4 2 5 2 2 3" xfId="32208"/>
    <cellStyle name="Normal 2 4 2 5 2 2_Sheet1" xfId="32209"/>
    <cellStyle name="Normal 2 4 2 5 2 3" xfId="7065"/>
    <cellStyle name="Normal 2 4 2 5 2 3 2" xfId="32211"/>
    <cellStyle name="Normal 2 4 2 5 2 3 3" xfId="32212"/>
    <cellStyle name="Normal 2 4 2 5 2 3 4" xfId="32210"/>
    <cellStyle name="Normal 2 4 2 5 2 4" xfId="10728"/>
    <cellStyle name="Normal 2 4 2 5 2 4 2" xfId="32213"/>
    <cellStyle name="Normal 2 4 2 5 2 5" xfId="11832"/>
    <cellStyle name="Normal 2 4 2 5 2 6" xfId="16849"/>
    <cellStyle name="Normal 2 4 2 5 2_Sheet1" xfId="32214"/>
    <cellStyle name="Normal 2 4 2 5 3" xfId="1995"/>
    <cellStyle name="Normal 2 4 2 5 3 2" xfId="7066"/>
    <cellStyle name="Normal 2 4 2 5 3 2 2" xfId="32215"/>
    <cellStyle name="Normal 2 4 2 5 3 3" xfId="32216"/>
    <cellStyle name="Normal 2 4 2 5 3_Sheet1" xfId="32217"/>
    <cellStyle name="Normal 2 4 2 5 4" xfId="7067"/>
    <cellStyle name="Normal 2 4 2 5 4 2" xfId="32219"/>
    <cellStyle name="Normal 2 4 2 5 4 3" xfId="32220"/>
    <cellStyle name="Normal 2 4 2 5 4 4" xfId="32218"/>
    <cellStyle name="Normal 2 4 2 5 5" xfId="10729"/>
    <cellStyle name="Normal 2 4 2 5 5 2" xfId="32221"/>
    <cellStyle name="Normal 2 4 2 5 6" xfId="11831"/>
    <cellStyle name="Normal 2 4 2 5 7" xfId="16848"/>
    <cellStyle name="Normal 2 4 2 5_ASP" xfId="7068"/>
    <cellStyle name="Normal 2 4 2 6" xfId="393"/>
    <cellStyle name="Normal 2 4 2 6 2" xfId="394"/>
    <cellStyle name="Normal 2 4 2 6 2 2" xfId="1998"/>
    <cellStyle name="Normal 2 4 2 6 2 2 2" xfId="7069"/>
    <cellStyle name="Normal 2 4 2 6 2 2 2 2" xfId="32222"/>
    <cellStyle name="Normal 2 4 2 6 2 2 3" xfId="32223"/>
    <cellStyle name="Normal 2 4 2 6 2 2_Sheet1" xfId="32224"/>
    <cellStyle name="Normal 2 4 2 6 2 3" xfId="7070"/>
    <cellStyle name="Normal 2 4 2 6 2 3 2" xfId="32226"/>
    <cellStyle name="Normal 2 4 2 6 2 3 3" xfId="32227"/>
    <cellStyle name="Normal 2 4 2 6 2 3 4" xfId="32225"/>
    <cellStyle name="Normal 2 4 2 6 2 4" xfId="10730"/>
    <cellStyle name="Normal 2 4 2 6 2 4 2" xfId="32228"/>
    <cellStyle name="Normal 2 4 2 6 2 5" xfId="11834"/>
    <cellStyle name="Normal 2 4 2 6 2 6" xfId="16851"/>
    <cellStyle name="Normal 2 4 2 6 2_Sheet1" xfId="32229"/>
    <cellStyle name="Normal 2 4 2 6 3" xfId="1997"/>
    <cellStyle name="Normal 2 4 2 6 3 2" xfId="7071"/>
    <cellStyle name="Normal 2 4 2 6 3 2 2" xfId="32230"/>
    <cellStyle name="Normal 2 4 2 6 3 3" xfId="32231"/>
    <cellStyle name="Normal 2 4 2 6 3_Sheet1" xfId="32232"/>
    <cellStyle name="Normal 2 4 2 6 4" xfId="7072"/>
    <cellStyle name="Normal 2 4 2 6 4 2" xfId="32234"/>
    <cellStyle name="Normal 2 4 2 6 4 3" xfId="32235"/>
    <cellStyle name="Normal 2 4 2 6 4 4" xfId="32233"/>
    <cellStyle name="Normal 2 4 2 6 5" xfId="10731"/>
    <cellStyle name="Normal 2 4 2 6 5 2" xfId="32236"/>
    <cellStyle name="Normal 2 4 2 6 6" xfId="11833"/>
    <cellStyle name="Normal 2 4 2 6 7" xfId="16850"/>
    <cellStyle name="Normal 2 4 2 6_ASP" xfId="7073"/>
    <cellStyle name="Normal 2 4 2 7" xfId="395"/>
    <cellStyle name="Normal 2 4 2 7 2" xfId="396"/>
    <cellStyle name="Normal 2 4 2 7 2 2" xfId="2000"/>
    <cellStyle name="Normal 2 4 2 7 2 2 2" xfId="7074"/>
    <cellStyle name="Normal 2 4 2 7 2 2 2 2" xfId="32237"/>
    <cellStyle name="Normal 2 4 2 7 2 2 3" xfId="32238"/>
    <cellStyle name="Normal 2 4 2 7 2 2_Sheet1" xfId="32239"/>
    <cellStyle name="Normal 2 4 2 7 2 3" xfId="7075"/>
    <cellStyle name="Normal 2 4 2 7 2 3 2" xfId="32241"/>
    <cellStyle name="Normal 2 4 2 7 2 3 3" xfId="32242"/>
    <cellStyle name="Normal 2 4 2 7 2 3 4" xfId="32240"/>
    <cellStyle name="Normal 2 4 2 7 2 4" xfId="10732"/>
    <cellStyle name="Normal 2 4 2 7 2 4 2" xfId="32243"/>
    <cellStyle name="Normal 2 4 2 7 2 5" xfId="11836"/>
    <cellStyle name="Normal 2 4 2 7 2 6" xfId="16853"/>
    <cellStyle name="Normal 2 4 2 7 2_Sheet1" xfId="32244"/>
    <cellStyle name="Normal 2 4 2 7 3" xfId="1999"/>
    <cellStyle name="Normal 2 4 2 7 3 2" xfId="7076"/>
    <cellStyle name="Normal 2 4 2 7 3 2 2" xfId="32245"/>
    <cellStyle name="Normal 2 4 2 7 3 3" xfId="32246"/>
    <cellStyle name="Normal 2 4 2 7 3_Sheet1" xfId="32247"/>
    <cellStyle name="Normal 2 4 2 7 4" xfId="7077"/>
    <cellStyle name="Normal 2 4 2 7 4 2" xfId="32249"/>
    <cellStyle name="Normal 2 4 2 7 4 3" xfId="32250"/>
    <cellStyle name="Normal 2 4 2 7 4 4" xfId="32248"/>
    <cellStyle name="Normal 2 4 2 7 5" xfId="10733"/>
    <cellStyle name="Normal 2 4 2 7 5 2" xfId="32251"/>
    <cellStyle name="Normal 2 4 2 7 6" xfId="11835"/>
    <cellStyle name="Normal 2 4 2 7 7" xfId="16852"/>
    <cellStyle name="Normal 2 4 2 7_ASP" xfId="7078"/>
    <cellStyle name="Normal 2 4 2 8" xfId="397"/>
    <cellStyle name="Normal 2 4 2 8 2" xfId="398"/>
    <cellStyle name="Normal 2 4 2 8 2 2" xfId="2002"/>
    <cellStyle name="Normal 2 4 2 8 2 2 2" xfId="7079"/>
    <cellStyle name="Normal 2 4 2 8 2 2 2 2" xfId="32252"/>
    <cellStyle name="Normal 2 4 2 8 2 2 3" xfId="32253"/>
    <cellStyle name="Normal 2 4 2 8 2 2_Sheet1" xfId="32254"/>
    <cellStyle name="Normal 2 4 2 8 2 3" xfId="7080"/>
    <cellStyle name="Normal 2 4 2 8 2 3 2" xfId="32256"/>
    <cellStyle name="Normal 2 4 2 8 2 3 3" xfId="32257"/>
    <cellStyle name="Normal 2 4 2 8 2 3 4" xfId="32255"/>
    <cellStyle name="Normal 2 4 2 8 2 4" xfId="10734"/>
    <cellStyle name="Normal 2 4 2 8 2 4 2" xfId="32258"/>
    <cellStyle name="Normal 2 4 2 8 2 5" xfId="11838"/>
    <cellStyle name="Normal 2 4 2 8 2 6" xfId="16855"/>
    <cellStyle name="Normal 2 4 2 8 2_Sheet1" xfId="32259"/>
    <cellStyle name="Normal 2 4 2 8 3" xfId="2001"/>
    <cellStyle name="Normal 2 4 2 8 3 2" xfId="7081"/>
    <cellStyle name="Normal 2 4 2 8 3 2 2" xfId="32260"/>
    <cellStyle name="Normal 2 4 2 8 3 3" xfId="32261"/>
    <cellStyle name="Normal 2 4 2 8 3_Sheet1" xfId="32262"/>
    <cellStyle name="Normal 2 4 2 8 4" xfId="7082"/>
    <cellStyle name="Normal 2 4 2 8 4 2" xfId="32264"/>
    <cellStyle name="Normal 2 4 2 8 4 3" xfId="32265"/>
    <cellStyle name="Normal 2 4 2 8 4 4" xfId="32263"/>
    <cellStyle name="Normal 2 4 2 8 5" xfId="10735"/>
    <cellStyle name="Normal 2 4 2 8 5 2" xfId="32266"/>
    <cellStyle name="Normal 2 4 2 8 6" xfId="11837"/>
    <cellStyle name="Normal 2 4 2 8 7" xfId="16854"/>
    <cellStyle name="Normal 2 4 2 8_ASP" xfId="7083"/>
    <cellStyle name="Normal 2 4 2 9" xfId="399"/>
    <cellStyle name="Normal 2 4 2 9 2" xfId="400"/>
    <cellStyle name="Normal 2 4 2 9 2 2" xfId="2004"/>
    <cellStyle name="Normal 2 4 2 9 2 2 2" xfId="7084"/>
    <cellStyle name="Normal 2 4 2 9 2 2 2 2" xfId="32267"/>
    <cellStyle name="Normal 2 4 2 9 2 2 3" xfId="32268"/>
    <cellStyle name="Normal 2 4 2 9 2 2_Sheet1" xfId="32269"/>
    <cellStyle name="Normal 2 4 2 9 2 3" xfId="7085"/>
    <cellStyle name="Normal 2 4 2 9 2 3 2" xfId="32271"/>
    <cellStyle name="Normal 2 4 2 9 2 3 3" xfId="32272"/>
    <cellStyle name="Normal 2 4 2 9 2 3 4" xfId="32270"/>
    <cellStyle name="Normal 2 4 2 9 2 4" xfId="10736"/>
    <cellStyle name="Normal 2 4 2 9 2 4 2" xfId="32273"/>
    <cellStyle name="Normal 2 4 2 9 2 5" xfId="11840"/>
    <cellStyle name="Normal 2 4 2 9 2 6" xfId="16857"/>
    <cellStyle name="Normal 2 4 2 9 2_Sheet1" xfId="32274"/>
    <cellStyle name="Normal 2 4 2 9 3" xfId="2003"/>
    <cellStyle name="Normal 2 4 2 9 3 2" xfId="7086"/>
    <cellStyle name="Normal 2 4 2 9 3 2 2" xfId="32275"/>
    <cellStyle name="Normal 2 4 2 9 3 3" xfId="32276"/>
    <cellStyle name="Normal 2 4 2 9 3_Sheet1" xfId="32277"/>
    <cellStyle name="Normal 2 4 2 9 4" xfId="7087"/>
    <cellStyle name="Normal 2 4 2 9 4 2" xfId="32279"/>
    <cellStyle name="Normal 2 4 2 9 4 3" xfId="32280"/>
    <cellStyle name="Normal 2 4 2 9 4 4" xfId="32278"/>
    <cellStyle name="Normal 2 4 2 9 5" xfId="10737"/>
    <cellStyle name="Normal 2 4 2 9 5 2" xfId="32281"/>
    <cellStyle name="Normal 2 4 2 9 6" xfId="11839"/>
    <cellStyle name="Normal 2 4 2 9 7" xfId="16856"/>
    <cellStyle name="Normal 2 4 2 9_ASP" xfId="7088"/>
    <cellStyle name="Normal 2 4 2_77" xfId="22105"/>
    <cellStyle name="Normal 2 4 3" xfId="401"/>
    <cellStyle name="Normal 2 4 3 2" xfId="1108"/>
    <cellStyle name="Normal 2 4 3 2 2" xfId="12538"/>
    <cellStyle name="Normal 2 4 3 2 2 2" xfId="32282"/>
    <cellStyle name="Normal 2 4 3 2 3" xfId="17555"/>
    <cellStyle name="Normal 2 4 3 2 3 2" xfId="32283"/>
    <cellStyle name="Normal 2 4 3 2_Sheet1" xfId="32284"/>
    <cellStyle name="Normal 2 4 3 3" xfId="2005"/>
    <cellStyle name="Normal 2 4 3 3 2" xfId="10150"/>
    <cellStyle name="Normal 2 4 3 3 3" xfId="32285"/>
    <cellStyle name="Normal 2 4 3 3_Sheet1" xfId="32286"/>
    <cellStyle name="Normal 2 4 3 4" xfId="11841"/>
    <cellStyle name="Normal 2 4 3 4 2" xfId="32288"/>
    <cellStyle name="Normal 2 4 3 4 3" xfId="32287"/>
    <cellStyle name="Normal 2 4 3 5" xfId="16858"/>
    <cellStyle name="Normal 2 4 3 5 2" xfId="32289"/>
    <cellStyle name="Normal 2 4 3 6" xfId="32290"/>
    <cellStyle name="Normal 2 4 3_Sheet1" xfId="32291"/>
    <cellStyle name="Normal 2 4 4" xfId="402"/>
    <cellStyle name="Normal 2 4 4 2" xfId="1109"/>
    <cellStyle name="Normal 2 4 4 2 2" xfId="12539"/>
    <cellStyle name="Normal 2 4 4 2 2 2" xfId="32292"/>
    <cellStyle name="Normal 2 4 4 2 3" xfId="17556"/>
    <cellStyle name="Normal 2 4 4 2 3 2" xfId="32293"/>
    <cellStyle name="Normal 2 4 4 2_Sheet1" xfId="32294"/>
    <cellStyle name="Normal 2 4 4 3" xfId="2006"/>
    <cellStyle name="Normal 2 4 4 3 2" xfId="10151"/>
    <cellStyle name="Normal 2 4 4 3 3" xfId="32295"/>
    <cellStyle name="Normal 2 4 4 3_Sheet1" xfId="32296"/>
    <cellStyle name="Normal 2 4 4 4" xfId="11842"/>
    <cellStyle name="Normal 2 4 4 4 2" xfId="32298"/>
    <cellStyle name="Normal 2 4 4 4 3" xfId="32297"/>
    <cellStyle name="Normal 2 4 4 5" xfId="16859"/>
    <cellStyle name="Normal 2 4 4 5 2" xfId="32299"/>
    <cellStyle name="Normal 2 4 4 6" xfId="32300"/>
    <cellStyle name="Normal 2 4 4_Sheet1" xfId="32301"/>
    <cellStyle name="Normal 2 4 5" xfId="403"/>
    <cellStyle name="Normal 2 4 5 2" xfId="1110"/>
    <cellStyle name="Normal 2 4 5 2 2" xfId="12540"/>
    <cellStyle name="Normal 2 4 5 2 2 2" xfId="32302"/>
    <cellStyle name="Normal 2 4 5 2 3" xfId="17557"/>
    <cellStyle name="Normal 2 4 5 2 3 2" xfId="32303"/>
    <cellStyle name="Normal 2 4 5 2_Sheet1" xfId="32304"/>
    <cellStyle name="Normal 2 4 5 3" xfId="2007"/>
    <cellStyle name="Normal 2 4 5 3 2" xfId="10152"/>
    <cellStyle name="Normal 2 4 5 3 3" xfId="32305"/>
    <cellStyle name="Normal 2 4 5 3_Sheet1" xfId="32306"/>
    <cellStyle name="Normal 2 4 5 4" xfId="11843"/>
    <cellStyle name="Normal 2 4 5 4 2" xfId="32308"/>
    <cellStyle name="Normal 2 4 5 4 3" xfId="32307"/>
    <cellStyle name="Normal 2 4 5 5" xfId="16860"/>
    <cellStyle name="Normal 2 4 5 5 2" xfId="32309"/>
    <cellStyle name="Normal 2 4 5 6" xfId="32310"/>
    <cellStyle name="Normal 2 4 5_Sheet1" xfId="32311"/>
    <cellStyle name="Normal 2 4 6" xfId="404"/>
    <cellStyle name="Normal 2 4 6 2" xfId="1111"/>
    <cellStyle name="Normal 2 4 6 2 2" xfId="12541"/>
    <cellStyle name="Normal 2 4 6 2 2 2" xfId="32312"/>
    <cellStyle name="Normal 2 4 6 2 3" xfId="17558"/>
    <cellStyle name="Normal 2 4 6 2 3 2" xfId="32313"/>
    <cellStyle name="Normal 2 4 6 2_Sheet1" xfId="32314"/>
    <cellStyle name="Normal 2 4 6 3" xfId="2008"/>
    <cellStyle name="Normal 2 4 6 3 2" xfId="10153"/>
    <cellStyle name="Normal 2 4 6 3 3" xfId="32315"/>
    <cellStyle name="Normal 2 4 6 3_Sheet1" xfId="32316"/>
    <cellStyle name="Normal 2 4 6 4" xfId="11844"/>
    <cellStyle name="Normal 2 4 6 4 2" xfId="32318"/>
    <cellStyle name="Normal 2 4 6 4 3" xfId="32317"/>
    <cellStyle name="Normal 2 4 6 5" xfId="16861"/>
    <cellStyle name="Normal 2 4 6 5 2" xfId="32319"/>
    <cellStyle name="Normal 2 4 6 6" xfId="32320"/>
    <cellStyle name="Normal 2 4 6_Sheet1" xfId="32321"/>
    <cellStyle name="Normal 2 4 7" xfId="405"/>
    <cellStyle name="Normal 2 4 7 2" xfId="1112"/>
    <cellStyle name="Normal 2 4 7 2 2" xfId="12542"/>
    <cellStyle name="Normal 2 4 7 2 2 2" xfId="32322"/>
    <cellStyle name="Normal 2 4 7 2 3" xfId="17559"/>
    <cellStyle name="Normal 2 4 7 2 3 2" xfId="32323"/>
    <cellStyle name="Normal 2 4 7 2_Sheet1" xfId="32324"/>
    <cellStyle name="Normal 2 4 7 3" xfId="2009"/>
    <cellStyle name="Normal 2 4 7 3 2" xfId="10154"/>
    <cellStyle name="Normal 2 4 7 3 3" xfId="32325"/>
    <cellStyle name="Normal 2 4 7 3_Sheet1" xfId="32326"/>
    <cellStyle name="Normal 2 4 7 4" xfId="11845"/>
    <cellStyle name="Normal 2 4 7 4 2" xfId="32328"/>
    <cellStyle name="Normal 2 4 7 4 3" xfId="32327"/>
    <cellStyle name="Normal 2 4 7 5" xfId="16862"/>
    <cellStyle name="Normal 2 4 7 5 2" xfId="32329"/>
    <cellStyle name="Normal 2 4 7 6" xfId="32330"/>
    <cellStyle name="Normal 2 4 7_Sheet1" xfId="32331"/>
    <cellStyle name="Normal 2 4 8" xfId="406"/>
    <cellStyle name="Normal 2 4 8 2" xfId="1113"/>
    <cellStyle name="Normal 2 4 8 2 2" xfId="12543"/>
    <cellStyle name="Normal 2 4 8 2 2 2" xfId="32332"/>
    <cellStyle name="Normal 2 4 8 2 3" xfId="17560"/>
    <cellStyle name="Normal 2 4 8 2 3 2" xfId="32333"/>
    <cellStyle name="Normal 2 4 8 2_Sheet1" xfId="32334"/>
    <cellStyle name="Normal 2 4 8 3" xfId="2010"/>
    <cellStyle name="Normal 2 4 8 3 2" xfId="10155"/>
    <cellStyle name="Normal 2 4 8 3 3" xfId="32335"/>
    <cellStyle name="Normal 2 4 8 3_Sheet1" xfId="32336"/>
    <cellStyle name="Normal 2 4 8 4" xfId="11846"/>
    <cellStyle name="Normal 2 4 8 4 2" xfId="32338"/>
    <cellStyle name="Normal 2 4 8 4 3" xfId="32337"/>
    <cellStyle name="Normal 2 4 8 5" xfId="16863"/>
    <cellStyle name="Normal 2 4 8 5 2" xfId="32339"/>
    <cellStyle name="Normal 2 4 8 6" xfId="32340"/>
    <cellStyle name="Normal 2 4 8_Sheet1" xfId="32341"/>
    <cellStyle name="Normal 2 4 9" xfId="407"/>
    <cellStyle name="Normal 2 4 9 2" xfId="1114"/>
    <cellStyle name="Normal 2 4 9 2 2" xfId="12544"/>
    <cellStyle name="Normal 2 4 9 2 2 2" xfId="32342"/>
    <cellStyle name="Normal 2 4 9 2 3" xfId="17561"/>
    <cellStyle name="Normal 2 4 9 2 3 2" xfId="32343"/>
    <cellStyle name="Normal 2 4 9 2_Sheet1" xfId="32344"/>
    <cellStyle name="Normal 2 4 9 3" xfId="2011"/>
    <cellStyle name="Normal 2 4 9 3 2" xfId="10156"/>
    <cellStyle name="Normal 2 4 9 3 3" xfId="32345"/>
    <cellStyle name="Normal 2 4 9 3_Sheet1" xfId="32346"/>
    <cellStyle name="Normal 2 4 9 4" xfId="11847"/>
    <cellStyle name="Normal 2 4 9 4 2" xfId="32348"/>
    <cellStyle name="Normal 2 4 9 4 3" xfId="32347"/>
    <cellStyle name="Normal 2 4 9 5" xfId="16864"/>
    <cellStyle name="Normal 2 4 9 5 2" xfId="32349"/>
    <cellStyle name="Normal 2 4 9 6" xfId="32350"/>
    <cellStyle name="Normal 2 4 9_Sheet1" xfId="32351"/>
    <cellStyle name="Normal 2 4_57" xfId="22106"/>
    <cellStyle name="Normal 2 40" xfId="10200"/>
    <cellStyle name="Normal 2 40 2" xfId="11273"/>
    <cellStyle name="Normal 2 40 3" xfId="32352"/>
    <cellStyle name="Normal 2 41" xfId="11723"/>
    <cellStyle name="Normal 2 41 2" xfId="32353"/>
    <cellStyle name="Normal 2 42" xfId="16740"/>
    <cellStyle name="Normal 2 42 2" xfId="32354"/>
    <cellStyle name="Normal 2 43" xfId="32355"/>
    <cellStyle name="Normal 2 44" xfId="32356"/>
    <cellStyle name="Normal 2 45" xfId="32357"/>
    <cellStyle name="Normal 2 46" xfId="32358"/>
    <cellStyle name="Normal 2 47" xfId="32359"/>
    <cellStyle name="Normal 2 48" xfId="32360"/>
    <cellStyle name="Normal 2 49" xfId="32361"/>
    <cellStyle name="Normal 2 5" xfId="408"/>
    <cellStyle name="Normal 2 5 2" xfId="2012"/>
    <cellStyle name="Normal 2 5 2 2" xfId="7089"/>
    <cellStyle name="Normal 2 5 2 2 2" xfId="32362"/>
    <cellStyle name="Normal 2 5 2 3" xfId="32363"/>
    <cellStyle name="Normal 2 5 2 4" xfId="47155"/>
    <cellStyle name="Normal 2 5 2 5" xfId="22107"/>
    <cellStyle name="Normal 2 5 2_Sheet1" xfId="32364"/>
    <cellStyle name="Normal 2 5 3" xfId="10260"/>
    <cellStyle name="Normal 2 5 3 2" xfId="32365"/>
    <cellStyle name="Normal 2 5 3 3" xfId="47156"/>
    <cellStyle name="Normal 2 5 3 4" xfId="22108"/>
    <cellStyle name="Normal 2 5 3_Sheet1" xfId="32366"/>
    <cellStyle name="Normal 2 5 4" xfId="11848"/>
    <cellStyle name="Normal 2 5 4 2" xfId="32368"/>
    <cellStyle name="Normal 2 5 4 3" xfId="32367"/>
    <cellStyle name="Normal 2 5 5" xfId="16865"/>
    <cellStyle name="Normal 2 5 5 2" xfId="32369"/>
    <cellStyle name="Normal 2 5_Sheet1" xfId="32370"/>
    <cellStyle name="Normal 2 50" xfId="32371"/>
    <cellStyle name="Normal 2 51" xfId="32372"/>
    <cellStyle name="Normal 2 52" xfId="32373"/>
    <cellStyle name="Normal 2 53" xfId="32374"/>
    <cellStyle name="Normal 2 54" xfId="32375"/>
    <cellStyle name="Normal 2 55" xfId="32376"/>
    <cellStyle name="Normal 2 56" xfId="32377"/>
    <cellStyle name="Normal 2 57" xfId="32378"/>
    <cellStyle name="Normal 2 58" xfId="32379"/>
    <cellStyle name="Normal 2 59" xfId="32380"/>
    <cellStyle name="Normal 2 6" xfId="409"/>
    <cellStyle name="Normal 2 6 2" xfId="2013"/>
    <cellStyle name="Normal 2 6 2 2" xfId="10738"/>
    <cellStyle name="Normal 2 6 2 2 2" xfId="32381"/>
    <cellStyle name="Normal 2 6 2 3" xfId="6302"/>
    <cellStyle name="Normal 2 6 2 3 2" xfId="32382"/>
    <cellStyle name="Normal 2 6 2 4" xfId="22109"/>
    <cellStyle name="Normal 2 6 2_Sheet1" xfId="32383"/>
    <cellStyle name="Normal 2 6 3" xfId="10261"/>
    <cellStyle name="Normal 2 6 3 2" xfId="32384"/>
    <cellStyle name="Normal 2 6 3 3" xfId="22110"/>
    <cellStyle name="Normal 2 6 3_Sheet1" xfId="32385"/>
    <cellStyle name="Normal 2 6 4" xfId="11849"/>
    <cellStyle name="Normal 2 6 4 2" xfId="32387"/>
    <cellStyle name="Normal 2 6 4 3" xfId="32386"/>
    <cellStyle name="Normal 2 6 5" xfId="16866"/>
    <cellStyle name="Normal 2 6 5 2" xfId="32388"/>
    <cellStyle name="Normal 2 6_Sheet1" xfId="32389"/>
    <cellStyle name="Normal 2 60" xfId="32390"/>
    <cellStyle name="Normal 2 61" xfId="32391"/>
    <cellStyle name="Normal 2 62" xfId="32392"/>
    <cellStyle name="Normal 2 63" xfId="32393"/>
    <cellStyle name="Normal 2 64" xfId="32394"/>
    <cellStyle name="Normal 2 65" xfId="32395"/>
    <cellStyle name="Normal 2 66" xfId="32396"/>
    <cellStyle name="Normal 2 67" xfId="32397"/>
    <cellStyle name="Normal 2 68" xfId="32398"/>
    <cellStyle name="Normal 2 69" xfId="32399"/>
    <cellStyle name="Normal 2 7" xfId="410"/>
    <cellStyle name="Normal 2 7 2" xfId="2014"/>
    <cellStyle name="Normal 2 7 2 2" xfId="7090"/>
    <cellStyle name="Normal 2 7 2 2 2" xfId="32400"/>
    <cellStyle name="Normal 2 7 2 3" xfId="32401"/>
    <cellStyle name="Normal 2 7 2 4" xfId="22111"/>
    <cellStyle name="Normal 2 7 2_Sheet1" xfId="32402"/>
    <cellStyle name="Normal 2 7 3" xfId="10262"/>
    <cellStyle name="Normal 2 7 3 2" xfId="32403"/>
    <cellStyle name="Normal 2 7 3 3" xfId="22112"/>
    <cellStyle name="Normal 2 7 3_Sheet1" xfId="32404"/>
    <cellStyle name="Normal 2 7 4" xfId="11850"/>
    <cellStyle name="Normal 2 7 4 2" xfId="32406"/>
    <cellStyle name="Normal 2 7 4 3" xfId="32405"/>
    <cellStyle name="Normal 2 7 5" xfId="16867"/>
    <cellStyle name="Normal 2 7 5 2" xfId="32407"/>
    <cellStyle name="Normal 2 7_Sheet1" xfId="32408"/>
    <cellStyle name="Normal 2 70" xfId="32409"/>
    <cellStyle name="Normal 2 71" xfId="32410"/>
    <cellStyle name="Normal 2 72" xfId="32411"/>
    <cellStyle name="Normal 2 73" xfId="32412"/>
    <cellStyle name="Normal 2 74" xfId="32413"/>
    <cellStyle name="Normal 2 75" xfId="32414"/>
    <cellStyle name="Normal 2 76" xfId="32415"/>
    <cellStyle name="Normal 2 77" xfId="32416"/>
    <cellStyle name="Normal 2 78" xfId="32417"/>
    <cellStyle name="Normal 2 79" xfId="32418"/>
    <cellStyle name="Normal 2 8" xfId="411"/>
    <cellStyle name="Normal 2 8 2" xfId="2015"/>
    <cellStyle name="Normal 2 8 2 2" xfId="7091"/>
    <cellStyle name="Normal 2 8 2 2 2" xfId="32419"/>
    <cellStyle name="Normal 2 8 2 3" xfId="32420"/>
    <cellStyle name="Normal 2 8 2 4" xfId="22113"/>
    <cellStyle name="Normal 2 8 2_Sheet1" xfId="32421"/>
    <cellStyle name="Normal 2 8 3" xfId="10263"/>
    <cellStyle name="Normal 2 8 3 2" xfId="32422"/>
    <cellStyle name="Normal 2 8 3 3" xfId="22114"/>
    <cellStyle name="Normal 2 8 3_Sheet1" xfId="32423"/>
    <cellStyle name="Normal 2 8 4" xfId="11851"/>
    <cellStyle name="Normal 2 8 4 2" xfId="32425"/>
    <cellStyle name="Normal 2 8 4 3" xfId="32424"/>
    <cellStyle name="Normal 2 8 5" xfId="16868"/>
    <cellStyle name="Normal 2 8 5 2" xfId="32426"/>
    <cellStyle name="Normal 2 8_Sheet1" xfId="32427"/>
    <cellStyle name="Normal 2 80" xfId="32428"/>
    <cellStyle name="Normal 2 81" xfId="32429"/>
    <cellStyle name="Normal 2 82" xfId="32430"/>
    <cellStyle name="Normal 2 83" xfId="32431"/>
    <cellStyle name="Normal 2 84" xfId="32432"/>
    <cellStyle name="Normal 2 85" xfId="32433"/>
    <cellStyle name="Normal 2 86" xfId="32434"/>
    <cellStyle name="Normal 2 87" xfId="32435"/>
    <cellStyle name="Normal 2 88" xfId="32436"/>
    <cellStyle name="Normal 2 89" xfId="32437"/>
    <cellStyle name="Normal 2 9" xfId="412"/>
    <cellStyle name="Normal 2 9 2" xfId="2016"/>
    <cellStyle name="Normal 2 9 2 2" xfId="7092"/>
    <cellStyle name="Normal 2 9 2 2 2" xfId="32438"/>
    <cellStyle name="Normal 2 9 2 3" xfId="32439"/>
    <cellStyle name="Normal 2 9 2 4" xfId="22115"/>
    <cellStyle name="Normal 2 9 2_Sheet1" xfId="32440"/>
    <cellStyle name="Normal 2 9 3" xfId="10264"/>
    <cellStyle name="Normal 2 9 3 2" xfId="32441"/>
    <cellStyle name="Normal 2 9 3 3" xfId="22116"/>
    <cellStyle name="Normal 2 9 3_Sheet1" xfId="32442"/>
    <cellStyle name="Normal 2 9 4" xfId="11852"/>
    <cellStyle name="Normal 2 9 4 2" xfId="32444"/>
    <cellStyle name="Normal 2 9 4 3" xfId="32443"/>
    <cellStyle name="Normal 2 9 5" xfId="16869"/>
    <cellStyle name="Normal 2 9 5 2" xfId="32445"/>
    <cellStyle name="Normal 2 9_Sheet1" xfId="32446"/>
    <cellStyle name="Normal 2 90" xfId="32447"/>
    <cellStyle name="Normal 2 91" xfId="32448"/>
    <cellStyle name="Normal 2 92" xfId="32449"/>
    <cellStyle name="Normal 2 93" xfId="32450"/>
    <cellStyle name="Normal 2 94" xfId="32451"/>
    <cellStyle name="Normal 2 95" xfId="32452"/>
    <cellStyle name="Normal 2 96" xfId="32453"/>
    <cellStyle name="Normal 2 97" xfId="32454"/>
    <cellStyle name="Normal 2 98" xfId="32455"/>
    <cellStyle name="Normal 2 99" xfId="32456"/>
    <cellStyle name="Normal 2_12.19WM-131219A BHG Ruched(Delancey) comforter mini set" xfId="10265"/>
    <cellStyle name="Normal 20" xfId="413"/>
    <cellStyle name="Normal 20 2" xfId="414"/>
    <cellStyle name="Normal 20 2 2" xfId="1115"/>
    <cellStyle name="Normal 20 2 2 2" xfId="12545"/>
    <cellStyle name="Normal 20 2 2 2 2" xfId="32457"/>
    <cellStyle name="Normal 20 2 2 3" xfId="17562"/>
    <cellStyle name="Normal 20 2 2 3 2" xfId="32458"/>
    <cellStyle name="Normal 20 2 2_Sheet1" xfId="32459"/>
    <cellStyle name="Normal 20 2 3" xfId="2018"/>
    <cellStyle name="Normal 20 2 3 2" xfId="10157"/>
    <cellStyle name="Normal 20 2 3 3" xfId="32460"/>
    <cellStyle name="Normal 20 2 3_Sheet1" xfId="32461"/>
    <cellStyle name="Normal 20 2 4" xfId="11854"/>
    <cellStyle name="Normal 20 2 4 2" xfId="32463"/>
    <cellStyle name="Normal 20 2 4 3" xfId="32462"/>
    <cellStyle name="Normal 20 2 5" xfId="16871"/>
    <cellStyle name="Normal 20 2 5 2" xfId="32464"/>
    <cellStyle name="Normal 20 2 6" xfId="32465"/>
    <cellStyle name="Normal 20 2_Sheet1" xfId="32466"/>
    <cellStyle name="Normal 20 3" xfId="1309"/>
    <cellStyle name="Normal 20 3 2" xfId="1388"/>
    <cellStyle name="Normal 20 3 2 2" xfId="12812"/>
    <cellStyle name="Normal 20 3 2 2 2" xfId="32467"/>
    <cellStyle name="Normal 20 3 2 3" xfId="17829"/>
    <cellStyle name="Normal 20 3 3" xfId="12733"/>
    <cellStyle name="Normal 20 3 3 2" xfId="32468"/>
    <cellStyle name="Normal 20 3 3 3" xfId="22117"/>
    <cellStyle name="Normal 20 3 4" xfId="17750"/>
    <cellStyle name="Normal 20 3_Sheet1" xfId="32469"/>
    <cellStyle name="Normal 20 4" xfId="2017"/>
    <cellStyle name="Normal 20 4 2" xfId="10266"/>
    <cellStyle name="Normal 20 4 2 2" xfId="32470"/>
    <cellStyle name="Normal 20 4 3" xfId="32471"/>
    <cellStyle name="Normal 20 4_Sheet1" xfId="32472"/>
    <cellStyle name="Normal 20 5" xfId="11853"/>
    <cellStyle name="Normal 20 5 2" xfId="32474"/>
    <cellStyle name="Normal 20 5 3" xfId="32473"/>
    <cellStyle name="Normal 20 6" xfId="16870"/>
    <cellStyle name="Normal 20 6 2" xfId="32475"/>
    <cellStyle name="Normal 20_57" xfId="22118"/>
    <cellStyle name="Normal 200" xfId="44214"/>
    <cellStyle name="Normal 201" xfId="44403"/>
    <cellStyle name="Normal 202" xfId="44366"/>
    <cellStyle name="Normal 203" xfId="32476"/>
    <cellStyle name="Normal 204" xfId="32477"/>
    <cellStyle name="Normal 205" xfId="32478"/>
    <cellStyle name="Normal 206" xfId="32479"/>
    <cellStyle name="Normal 207" xfId="44879"/>
    <cellStyle name="Normal 208" xfId="44906"/>
    <cellStyle name="Normal 209" xfId="45121"/>
    <cellStyle name="Normal 21" xfId="415"/>
    <cellStyle name="Normal 21 2" xfId="1310"/>
    <cellStyle name="Normal 21 2 2" xfId="1387"/>
    <cellStyle name="Normal 21 2 2 2" xfId="12811"/>
    <cellStyle name="Normal 21 2 2 2 2" xfId="32480"/>
    <cellStyle name="Normal 21 2 2 3" xfId="17828"/>
    <cellStyle name="Normal 21 2 3" xfId="12734"/>
    <cellStyle name="Normal 21 2 3 2" xfId="32481"/>
    <cellStyle name="Normal 21 2 3 3" xfId="22119"/>
    <cellStyle name="Normal 21 2 4" xfId="17751"/>
    <cellStyle name="Normal 21 2 4 2" xfId="47157"/>
    <cellStyle name="Normal 21 2_Sheet1" xfId="32482"/>
    <cellStyle name="Normal 21 3" xfId="2019"/>
    <cellStyle name="Normal 21 3 2" xfId="10267"/>
    <cellStyle name="Normal 21 3 2 2" xfId="32483"/>
    <cellStyle name="Normal 21 3 3" xfId="32484"/>
    <cellStyle name="Normal 21 3_Sheet1" xfId="32485"/>
    <cellStyle name="Normal 21 4" xfId="11855"/>
    <cellStyle name="Normal 21 4 2" xfId="32487"/>
    <cellStyle name="Normal 21 4 3" xfId="32486"/>
    <cellStyle name="Normal 21 5" xfId="16872"/>
    <cellStyle name="Normal 21 5 2" xfId="32488"/>
    <cellStyle name="Normal 21_Sheet1" xfId="32489"/>
    <cellStyle name="Normal 210" xfId="45125"/>
    <cellStyle name="Normal 211" xfId="32490"/>
    <cellStyle name="Normal 212" xfId="32491"/>
    <cellStyle name="Normal 213" xfId="32492"/>
    <cellStyle name="Normal 214" xfId="32493"/>
    <cellStyle name="Normal 215" xfId="32494"/>
    <cellStyle name="Normal 216" xfId="48409"/>
    <cellStyle name="Normal 217" xfId="49184"/>
    <cellStyle name="Normal 218" xfId="49219"/>
    <cellStyle name="Normal 219" xfId="49250"/>
    <cellStyle name="Normal 22" xfId="416"/>
    <cellStyle name="Normal 22 2" xfId="1311"/>
    <cellStyle name="Normal 22 2 2" xfId="1386"/>
    <cellStyle name="Normal 22 2 2 2" xfId="12810"/>
    <cellStyle name="Normal 22 2 2 2 2" xfId="32495"/>
    <cellStyle name="Normal 22 2 2 3" xfId="17827"/>
    <cellStyle name="Normal 22 2 3" xfId="12735"/>
    <cellStyle name="Normal 22 2 3 2" xfId="32496"/>
    <cellStyle name="Normal 22 2 3 3" xfId="22121"/>
    <cellStyle name="Normal 22 2 4" xfId="17752"/>
    <cellStyle name="Normal 22 2 4 2" xfId="47158"/>
    <cellStyle name="Normal 22 2_Sheet1" xfId="32497"/>
    <cellStyle name="Normal 22 3" xfId="1277"/>
    <cellStyle name="Normal 22 3 2" xfId="11238"/>
    <cellStyle name="Normal 22 3 2 2" xfId="32498"/>
    <cellStyle name="Normal 22 3 2 3" xfId="22122"/>
    <cellStyle name="Normal 22 3 3" xfId="12701"/>
    <cellStyle name="Normal 22 3 3 2" xfId="32499"/>
    <cellStyle name="Normal 22 3 4" xfId="17718"/>
    <cellStyle name="Normal 22 3_Sheet1" xfId="32500"/>
    <cellStyle name="Normal 22 4" xfId="2020"/>
    <cellStyle name="Normal 22 4 2" xfId="10404"/>
    <cellStyle name="Normal 22 4 2 2" xfId="32502"/>
    <cellStyle name="Normal 22 4 3" xfId="32501"/>
    <cellStyle name="Normal 22 5" xfId="11856"/>
    <cellStyle name="Normal 22 5 2" xfId="32503"/>
    <cellStyle name="Normal 22 6" xfId="16873"/>
    <cellStyle name="Normal 22_Sheet1" xfId="32504"/>
    <cellStyle name="Normal 220" xfId="49268"/>
    <cellStyle name="Normal 221" xfId="49290"/>
    <cellStyle name="Normal 222" xfId="48717"/>
    <cellStyle name="Normal 223" xfId="48706"/>
    <cellStyle name="Normal 224" xfId="48728"/>
    <cellStyle name="Normal 225" xfId="21641"/>
    <cellStyle name="Normal 226" xfId="32505"/>
    <cellStyle name="Normal 227" xfId="32506"/>
    <cellStyle name="Normal 228" xfId="49409"/>
    <cellStyle name="Normal 229" xfId="32507"/>
    <cellStyle name="Normal 23" xfId="417"/>
    <cellStyle name="Normal 23 2" xfId="1312"/>
    <cellStyle name="Normal 23 2 2" xfId="1385"/>
    <cellStyle name="Normal 23 2 2 2" xfId="12809"/>
    <cellStyle name="Normal 23 2 2 2 2" xfId="32508"/>
    <cellStyle name="Normal 23 2 2 3" xfId="17826"/>
    <cellStyle name="Normal 23 2 3" xfId="12736"/>
    <cellStyle name="Normal 23 2 3 2" xfId="32509"/>
    <cellStyle name="Normal 23 2 3 3" xfId="22123"/>
    <cellStyle name="Normal 23 2 4" xfId="17753"/>
    <cellStyle name="Normal 23 2 4 2" xfId="47159"/>
    <cellStyle name="Normal 23 2_Sheet1" xfId="32510"/>
    <cellStyle name="Normal 23 3" xfId="2021"/>
    <cellStyle name="Normal 23 3 2" xfId="10268"/>
    <cellStyle name="Normal 23 3 2 2" xfId="32511"/>
    <cellStyle name="Normal 23 3 3" xfId="32512"/>
    <cellStyle name="Normal 23 3_Sheet1" xfId="32513"/>
    <cellStyle name="Normal 23 4" xfId="11857"/>
    <cellStyle name="Normal 23 4 2" xfId="32515"/>
    <cellStyle name="Normal 23 4 3" xfId="32514"/>
    <cellStyle name="Normal 23 5" xfId="16874"/>
    <cellStyle name="Normal 23 5 2" xfId="32516"/>
    <cellStyle name="Normal 23_Sheet1" xfId="32517"/>
    <cellStyle name="Normal 230" xfId="32518"/>
    <cellStyle name="Normal 231" xfId="32519"/>
    <cellStyle name="Normal 232" xfId="2819"/>
    <cellStyle name="Normal 232 2" xfId="13091"/>
    <cellStyle name="Normal 232 3" xfId="18108"/>
    <cellStyle name="Normal 233" xfId="49437"/>
    <cellStyle name="Normal 234" xfId="49451"/>
    <cellStyle name="Normal 235" xfId="49453"/>
    <cellStyle name="Normal 236" xfId="49455"/>
    <cellStyle name="Normal 237" xfId="49458"/>
    <cellStyle name="Normal 24" xfId="418"/>
    <cellStyle name="Normal 24 2" xfId="1313"/>
    <cellStyle name="Normal 24 2 2" xfId="1384"/>
    <cellStyle name="Normal 24 2 2 2" xfId="12808"/>
    <cellStyle name="Normal 24 2 2 2 2" xfId="32520"/>
    <cellStyle name="Normal 24 2 2 3" xfId="17825"/>
    <cellStyle name="Normal 24 2 3" xfId="12737"/>
    <cellStyle name="Normal 24 2 3 2" xfId="32521"/>
    <cellStyle name="Normal 24 2 3 3" xfId="22124"/>
    <cellStyle name="Normal 24 2 4" xfId="17754"/>
    <cellStyle name="Normal 24 2 4 2" xfId="47160"/>
    <cellStyle name="Normal 24 2_Sheet1" xfId="32522"/>
    <cellStyle name="Normal 24 3" xfId="2022"/>
    <cellStyle name="Normal 24 3 2" xfId="10269"/>
    <cellStyle name="Normal 24 3 2 2" xfId="32523"/>
    <cellStyle name="Normal 24 3 3" xfId="32524"/>
    <cellStyle name="Normal 24 3_Sheet1" xfId="32525"/>
    <cellStyle name="Normal 24 4" xfId="11858"/>
    <cellStyle name="Normal 24 4 2" xfId="32527"/>
    <cellStyle name="Normal 24 4 3" xfId="32526"/>
    <cellStyle name="Normal 24 5" xfId="16875"/>
    <cellStyle name="Normal 24 5 2" xfId="32528"/>
    <cellStyle name="Normal 24_Sheet1" xfId="32529"/>
    <cellStyle name="Normal 25" xfId="419"/>
    <cellStyle name="Normal 25 2" xfId="1314"/>
    <cellStyle name="Normal 25 2 2" xfId="1383"/>
    <cellStyle name="Normal 25 2 2 2" xfId="12807"/>
    <cellStyle name="Normal 25 2 2 2 2" xfId="32530"/>
    <cellStyle name="Normal 25 2 2 3" xfId="17824"/>
    <cellStyle name="Normal 25 2 3" xfId="12738"/>
    <cellStyle name="Normal 25 2 3 2" xfId="32531"/>
    <cellStyle name="Normal 25 2 4" xfId="17755"/>
    <cellStyle name="Normal 25 2 4 2" xfId="47161"/>
    <cellStyle name="Normal 25 2_Sheet1" xfId="32532"/>
    <cellStyle name="Normal 25 3" xfId="2023"/>
    <cellStyle name="Normal 25 3 2" xfId="7093"/>
    <cellStyle name="Normal 25 3 2 2" xfId="32534"/>
    <cellStyle name="Normal 25 3 3" xfId="32535"/>
    <cellStyle name="Normal 25 3 4" xfId="32536"/>
    <cellStyle name="Normal 25 3 5" xfId="32533"/>
    <cellStyle name="Normal 25 3_Sheet2" xfId="32537"/>
    <cellStyle name="Normal 25 4" xfId="10739"/>
    <cellStyle name="Normal 25 4 2" xfId="32538"/>
    <cellStyle name="Normal 25 5" xfId="11859"/>
    <cellStyle name="Normal 25 6" xfId="16876"/>
    <cellStyle name="Normal 25_Sheet1" xfId="32539"/>
    <cellStyle name="Normal 252" xfId="32540"/>
    <cellStyle name="Normal 253" xfId="32541"/>
    <cellStyle name="Normal 254" xfId="32542"/>
    <cellStyle name="Normal 255" xfId="32543"/>
    <cellStyle name="Normal 26" xfId="420"/>
    <cellStyle name="Normal 26 10" xfId="11860"/>
    <cellStyle name="Normal 26 10 2" xfId="32545"/>
    <cellStyle name="Normal 26 10 3" xfId="32546"/>
    <cellStyle name="Normal 26 10 4" xfId="32544"/>
    <cellStyle name="Normal 26 11" xfId="3073"/>
    <cellStyle name="Normal 26 11 2" xfId="13341"/>
    <cellStyle name="Normal 26 11 2 2" xfId="32547"/>
    <cellStyle name="Normal 26 11 3" xfId="18353"/>
    <cellStyle name="Normal 26 11 3 2" xfId="32548"/>
    <cellStyle name="Normal 26 11_Sheet1" xfId="32549"/>
    <cellStyle name="Normal 26 12" xfId="16877"/>
    <cellStyle name="Normal 26 12 2" xfId="32550"/>
    <cellStyle name="Normal 26 13" xfId="3074"/>
    <cellStyle name="Normal 26 13 2" xfId="13342"/>
    <cellStyle name="Normal 26 13 2 2" xfId="32551"/>
    <cellStyle name="Normal 26 13 3" xfId="18354"/>
    <cellStyle name="Normal 26 13 3 2" xfId="32552"/>
    <cellStyle name="Normal 26 13_Sheet1" xfId="32553"/>
    <cellStyle name="Normal 26 15" xfId="3075"/>
    <cellStyle name="Normal 26 15 2" xfId="13343"/>
    <cellStyle name="Normal 26 15 2 2" xfId="32554"/>
    <cellStyle name="Normal 26 15 3" xfId="18355"/>
    <cellStyle name="Normal 26 15 3 2" xfId="32555"/>
    <cellStyle name="Normal 26 15_Sheet1" xfId="32556"/>
    <cellStyle name="Normal 26 16" xfId="3076"/>
    <cellStyle name="Normal 26 16 2" xfId="13344"/>
    <cellStyle name="Normal 26 16 2 2" xfId="32557"/>
    <cellStyle name="Normal 26 16 3" xfId="18356"/>
    <cellStyle name="Normal 26 16 3 2" xfId="32558"/>
    <cellStyle name="Normal 26 16_Sheet1" xfId="32559"/>
    <cellStyle name="Normal 26 17" xfId="3077"/>
    <cellStyle name="Normal 26 17 2" xfId="13345"/>
    <cellStyle name="Normal 26 17 2 2" xfId="32560"/>
    <cellStyle name="Normal 26 17 3" xfId="18357"/>
    <cellStyle name="Normal 26 17 3 2" xfId="32561"/>
    <cellStyle name="Normal 26 17_Sheet1" xfId="32562"/>
    <cellStyle name="Normal 26 18" xfId="421"/>
    <cellStyle name="Normal 26 18 2" xfId="1116"/>
    <cellStyle name="Normal 26 18 2 2" xfId="12546"/>
    <cellStyle name="Normal 26 18 2 2 2" xfId="32563"/>
    <cellStyle name="Normal 26 18 2 3" xfId="17563"/>
    <cellStyle name="Normal 26 18 2 3 2" xfId="32564"/>
    <cellStyle name="Normal 26 18 2_Sheet1" xfId="32565"/>
    <cellStyle name="Normal 26 18 3" xfId="2025"/>
    <cellStyle name="Normal 26 18 3 2" xfId="10158"/>
    <cellStyle name="Normal 26 18 3 3" xfId="32566"/>
    <cellStyle name="Normal 26 18 3_Sheet1" xfId="32567"/>
    <cellStyle name="Normal 26 18 4" xfId="11861"/>
    <cellStyle name="Normal 26 18 4 2" xfId="32569"/>
    <cellStyle name="Normal 26 18 4 3" xfId="32568"/>
    <cellStyle name="Normal 26 18 5" xfId="16878"/>
    <cellStyle name="Normal 26 18 5 2" xfId="32570"/>
    <cellStyle name="Normal 26 18 6" xfId="32571"/>
    <cellStyle name="Normal 26 18_Sheet1" xfId="32572"/>
    <cellStyle name="Normal 26 19" xfId="3078"/>
    <cellStyle name="Normal 26 19 2" xfId="13346"/>
    <cellStyle name="Normal 26 19 2 2" xfId="32573"/>
    <cellStyle name="Normal 26 19 3" xfId="18358"/>
    <cellStyle name="Normal 26 19 3 2" xfId="32574"/>
    <cellStyle name="Normal 26 19_Sheet1" xfId="32575"/>
    <cellStyle name="Normal 26 2" xfId="1315"/>
    <cellStyle name="Normal 26 2 2" xfId="1382"/>
    <cellStyle name="Normal 26 2 2 2" xfId="12806"/>
    <cellStyle name="Normal 26 2 2 2 2" xfId="32576"/>
    <cellStyle name="Normal 26 2 2 3" xfId="17823"/>
    <cellStyle name="Normal 26 2 3" xfId="12739"/>
    <cellStyle name="Normal 26 2 3 2" xfId="32577"/>
    <cellStyle name="Normal 26 2 4" xfId="17756"/>
    <cellStyle name="Normal 26 2_Sheet1" xfId="32578"/>
    <cellStyle name="Normal 26 24" xfId="3079"/>
    <cellStyle name="Normal 26 24 2" xfId="13347"/>
    <cellStyle name="Normal 26 24 2 2" xfId="32579"/>
    <cellStyle name="Normal 26 24 3" xfId="18359"/>
    <cellStyle name="Normal 26 24 3 2" xfId="32580"/>
    <cellStyle name="Normal 26 24_Sheet1" xfId="32581"/>
    <cellStyle name="Normal 26 25" xfId="3080"/>
    <cellStyle name="Normal 26 25 2" xfId="13348"/>
    <cellStyle name="Normal 26 25 2 2" xfId="32582"/>
    <cellStyle name="Normal 26 25 3" xfId="18360"/>
    <cellStyle name="Normal 26 25 3 2" xfId="32583"/>
    <cellStyle name="Normal 26 25_Sheet1" xfId="32584"/>
    <cellStyle name="Normal 26 28" xfId="3081"/>
    <cellStyle name="Normal 26 28 2" xfId="13349"/>
    <cellStyle name="Normal 26 28 2 2" xfId="32585"/>
    <cellStyle name="Normal 26 28 3" xfId="18361"/>
    <cellStyle name="Normal 26 28 3 2" xfId="32586"/>
    <cellStyle name="Normal 26 28_Sheet1" xfId="32587"/>
    <cellStyle name="Normal 26 3" xfId="2024"/>
    <cellStyle name="Normal 26 3 2" xfId="7094"/>
    <cellStyle name="Normal 26 3 2 2" xfId="32588"/>
    <cellStyle name="Normal 26 3 3" xfId="32589"/>
    <cellStyle name="Normal 26 3 4" xfId="32590"/>
    <cellStyle name="Normal 26 3_Sheet1" xfId="32591"/>
    <cellStyle name="Normal 26 31" xfId="3082"/>
    <cellStyle name="Normal 26 31 2" xfId="13350"/>
    <cellStyle name="Normal 26 31 2 2" xfId="32592"/>
    <cellStyle name="Normal 26 31 3" xfId="18362"/>
    <cellStyle name="Normal 26 31 3 2" xfId="32593"/>
    <cellStyle name="Normal 26 31_Sheet1" xfId="32594"/>
    <cellStyle name="Normal 26 32" xfId="3083"/>
    <cellStyle name="Normal 26 32 2" xfId="13351"/>
    <cellStyle name="Normal 26 32 2 2" xfId="32595"/>
    <cellStyle name="Normal 26 32 3" xfId="18363"/>
    <cellStyle name="Normal 26 32 3 2" xfId="32596"/>
    <cellStyle name="Normal 26 32_Sheet1" xfId="32597"/>
    <cellStyle name="Normal 26 33" xfId="3084"/>
    <cellStyle name="Normal 26 33 2" xfId="13352"/>
    <cellStyle name="Normal 26 33 2 2" xfId="32598"/>
    <cellStyle name="Normal 26 33 3" xfId="18364"/>
    <cellStyle name="Normal 26 33 3 2" xfId="32599"/>
    <cellStyle name="Normal 26 33_Sheet1" xfId="32600"/>
    <cellStyle name="Normal 26 35" xfId="3085"/>
    <cellStyle name="Normal 26 35 2" xfId="13353"/>
    <cellStyle name="Normal 26 35 2 2" xfId="32601"/>
    <cellStyle name="Normal 26 35 3" xfId="18365"/>
    <cellStyle name="Normal 26 35 3 2" xfId="32602"/>
    <cellStyle name="Normal 26 35_Sheet1" xfId="32603"/>
    <cellStyle name="Normal 26 36" xfId="3086"/>
    <cellStyle name="Normal 26 36 2" xfId="13354"/>
    <cellStyle name="Normal 26 36 2 2" xfId="32604"/>
    <cellStyle name="Normal 26 36 3" xfId="18366"/>
    <cellStyle name="Normal 26 36 3 2" xfId="32605"/>
    <cellStyle name="Normal 26 36_Sheet1" xfId="32606"/>
    <cellStyle name="Normal 26 37" xfId="3087"/>
    <cellStyle name="Normal 26 37 2" xfId="13355"/>
    <cellStyle name="Normal 26 37 2 2" xfId="32607"/>
    <cellStyle name="Normal 26 37 3" xfId="18367"/>
    <cellStyle name="Normal 26 37 3 2" xfId="32608"/>
    <cellStyle name="Normal 26 37_Sheet1" xfId="32609"/>
    <cellStyle name="Normal 26 4" xfId="3088"/>
    <cellStyle name="Normal 26 4 2" xfId="13356"/>
    <cellStyle name="Normal 26 4 2 2" xfId="32610"/>
    <cellStyle name="Normal 26 4 3" xfId="18368"/>
    <cellStyle name="Normal 26 4 3 2" xfId="32611"/>
    <cellStyle name="Normal 26 4_Sheet1" xfId="32612"/>
    <cellStyle name="Normal 26 41" xfId="3089"/>
    <cellStyle name="Normal 26 41 2" xfId="13357"/>
    <cellStyle name="Normal 26 41 2 2" xfId="32613"/>
    <cellStyle name="Normal 26 41 3" xfId="18369"/>
    <cellStyle name="Normal 26 41 3 2" xfId="32614"/>
    <cellStyle name="Normal 26 41_Sheet1" xfId="32615"/>
    <cellStyle name="Normal 26 42" xfId="3090"/>
    <cellStyle name="Normal 26 42 2" xfId="13358"/>
    <cellStyle name="Normal 26 42 2 2" xfId="32616"/>
    <cellStyle name="Normal 26 42 3" xfId="18370"/>
    <cellStyle name="Normal 26 42 3 2" xfId="32617"/>
    <cellStyle name="Normal 26 42_Sheet1" xfId="32618"/>
    <cellStyle name="Normal 26 43" xfId="3091"/>
    <cellStyle name="Normal 26 43 2" xfId="13359"/>
    <cellStyle name="Normal 26 43 2 2" xfId="32619"/>
    <cellStyle name="Normal 26 43 3" xfId="18371"/>
    <cellStyle name="Normal 26 43 3 2" xfId="32620"/>
    <cellStyle name="Normal 26 43_Sheet1" xfId="32621"/>
    <cellStyle name="Normal 26 44" xfId="3092"/>
    <cellStyle name="Normal 26 44 2" xfId="13360"/>
    <cellStyle name="Normal 26 44 2 2" xfId="32622"/>
    <cellStyle name="Normal 26 44 3" xfId="18372"/>
    <cellStyle name="Normal 26 44 3 2" xfId="32623"/>
    <cellStyle name="Normal 26 44_Sheet1" xfId="32624"/>
    <cellStyle name="Normal 26 5" xfId="3093"/>
    <cellStyle name="Normal 26 5 2" xfId="13361"/>
    <cellStyle name="Normal 26 5 2 2" xfId="32625"/>
    <cellStyle name="Normal 26 5 3" xfId="18373"/>
    <cellStyle name="Normal 26 5 3 2" xfId="32626"/>
    <cellStyle name="Normal 26 5_Sheet1" xfId="32627"/>
    <cellStyle name="Normal 26 6" xfId="3094"/>
    <cellStyle name="Normal 26 6 2" xfId="13362"/>
    <cellStyle name="Normal 26 6 2 2" xfId="32628"/>
    <cellStyle name="Normal 26 6 3" xfId="18374"/>
    <cellStyle name="Normal 26 6 3 2" xfId="32629"/>
    <cellStyle name="Normal 26 6_Sheet1" xfId="32630"/>
    <cellStyle name="Normal 26 7" xfId="3095"/>
    <cellStyle name="Normal 26 7 2" xfId="13363"/>
    <cellStyle name="Normal 26 7 2 2" xfId="32631"/>
    <cellStyle name="Normal 26 7 3" xfId="18375"/>
    <cellStyle name="Normal 26 7 3 2" xfId="32632"/>
    <cellStyle name="Normal 26 7_Sheet1" xfId="32633"/>
    <cellStyle name="Normal 26 8" xfId="3096"/>
    <cellStyle name="Normal 26 8 2" xfId="13364"/>
    <cellStyle name="Normal 26 8 2 2" xfId="32634"/>
    <cellStyle name="Normal 26 8 3" xfId="18376"/>
    <cellStyle name="Normal 26 8 3 2" xfId="32635"/>
    <cellStyle name="Normal 26 8_Sheet1" xfId="32636"/>
    <cellStyle name="Normal 26 9" xfId="3097"/>
    <cellStyle name="Normal 26 9 2" xfId="13365"/>
    <cellStyle name="Normal 26 9 2 2" xfId="32637"/>
    <cellStyle name="Normal 26 9 3" xfId="18377"/>
    <cellStyle name="Normal 26 9 3 2" xfId="32638"/>
    <cellStyle name="Normal 26 9_Sheet1" xfId="32639"/>
    <cellStyle name="Normal 26_ASP" xfId="7095"/>
    <cellStyle name="Normal 261" xfId="2821"/>
    <cellStyle name="Normal 261 2" xfId="2823"/>
    <cellStyle name="Normal 261 2 2" xfId="13095"/>
    <cellStyle name="Normal 261 2 3" xfId="18112"/>
    <cellStyle name="Normal 261 2 4" xfId="21532"/>
    <cellStyle name="Normal 261 2 5" xfId="21606"/>
    <cellStyle name="Normal 261 2 6" xfId="21640"/>
    <cellStyle name="Normal 261 3" xfId="13093"/>
    <cellStyle name="Normal 261 4" xfId="18110"/>
    <cellStyle name="Normal 261 5" xfId="21531"/>
    <cellStyle name="Normal 261 6" xfId="21605"/>
    <cellStyle name="Normal 261 7" xfId="21639"/>
    <cellStyle name="Normal 27" xfId="422"/>
    <cellStyle name="Normal 27 10" xfId="32640"/>
    <cellStyle name="Normal 27 10 2" xfId="32641"/>
    <cellStyle name="Normal 27 10_Sheet2" xfId="32642"/>
    <cellStyle name="Normal 27 11" xfId="32643"/>
    <cellStyle name="Normal 27 12" xfId="32644"/>
    <cellStyle name="Normal 27 13" xfId="32645"/>
    <cellStyle name="Normal 27 14" xfId="22165"/>
    <cellStyle name="Normal 27 15" xfId="44867"/>
    <cellStyle name="Normal 27 16" xfId="44873"/>
    <cellStyle name="Normal 27 17" xfId="44881"/>
    <cellStyle name="Normal 27 18" xfId="44883"/>
    <cellStyle name="Normal 27 19" xfId="44903"/>
    <cellStyle name="Normal 27 2" xfId="1316"/>
    <cellStyle name="Normal 27 2 2" xfId="1371"/>
    <cellStyle name="Normal 27 2 2 2" xfId="4300"/>
    <cellStyle name="Normal 27 2 2 2 2" xfId="14527"/>
    <cellStyle name="Normal 27 2 2 2 2 2" xfId="32648"/>
    <cellStyle name="Normal 27 2 2 2 2 3" xfId="32647"/>
    <cellStyle name="Normal 27 2 2 2 3" xfId="19539"/>
    <cellStyle name="Normal 27 2 2 2 3 2" xfId="32649"/>
    <cellStyle name="Normal 27 2 2 2 4" xfId="32646"/>
    <cellStyle name="Normal 27 2 2 3" xfId="3874"/>
    <cellStyle name="Normal 27 2 2 3 2" xfId="14110"/>
    <cellStyle name="Normal 27 2 2 3 2 2" xfId="32650"/>
    <cellStyle name="Normal 27 2 2 3 3" xfId="19122"/>
    <cellStyle name="Normal 27 2 2 4" xfId="12795"/>
    <cellStyle name="Normal 27 2 2 5" xfId="17812"/>
    <cellStyle name="Normal 27 2 2_Sheet1" xfId="32651"/>
    <cellStyle name="Normal 27 2 3" xfId="3098"/>
    <cellStyle name="Normal 27 2 3 2" xfId="13366"/>
    <cellStyle name="Normal 27 2 3 2 2" xfId="32652"/>
    <cellStyle name="Normal 27 2 3 2 3" xfId="22132"/>
    <cellStyle name="Normal 27 2 3 3" xfId="18378"/>
    <cellStyle name="Normal 27 2 3_Sheet1" xfId="32653"/>
    <cellStyle name="Normal 27 2 4" xfId="12740"/>
    <cellStyle name="Normal 27 2 4 2" xfId="32654"/>
    <cellStyle name="Normal 27 2 4 3" xfId="22465"/>
    <cellStyle name="Normal 27 2 5" xfId="17757"/>
    <cellStyle name="Normal 27 2 5 2" xfId="32655"/>
    <cellStyle name="Normal 27 2 6" xfId="48744"/>
    <cellStyle name="Normal 27 2 7" xfId="48742"/>
    <cellStyle name="Normal 27 2 8" xfId="48745"/>
    <cellStyle name="Normal 27 2 9" xfId="48743"/>
    <cellStyle name="Normal 27 2_Sheet1" xfId="32656"/>
    <cellStyle name="Normal 27 20" xfId="22611"/>
    <cellStyle name="Normal 27 21" xfId="22466"/>
    <cellStyle name="Normal 27 22" xfId="44413"/>
    <cellStyle name="Normal 27 23" xfId="44908"/>
    <cellStyle name="Normal 27 24" xfId="45120"/>
    <cellStyle name="Normal 27 25" xfId="45132"/>
    <cellStyle name="Normal 27 26" xfId="48423"/>
    <cellStyle name="Normal 27 27" xfId="49157"/>
    <cellStyle name="Normal 27 28" xfId="49210"/>
    <cellStyle name="Normal 27 29" xfId="49243"/>
    <cellStyle name="Normal 27 3" xfId="2026"/>
    <cellStyle name="Normal 27 3 10" xfId="44408"/>
    <cellStyle name="Normal 27 3 11" xfId="48267"/>
    <cellStyle name="Normal 27 3 2" xfId="2744"/>
    <cellStyle name="Normal 27 3 2 2" xfId="21479"/>
    <cellStyle name="Normal 27 3 2 2 2" xfId="32658"/>
    <cellStyle name="Normal 27 3 2 3" xfId="32657"/>
    <cellStyle name="Normal 27 3 2_Sheet2" xfId="32659"/>
    <cellStyle name="Normal 27 3 3" xfId="13058"/>
    <cellStyle name="Normal 27 3 3 2" xfId="32660"/>
    <cellStyle name="Normal 27 3 3 3" xfId="22133"/>
    <cellStyle name="Normal 27 3 4" xfId="18075"/>
    <cellStyle name="Normal 27 3 4 2" xfId="32661"/>
    <cellStyle name="Normal 27 3 5" xfId="22429"/>
    <cellStyle name="Normal 27 3 6" xfId="44827"/>
    <cellStyle name="Normal 27 3 7" xfId="43974"/>
    <cellStyle name="Normal 27 3 8" xfId="44575"/>
    <cellStyle name="Normal 27 3 9" xfId="44188"/>
    <cellStyle name="Normal 27 3_Sheet1" xfId="32662"/>
    <cellStyle name="Normal 27 30" xfId="49261"/>
    <cellStyle name="Normal 27 31" xfId="49283"/>
    <cellStyle name="Normal 27 32" xfId="48724"/>
    <cellStyle name="Normal 27 33" xfId="48703"/>
    <cellStyle name="Normal 27 34" xfId="48710"/>
    <cellStyle name="Normal 27 4" xfId="2855"/>
    <cellStyle name="Normal 27 4 2" xfId="11239"/>
    <cellStyle name="Normal 27 4 2 2" xfId="32663"/>
    <cellStyle name="Normal 27 4 3" xfId="13127"/>
    <cellStyle name="Normal 27 4 3 2" xfId="32664"/>
    <cellStyle name="Normal 27 4 4" xfId="18139"/>
    <cellStyle name="Normal 27 4 4 2" xfId="32665"/>
    <cellStyle name="Normal 27 4_Sheet1" xfId="32666"/>
    <cellStyle name="Normal 27 5" xfId="11862"/>
    <cellStyle name="Normal 27 5 2" xfId="32668"/>
    <cellStyle name="Normal 27 5 3" xfId="32669"/>
    <cellStyle name="Normal 27 5 4" xfId="32670"/>
    <cellStyle name="Normal 27 5 5" xfId="32671"/>
    <cellStyle name="Normal 27 5 6" xfId="32667"/>
    <cellStyle name="Normal 27 6" xfId="16879"/>
    <cellStyle name="Normal 27 6 2" xfId="32673"/>
    <cellStyle name="Normal 27 6 3" xfId="32672"/>
    <cellStyle name="Normal 27 7" xfId="32674"/>
    <cellStyle name="Normal 27 8" xfId="32675"/>
    <cellStyle name="Normal 27 9" xfId="32676"/>
    <cellStyle name="Normal 27 9 2" xfId="32677"/>
    <cellStyle name="Normal 27_Sheet1" xfId="32678"/>
    <cellStyle name="Normal 275" xfId="2822"/>
    <cellStyle name="Normal 275 2" xfId="13094"/>
    <cellStyle name="Normal 275 3" xfId="18111"/>
    <cellStyle name="Normal 279" xfId="6301"/>
    <cellStyle name="Normal 279 2" xfId="16466"/>
    <cellStyle name="Normal 279 3" xfId="21478"/>
    <cellStyle name="Normal 28" xfId="1013"/>
    <cellStyle name="Normal 28 10" xfId="43960"/>
    <cellStyle name="Normal 28 2" xfId="1264"/>
    <cellStyle name="Normal 28 2 2" xfId="1457"/>
    <cellStyle name="Normal 28 2 2 2" xfId="1568"/>
    <cellStyle name="Normal 28 2 2 2 2" xfId="12989"/>
    <cellStyle name="Normal 28 2 2 2 3" xfId="18006"/>
    <cellStyle name="Normal 28 2 2 3" xfId="5276"/>
    <cellStyle name="Normal 28 2 2 3 2" xfId="15452"/>
    <cellStyle name="Normal 28 2 2 3 3" xfId="20464"/>
    <cellStyle name="Normal 28 2 2 4" xfId="12880"/>
    <cellStyle name="Normal 28 2 2 4 2" xfId="32679"/>
    <cellStyle name="Normal 28 2 2 5" xfId="17897"/>
    <cellStyle name="Normal 28 2 3" xfId="3633"/>
    <cellStyle name="Normal 28 2 3 2" xfId="13889"/>
    <cellStyle name="Normal 28 2 3 2 2" xfId="32680"/>
    <cellStyle name="Normal 28 2 3 3" xfId="18901"/>
    <cellStyle name="Normal 28 2 4" xfId="12688"/>
    <cellStyle name="Normal 28 2 5" xfId="17705"/>
    <cellStyle name="Normal 28 2_Sheet1" xfId="32681"/>
    <cellStyle name="Normal 28 3" xfId="1317"/>
    <cellStyle name="Normal 28 3 2" xfId="4482"/>
    <cellStyle name="Normal 28 3 2 2" xfId="14703"/>
    <cellStyle name="Normal 28 3 2 3" xfId="19715"/>
    <cellStyle name="Normal 28 3 3" xfId="11240"/>
    <cellStyle name="Normal 28 3 3 2" xfId="32682"/>
    <cellStyle name="Normal 28 3 4" xfId="12741"/>
    <cellStyle name="Normal 28 3 5" xfId="17758"/>
    <cellStyle name="Normal 28 4" xfId="423"/>
    <cellStyle name="Normal 28 4 2" xfId="1117"/>
    <cellStyle name="Normal 28 4 2 2" xfId="12547"/>
    <cellStyle name="Normal 28 4 2 2 2" xfId="32683"/>
    <cellStyle name="Normal 28 4 2 3" xfId="17564"/>
    <cellStyle name="Normal 28 4 2 3 2" xfId="32684"/>
    <cellStyle name="Normal 28 4 2_Sheet1" xfId="32685"/>
    <cellStyle name="Normal 28 4 3" xfId="2028"/>
    <cellStyle name="Normal 28 4 3 2" xfId="10159"/>
    <cellStyle name="Normal 28 4 3 3" xfId="32686"/>
    <cellStyle name="Normal 28 4 3_Sheet1" xfId="32687"/>
    <cellStyle name="Normal 28 4 4" xfId="11863"/>
    <cellStyle name="Normal 28 4 4 2" xfId="32689"/>
    <cellStyle name="Normal 28 4 4 3" xfId="32688"/>
    <cellStyle name="Normal 28 4 5" xfId="16880"/>
    <cellStyle name="Normal 28 4 5 2" xfId="32690"/>
    <cellStyle name="Normal 28 4 6" xfId="32691"/>
    <cellStyle name="Normal 28 4_Sheet1" xfId="32692"/>
    <cellStyle name="Normal 28 5" xfId="2027"/>
    <cellStyle name="Normal 28 5 2" xfId="3099"/>
    <cellStyle name="Normal 28 5 2 2" xfId="32693"/>
    <cellStyle name="Normal 28 5 3" xfId="13367"/>
    <cellStyle name="Normal 28 5 4" xfId="18379"/>
    <cellStyle name="Normal 28 6" xfId="424"/>
    <cellStyle name="Normal 28 6 2" xfId="1118"/>
    <cellStyle name="Normal 28 6 2 2" xfId="12548"/>
    <cellStyle name="Normal 28 6 2 2 2" xfId="32694"/>
    <cellStyle name="Normal 28 6 2 3" xfId="17565"/>
    <cellStyle name="Normal 28 6 2 3 2" xfId="32695"/>
    <cellStyle name="Normal 28 6 2_Sheet1" xfId="32696"/>
    <cellStyle name="Normal 28 6 3" xfId="2029"/>
    <cellStyle name="Normal 28 6 3 2" xfId="10160"/>
    <cellStyle name="Normal 28 6 3 3" xfId="32697"/>
    <cellStyle name="Normal 28 6 3_Sheet1" xfId="32698"/>
    <cellStyle name="Normal 28 6 4" xfId="11864"/>
    <cellStyle name="Normal 28 6 4 2" xfId="32700"/>
    <cellStyle name="Normal 28 6 4 3" xfId="32699"/>
    <cellStyle name="Normal 28 6 5" xfId="16881"/>
    <cellStyle name="Normal 28 6 5 2" xfId="32701"/>
    <cellStyle name="Normal 28 6 6" xfId="32702"/>
    <cellStyle name="Normal 28 6_Sheet1" xfId="32703"/>
    <cellStyle name="Normal 28 7" xfId="12446"/>
    <cellStyle name="Normal 28 7 2" xfId="22134"/>
    <cellStyle name="Normal 28 8" xfId="17463"/>
    <cellStyle name="Normal 28 8 2" xfId="22534"/>
    <cellStyle name="Normal 28 9" xfId="44826"/>
    <cellStyle name="Normal 28_2014S panel ship date" xfId="32704"/>
    <cellStyle name="Normal 29" xfId="1015"/>
    <cellStyle name="Normal 29 10" xfId="7096"/>
    <cellStyle name="Normal 29 10 2" xfId="7097"/>
    <cellStyle name="Normal 29 10 2 2" xfId="7098"/>
    <cellStyle name="Normal 29 10 2 2 2" xfId="7099"/>
    <cellStyle name="Normal 29 10 2 2 2 2" xfId="7100"/>
    <cellStyle name="Normal 29 10 2 2 3" xfId="7101"/>
    <cellStyle name="Normal 29 10 2 3" xfId="7102"/>
    <cellStyle name="Normal 29 10 2 3 2" xfId="7103"/>
    <cellStyle name="Normal 29 10 2 4" xfId="7104"/>
    <cellStyle name="Normal 29 10 3" xfId="7105"/>
    <cellStyle name="Normal 29 10 3 2" xfId="7106"/>
    <cellStyle name="Normal 29 10 3 2 2" xfId="7107"/>
    <cellStyle name="Normal 29 10 3 3" xfId="7108"/>
    <cellStyle name="Normal 29 10 4" xfId="7109"/>
    <cellStyle name="Normal 29 10 4 2" xfId="7110"/>
    <cellStyle name="Normal 29 10 5" xfId="7111"/>
    <cellStyle name="Normal 29 10 6" xfId="44825"/>
    <cellStyle name="Normal 29 11" xfId="7112"/>
    <cellStyle name="Normal 29 11 2" xfId="7113"/>
    <cellStyle name="Normal 29 11 2 2" xfId="7114"/>
    <cellStyle name="Normal 29 11 2 2 2" xfId="7115"/>
    <cellStyle name="Normal 29 11 2 3" xfId="7116"/>
    <cellStyle name="Normal 29 11 3" xfId="7117"/>
    <cellStyle name="Normal 29 11 3 2" xfId="7118"/>
    <cellStyle name="Normal 29 11 4" xfId="7119"/>
    <cellStyle name="Normal 29 11 5" xfId="49282"/>
    <cellStyle name="Normal 29 12" xfId="7120"/>
    <cellStyle name="Normal 29 12 2" xfId="7121"/>
    <cellStyle name="Normal 29 12 2 2" xfId="7122"/>
    <cellStyle name="Normal 29 12 3" xfId="7123"/>
    <cellStyle name="Normal 29 13" xfId="7124"/>
    <cellStyle name="Normal 29 13 2" xfId="7125"/>
    <cellStyle name="Normal 29 14" xfId="7126"/>
    <cellStyle name="Normal 29 2" xfId="1265"/>
    <cellStyle name="Normal 29 2 10" xfId="7127"/>
    <cellStyle name="Normal 29 2 10 2" xfId="7128"/>
    <cellStyle name="Normal 29 2 10 2 2" xfId="7129"/>
    <cellStyle name="Normal 29 2 10 2 2 2" xfId="7130"/>
    <cellStyle name="Normal 29 2 10 2 3" xfId="7131"/>
    <cellStyle name="Normal 29 2 10 3" xfId="7132"/>
    <cellStyle name="Normal 29 2 10 3 2" xfId="7133"/>
    <cellStyle name="Normal 29 2 10 4" xfId="7134"/>
    <cellStyle name="Normal 29 2 11" xfId="7135"/>
    <cellStyle name="Normal 29 2 11 2" xfId="7136"/>
    <cellStyle name="Normal 29 2 11 2 2" xfId="7137"/>
    <cellStyle name="Normal 29 2 11 3" xfId="7138"/>
    <cellStyle name="Normal 29 2 12" xfId="7139"/>
    <cellStyle name="Normal 29 2 12 2" xfId="7140"/>
    <cellStyle name="Normal 29 2 13" xfId="7141"/>
    <cellStyle name="Normal 29 2 2" xfId="4301"/>
    <cellStyle name="Normal 29 2 2 10" xfId="7142"/>
    <cellStyle name="Normal 29 2 2 10 2" xfId="7143"/>
    <cellStyle name="Normal 29 2 2 10 2 2" xfId="7144"/>
    <cellStyle name="Normal 29 2 2 10 3" xfId="7145"/>
    <cellStyle name="Normal 29 2 2 11" xfId="7146"/>
    <cellStyle name="Normal 29 2 2 11 2" xfId="7147"/>
    <cellStyle name="Normal 29 2 2 12" xfId="7148"/>
    <cellStyle name="Normal 29 2 2 13" xfId="14528"/>
    <cellStyle name="Normal 29 2 2 14" xfId="19540"/>
    <cellStyle name="Normal 29 2 2 2" xfId="7149"/>
    <cellStyle name="Normal 29 2 2 2 10" xfId="7150"/>
    <cellStyle name="Normal 29 2 2 2 10 2" xfId="7151"/>
    <cellStyle name="Normal 29 2 2 2 11" xfId="7152"/>
    <cellStyle name="Normal 29 2 2 2 12" xfId="32706"/>
    <cellStyle name="Normal 29 2 2 2 2" xfId="7153"/>
    <cellStyle name="Normal 29 2 2 2 2 10" xfId="7154"/>
    <cellStyle name="Normal 29 2 2 2 2 2" xfId="7155"/>
    <cellStyle name="Normal 29 2 2 2 2 2 2" xfId="7156"/>
    <cellStyle name="Normal 29 2 2 2 2 2 2 2" xfId="7157"/>
    <cellStyle name="Normal 29 2 2 2 2 2 2 2 2" xfId="7158"/>
    <cellStyle name="Normal 29 2 2 2 2 2 2 2 2 2" xfId="7159"/>
    <cellStyle name="Normal 29 2 2 2 2 2 2 2 2 2 2" xfId="7160"/>
    <cellStyle name="Normal 29 2 2 2 2 2 2 2 2 2 2 2" xfId="7161"/>
    <cellStyle name="Normal 29 2 2 2 2 2 2 2 2 2 2 2 2" xfId="7162"/>
    <cellStyle name="Normal 29 2 2 2 2 2 2 2 2 2 2 2 2 2" xfId="7163"/>
    <cellStyle name="Normal 29 2 2 2 2 2 2 2 2 2 2 2 3" xfId="7164"/>
    <cellStyle name="Normal 29 2 2 2 2 2 2 2 2 2 2 3" xfId="7165"/>
    <cellStyle name="Normal 29 2 2 2 2 2 2 2 2 2 2 3 2" xfId="7166"/>
    <cellStyle name="Normal 29 2 2 2 2 2 2 2 2 2 2 4" xfId="7167"/>
    <cellStyle name="Normal 29 2 2 2 2 2 2 2 2 2 3" xfId="7168"/>
    <cellStyle name="Normal 29 2 2 2 2 2 2 2 2 2 3 2" xfId="7169"/>
    <cellStyle name="Normal 29 2 2 2 2 2 2 2 2 2 3 2 2" xfId="7170"/>
    <cellStyle name="Normal 29 2 2 2 2 2 2 2 2 2 3 3" xfId="7171"/>
    <cellStyle name="Normal 29 2 2 2 2 2 2 2 2 2 4" xfId="7172"/>
    <cellStyle name="Normal 29 2 2 2 2 2 2 2 2 2 4 2" xfId="7173"/>
    <cellStyle name="Normal 29 2 2 2 2 2 2 2 2 2 5" xfId="7174"/>
    <cellStyle name="Normal 29 2 2 2 2 2 2 2 2 3" xfId="7175"/>
    <cellStyle name="Normal 29 2 2 2 2 2 2 2 2 3 2" xfId="7176"/>
    <cellStyle name="Normal 29 2 2 2 2 2 2 2 2 3 2 2" xfId="7177"/>
    <cellStyle name="Normal 29 2 2 2 2 2 2 2 2 3 2 2 2" xfId="7178"/>
    <cellStyle name="Normal 29 2 2 2 2 2 2 2 2 3 2 3" xfId="7179"/>
    <cellStyle name="Normal 29 2 2 2 2 2 2 2 2 3 3" xfId="7180"/>
    <cellStyle name="Normal 29 2 2 2 2 2 2 2 2 3 3 2" xfId="7181"/>
    <cellStyle name="Normal 29 2 2 2 2 2 2 2 2 3 4" xfId="7182"/>
    <cellStyle name="Normal 29 2 2 2 2 2 2 2 2 4" xfId="7183"/>
    <cellStyle name="Normal 29 2 2 2 2 2 2 2 2 4 2" xfId="7184"/>
    <cellStyle name="Normal 29 2 2 2 2 2 2 2 2 4 2 2" xfId="7185"/>
    <cellStyle name="Normal 29 2 2 2 2 2 2 2 2 4 3" xfId="7186"/>
    <cellStyle name="Normal 29 2 2 2 2 2 2 2 2 5" xfId="7187"/>
    <cellStyle name="Normal 29 2 2 2 2 2 2 2 2 5 2" xfId="7188"/>
    <cellStyle name="Normal 29 2 2 2 2 2 2 2 2 6" xfId="7189"/>
    <cellStyle name="Normal 29 2 2 2 2 2 2 2 3" xfId="7190"/>
    <cellStyle name="Normal 29 2 2 2 2 2 2 2 3 2" xfId="7191"/>
    <cellStyle name="Normal 29 2 2 2 2 2 2 2 3 2 2" xfId="7192"/>
    <cellStyle name="Normal 29 2 2 2 2 2 2 2 3 2 2 2" xfId="7193"/>
    <cellStyle name="Normal 29 2 2 2 2 2 2 2 3 2 2 2 2" xfId="7194"/>
    <cellStyle name="Normal 29 2 2 2 2 2 2 2 3 2 2 3" xfId="7195"/>
    <cellStyle name="Normal 29 2 2 2 2 2 2 2 3 2 3" xfId="7196"/>
    <cellStyle name="Normal 29 2 2 2 2 2 2 2 3 2 3 2" xfId="7197"/>
    <cellStyle name="Normal 29 2 2 2 2 2 2 2 3 2 4" xfId="7198"/>
    <cellStyle name="Normal 29 2 2 2 2 2 2 2 3 3" xfId="7199"/>
    <cellStyle name="Normal 29 2 2 2 2 2 2 2 3 3 2" xfId="7200"/>
    <cellStyle name="Normal 29 2 2 2 2 2 2 2 3 3 2 2" xfId="7201"/>
    <cellStyle name="Normal 29 2 2 2 2 2 2 2 3 3 3" xfId="7202"/>
    <cellStyle name="Normal 29 2 2 2 2 2 2 2 3 4" xfId="7203"/>
    <cellStyle name="Normal 29 2 2 2 2 2 2 2 3 4 2" xfId="7204"/>
    <cellStyle name="Normal 29 2 2 2 2 2 2 2 3 5" xfId="7205"/>
    <cellStyle name="Normal 29 2 2 2 2 2 2 2 4" xfId="7206"/>
    <cellStyle name="Normal 29 2 2 2 2 2 2 2 4 2" xfId="7207"/>
    <cellStyle name="Normal 29 2 2 2 2 2 2 2 4 2 2" xfId="7208"/>
    <cellStyle name="Normal 29 2 2 2 2 2 2 2 4 2 2 2" xfId="7209"/>
    <cellStyle name="Normal 29 2 2 2 2 2 2 2 4 2 3" xfId="7210"/>
    <cellStyle name="Normal 29 2 2 2 2 2 2 2 4 3" xfId="7211"/>
    <cellStyle name="Normal 29 2 2 2 2 2 2 2 4 3 2" xfId="7212"/>
    <cellStyle name="Normal 29 2 2 2 2 2 2 2 4 4" xfId="7213"/>
    <cellStyle name="Normal 29 2 2 2 2 2 2 2 5" xfId="7214"/>
    <cellStyle name="Normal 29 2 2 2 2 2 2 2 5 2" xfId="7215"/>
    <cellStyle name="Normal 29 2 2 2 2 2 2 2 5 2 2" xfId="7216"/>
    <cellStyle name="Normal 29 2 2 2 2 2 2 2 5 3" xfId="7217"/>
    <cellStyle name="Normal 29 2 2 2 2 2 2 2 6" xfId="7218"/>
    <cellStyle name="Normal 29 2 2 2 2 2 2 2 6 2" xfId="7219"/>
    <cellStyle name="Normal 29 2 2 2 2 2 2 2 7" xfId="7220"/>
    <cellStyle name="Normal 29 2 2 2 2 2 2 3" xfId="7221"/>
    <cellStyle name="Normal 29 2 2 2 2 2 2 3 2" xfId="7222"/>
    <cellStyle name="Normal 29 2 2 2 2 2 2 3 2 2" xfId="7223"/>
    <cellStyle name="Normal 29 2 2 2 2 2 2 3 2 2 2" xfId="7224"/>
    <cellStyle name="Normal 29 2 2 2 2 2 2 3 2 2 2 2" xfId="7225"/>
    <cellStyle name="Normal 29 2 2 2 2 2 2 3 2 2 2 2 2" xfId="7226"/>
    <cellStyle name="Normal 29 2 2 2 2 2 2 3 2 2 2 3" xfId="7227"/>
    <cellStyle name="Normal 29 2 2 2 2 2 2 3 2 2 3" xfId="7228"/>
    <cellStyle name="Normal 29 2 2 2 2 2 2 3 2 2 3 2" xfId="7229"/>
    <cellStyle name="Normal 29 2 2 2 2 2 2 3 2 2 4" xfId="7230"/>
    <cellStyle name="Normal 29 2 2 2 2 2 2 3 2 3" xfId="7231"/>
    <cellStyle name="Normal 29 2 2 2 2 2 2 3 2 3 2" xfId="7232"/>
    <cellStyle name="Normal 29 2 2 2 2 2 2 3 2 3 2 2" xfId="7233"/>
    <cellStyle name="Normal 29 2 2 2 2 2 2 3 2 3 3" xfId="7234"/>
    <cellStyle name="Normal 29 2 2 2 2 2 2 3 2 4" xfId="7235"/>
    <cellStyle name="Normal 29 2 2 2 2 2 2 3 2 4 2" xfId="7236"/>
    <cellStyle name="Normal 29 2 2 2 2 2 2 3 2 5" xfId="7237"/>
    <cellStyle name="Normal 29 2 2 2 2 2 2 3 3" xfId="7238"/>
    <cellStyle name="Normal 29 2 2 2 2 2 2 3 3 2" xfId="7239"/>
    <cellStyle name="Normal 29 2 2 2 2 2 2 3 3 2 2" xfId="7240"/>
    <cellStyle name="Normal 29 2 2 2 2 2 2 3 3 2 2 2" xfId="7241"/>
    <cellStyle name="Normal 29 2 2 2 2 2 2 3 3 2 3" xfId="7242"/>
    <cellStyle name="Normal 29 2 2 2 2 2 2 3 3 3" xfId="7243"/>
    <cellStyle name="Normal 29 2 2 2 2 2 2 3 3 3 2" xfId="7244"/>
    <cellStyle name="Normal 29 2 2 2 2 2 2 3 3 4" xfId="7245"/>
    <cellStyle name="Normal 29 2 2 2 2 2 2 3 4" xfId="7246"/>
    <cellStyle name="Normal 29 2 2 2 2 2 2 3 4 2" xfId="7247"/>
    <cellStyle name="Normal 29 2 2 2 2 2 2 3 4 2 2" xfId="7248"/>
    <cellStyle name="Normal 29 2 2 2 2 2 2 3 4 3" xfId="7249"/>
    <cellStyle name="Normal 29 2 2 2 2 2 2 3 5" xfId="7250"/>
    <cellStyle name="Normal 29 2 2 2 2 2 2 3 5 2" xfId="7251"/>
    <cellStyle name="Normal 29 2 2 2 2 2 2 3 6" xfId="7252"/>
    <cellStyle name="Normal 29 2 2 2 2 2 2 4" xfId="7253"/>
    <cellStyle name="Normal 29 2 2 2 2 2 2 4 2" xfId="7254"/>
    <cellStyle name="Normal 29 2 2 2 2 2 2 4 2 2" xfId="7255"/>
    <cellStyle name="Normal 29 2 2 2 2 2 2 4 2 2 2" xfId="7256"/>
    <cellStyle name="Normal 29 2 2 2 2 2 2 4 2 2 2 2" xfId="7257"/>
    <cellStyle name="Normal 29 2 2 2 2 2 2 4 2 2 3" xfId="7258"/>
    <cellStyle name="Normal 29 2 2 2 2 2 2 4 2 3" xfId="7259"/>
    <cellStyle name="Normal 29 2 2 2 2 2 2 4 2 3 2" xfId="7260"/>
    <cellStyle name="Normal 29 2 2 2 2 2 2 4 2 4" xfId="7261"/>
    <cellStyle name="Normal 29 2 2 2 2 2 2 4 3" xfId="7262"/>
    <cellStyle name="Normal 29 2 2 2 2 2 2 4 3 2" xfId="7263"/>
    <cellStyle name="Normal 29 2 2 2 2 2 2 4 3 2 2" xfId="7264"/>
    <cellStyle name="Normal 29 2 2 2 2 2 2 4 3 3" xfId="7265"/>
    <cellStyle name="Normal 29 2 2 2 2 2 2 4 4" xfId="7266"/>
    <cellStyle name="Normal 29 2 2 2 2 2 2 4 4 2" xfId="7267"/>
    <cellStyle name="Normal 29 2 2 2 2 2 2 4 5" xfId="7268"/>
    <cellStyle name="Normal 29 2 2 2 2 2 2 5" xfId="7269"/>
    <cellStyle name="Normal 29 2 2 2 2 2 2 5 2" xfId="7270"/>
    <cellStyle name="Normal 29 2 2 2 2 2 2 5 2 2" xfId="7271"/>
    <cellStyle name="Normal 29 2 2 2 2 2 2 5 2 2 2" xfId="7272"/>
    <cellStyle name="Normal 29 2 2 2 2 2 2 5 2 3" xfId="7273"/>
    <cellStyle name="Normal 29 2 2 2 2 2 2 5 3" xfId="7274"/>
    <cellStyle name="Normal 29 2 2 2 2 2 2 5 3 2" xfId="7275"/>
    <cellStyle name="Normal 29 2 2 2 2 2 2 5 4" xfId="7276"/>
    <cellStyle name="Normal 29 2 2 2 2 2 2 6" xfId="7277"/>
    <cellStyle name="Normal 29 2 2 2 2 2 2 6 2" xfId="7278"/>
    <cellStyle name="Normal 29 2 2 2 2 2 2 6 2 2" xfId="7279"/>
    <cellStyle name="Normal 29 2 2 2 2 2 2 6 3" xfId="7280"/>
    <cellStyle name="Normal 29 2 2 2 2 2 2 7" xfId="7281"/>
    <cellStyle name="Normal 29 2 2 2 2 2 2 7 2" xfId="7282"/>
    <cellStyle name="Normal 29 2 2 2 2 2 2 8" xfId="7283"/>
    <cellStyle name="Normal 29 2 2 2 2 2 3" xfId="7284"/>
    <cellStyle name="Normal 29 2 2 2 2 2 3 2" xfId="7285"/>
    <cellStyle name="Normal 29 2 2 2 2 2 3 2 2" xfId="7286"/>
    <cellStyle name="Normal 29 2 2 2 2 2 3 2 2 2" xfId="7287"/>
    <cellStyle name="Normal 29 2 2 2 2 2 3 2 2 2 2" xfId="7288"/>
    <cellStyle name="Normal 29 2 2 2 2 2 3 2 2 2 2 2" xfId="7289"/>
    <cellStyle name="Normal 29 2 2 2 2 2 3 2 2 2 2 2 2" xfId="7290"/>
    <cellStyle name="Normal 29 2 2 2 2 2 3 2 2 2 2 3" xfId="7291"/>
    <cellStyle name="Normal 29 2 2 2 2 2 3 2 2 2 3" xfId="7292"/>
    <cellStyle name="Normal 29 2 2 2 2 2 3 2 2 2 3 2" xfId="7293"/>
    <cellStyle name="Normal 29 2 2 2 2 2 3 2 2 2 4" xfId="7294"/>
    <cellStyle name="Normal 29 2 2 2 2 2 3 2 2 3" xfId="7295"/>
    <cellStyle name="Normal 29 2 2 2 2 2 3 2 2 3 2" xfId="7296"/>
    <cellStyle name="Normal 29 2 2 2 2 2 3 2 2 3 2 2" xfId="7297"/>
    <cellStyle name="Normal 29 2 2 2 2 2 3 2 2 3 3" xfId="7298"/>
    <cellStyle name="Normal 29 2 2 2 2 2 3 2 2 4" xfId="7299"/>
    <cellStyle name="Normal 29 2 2 2 2 2 3 2 2 4 2" xfId="7300"/>
    <cellStyle name="Normal 29 2 2 2 2 2 3 2 2 5" xfId="7301"/>
    <cellStyle name="Normal 29 2 2 2 2 2 3 2 3" xfId="7302"/>
    <cellStyle name="Normal 29 2 2 2 2 2 3 2 3 2" xfId="7303"/>
    <cellStyle name="Normal 29 2 2 2 2 2 3 2 3 2 2" xfId="7304"/>
    <cellStyle name="Normal 29 2 2 2 2 2 3 2 3 2 2 2" xfId="7305"/>
    <cellStyle name="Normal 29 2 2 2 2 2 3 2 3 2 3" xfId="7306"/>
    <cellStyle name="Normal 29 2 2 2 2 2 3 2 3 3" xfId="7307"/>
    <cellStyle name="Normal 29 2 2 2 2 2 3 2 3 3 2" xfId="7308"/>
    <cellStyle name="Normal 29 2 2 2 2 2 3 2 3 4" xfId="7309"/>
    <cellStyle name="Normal 29 2 2 2 2 2 3 2 4" xfId="7310"/>
    <cellStyle name="Normal 29 2 2 2 2 2 3 2 4 2" xfId="7311"/>
    <cellStyle name="Normal 29 2 2 2 2 2 3 2 4 2 2" xfId="7312"/>
    <cellStyle name="Normal 29 2 2 2 2 2 3 2 4 3" xfId="7313"/>
    <cellStyle name="Normal 29 2 2 2 2 2 3 2 5" xfId="7314"/>
    <cellStyle name="Normal 29 2 2 2 2 2 3 2 5 2" xfId="7315"/>
    <cellStyle name="Normal 29 2 2 2 2 2 3 2 6" xfId="7316"/>
    <cellStyle name="Normal 29 2 2 2 2 2 3 3" xfId="7317"/>
    <cellStyle name="Normal 29 2 2 2 2 2 3 3 2" xfId="7318"/>
    <cellStyle name="Normal 29 2 2 2 2 2 3 3 2 2" xfId="7319"/>
    <cellStyle name="Normal 29 2 2 2 2 2 3 3 2 2 2" xfId="7320"/>
    <cellStyle name="Normal 29 2 2 2 2 2 3 3 2 2 2 2" xfId="7321"/>
    <cellStyle name="Normal 29 2 2 2 2 2 3 3 2 2 3" xfId="7322"/>
    <cellStyle name="Normal 29 2 2 2 2 2 3 3 2 3" xfId="7323"/>
    <cellStyle name="Normal 29 2 2 2 2 2 3 3 2 3 2" xfId="7324"/>
    <cellStyle name="Normal 29 2 2 2 2 2 3 3 2 4" xfId="7325"/>
    <cellStyle name="Normal 29 2 2 2 2 2 3 3 3" xfId="7326"/>
    <cellStyle name="Normal 29 2 2 2 2 2 3 3 3 2" xfId="7327"/>
    <cellStyle name="Normal 29 2 2 2 2 2 3 3 3 2 2" xfId="7328"/>
    <cellStyle name="Normal 29 2 2 2 2 2 3 3 3 3" xfId="7329"/>
    <cellStyle name="Normal 29 2 2 2 2 2 3 3 4" xfId="7330"/>
    <cellStyle name="Normal 29 2 2 2 2 2 3 3 4 2" xfId="7331"/>
    <cellStyle name="Normal 29 2 2 2 2 2 3 3 5" xfId="7332"/>
    <cellStyle name="Normal 29 2 2 2 2 2 3 4" xfId="7333"/>
    <cellStyle name="Normal 29 2 2 2 2 2 3 4 2" xfId="7334"/>
    <cellStyle name="Normal 29 2 2 2 2 2 3 4 2 2" xfId="7335"/>
    <cellStyle name="Normal 29 2 2 2 2 2 3 4 2 2 2" xfId="7336"/>
    <cellStyle name="Normal 29 2 2 2 2 2 3 4 2 3" xfId="7337"/>
    <cellStyle name="Normal 29 2 2 2 2 2 3 4 3" xfId="7338"/>
    <cellStyle name="Normal 29 2 2 2 2 2 3 4 3 2" xfId="7339"/>
    <cellStyle name="Normal 29 2 2 2 2 2 3 4 4" xfId="7340"/>
    <cellStyle name="Normal 29 2 2 2 2 2 3 5" xfId="7341"/>
    <cellStyle name="Normal 29 2 2 2 2 2 3 5 2" xfId="7342"/>
    <cellStyle name="Normal 29 2 2 2 2 2 3 5 2 2" xfId="7343"/>
    <cellStyle name="Normal 29 2 2 2 2 2 3 5 3" xfId="7344"/>
    <cellStyle name="Normal 29 2 2 2 2 2 3 6" xfId="7345"/>
    <cellStyle name="Normal 29 2 2 2 2 2 3 6 2" xfId="7346"/>
    <cellStyle name="Normal 29 2 2 2 2 2 3 7" xfId="7347"/>
    <cellStyle name="Normal 29 2 2 2 2 2 4" xfId="7348"/>
    <cellStyle name="Normal 29 2 2 2 2 2 4 2" xfId="7349"/>
    <cellStyle name="Normal 29 2 2 2 2 2 4 2 2" xfId="7350"/>
    <cellStyle name="Normal 29 2 2 2 2 2 4 2 2 2" xfId="7351"/>
    <cellStyle name="Normal 29 2 2 2 2 2 4 2 2 2 2" xfId="7352"/>
    <cellStyle name="Normal 29 2 2 2 2 2 4 2 2 2 2 2" xfId="7353"/>
    <cellStyle name="Normal 29 2 2 2 2 2 4 2 2 2 3" xfId="7354"/>
    <cellStyle name="Normal 29 2 2 2 2 2 4 2 2 3" xfId="7355"/>
    <cellStyle name="Normal 29 2 2 2 2 2 4 2 2 3 2" xfId="7356"/>
    <cellStyle name="Normal 29 2 2 2 2 2 4 2 2 4" xfId="7357"/>
    <cellStyle name="Normal 29 2 2 2 2 2 4 2 3" xfId="7358"/>
    <cellStyle name="Normal 29 2 2 2 2 2 4 2 3 2" xfId="7359"/>
    <cellStyle name="Normal 29 2 2 2 2 2 4 2 3 2 2" xfId="7360"/>
    <cellStyle name="Normal 29 2 2 2 2 2 4 2 3 3" xfId="7361"/>
    <cellStyle name="Normal 29 2 2 2 2 2 4 2 4" xfId="7362"/>
    <cellStyle name="Normal 29 2 2 2 2 2 4 2 4 2" xfId="7363"/>
    <cellStyle name="Normal 29 2 2 2 2 2 4 2 5" xfId="7364"/>
    <cellStyle name="Normal 29 2 2 2 2 2 4 3" xfId="7365"/>
    <cellStyle name="Normal 29 2 2 2 2 2 4 3 2" xfId="7366"/>
    <cellStyle name="Normal 29 2 2 2 2 2 4 3 2 2" xfId="7367"/>
    <cellStyle name="Normal 29 2 2 2 2 2 4 3 2 2 2" xfId="7368"/>
    <cellStyle name="Normal 29 2 2 2 2 2 4 3 2 3" xfId="7369"/>
    <cellStyle name="Normal 29 2 2 2 2 2 4 3 3" xfId="7370"/>
    <cellStyle name="Normal 29 2 2 2 2 2 4 3 3 2" xfId="7371"/>
    <cellStyle name="Normal 29 2 2 2 2 2 4 3 4" xfId="7372"/>
    <cellStyle name="Normal 29 2 2 2 2 2 4 4" xfId="7373"/>
    <cellStyle name="Normal 29 2 2 2 2 2 4 4 2" xfId="7374"/>
    <cellStyle name="Normal 29 2 2 2 2 2 4 4 2 2" xfId="7375"/>
    <cellStyle name="Normal 29 2 2 2 2 2 4 4 3" xfId="7376"/>
    <cellStyle name="Normal 29 2 2 2 2 2 4 5" xfId="7377"/>
    <cellStyle name="Normal 29 2 2 2 2 2 4 5 2" xfId="7378"/>
    <cellStyle name="Normal 29 2 2 2 2 2 4 6" xfId="7379"/>
    <cellStyle name="Normal 29 2 2 2 2 2 5" xfId="7380"/>
    <cellStyle name="Normal 29 2 2 2 2 2 5 2" xfId="7381"/>
    <cellStyle name="Normal 29 2 2 2 2 2 5 2 2" xfId="7382"/>
    <cellStyle name="Normal 29 2 2 2 2 2 5 2 2 2" xfId="7383"/>
    <cellStyle name="Normal 29 2 2 2 2 2 5 2 2 2 2" xfId="7384"/>
    <cellStyle name="Normal 29 2 2 2 2 2 5 2 2 3" xfId="7385"/>
    <cellStyle name="Normal 29 2 2 2 2 2 5 2 3" xfId="7386"/>
    <cellStyle name="Normal 29 2 2 2 2 2 5 2 3 2" xfId="7387"/>
    <cellStyle name="Normal 29 2 2 2 2 2 5 2 4" xfId="7388"/>
    <cellStyle name="Normal 29 2 2 2 2 2 5 3" xfId="7389"/>
    <cellStyle name="Normal 29 2 2 2 2 2 5 3 2" xfId="7390"/>
    <cellStyle name="Normal 29 2 2 2 2 2 5 3 2 2" xfId="7391"/>
    <cellStyle name="Normal 29 2 2 2 2 2 5 3 3" xfId="7392"/>
    <cellStyle name="Normal 29 2 2 2 2 2 5 4" xfId="7393"/>
    <cellStyle name="Normal 29 2 2 2 2 2 5 4 2" xfId="7394"/>
    <cellStyle name="Normal 29 2 2 2 2 2 5 5" xfId="7395"/>
    <cellStyle name="Normal 29 2 2 2 2 2 6" xfId="7396"/>
    <cellStyle name="Normal 29 2 2 2 2 2 6 2" xfId="7397"/>
    <cellStyle name="Normal 29 2 2 2 2 2 6 2 2" xfId="7398"/>
    <cellStyle name="Normal 29 2 2 2 2 2 6 2 2 2" xfId="7399"/>
    <cellStyle name="Normal 29 2 2 2 2 2 6 2 3" xfId="7400"/>
    <cellStyle name="Normal 29 2 2 2 2 2 6 3" xfId="7401"/>
    <cellStyle name="Normal 29 2 2 2 2 2 6 3 2" xfId="7402"/>
    <cellStyle name="Normal 29 2 2 2 2 2 6 4" xfId="7403"/>
    <cellStyle name="Normal 29 2 2 2 2 2 7" xfId="7404"/>
    <cellStyle name="Normal 29 2 2 2 2 2 7 2" xfId="7405"/>
    <cellStyle name="Normal 29 2 2 2 2 2 7 2 2" xfId="7406"/>
    <cellStyle name="Normal 29 2 2 2 2 2 7 3" xfId="7407"/>
    <cellStyle name="Normal 29 2 2 2 2 2 8" xfId="7408"/>
    <cellStyle name="Normal 29 2 2 2 2 2 8 2" xfId="7409"/>
    <cellStyle name="Normal 29 2 2 2 2 2 9" xfId="7410"/>
    <cellStyle name="Normal 29 2 2 2 2 3" xfId="7411"/>
    <cellStyle name="Normal 29 2 2 2 2 3 2" xfId="7412"/>
    <cellStyle name="Normal 29 2 2 2 2 3 2 2" xfId="7413"/>
    <cellStyle name="Normal 29 2 2 2 2 3 2 2 2" xfId="7414"/>
    <cellStyle name="Normal 29 2 2 2 2 3 2 2 2 2" xfId="7415"/>
    <cellStyle name="Normal 29 2 2 2 2 3 2 2 2 2 2" xfId="7416"/>
    <cellStyle name="Normal 29 2 2 2 2 3 2 2 2 2 2 2" xfId="7417"/>
    <cellStyle name="Normal 29 2 2 2 2 3 2 2 2 2 2 2 2" xfId="7418"/>
    <cellStyle name="Normal 29 2 2 2 2 3 2 2 2 2 2 3" xfId="7419"/>
    <cellStyle name="Normal 29 2 2 2 2 3 2 2 2 2 3" xfId="7420"/>
    <cellStyle name="Normal 29 2 2 2 2 3 2 2 2 2 3 2" xfId="7421"/>
    <cellStyle name="Normal 29 2 2 2 2 3 2 2 2 2 4" xfId="7422"/>
    <cellStyle name="Normal 29 2 2 2 2 3 2 2 2 3" xfId="7423"/>
    <cellStyle name="Normal 29 2 2 2 2 3 2 2 2 3 2" xfId="7424"/>
    <cellStyle name="Normal 29 2 2 2 2 3 2 2 2 3 2 2" xfId="7425"/>
    <cellStyle name="Normal 29 2 2 2 2 3 2 2 2 3 3" xfId="7426"/>
    <cellStyle name="Normal 29 2 2 2 2 3 2 2 2 4" xfId="7427"/>
    <cellStyle name="Normal 29 2 2 2 2 3 2 2 2 4 2" xfId="7428"/>
    <cellStyle name="Normal 29 2 2 2 2 3 2 2 2 5" xfId="7429"/>
    <cellStyle name="Normal 29 2 2 2 2 3 2 2 3" xfId="7430"/>
    <cellStyle name="Normal 29 2 2 2 2 3 2 2 3 2" xfId="7431"/>
    <cellStyle name="Normal 29 2 2 2 2 3 2 2 3 2 2" xfId="7432"/>
    <cellStyle name="Normal 29 2 2 2 2 3 2 2 3 2 2 2" xfId="7433"/>
    <cellStyle name="Normal 29 2 2 2 2 3 2 2 3 2 3" xfId="7434"/>
    <cellStyle name="Normal 29 2 2 2 2 3 2 2 3 3" xfId="7435"/>
    <cellStyle name="Normal 29 2 2 2 2 3 2 2 3 3 2" xfId="7436"/>
    <cellStyle name="Normal 29 2 2 2 2 3 2 2 3 4" xfId="7437"/>
    <cellStyle name="Normal 29 2 2 2 2 3 2 2 4" xfId="7438"/>
    <cellStyle name="Normal 29 2 2 2 2 3 2 2 4 2" xfId="7439"/>
    <cellStyle name="Normal 29 2 2 2 2 3 2 2 4 2 2" xfId="7440"/>
    <cellStyle name="Normal 29 2 2 2 2 3 2 2 4 3" xfId="7441"/>
    <cellStyle name="Normal 29 2 2 2 2 3 2 2 5" xfId="7442"/>
    <cellStyle name="Normal 29 2 2 2 2 3 2 2 5 2" xfId="7443"/>
    <cellStyle name="Normal 29 2 2 2 2 3 2 2 6" xfId="7444"/>
    <cellStyle name="Normal 29 2 2 2 2 3 2 3" xfId="7445"/>
    <cellStyle name="Normal 29 2 2 2 2 3 2 3 2" xfId="7446"/>
    <cellStyle name="Normal 29 2 2 2 2 3 2 3 2 2" xfId="7447"/>
    <cellStyle name="Normal 29 2 2 2 2 3 2 3 2 2 2" xfId="7448"/>
    <cellStyle name="Normal 29 2 2 2 2 3 2 3 2 2 2 2" xfId="7449"/>
    <cellStyle name="Normal 29 2 2 2 2 3 2 3 2 2 3" xfId="7450"/>
    <cellStyle name="Normal 29 2 2 2 2 3 2 3 2 3" xfId="7451"/>
    <cellStyle name="Normal 29 2 2 2 2 3 2 3 2 3 2" xfId="7452"/>
    <cellStyle name="Normal 29 2 2 2 2 3 2 3 2 4" xfId="7453"/>
    <cellStyle name="Normal 29 2 2 2 2 3 2 3 3" xfId="7454"/>
    <cellStyle name="Normal 29 2 2 2 2 3 2 3 3 2" xfId="7455"/>
    <cellStyle name="Normal 29 2 2 2 2 3 2 3 3 2 2" xfId="7456"/>
    <cellStyle name="Normal 29 2 2 2 2 3 2 3 3 3" xfId="7457"/>
    <cellStyle name="Normal 29 2 2 2 2 3 2 3 4" xfId="7458"/>
    <cellStyle name="Normal 29 2 2 2 2 3 2 3 4 2" xfId="7459"/>
    <cellStyle name="Normal 29 2 2 2 2 3 2 3 5" xfId="7460"/>
    <cellStyle name="Normal 29 2 2 2 2 3 2 4" xfId="7461"/>
    <cellStyle name="Normal 29 2 2 2 2 3 2 4 2" xfId="7462"/>
    <cellStyle name="Normal 29 2 2 2 2 3 2 4 2 2" xfId="7463"/>
    <cellStyle name="Normal 29 2 2 2 2 3 2 4 2 2 2" xfId="7464"/>
    <cellStyle name="Normal 29 2 2 2 2 3 2 4 2 3" xfId="7465"/>
    <cellStyle name="Normal 29 2 2 2 2 3 2 4 3" xfId="7466"/>
    <cellStyle name="Normal 29 2 2 2 2 3 2 4 3 2" xfId="7467"/>
    <cellStyle name="Normal 29 2 2 2 2 3 2 4 4" xfId="7468"/>
    <cellStyle name="Normal 29 2 2 2 2 3 2 5" xfId="7469"/>
    <cellStyle name="Normal 29 2 2 2 2 3 2 5 2" xfId="7470"/>
    <cellStyle name="Normal 29 2 2 2 2 3 2 5 2 2" xfId="7471"/>
    <cellStyle name="Normal 29 2 2 2 2 3 2 5 3" xfId="7472"/>
    <cellStyle name="Normal 29 2 2 2 2 3 2 6" xfId="7473"/>
    <cellStyle name="Normal 29 2 2 2 2 3 2 6 2" xfId="7474"/>
    <cellStyle name="Normal 29 2 2 2 2 3 2 7" xfId="7475"/>
    <cellStyle name="Normal 29 2 2 2 2 3 3" xfId="7476"/>
    <cellStyle name="Normal 29 2 2 2 2 3 3 2" xfId="7477"/>
    <cellStyle name="Normal 29 2 2 2 2 3 3 2 2" xfId="7478"/>
    <cellStyle name="Normal 29 2 2 2 2 3 3 2 2 2" xfId="7479"/>
    <cellStyle name="Normal 29 2 2 2 2 3 3 2 2 2 2" xfId="7480"/>
    <cellStyle name="Normal 29 2 2 2 2 3 3 2 2 2 2 2" xfId="7481"/>
    <cellStyle name="Normal 29 2 2 2 2 3 3 2 2 2 3" xfId="7482"/>
    <cellStyle name="Normal 29 2 2 2 2 3 3 2 2 3" xfId="7483"/>
    <cellStyle name="Normal 29 2 2 2 2 3 3 2 2 3 2" xfId="7484"/>
    <cellStyle name="Normal 29 2 2 2 2 3 3 2 2 4" xfId="7485"/>
    <cellStyle name="Normal 29 2 2 2 2 3 3 2 3" xfId="7486"/>
    <cellStyle name="Normal 29 2 2 2 2 3 3 2 3 2" xfId="7487"/>
    <cellStyle name="Normal 29 2 2 2 2 3 3 2 3 2 2" xfId="7488"/>
    <cellStyle name="Normal 29 2 2 2 2 3 3 2 3 3" xfId="7489"/>
    <cellStyle name="Normal 29 2 2 2 2 3 3 2 4" xfId="7490"/>
    <cellStyle name="Normal 29 2 2 2 2 3 3 2 4 2" xfId="7491"/>
    <cellStyle name="Normal 29 2 2 2 2 3 3 2 5" xfId="7492"/>
    <cellStyle name="Normal 29 2 2 2 2 3 3 3" xfId="7493"/>
    <cellStyle name="Normal 29 2 2 2 2 3 3 3 2" xfId="7494"/>
    <cellStyle name="Normal 29 2 2 2 2 3 3 3 2 2" xfId="7495"/>
    <cellStyle name="Normal 29 2 2 2 2 3 3 3 2 2 2" xfId="7496"/>
    <cellStyle name="Normal 29 2 2 2 2 3 3 3 2 3" xfId="7497"/>
    <cellStyle name="Normal 29 2 2 2 2 3 3 3 3" xfId="7498"/>
    <cellStyle name="Normal 29 2 2 2 2 3 3 3 3 2" xfId="7499"/>
    <cellStyle name="Normal 29 2 2 2 2 3 3 3 4" xfId="7500"/>
    <cellStyle name="Normal 29 2 2 2 2 3 3 4" xfId="7501"/>
    <cellStyle name="Normal 29 2 2 2 2 3 3 4 2" xfId="7502"/>
    <cellStyle name="Normal 29 2 2 2 2 3 3 4 2 2" xfId="7503"/>
    <cellStyle name="Normal 29 2 2 2 2 3 3 4 3" xfId="7504"/>
    <cellStyle name="Normal 29 2 2 2 2 3 3 5" xfId="7505"/>
    <cellStyle name="Normal 29 2 2 2 2 3 3 5 2" xfId="7506"/>
    <cellStyle name="Normal 29 2 2 2 2 3 3 6" xfId="7507"/>
    <cellStyle name="Normal 29 2 2 2 2 3 4" xfId="7508"/>
    <cellStyle name="Normal 29 2 2 2 2 3 4 2" xfId="7509"/>
    <cellStyle name="Normal 29 2 2 2 2 3 4 2 2" xfId="7510"/>
    <cellStyle name="Normal 29 2 2 2 2 3 4 2 2 2" xfId="7511"/>
    <cellStyle name="Normal 29 2 2 2 2 3 4 2 2 2 2" xfId="7512"/>
    <cellStyle name="Normal 29 2 2 2 2 3 4 2 2 3" xfId="7513"/>
    <cellStyle name="Normal 29 2 2 2 2 3 4 2 3" xfId="7514"/>
    <cellStyle name="Normal 29 2 2 2 2 3 4 2 3 2" xfId="7515"/>
    <cellStyle name="Normal 29 2 2 2 2 3 4 2 4" xfId="7516"/>
    <cellStyle name="Normal 29 2 2 2 2 3 4 3" xfId="7517"/>
    <cellStyle name="Normal 29 2 2 2 2 3 4 3 2" xfId="7518"/>
    <cellStyle name="Normal 29 2 2 2 2 3 4 3 2 2" xfId="7519"/>
    <cellStyle name="Normal 29 2 2 2 2 3 4 3 3" xfId="7520"/>
    <cellStyle name="Normal 29 2 2 2 2 3 4 4" xfId="7521"/>
    <cellStyle name="Normal 29 2 2 2 2 3 4 4 2" xfId="7522"/>
    <cellStyle name="Normal 29 2 2 2 2 3 4 5" xfId="7523"/>
    <cellStyle name="Normal 29 2 2 2 2 3 5" xfId="7524"/>
    <cellStyle name="Normal 29 2 2 2 2 3 5 2" xfId="7525"/>
    <cellStyle name="Normal 29 2 2 2 2 3 5 2 2" xfId="7526"/>
    <cellStyle name="Normal 29 2 2 2 2 3 5 2 2 2" xfId="7527"/>
    <cellStyle name="Normal 29 2 2 2 2 3 5 2 3" xfId="7528"/>
    <cellStyle name="Normal 29 2 2 2 2 3 5 3" xfId="7529"/>
    <cellStyle name="Normal 29 2 2 2 2 3 5 3 2" xfId="7530"/>
    <cellStyle name="Normal 29 2 2 2 2 3 5 4" xfId="7531"/>
    <cellStyle name="Normal 29 2 2 2 2 3 6" xfId="7532"/>
    <cellStyle name="Normal 29 2 2 2 2 3 6 2" xfId="7533"/>
    <cellStyle name="Normal 29 2 2 2 2 3 6 2 2" xfId="7534"/>
    <cellStyle name="Normal 29 2 2 2 2 3 6 3" xfId="7535"/>
    <cellStyle name="Normal 29 2 2 2 2 3 7" xfId="7536"/>
    <cellStyle name="Normal 29 2 2 2 2 3 7 2" xfId="7537"/>
    <cellStyle name="Normal 29 2 2 2 2 3 8" xfId="7538"/>
    <cellStyle name="Normal 29 2 2 2 2 4" xfId="7539"/>
    <cellStyle name="Normal 29 2 2 2 2 4 2" xfId="7540"/>
    <cellStyle name="Normal 29 2 2 2 2 4 2 2" xfId="7541"/>
    <cellStyle name="Normal 29 2 2 2 2 4 2 2 2" xfId="7542"/>
    <cellStyle name="Normal 29 2 2 2 2 4 2 2 2 2" xfId="7543"/>
    <cellStyle name="Normal 29 2 2 2 2 4 2 2 2 2 2" xfId="7544"/>
    <cellStyle name="Normal 29 2 2 2 2 4 2 2 2 2 2 2" xfId="7545"/>
    <cellStyle name="Normal 29 2 2 2 2 4 2 2 2 2 3" xfId="7546"/>
    <cellStyle name="Normal 29 2 2 2 2 4 2 2 2 3" xfId="7547"/>
    <cellStyle name="Normal 29 2 2 2 2 4 2 2 2 3 2" xfId="7548"/>
    <cellStyle name="Normal 29 2 2 2 2 4 2 2 2 4" xfId="7549"/>
    <cellStyle name="Normal 29 2 2 2 2 4 2 2 3" xfId="7550"/>
    <cellStyle name="Normal 29 2 2 2 2 4 2 2 3 2" xfId="7551"/>
    <cellStyle name="Normal 29 2 2 2 2 4 2 2 3 2 2" xfId="7552"/>
    <cellStyle name="Normal 29 2 2 2 2 4 2 2 3 3" xfId="7553"/>
    <cellStyle name="Normal 29 2 2 2 2 4 2 2 4" xfId="7554"/>
    <cellStyle name="Normal 29 2 2 2 2 4 2 2 4 2" xfId="7555"/>
    <cellStyle name="Normal 29 2 2 2 2 4 2 2 5" xfId="7556"/>
    <cellStyle name="Normal 29 2 2 2 2 4 2 3" xfId="7557"/>
    <cellStyle name="Normal 29 2 2 2 2 4 2 3 2" xfId="7558"/>
    <cellStyle name="Normal 29 2 2 2 2 4 2 3 2 2" xfId="7559"/>
    <cellStyle name="Normal 29 2 2 2 2 4 2 3 2 2 2" xfId="7560"/>
    <cellStyle name="Normal 29 2 2 2 2 4 2 3 2 3" xfId="7561"/>
    <cellStyle name="Normal 29 2 2 2 2 4 2 3 3" xfId="7562"/>
    <cellStyle name="Normal 29 2 2 2 2 4 2 3 3 2" xfId="7563"/>
    <cellStyle name="Normal 29 2 2 2 2 4 2 3 4" xfId="7564"/>
    <cellStyle name="Normal 29 2 2 2 2 4 2 4" xfId="7565"/>
    <cellStyle name="Normal 29 2 2 2 2 4 2 4 2" xfId="7566"/>
    <cellStyle name="Normal 29 2 2 2 2 4 2 4 2 2" xfId="7567"/>
    <cellStyle name="Normal 29 2 2 2 2 4 2 4 3" xfId="7568"/>
    <cellStyle name="Normal 29 2 2 2 2 4 2 5" xfId="7569"/>
    <cellStyle name="Normal 29 2 2 2 2 4 2 5 2" xfId="7570"/>
    <cellStyle name="Normal 29 2 2 2 2 4 2 6" xfId="7571"/>
    <cellStyle name="Normal 29 2 2 2 2 4 3" xfId="7572"/>
    <cellStyle name="Normal 29 2 2 2 2 4 3 2" xfId="7573"/>
    <cellStyle name="Normal 29 2 2 2 2 4 3 2 2" xfId="7574"/>
    <cellStyle name="Normal 29 2 2 2 2 4 3 2 2 2" xfId="7575"/>
    <cellStyle name="Normal 29 2 2 2 2 4 3 2 2 2 2" xfId="7576"/>
    <cellStyle name="Normal 29 2 2 2 2 4 3 2 2 3" xfId="7577"/>
    <cellStyle name="Normal 29 2 2 2 2 4 3 2 3" xfId="7578"/>
    <cellStyle name="Normal 29 2 2 2 2 4 3 2 3 2" xfId="7579"/>
    <cellStyle name="Normal 29 2 2 2 2 4 3 2 4" xfId="7580"/>
    <cellStyle name="Normal 29 2 2 2 2 4 3 3" xfId="7581"/>
    <cellStyle name="Normal 29 2 2 2 2 4 3 3 2" xfId="7582"/>
    <cellStyle name="Normal 29 2 2 2 2 4 3 3 2 2" xfId="7583"/>
    <cellStyle name="Normal 29 2 2 2 2 4 3 3 3" xfId="7584"/>
    <cellStyle name="Normal 29 2 2 2 2 4 3 4" xfId="7585"/>
    <cellStyle name="Normal 29 2 2 2 2 4 3 4 2" xfId="7586"/>
    <cellStyle name="Normal 29 2 2 2 2 4 3 5" xfId="7587"/>
    <cellStyle name="Normal 29 2 2 2 2 4 4" xfId="7588"/>
    <cellStyle name="Normal 29 2 2 2 2 4 4 2" xfId="7589"/>
    <cellStyle name="Normal 29 2 2 2 2 4 4 2 2" xfId="7590"/>
    <cellStyle name="Normal 29 2 2 2 2 4 4 2 2 2" xfId="7591"/>
    <cellStyle name="Normal 29 2 2 2 2 4 4 2 3" xfId="7592"/>
    <cellStyle name="Normal 29 2 2 2 2 4 4 3" xfId="7593"/>
    <cellStyle name="Normal 29 2 2 2 2 4 4 3 2" xfId="7594"/>
    <cellStyle name="Normal 29 2 2 2 2 4 4 4" xfId="7595"/>
    <cellStyle name="Normal 29 2 2 2 2 4 5" xfId="7596"/>
    <cellStyle name="Normal 29 2 2 2 2 4 5 2" xfId="7597"/>
    <cellStyle name="Normal 29 2 2 2 2 4 5 2 2" xfId="7598"/>
    <cellStyle name="Normal 29 2 2 2 2 4 5 3" xfId="7599"/>
    <cellStyle name="Normal 29 2 2 2 2 4 6" xfId="7600"/>
    <cellStyle name="Normal 29 2 2 2 2 4 6 2" xfId="7601"/>
    <cellStyle name="Normal 29 2 2 2 2 4 7" xfId="7602"/>
    <cellStyle name="Normal 29 2 2 2 2 5" xfId="7603"/>
    <cellStyle name="Normal 29 2 2 2 2 5 2" xfId="7604"/>
    <cellStyle name="Normal 29 2 2 2 2 5 2 2" xfId="7605"/>
    <cellStyle name="Normal 29 2 2 2 2 5 2 2 2" xfId="7606"/>
    <cellStyle name="Normal 29 2 2 2 2 5 2 2 2 2" xfId="7607"/>
    <cellStyle name="Normal 29 2 2 2 2 5 2 2 2 2 2" xfId="7608"/>
    <cellStyle name="Normal 29 2 2 2 2 5 2 2 2 3" xfId="7609"/>
    <cellStyle name="Normal 29 2 2 2 2 5 2 2 3" xfId="7610"/>
    <cellStyle name="Normal 29 2 2 2 2 5 2 2 3 2" xfId="7611"/>
    <cellStyle name="Normal 29 2 2 2 2 5 2 2 4" xfId="7612"/>
    <cellStyle name="Normal 29 2 2 2 2 5 2 3" xfId="7613"/>
    <cellStyle name="Normal 29 2 2 2 2 5 2 3 2" xfId="7614"/>
    <cellStyle name="Normal 29 2 2 2 2 5 2 3 2 2" xfId="7615"/>
    <cellStyle name="Normal 29 2 2 2 2 5 2 3 3" xfId="7616"/>
    <cellStyle name="Normal 29 2 2 2 2 5 2 4" xfId="7617"/>
    <cellStyle name="Normal 29 2 2 2 2 5 2 4 2" xfId="7618"/>
    <cellStyle name="Normal 29 2 2 2 2 5 2 5" xfId="7619"/>
    <cellStyle name="Normal 29 2 2 2 2 5 3" xfId="7620"/>
    <cellStyle name="Normal 29 2 2 2 2 5 3 2" xfId="7621"/>
    <cellStyle name="Normal 29 2 2 2 2 5 3 2 2" xfId="7622"/>
    <cellStyle name="Normal 29 2 2 2 2 5 3 2 2 2" xfId="7623"/>
    <cellStyle name="Normal 29 2 2 2 2 5 3 2 3" xfId="7624"/>
    <cellStyle name="Normal 29 2 2 2 2 5 3 3" xfId="7625"/>
    <cellStyle name="Normal 29 2 2 2 2 5 3 3 2" xfId="7626"/>
    <cellStyle name="Normal 29 2 2 2 2 5 3 4" xfId="7627"/>
    <cellStyle name="Normal 29 2 2 2 2 5 4" xfId="7628"/>
    <cellStyle name="Normal 29 2 2 2 2 5 4 2" xfId="7629"/>
    <cellStyle name="Normal 29 2 2 2 2 5 4 2 2" xfId="7630"/>
    <cellStyle name="Normal 29 2 2 2 2 5 4 3" xfId="7631"/>
    <cellStyle name="Normal 29 2 2 2 2 5 5" xfId="7632"/>
    <cellStyle name="Normal 29 2 2 2 2 5 5 2" xfId="7633"/>
    <cellStyle name="Normal 29 2 2 2 2 5 6" xfId="7634"/>
    <cellStyle name="Normal 29 2 2 2 2 6" xfId="7635"/>
    <cellStyle name="Normal 29 2 2 2 2 6 2" xfId="7636"/>
    <cellStyle name="Normal 29 2 2 2 2 6 2 2" xfId="7637"/>
    <cellStyle name="Normal 29 2 2 2 2 6 2 2 2" xfId="7638"/>
    <cellStyle name="Normal 29 2 2 2 2 6 2 2 2 2" xfId="7639"/>
    <cellStyle name="Normal 29 2 2 2 2 6 2 2 3" xfId="7640"/>
    <cellStyle name="Normal 29 2 2 2 2 6 2 3" xfId="7641"/>
    <cellStyle name="Normal 29 2 2 2 2 6 2 3 2" xfId="7642"/>
    <cellStyle name="Normal 29 2 2 2 2 6 2 4" xfId="7643"/>
    <cellStyle name="Normal 29 2 2 2 2 6 3" xfId="7644"/>
    <cellStyle name="Normal 29 2 2 2 2 6 3 2" xfId="7645"/>
    <cellStyle name="Normal 29 2 2 2 2 6 3 2 2" xfId="7646"/>
    <cellStyle name="Normal 29 2 2 2 2 6 3 3" xfId="7647"/>
    <cellStyle name="Normal 29 2 2 2 2 6 4" xfId="7648"/>
    <cellStyle name="Normal 29 2 2 2 2 6 4 2" xfId="7649"/>
    <cellStyle name="Normal 29 2 2 2 2 6 5" xfId="7650"/>
    <cellStyle name="Normal 29 2 2 2 2 7" xfId="7651"/>
    <cellStyle name="Normal 29 2 2 2 2 7 2" xfId="7652"/>
    <cellStyle name="Normal 29 2 2 2 2 7 2 2" xfId="7653"/>
    <cellStyle name="Normal 29 2 2 2 2 7 2 2 2" xfId="7654"/>
    <cellStyle name="Normal 29 2 2 2 2 7 2 3" xfId="7655"/>
    <cellStyle name="Normal 29 2 2 2 2 7 3" xfId="7656"/>
    <cellStyle name="Normal 29 2 2 2 2 7 3 2" xfId="7657"/>
    <cellStyle name="Normal 29 2 2 2 2 7 4" xfId="7658"/>
    <cellStyle name="Normal 29 2 2 2 2 8" xfId="7659"/>
    <cellStyle name="Normal 29 2 2 2 2 8 2" xfId="7660"/>
    <cellStyle name="Normal 29 2 2 2 2 8 2 2" xfId="7661"/>
    <cellStyle name="Normal 29 2 2 2 2 8 3" xfId="7662"/>
    <cellStyle name="Normal 29 2 2 2 2 9" xfId="7663"/>
    <cellStyle name="Normal 29 2 2 2 2 9 2" xfId="7664"/>
    <cellStyle name="Normal 29 2 2 2 3" xfId="7665"/>
    <cellStyle name="Normal 29 2 2 2 3 2" xfId="7666"/>
    <cellStyle name="Normal 29 2 2 2 3 2 2" xfId="7667"/>
    <cellStyle name="Normal 29 2 2 2 3 2 2 2" xfId="7668"/>
    <cellStyle name="Normal 29 2 2 2 3 2 2 2 2" xfId="7669"/>
    <cellStyle name="Normal 29 2 2 2 3 2 2 2 2 2" xfId="7670"/>
    <cellStyle name="Normal 29 2 2 2 3 2 2 2 2 2 2" xfId="7671"/>
    <cellStyle name="Normal 29 2 2 2 3 2 2 2 2 2 2 2" xfId="7672"/>
    <cellStyle name="Normal 29 2 2 2 3 2 2 2 2 2 2 2 2" xfId="7673"/>
    <cellStyle name="Normal 29 2 2 2 3 2 2 2 2 2 2 3" xfId="7674"/>
    <cellStyle name="Normal 29 2 2 2 3 2 2 2 2 2 3" xfId="7675"/>
    <cellStyle name="Normal 29 2 2 2 3 2 2 2 2 2 3 2" xfId="7676"/>
    <cellStyle name="Normal 29 2 2 2 3 2 2 2 2 2 4" xfId="7677"/>
    <cellStyle name="Normal 29 2 2 2 3 2 2 2 2 3" xfId="7678"/>
    <cellStyle name="Normal 29 2 2 2 3 2 2 2 2 3 2" xfId="7679"/>
    <cellStyle name="Normal 29 2 2 2 3 2 2 2 2 3 2 2" xfId="7680"/>
    <cellStyle name="Normal 29 2 2 2 3 2 2 2 2 3 3" xfId="7681"/>
    <cellStyle name="Normal 29 2 2 2 3 2 2 2 2 4" xfId="7682"/>
    <cellStyle name="Normal 29 2 2 2 3 2 2 2 2 4 2" xfId="7683"/>
    <cellStyle name="Normal 29 2 2 2 3 2 2 2 2 5" xfId="7684"/>
    <cellStyle name="Normal 29 2 2 2 3 2 2 2 3" xfId="7685"/>
    <cellStyle name="Normal 29 2 2 2 3 2 2 2 3 2" xfId="7686"/>
    <cellStyle name="Normal 29 2 2 2 3 2 2 2 3 2 2" xfId="7687"/>
    <cellStyle name="Normal 29 2 2 2 3 2 2 2 3 2 2 2" xfId="7688"/>
    <cellStyle name="Normal 29 2 2 2 3 2 2 2 3 2 3" xfId="7689"/>
    <cellStyle name="Normal 29 2 2 2 3 2 2 2 3 3" xfId="7690"/>
    <cellStyle name="Normal 29 2 2 2 3 2 2 2 3 3 2" xfId="7691"/>
    <cellStyle name="Normal 29 2 2 2 3 2 2 2 3 4" xfId="7692"/>
    <cellStyle name="Normal 29 2 2 2 3 2 2 2 4" xfId="7693"/>
    <cellStyle name="Normal 29 2 2 2 3 2 2 2 4 2" xfId="7694"/>
    <cellStyle name="Normal 29 2 2 2 3 2 2 2 4 2 2" xfId="7695"/>
    <cellStyle name="Normal 29 2 2 2 3 2 2 2 4 3" xfId="7696"/>
    <cellStyle name="Normal 29 2 2 2 3 2 2 2 5" xfId="7697"/>
    <cellStyle name="Normal 29 2 2 2 3 2 2 2 5 2" xfId="7698"/>
    <cellStyle name="Normal 29 2 2 2 3 2 2 2 6" xfId="7699"/>
    <cellStyle name="Normal 29 2 2 2 3 2 2 3" xfId="7700"/>
    <cellStyle name="Normal 29 2 2 2 3 2 2 3 2" xfId="7701"/>
    <cellStyle name="Normal 29 2 2 2 3 2 2 3 2 2" xfId="7702"/>
    <cellStyle name="Normal 29 2 2 2 3 2 2 3 2 2 2" xfId="7703"/>
    <cellStyle name="Normal 29 2 2 2 3 2 2 3 2 2 2 2" xfId="7704"/>
    <cellStyle name="Normal 29 2 2 2 3 2 2 3 2 2 3" xfId="7705"/>
    <cellStyle name="Normal 29 2 2 2 3 2 2 3 2 3" xfId="7706"/>
    <cellStyle name="Normal 29 2 2 2 3 2 2 3 2 3 2" xfId="7707"/>
    <cellStyle name="Normal 29 2 2 2 3 2 2 3 2 4" xfId="7708"/>
    <cellStyle name="Normal 29 2 2 2 3 2 2 3 3" xfId="7709"/>
    <cellStyle name="Normal 29 2 2 2 3 2 2 3 3 2" xfId="7710"/>
    <cellStyle name="Normal 29 2 2 2 3 2 2 3 3 2 2" xfId="7711"/>
    <cellStyle name="Normal 29 2 2 2 3 2 2 3 3 3" xfId="7712"/>
    <cellStyle name="Normal 29 2 2 2 3 2 2 3 4" xfId="7713"/>
    <cellStyle name="Normal 29 2 2 2 3 2 2 3 4 2" xfId="7714"/>
    <cellStyle name="Normal 29 2 2 2 3 2 2 3 5" xfId="7715"/>
    <cellStyle name="Normal 29 2 2 2 3 2 2 4" xfId="7716"/>
    <cellStyle name="Normal 29 2 2 2 3 2 2 4 2" xfId="7717"/>
    <cellStyle name="Normal 29 2 2 2 3 2 2 4 2 2" xfId="7718"/>
    <cellStyle name="Normal 29 2 2 2 3 2 2 4 2 2 2" xfId="7719"/>
    <cellStyle name="Normal 29 2 2 2 3 2 2 4 2 3" xfId="7720"/>
    <cellStyle name="Normal 29 2 2 2 3 2 2 4 3" xfId="7721"/>
    <cellStyle name="Normal 29 2 2 2 3 2 2 4 3 2" xfId="7722"/>
    <cellStyle name="Normal 29 2 2 2 3 2 2 4 4" xfId="7723"/>
    <cellStyle name="Normal 29 2 2 2 3 2 2 5" xfId="7724"/>
    <cellStyle name="Normal 29 2 2 2 3 2 2 5 2" xfId="7725"/>
    <cellStyle name="Normal 29 2 2 2 3 2 2 5 2 2" xfId="7726"/>
    <cellStyle name="Normal 29 2 2 2 3 2 2 5 3" xfId="7727"/>
    <cellStyle name="Normal 29 2 2 2 3 2 2 6" xfId="7728"/>
    <cellStyle name="Normal 29 2 2 2 3 2 2 6 2" xfId="7729"/>
    <cellStyle name="Normal 29 2 2 2 3 2 2 7" xfId="7730"/>
    <cellStyle name="Normal 29 2 2 2 3 2 3" xfId="7731"/>
    <cellStyle name="Normal 29 2 2 2 3 2 3 2" xfId="7732"/>
    <cellStyle name="Normal 29 2 2 2 3 2 3 2 2" xfId="7733"/>
    <cellStyle name="Normal 29 2 2 2 3 2 3 2 2 2" xfId="7734"/>
    <cellStyle name="Normal 29 2 2 2 3 2 3 2 2 2 2" xfId="7735"/>
    <cellStyle name="Normal 29 2 2 2 3 2 3 2 2 2 2 2" xfId="7736"/>
    <cellStyle name="Normal 29 2 2 2 3 2 3 2 2 2 3" xfId="7737"/>
    <cellStyle name="Normal 29 2 2 2 3 2 3 2 2 3" xfId="7738"/>
    <cellStyle name="Normal 29 2 2 2 3 2 3 2 2 3 2" xfId="7739"/>
    <cellStyle name="Normal 29 2 2 2 3 2 3 2 2 4" xfId="7740"/>
    <cellStyle name="Normal 29 2 2 2 3 2 3 2 3" xfId="7741"/>
    <cellStyle name="Normal 29 2 2 2 3 2 3 2 3 2" xfId="7742"/>
    <cellStyle name="Normal 29 2 2 2 3 2 3 2 3 2 2" xfId="7743"/>
    <cellStyle name="Normal 29 2 2 2 3 2 3 2 3 3" xfId="7744"/>
    <cellStyle name="Normal 29 2 2 2 3 2 3 2 4" xfId="7745"/>
    <cellStyle name="Normal 29 2 2 2 3 2 3 2 4 2" xfId="7746"/>
    <cellStyle name="Normal 29 2 2 2 3 2 3 2 5" xfId="7747"/>
    <cellStyle name="Normal 29 2 2 2 3 2 3 3" xfId="7748"/>
    <cellStyle name="Normal 29 2 2 2 3 2 3 3 2" xfId="7749"/>
    <cellStyle name="Normal 29 2 2 2 3 2 3 3 2 2" xfId="7750"/>
    <cellStyle name="Normal 29 2 2 2 3 2 3 3 2 2 2" xfId="7751"/>
    <cellStyle name="Normal 29 2 2 2 3 2 3 3 2 3" xfId="7752"/>
    <cellStyle name="Normal 29 2 2 2 3 2 3 3 3" xfId="7753"/>
    <cellStyle name="Normal 29 2 2 2 3 2 3 3 3 2" xfId="7754"/>
    <cellStyle name="Normal 29 2 2 2 3 2 3 3 4" xfId="7755"/>
    <cellStyle name="Normal 29 2 2 2 3 2 3 4" xfId="7756"/>
    <cellStyle name="Normal 29 2 2 2 3 2 3 4 2" xfId="7757"/>
    <cellStyle name="Normal 29 2 2 2 3 2 3 4 2 2" xfId="7758"/>
    <cellStyle name="Normal 29 2 2 2 3 2 3 4 3" xfId="7759"/>
    <cellStyle name="Normal 29 2 2 2 3 2 3 5" xfId="7760"/>
    <cellStyle name="Normal 29 2 2 2 3 2 3 5 2" xfId="7761"/>
    <cellStyle name="Normal 29 2 2 2 3 2 3 6" xfId="7762"/>
    <cellStyle name="Normal 29 2 2 2 3 2 4" xfId="7763"/>
    <cellStyle name="Normal 29 2 2 2 3 2 4 2" xfId="7764"/>
    <cellStyle name="Normal 29 2 2 2 3 2 4 2 2" xfId="7765"/>
    <cellStyle name="Normal 29 2 2 2 3 2 4 2 2 2" xfId="7766"/>
    <cellStyle name="Normal 29 2 2 2 3 2 4 2 2 2 2" xfId="7767"/>
    <cellStyle name="Normal 29 2 2 2 3 2 4 2 2 3" xfId="7768"/>
    <cellStyle name="Normal 29 2 2 2 3 2 4 2 3" xfId="7769"/>
    <cellStyle name="Normal 29 2 2 2 3 2 4 2 3 2" xfId="7770"/>
    <cellStyle name="Normal 29 2 2 2 3 2 4 2 4" xfId="7771"/>
    <cellStyle name="Normal 29 2 2 2 3 2 4 3" xfId="7772"/>
    <cellStyle name="Normal 29 2 2 2 3 2 4 3 2" xfId="7773"/>
    <cellStyle name="Normal 29 2 2 2 3 2 4 3 2 2" xfId="7774"/>
    <cellStyle name="Normal 29 2 2 2 3 2 4 3 3" xfId="7775"/>
    <cellStyle name="Normal 29 2 2 2 3 2 4 4" xfId="7776"/>
    <cellStyle name="Normal 29 2 2 2 3 2 4 4 2" xfId="7777"/>
    <cellStyle name="Normal 29 2 2 2 3 2 4 5" xfId="7778"/>
    <cellStyle name="Normal 29 2 2 2 3 2 5" xfId="7779"/>
    <cellStyle name="Normal 29 2 2 2 3 2 5 2" xfId="7780"/>
    <cellStyle name="Normal 29 2 2 2 3 2 5 2 2" xfId="7781"/>
    <cellStyle name="Normal 29 2 2 2 3 2 5 2 2 2" xfId="7782"/>
    <cellStyle name="Normal 29 2 2 2 3 2 5 2 3" xfId="7783"/>
    <cellStyle name="Normal 29 2 2 2 3 2 5 3" xfId="7784"/>
    <cellStyle name="Normal 29 2 2 2 3 2 5 3 2" xfId="7785"/>
    <cellStyle name="Normal 29 2 2 2 3 2 5 4" xfId="7786"/>
    <cellStyle name="Normal 29 2 2 2 3 2 6" xfId="7787"/>
    <cellStyle name="Normal 29 2 2 2 3 2 6 2" xfId="7788"/>
    <cellStyle name="Normal 29 2 2 2 3 2 6 2 2" xfId="7789"/>
    <cellStyle name="Normal 29 2 2 2 3 2 6 3" xfId="7790"/>
    <cellStyle name="Normal 29 2 2 2 3 2 7" xfId="7791"/>
    <cellStyle name="Normal 29 2 2 2 3 2 7 2" xfId="7792"/>
    <cellStyle name="Normal 29 2 2 2 3 2 8" xfId="7793"/>
    <cellStyle name="Normal 29 2 2 2 3 3" xfId="7794"/>
    <cellStyle name="Normal 29 2 2 2 3 3 2" xfId="7795"/>
    <cellStyle name="Normal 29 2 2 2 3 3 2 2" xfId="7796"/>
    <cellStyle name="Normal 29 2 2 2 3 3 2 2 2" xfId="7797"/>
    <cellStyle name="Normal 29 2 2 2 3 3 2 2 2 2" xfId="7798"/>
    <cellStyle name="Normal 29 2 2 2 3 3 2 2 2 2 2" xfId="7799"/>
    <cellStyle name="Normal 29 2 2 2 3 3 2 2 2 2 2 2" xfId="7800"/>
    <cellStyle name="Normal 29 2 2 2 3 3 2 2 2 2 3" xfId="7801"/>
    <cellStyle name="Normal 29 2 2 2 3 3 2 2 2 3" xfId="7802"/>
    <cellStyle name="Normal 29 2 2 2 3 3 2 2 2 3 2" xfId="7803"/>
    <cellStyle name="Normal 29 2 2 2 3 3 2 2 2 4" xfId="7804"/>
    <cellStyle name="Normal 29 2 2 2 3 3 2 2 3" xfId="7805"/>
    <cellStyle name="Normal 29 2 2 2 3 3 2 2 3 2" xfId="7806"/>
    <cellStyle name="Normal 29 2 2 2 3 3 2 2 3 2 2" xfId="7807"/>
    <cellStyle name="Normal 29 2 2 2 3 3 2 2 3 3" xfId="7808"/>
    <cellStyle name="Normal 29 2 2 2 3 3 2 2 4" xfId="7809"/>
    <cellStyle name="Normal 29 2 2 2 3 3 2 2 4 2" xfId="7810"/>
    <cellStyle name="Normal 29 2 2 2 3 3 2 2 5" xfId="7811"/>
    <cellStyle name="Normal 29 2 2 2 3 3 2 3" xfId="7812"/>
    <cellStyle name="Normal 29 2 2 2 3 3 2 3 2" xfId="7813"/>
    <cellStyle name="Normal 29 2 2 2 3 3 2 3 2 2" xfId="7814"/>
    <cellStyle name="Normal 29 2 2 2 3 3 2 3 2 2 2" xfId="7815"/>
    <cellStyle name="Normal 29 2 2 2 3 3 2 3 2 3" xfId="7816"/>
    <cellStyle name="Normal 29 2 2 2 3 3 2 3 3" xfId="7817"/>
    <cellStyle name="Normal 29 2 2 2 3 3 2 3 3 2" xfId="7818"/>
    <cellStyle name="Normal 29 2 2 2 3 3 2 3 4" xfId="7819"/>
    <cellStyle name="Normal 29 2 2 2 3 3 2 4" xfId="7820"/>
    <cellStyle name="Normal 29 2 2 2 3 3 2 4 2" xfId="7821"/>
    <cellStyle name="Normal 29 2 2 2 3 3 2 4 2 2" xfId="7822"/>
    <cellStyle name="Normal 29 2 2 2 3 3 2 4 3" xfId="7823"/>
    <cellStyle name="Normal 29 2 2 2 3 3 2 5" xfId="7824"/>
    <cellStyle name="Normal 29 2 2 2 3 3 2 5 2" xfId="7825"/>
    <cellStyle name="Normal 29 2 2 2 3 3 2 6" xfId="7826"/>
    <cellStyle name="Normal 29 2 2 2 3 3 3" xfId="7827"/>
    <cellStyle name="Normal 29 2 2 2 3 3 3 2" xfId="7828"/>
    <cellStyle name="Normal 29 2 2 2 3 3 3 2 2" xfId="7829"/>
    <cellStyle name="Normal 29 2 2 2 3 3 3 2 2 2" xfId="7830"/>
    <cellStyle name="Normal 29 2 2 2 3 3 3 2 2 2 2" xfId="7831"/>
    <cellStyle name="Normal 29 2 2 2 3 3 3 2 2 3" xfId="7832"/>
    <cellStyle name="Normal 29 2 2 2 3 3 3 2 3" xfId="7833"/>
    <cellStyle name="Normal 29 2 2 2 3 3 3 2 3 2" xfId="7834"/>
    <cellStyle name="Normal 29 2 2 2 3 3 3 2 4" xfId="7835"/>
    <cellStyle name="Normal 29 2 2 2 3 3 3 3" xfId="7836"/>
    <cellStyle name="Normal 29 2 2 2 3 3 3 3 2" xfId="7837"/>
    <cellStyle name="Normal 29 2 2 2 3 3 3 3 2 2" xfId="7838"/>
    <cellStyle name="Normal 29 2 2 2 3 3 3 3 3" xfId="7839"/>
    <cellStyle name="Normal 29 2 2 2 3 3 3 4" xfId="7840"/>
    <cellStyle name="Normal 29 2 2 2 3 3 3 4 2" xfId="7841"/>
    <cellStyle name="Normal 29 2 2 2 3 3 3 5" xfId="7842"/>
    <cellStyle name="Normal 29 2 2 2 3 3 4" xfId="7843"/>
    <cellStyle name="Normal 29 2 2 2 3 3 4 2" xfId="7844"/>
    <cellStyle name="Normal 29 2 2 2 3 3 4 2 2" xfId="7845"/>
    <cellStyle name="Normal 29 2 2 2 3 3 4 2 2 2" xfId="7846"/>
    <cellStyle name="Normal 29 2 2 2 3 3 4 2 3" xfId="7847"/>
    <cellStyle name="Normal 29 2 2 2 3 3 4 3" xfId="7848"/>
    <cellStyle name="Normal 29 2 2 2 3 3 4 3 2" xfId="7849"/>
    <cellStyle name="Normal 29 2 2 2 3 3 4 4" xfId="7850"/>
    <cellStyle name="Normal 29 2 2 2 3 3 5" xfId="7851"/>
    <cellStyle name="Normal 29 2 2 2 3 3 5 2" xfId="7852"/>
    <cellStyle name="Normal 29 2 2 2 3 3 5 2 2" xfId="7853"/>
    <cellStyle name="Normal 29 2 2 2 3 3 5 3" xfId="7854"/>
    <cellStyle name="Normal 29 2 2 2 3 3 6" xfId="7855"/>
    <cellStyle name="Normal 29 2 2 2 3 3 6 2" xfId="7856"/>
    <cellStyle name="Normal 29 2 2 2 3 3 7" xfId="7857"/>
    <cellStyle name="Normal 29 2 2 2 3 4" xfId="7858"/>
    <cellStyle name="Normal 29 2 2 2 3 4 2" xfId="7859"/>
    <cellStyle name="Normal 29 2 2 2 3 4 2 2" xfId="7860"/>
    <cellStyle name="Normal 29 2 2 2 3 4 2 2 2" xfId="7861"/>
    <cellStyle name="Normal 29 2 2 2 3 4 2 2 2 2" xfId="7862"/>
    <cellStyle name="Normal 29 2 2 2 3 4 2 2 2 2 2" xfId="7863"/>
    <cellStyle name="Normal 29 2 2 2 3 4 2 2 2 3" xfId="7864"/>
    <cellStyle name="Normal 29 2 2 2 3 4 2 2 3" xfId="7865"/>
    <cellStyle name="Normal 29 2 2 2 3 4 2 2 3 2" xfId="7866"/>
    <cellStyle name="Normal 29 2 2 2 3 4 2 2 4" xfId="7867"/>
    <cellStyle name="Normal 29 2 2 2 3 4 2 3" xfId="7868"/>
    <cellStyle name="Normal 29 2 2 2 3 4 2 3 2" xfId="7869"/>
    <cellStyle name="Normal 29 2 2 2 3 4 2 3 2 2" xfId="7870"/>
    <cellStyle name="Normal 29 2 2 2 3 4 2 3 3" xfId="7871"/>
    <cellStyle name="Normal 29 2 2 2 3 4 2 4" xfId="7872"/>
    <cellStyle name="Normal 29 2 2 2 3 4 2 4 2" xfId="7873"/>
    <cellStyle name="Normal 29 2 2 2 3 4 2 5" xfId="7874"/>
    <cellStyle name="Normal 29 2 2 2 3 4 3" xfId="7875"/>
    <cellStyle name="Normal 29 2 2 2 3 4 3 2" xfId="7876"/>
    <cellStyle name="Normal 29 2 2 2 3 4 3 2 2" xfId="7877"/>
    <cellStyle name="Normal 29 2 2 2 3 4 3 2 2 2" xfId="7878"/>
    <cellStyle name="Normal 29 2 2 2 3 4 3 2 3" xfId="7879"/>
    <cellStyle name="Normal 29 2 2 2 3 4 3 3" xfId="7880"/>
    <cellStyle name="Normal 29 2 2 2 3 4 3 3 2" xfId="7881"/>
    <cellStyle name="Normal 29 2 2 2 3 4 3 4" xfId="7882"/>
    <cellStyle name="Normal 29 2 2 2 3 4 4" xfId="7883"/>
    <cellStyle name="Normal 29 2 2 2 3 4 4 2" xfId="7884"/>
    <cellStyle name="Normal 29 2 2 2 3 4 4 2 2" xfId="7885"/>
    <cellStyle name="Normal 29 2 2 2 3 4 4 3" xfId="7886"/>
    <cellStyle name="Normal 29 2 2 2 3 4 5" xfId="7887"/>
    <cellStyle name="Normal 29 2 2 2 3 4 5 2" xfId="7888"/>
    <cellStyle name="Normal 29 2 2 2 3 4 6" xfId="7889"/>
    <cellStyle name="Normal 29 2 2 2 3 5" xfId="7890"/>
    <cellStyle name="Normal 29 2 2 2 3 5 2" xfId="7891"/>
    <cellStyle name="Normal 29 2 2 2 3 5 2 2" xfId="7892"/>
    <cellStyle name="Normal 29 2 2 2 3 5 2 2 2" xfId="7893"/>
    <cellStyle name="Normal 29 2 2 2 3 5 2 2 2 2" xfId="7894"/>
    <cellStyle name="Normal 29 2 2 2 3 5 2 2 3" xfId="7895"/>
    <cellStyle name="Normal 29 2 2 2 3 5 2 3" xfId="7896"/>
    <cellStyle name="Normal 29 2 2 2 3 5 2 3 2" xfId="7897"/>
    <cellStyle name="Normal 29 2 2 2 3 5 2 4" xfId="7898"/>
    <cellStyle name="Normal 29 2 2 2 3 5 3" xfId="7899"/>
    <cellStyle name="Normal 29 2 2 2 3 5 3 2" xfId="7900"/>
    <cellStyle name="Normal 29 2 2 2 3 5 3 2 2" xfId="7901"/>
    <cellStyle name="Normal 29 2 2 2 3 5 3 3" xfId="7902"/>
    <cellStyle name="Normal 29 2 2 2 3 5 4" xfId="7903"/>
    <cellStyle name="Normal 29 2 2 2 3 5 4 2" xfId="7904"/>
    <cellStyle name="Normal 29 2 2 2 3 5 5" xfId="7905"/>
    <cellStyle name="Normal 29 2 2 2 3 6" xfId="7906"/>
    <cellStyle name="Normal 29 2 2 2 3 6 2" xfId="7907"/>
    <cellStyle name="Normal 29 2 2 2 3 6 2 2" xfId="7908"/>
    <cellStyle name="Normal 29 2 2 2 3 6 2 2 2" xfId="7909"/>
    <cellStyle name="Normal 29 2 2 2 3 6 2 3" xfId="7910"/>
    <cellStyle name="Normal 29 2 2 2 3 6 3" xfId="7911"/>
    <cellStyle name="Normal 29 2 2 2 3 6 3 2" xfId="7912"/>
    <cellStyle name="Normal 29 2 2 2 3 6 4" xfId="7913"/>
    <cellStyle name="Normal 29 2 2 2 3 7" xfId="7914"/>
    <cellStyle name="Normal 29 2 2 2 3 7 2" xfId="7915"/>
    <cellStyle name="Normal 29 2 2 2 3 7 2 2" xfId="7916"/>
    <cellStyle name="Normal 29 2 2 2 3 7 3" xfId="7917"/>
    <cellStyle name="Normal 29 2 2 2 3 8" xfId="7918"/>
    <cellStyle name="Normal 29 2 2 2 3 8 2" xfId="7919"/>
    <cellStyle name="Normal 29 2 2 2 3 9" xfId="7920"/>
    <cellStyle name="Normal 29 2 2 2 4" xfId="7921"/>
    <cellStyle name="Normal 29 2 2 2 4 2" xfId="7922"/>
    <cellStyle name="Normal 29 2 2 2 4 2 2" xfId="7923"/>
    <cellStyle name="Normal 29 2 2 2 4 2 2 2" xfId="7924"/>
    <cellStyle name="Normal 29 2 2 2 4 2 2 2 2" xfId="7925"/>
    <cellStyle name="Normal 29 2 2 2 4 2 2 2 2 2" xfId="7926"/>
    <cellStyle name="Normal 29 2 2 2 4 2 2 2 2 2 2" xfId="7927"/>
    <cellStyle name="Normal 29 2 2 2 4 2 2 2 2 2 2 2" xfId="7928"/>
    <cellStyle name="Normal 29 2 2 2 4 2 2 2 2 2 3" xfId="7929"/>
    <cellStyle name="Normal 29 2 2 2 4 2 2 2 2 3" xfId="7930"/>
    <cellStyle name="Normal 29 2 2 2 4 2 2 2 2 3 2" xfId="7931"/>
    <cellStyle name="Normal 29 2 2 2 4 2 2 2 2 4" xfId="7932"/>
    <cellStyle name="Normal 29 2 2 2 4 2 2 2 3" xfId="7933"/>
    <cellStyle name="Normal 29 2 2 2 4 2 2 2 3 2" xfId="7934"/>
    <cellStyle name="Normal 29 2 2 2 4 2 2 2 3 2 2" xfId="7935"/>
    <cellStyle name="Normal 29 2 2 2 4 2 2 2 3 3" xfId="7936"/>
    <cellStyle name="Normal 29 2 2 2 4 2 2 2 4" xfId="7937"/>
    <cellStyle name="Normal 29 2 2 2 4 2 2 2 4 2" xfId="7938"/>
    <cellStyle name="Normal 29 2 2 2 4 2 2 2 5" xfId="7939"/>
    <cellStyle name="Normal 29 2 2 2 4 2 2 3" xfId="7940"/>
    <cellStyle name="Normal 29 2 2 2 4 2 2 3 2" xfId="7941"/>
    <cellStyle name="Normal 29 2 2 2 4 2 2 3 2 2" xfId="7942"/>
    <cellStyle name="Normal 29 2 2 2 4 2 2 3 2 2 2" xfId="7943"/>
    <cellStyle name="Normal 29 2 2 2 4 2 2 3 2 3" xfId="7944"/>
    <cellStyle name="Normal 29 2 2 2 4 2 2 3 3" xfId="7945"/>
    <cellStyle name="Normal 29 2 2 2 4 2 2 3 3 2" xfId="7946"/>
    <cellStyle name="Normal 29 2 2 2 4 2 2 3 4" xfId="7947"/>
    <cellStyle name="Normal 29 2 2 2 4 2 2 4" xfId="7948"/>
    <cellStyle name="Normal 29 2 2 2 4 2 2 4 2" xfId="7949"/>
    <cellStyle name="Normal 29 2 2 2 4 2 2 4 2 2" xfId="7950"/>
    <cellStyle name="Normal 29 2 2 2 4 2 2 4 3" xfId="7951"/>
    <cellStyle name="Normal 29 2 2 2 4 2 2 5" xfId="7952"/>
    <cellStyle name="Normal 29 2 2 2 4 2 2 5 2" xfId="7953"/>
    <cellStyle name="Normal 29 2 2 2 4 2 2 6" xfId="7954"/>
    <cellStyle name="Normal 29 2 2 2 4 2 3" xfId="7955"/>
    <cellStyle name="Normal 29 2 2 2 4 2 3 2" xfId="7956"/>
    <cellStyle name="Normal 29 2 2 2 4 2 3 2 2" xfId="7957"/>
    <cellStyle name="Normal 29 2 2 2 4 2 3 2 2 2" xfId="7958"/>
    <cellStyle name="Normal 29 2 2 2 4 2 3 2 2 2 2" xfId="7959"/>
    <cellStyle name="Normal 29 2 2 2 4 2 3 2 2 3" xfId="7960"/>
    <cellStyle name="Normal 29 2 2 2 4 2 3 2 3" xfId="7961"/>
    <cellStyle name="Normal 29 2 2 2 4 2 3 2 3 2" xfId="7962"/>
    <cellStyle name="Normal 29 2 2 2 4 2 3 2 4" xfId="7963"/>
    <cellStyle name="Normal 29 2 2 2 4 2 3 3" xfId="7964"/>
    <cellStyle name="Normal 29 2 2 2 4 2 3 3 2" xfId="7965"/>
    <cellStyle name="Normal 29 2 2 2 4 2 3 3 2 2" xfId="7966"/>
    <cellStyle name="Normal 29 2 2 2 4 2 3 3 3" xfId="7967"/>
    <cellStyle name="Normal 29 2 2 2 4 2 3 4" xfId="7968"/>
    <cellStyle name="Normal 29 2 2 2 4 2 3 4 2" xfId="7969"/>
    <cellStyle name="Normal 29 2 2 2 4 2 3 5" xfId="7970"/>
    <cellStyle name="Normal 29 2 2 2 4 2 4" xfId="7971"/>
    <cellStyle name="Normal 29 2 2 2 4 2 4 2" xfId="7972"/>
    <cellStyle name="Normal 29 2 2 2 4 2 4 2 2" xfId="7973"/>
    <cellStyle name="Normal 29 2 2 2 4 2 4 2 2 2" xfId="7974"/>
    <cellStyle name="Normal 29 2 2 2 4 2 4 2 3" xfId="7975"/>
    <cellStyle name="Normal 29 2 2 2 4 2 4 3" xfId="7976"/>
    <cellStyle name="Normal 29 2 2 2 4 2 4 3 2" xfId="7977"/>
    <cellStyle name="Normal 29 2 2 2 4 2 4 4" xfId="7978"/>
    <cellStyle name="Normal 29 2 2 2 4 2 5" xfId="7979"/>
    <cellStyle name="Normal 29 2 2 2 4 2 5 2" xfId="7980"/>
    <cellStyle name="Normal 29 2 2 2 4 2 5 2 2" xfId="7981"/>
    <cellStyle name="Normal 29 2 2 2 4 2 5 3" xfId="7982"/>
    <cellStyle name="Normal 29 2 2 2 4 2 6" xfId="7983"/>
    <cellStyle name="Normal 29 2 2 2 4 2 6 2" xfId="7984"/>
    <cellStyle name="Normal 29 2 2 2 4 2 7" xfId="7985"/>
    <cellStyle name="Normal 29 2 2 2 4 3" xfId="7986"/>
    <cellStyle name="Normal 29 2 2 2 4 3 2" xfId="7987"/>
    <cellStyle name="Normal 29 2 2 2 4 3 2 2" xfId="7988"/>
    <cellStyle name="Normal 29 2 2 2 4 3 2 2 2" xfId="7989"/>
    <cellStyle name="Normal 29 2 2 2 4 3 2 2 2 2" xfId="7990"/>
    <cellStyle name="Normal 29 2 2 2 4 3 2 2 2 2 2" xfId="7991"/>
    <cellStyle name="Normal 29 2 2 2 4 3 2 2 2 3" xfId="7992"/>
    <cellStyle name="Normal 29 2 2 2 4 3 2 2 3" xfId="7993"/>
    <cellStyle name="Normal 29 2 2 2 4 3 2 2 3 2" xfId="7994"/>
    <cellStyle name="Normal 29 2 2 2 4 3 2 2 4" xfId="7995"/>
    <cellStyle name="Normal 29 2 2 2 4 3 2 3" xfId="7996"/>
    <cellStyle name="Normal 29 2 2 2 4 3 2 3 2" xfId="7997"/>
    <cellStyle name="Normal 29 2 2 2 4 3 2 3 2 2" xfId="7998"/>
    <cellStyle name="Normal 29 2 2 2 4 3 2 3 3" xfId="7999"/>
    <cellStyle name="Normal 29 2 2 2 4 3 2 4" xfId="8000"/>
    <cellStyle name="Normal 29 2 2 2 4 3 2 4 2" xfId="8001"/>
    <cellStyle name="Normal 29 2 2 2 4 3 2 5" xfId="8002"/>
    <cellStyle name="Normal 29 2 2 2 4 3 3" xfId="8003"/>
    <cellStyle name="Normal 29 2 2 2 4 3 3 2" xfId="8004"/>
    <cellStyle name="Normal 29 2 2 2 4 3 3 2 2" xfId="8005"/>
    <cellStyle name="Normal 29 2 2 2 4 3 3 2 2 2" xfId="8006"/>
    <cellStyle name="Normal 29 2 2 2 4 3 3 2 3" xfId="8007"/>
    <cellStyle name="Normal 29 2 2 2 4 3 3 3" xfId="8008"/>
    <cellStyle name="Normal 29 2 2 2 4 3 3 3 2" xfId="8009"/>
    <cellStyle name="Normal 29 2 2 2 4 3 3 4" xfId="8010"/>
    <cellStyle name="Normal 29 2 2 2 4 3 4" xfId="8011"/>
    <cellStyle name="Normal 29 2 2 2 4 3 4 2" xfId="8012"/>
    <cellStyle name="Normal 29 2 2 2 4 3 4 2 2" xfId="8013"/>
    <cellStyle name="Normal 29 2 2 2 4 3 4 3" xfId="8014"/>
    <cellStyle name="Normal 29 2 2 2 4 3 5" xfId="8015"/>
    <cellStyle name="Normal 29 2 2 2 4 3 5 2" xfId="8016"/>
    <cellStyle name="Normal 29 2 2 2 4 3 6" xfId="8017"/>
    <cellStyle name="Normal 29 2 2 2 4 4" xfId="8018"/>
    <cellStyle name="Normal 29 2 2 2 4 4 2" xfId="8019"/>
    <cellStyle name="Normal 29 2 2 2 4 4 2 2" xfId="8020"/>
    <cellStyle name="Normal 29 2 2 2 4 4 2 2 2" xfId="8021"/>
    <cellStyle name="Normal 29 2 2 2 4 4 2 2 2 2" xfId="8022"/>
    <cellStyle name="Normal 29 2 2 2 4 4 2 2 3" xfId="8023"/>
    <cellStyle name="Normal 29 2 2 2 4 4 2 3" xfId="8024"/>
    <cellStyle name="Normal 29 2 2 2 4 4 2 3 2" xfId="8025"/>
    <cellStyle name="Normal 29 2 2 2 4 4 2 4" xfId="8026"/>
    <cellStyle name="Normal 29 2 2 2 4 4 3" xfId="8027"/>
    <cellStyle name="Normal 29 2 2 2 4 4 3 2" xfId="8028"/>
    <cellStyle name="Normal 29 2 2 2 4 4 3 2 2" xfId="8029"/>
    <cellStyle name="Normal 29 2 2 2 4 4 3 3" xfId="8030"/>
    <cellStyle name="Normal 29 2 2 2 4 4 4" xfId="8031"/>
    <cellStyle name="Normal 29 2 2 2 4 4 4 2" xfId="8032"/>
    <cellStyle name="Normal 29 2 2 2 4 4 5" xfId="8033"/>
    <cellStyle name="Normal 29 2 2 2 4 5" xfId="8034"/>
    <cellStyle name="Normal 29 2 2 2 4 5 2" xfId="8035"/>
    <cellStyle name="Normal 29 2 2 2 4 5 2 2" xfId="8036"/>
    <cellStyle name="Normal 29 2 2 2 4 5 2 2 2" xfId="8037"/>
    <cellStyle name="Normal 29 2 2 2 4 5 2 3" xfId="8038"/>
    <cellStyle name="Normal 29 2 2 2 4 5 3" xfId="8039"/>
    <cellStyle name="Normal 29 2 2 2 4 5 3 2" xfId="8040"/>
    <cellStyle name="Normal 29 2 2 2 4 5 4" xfId="8041"/>
    <cellStyle name="Normal 29 2 2 2 4 6" xfId="8042"/>
    <cellStyle name="Normal 29 2 2 2 4 6 2" xfId="8043"/>
    <cellStyle name="Normal 29 2 2 2 4 6 2 2" xfId="8044"/>
    <cellStyle name="Normal 29 2 2 2 4 6 3" xfId="8045"/>
    <cellStyle name="Normal 29 2 2 2 4 7" xfId="8046"/>
    <cellStyle name="Normal 29 2 2 2 4 7 2" xfId="8047"/>
    <cellStyle name="Normal 29 2 2 2 4 8" xfId="8048"/>
    <cellStyle name="Normal 29 2 2 2 5" xfId="8049"/>
    <cellStyle name="Normal 29 2 2 2 5 2" xfId="8050"/>
    <cellStyle name="Normal 29 2 2 2 5 2 2" xfId="8051"/>
    <cellStyle name="Normal 29 2 2 2 5 2 2 2" xfId="8052"/>
    <cellStyle name="Normal 29 2 2 2 5 2 2 2 2" xfId="8053"/>
    <cellStyle name="Normal 29 2 2 2 5 2 2 2 2 2" xfId="8054"/>
    <cellStyle name="Normal 29 2 2 2 5 2 2 2 2 2 2" xfId="8055"/>
    <cellStyle name="Normal 29 2 2 2 5 2 2 2 2 3" xfId="8056"/>
    <cellStyle name="Normal 29 2 2 2 5 2 2 2 3" xfId="8057"/>
    <cellStyle name="Normal 29 2 2 2 5 2 2 2 3 2" xfId="8058"/>
    <cellStyle name="Normal 29 2 2 2 5 2 2 2 4" xfId="8059"/>
    <cellStyle name="Normal 29 2 2 2 5 2 2 3" xfId="8060"/>
    <cellStyle name="Normal 29 2 2 2 5 2 2 3 2" xfId="8061"/>
    <cellStyle name="Normal 29 2 2 2 5 2 2 3 2 2" xfId="8062"/>
    <cellStyle name="Normal 29 2 2 2 5 2 2 3 3" xfId="8063"/>
    <cellStyle name="Normal 29 2 2 2 5 2 2 4" xfId="8064"/>
    <cellStyle name="Normal 29 2 2 2 5 2 2 4 2" xfId="8065"/>
    <cellStyle name="Normal 29 2 2 2 5 2 2 5" xfId="8066"/>
    <cellStyle name="Normal 29 2 2 2 5 2 3" xfId="8067"/>
    <cellStyle name="Normal 29 2 2 2 5 2 3 2" xfId="8068"/>
    <cellStyle name="Normal 29 2 2 2 5 2 3 2 2" xfId="8069"/>
    <cellStyle name="Normal 29 2 2 2 5 2 3 2 2 2" xfId="8070"/>
    <cellStyle name="Normal 29 2 2 2 5 2 3 2 3" xfId="8071"/>
    <cellStyle name="Normal 29 2 2 2 5 2 3 3" xfId="8072"/>
    <cellStyle name="Normal 29 2 2 2 5 2 3 3 2" xfId="8073"/>
    <cellStyle name="Normal 29 2 2 2 5 2 3 4" xfId="8074"/>
    <cellStyle name="Normal 29 2 2 2 5 2 4" xfId="8075"/>
    <cellStyle name="Normal 29 2 2 2 5 2 4 2" xfId="8076"/>
    <cellStyle name="Normal 29 2 2 2 5 2 4 2 2" xfId="8077"/>
    <cellStyle name="Normal 29 2 2 2 5 2 4 3" xfId="8078"/>
    <cellStyle name="Normal 29 2 2 2 5 2 5" xfId="8079"/>
    <cellStyle name="Normal 29 2 2 2 5 2 5 2" xfId="8080"/>
    <cellStyle name="Normal 29 2 2 2 5 2 6" xfId="8081"/>
    <cellStyle name="Normal 29 2 2 2 5 3" xfId="8082"/>
    <cellStyle name="Normal 29 2 2 2 5 3 2" xfId="8083"/>
    <cellStyle name="Normal 29 2 2 2 5 3 2 2" xfId="8084"/>
    <cellStyle name="Normal 29 2 2 2 5 3 2 2 2" xfId="8085"/>
    <cellStyle name="Normal 29 2 2 2 5 3 2 2 2 2" xfId="8086"/>
    <cellStyle name="Normal 29 2 2 2 5 3 2 2 3" xfId="8087"/>
    <cellStyle name="Normal 29 2 2 2 5 3 2 3" xfId="8088"/>
    <cellStyle name="Normal 29 2 2 2 5 3 2 3 2" xfId="8089"/>
    <cellStyle name="Normal 29 2 2 2 5 3 2 4" xfId="8090"/>
    <cellStyle name="Normal 29 2 2 2 5 3 3" xfId="8091"/>
    <cellStyle name="Normal 29 2 2 2 5 3 3 2" xfId="8092"/>
    <cellStyle name="Normal 29 2 2 2 5 3 3 2 2" xfId="8093"/>
    <cellStyle name="Normal 29 2 2 2 5 3 3 3" xfId="8094"/>
    <cellStyle name="Normal 29 2 2 2 5 3 4" xfId="8095"/>
    <cellStyle name="Normal 29 2 2 2 5 3 4 2" xfId="8096"/>
    <cellStyle name="Normal 29 2 2 2 5 3 5" xfId="8097"/>
    <cellStyle name="Normal 29 2 2 2 5 4" xfId="8098"/>
    <cellStyle name="Normal 29 2 2 2 5 4 2" xfId="8099"/>
    <cellStyle name="Normal 29 2 2 2 5 4 2 2" xfId="8100"/>
    <cellStyle name="Normal 29 2 2 2 5 4 2 2 2" xfId="8101"/>
    <cellStyle name="Normal 29 2 2 2 5 4 2 3" xfId="8102"/>
    <cellStyle name="Normal 29 2 2 2 5 4 3" xfId="8103"/>
    <cellStyle name="Normal 29 2 2 2 5 4 3 2" xfId="8104"/>
    <cellStyle name="Normal 29 2 2 2 5 4 4" xfId="8105"/>
    <cellStyle name="Normal 29 2 2 2 5 5" xfId="8106"/>
    <cellStyle name="Normal 29 2 2 2 5 5 2" xfId="8107"/>
    <cellStyle name="Normal 29 2 2 2 5 5 2 2" xfId="8108"/>
    <cellStyle name="Normal 29 2 2 2 5 5 3" xfId="8109"/>
    <cellStyle name="Normal 29 2 2 2 5 6" xfId="8110"/>
    <cellStyle name="Normal 29 2 2 2 5 6 2" xfId="8111"/>
    <cellStyle name="Normal 29 2 2 2 5 7" xfId="8112"/>
    <cellStyle name="Normal 29 2 2 2 6" xfId="8113"/>
    <cellStyle name="Normal 29 2 2 2 6 2" xfId="8114"/>
    <cellStyle name="Normal 29 2 2 2 6 2 2" xfId="8115"/>
    <cellStyle name="Normal 29 2 2 2 6 2 2 2" xfId="8116"/>
    <cellStyle name="Normal 29 2 2 2 6 2 2 2 2" xfId="8117"/>
    <cellStyle name="Normal 29 2 2 2 6 2 2 2 2 2" xfId="8118"/>
    <cellStyle name="Normal 29 2 2 2 6 2 2 2 3" xfId="8119"/>
    <cellStyle name="Normal 29 2 2 2 6 2 2 3" xfId="8120"/>
    <cellStyle name="Normal 29 2 2 2 6 2 2 3 2" xfId="8121"/>
    <cellStyle name="Normal 29 2 2 2 6 2 2 4" xfId="8122"/>
    <cellStyle name="Normal 29 2 2 2 6 2 3" xfId="8123"/>
    <cellStyle name="Normal 29 2 2 2 6 2 3 2" xfId="8124"/>
    <cellStyle name="Normal 29 2 2 2 6 2 3 2 2" xfId="8125"/>
    <cellStyle name="Normal 29 2 2 2 6 2 3 3" xfId="8126"/>
    <cellStyle name="Normal 29 2 2 2 6 2 4" xfId="8127"/>
    <cellStyle name="Normal 29 2 2 2 6 2 4 2" xfId="8128"/>
    <cellStyle name="Normal 29 2 2 2 6 2 5" xfId="8129"/>
    <cellStyle name="Normal 29 2 2 2 6 3" xfId="8130"/>
    <cellStyle name="Normal 29 2 2 2 6 3 2" xfId="8131"/>
    <cellStyle name="Normal 29 2 2 2 6 3 2 2" xfId="8132"/>
    <cellStyle name="Normal 29 2 2 2 6 3 2 2 2" xfId="8133"/>
    <cellStyle name="Normal 29 2 2 2 6 3 2 3" xfId="8134"/>
    <cellStyle name="Normal 29 2 2 2 6 3 3" xfId="8135"/>
    <cellStyle name="Normal 29 2 2 2 6 3 3 2" xfId="8136"/>
    <cellStyle name="Normal 29 2 2 2 6 3 4" xfId="8137"/>
    <cellStyle name="Normal 29 2 2 2 6 4" xfId="8138"/>
    <cellStyle name="Normal 29 2 2 2 6 4 2" xfId="8139"/>
    <cellStyle name="Normal 29 2 2 2 6 4 2 2" xfId="8140"/>
    <cellStyle name="Normal 29 2 2 2 6 4 3" xfId="8141"/>
    <cellStyle name="Normal 29 2 2 2 6 5" xfId="8142"/>
    <cellStyle name="Normal 29 2 2 2 6 5 2" xfId="8143"/>
    <cellStyle name="Normal 29 2 2 2 6 6" xfId="8144"/>
    <cellStyle name="Normal 29 2 2 2 7" xfId="8145"/>
    <cellStyle name="Normal 29 2 2 2 7 2" xfId="8146"/>
    <cellStyle name="Normal 29 2 2 2 7 2 2" xfId="8147"/>
    <cellStyle name="Normal 29 2 2 2 7 2 2 2" xfId="8148"/>
    <cellStyle name="Normal 29 2 2 2 7 2 2 2 2" xfId="8149"/>
    <cellStyle name="Normal 29 2 2 2 7 2 2 3" xfId="8150"/>
    <cellStyle name="Normal 29 2 2 2 7 2 3" xfId="8151"/>
    <cellStyle name="Normal 29 2 2 2 7 2 3 2" xfId="8152"/>
    <cellStyle name="Normal 29 2 2 2 7 2 4" xfId="8153"/>
    <cellStyle name="Normal 29 2 2 2 7 3" xfId="8154"/>
    <cellStyle name="Normal 29 2 2 2 7 3 2" xfId="8155"/>
    <cellStyle name="Normal 29 2 2 2 7 3 2 2" xfId="8156"/>
    <cellStyle name="Normal 29 2 2 2 7 3 3" xfId="8157"/>
    <cellStyle name="Normal 29 2 2 2 7 4" xfId="8158"/>
    <cellStyle name="Normal 29 2 2 2 7 4 2" xfId="8159"/>
    <cellStyle name="Normal 29 2 2 2 7 5" xfId="8160"/>
    <cellStyle name="Normal 29 2 2 2 8" xfId="8161"/>
    <cellStyle name="Normal 29 2 2 2 8 2" xfId="8162"/>
    <cellStyle name="Normal 29 2 2 2 8 2 2" xfId="8163"/>
    <cellStyle name="Normal 29 2 2 2 8 2 2 2" xfId="8164"/>
    <cellStyle name="Normal 29 2 2 2 8 2 3" xfId="8165"/>
    <cellStyle name="Normal 29 2 2 2 8 3" xfId="8166"/>
    <cellStyle name="Normal 29 2 2 2 8 3 2" xfId="8167"/>
    <cellStyle name="Normal 29 2 2 2 8 4" xfId="8168"/>
    <cellStyle name="Normal 29 2 2 2 9" xfId="8169"/>
    <cellStyle name="Normal 29 2 2 2 9 2" xfId="8170"/>
    <cellStyle name="Normal 29 2 2 2 9 2 2" xfId="8171"/>
    <cellStyle name="Normal 29 2 2 2 9 3" xfId="8172"/>
    <cellStyle name="Normal 29 2 2 3" xfId="8173"/>
    <cellStyle name="Normal 29 2 2 3 10" xfId="8174"/>
    <cellStyle name="Normal 29 2 2 3 2" xfId="8175"/>
    <cellStyle name="Normal 29 2 2 3 2 2" xfId="8176"/>
    <cellStyle name="Normal 29 2 2 3 2 2 2" xfId="8177"/>
    <cellStyle name="Normal 29 2 2 3 2 2 2 2" xfId="8178"/>
    <cellStyle name="Normal 29 2 2 3 2 2 2 2 2" xfId="8179"/>
    <cellStyle name="Normal 29 2 2 3 2 2 2 2 2 2" xfId="8180"/>
    <cellStyle name="Normal 29 2 2 3 2 2 2 2 2 2 2" xfId="8181"/>
    <cellStyle name="Normal 29 2 2 3 2 2 2 2 2 2 2 2" xfId="8182"/>
    <cellStyle name="Normal 29 2 2 3 2 2 2 2 2 2 2 2 2" xfId="8183"/>
    <cellStyle name="Normal 29 2 2 3 2 2 2 2 2 2 2 3" xfId="8184"/>
    <cellStyle name="Normal 29 2 2 3 2 2 2 2 2 2 3" xfId="8185"/>
    <cellStyle name="Normal 29 2 2 3 2 2 2 2 2 2 3 2" xfId="8186"/>
    <cellStyle name="Normal 29 2 2 3 2 2 2 2 2 2 4" xfId="8187"/>
    <cellStyle name="Normal 29 2 2 3 2 2 2 2 2 3" xfId="8188"/>
    <cellStyle name="Normal 29 2 2 3 2 2 2 2 2 3 2" xfId="8189"/>
    <cellStyle name="Normal 29 2 2 3 2 2 2 2 2 3 2 2" xfId="8190"/>
    <cellStyle name="Normal 29 2 2 3 2 2 2 2 2 3 3" xfId="8191"/>
    <cellStyle name="Normal 29 2 2 3 2 2 2 2 2 4" xfId="8192"/>
    <cellStyle name="Normal 29 2 2 3 2 2 2 2 2 4 2" xfId="8193"/>
    <cellStyle name="Normal 29 2 2 3 2 2 2 2 2 5" xfId="8194"/>
    <cellStyle name="Normal 29 2 2 3 2 2 2 2 3" xfId="8195"/>
    <cellStyle name="Normal 29 2 2 3 2 2 2 2 3 2" xfId="8196"/>
    <cellStyle name="Normal 29 2 2 3 2 2 2 2 3 2 2" xfId="8197"/>
    <cellStyle name="Normal 29 2 2 3 2 2 2 2 3 2 2 2" xfId="8198"/>
    <cellStyle name="Normal 29 2 2 3 2 2 2 2 3 2 3" xfId="8199"/>
    <cellStyle name="Normal 29 2 2 3 2 2 2 2 3 3" xfId="8200"/>
    <cellStyle name="Normal 29 2 2 3 2 2 2 2 3 3 2" xfId="8201"/>
    <cellStyle name="Normal 29 2 2 3 2 2 2 2 3 4" xfId="8202"/>
    <cellStyle name="Normal 29 2 2 3 2 2 2 2 4" xfId="8203"/>
    <cellStyle name="Normal 29 2 2 3 2 2 2 2 4 2" xfId="8204"/>
    <cellStyle name="Normal 29 2 2 3 2 2 2 2 4 2 2" xfId="8205"/>
    <cellStyle name="Normal 29 2 2 3 2 2 2 2 4 3" xfId="8206"/>
    <cellStyle name="Normal 29 2 2 3 2 2 2 2 5" xfId="8207"/>
    <cellStyle name="Normal 29 2 2 3 2 2 2 2 5 2" xfId="8208"/>
    <cellStyle name="Normal 29 2 2 3 2 2 2 2 6" xfId="8209"/>
    <cellStyle name="Normal 29 2 2 3 2 2 2 3" xfId="8210"/>
    <cellStyle name="Normal 29 2 2 3 2 2 2 3 2" xfId="8211"/>
    <cellStyle name="Normal 29 2 2 3 2 2 2 3 2 2" xfId="8212"/>
    <cellStyle name="Normal 29 2 2 3 2 2 2 3 2 2 2" xfId="8213"/>
    <cellStyle name="Normal 29 2 2 3 2 2 2 3 2 2 2 2" xfId="8214"/>
    <cellStyle name="Normal 29 2 2 3 2 2 2 3 2 2 3" xfId="8215"/>
    <cellStyle name="Normal 29 2 2 3 2 2 2 3 2 3" xfId="8216"/>
    <cellStyle name="Normal 29 2 2 3 2 2 2 3 2 3 2" xfId="8217"/>
    <cellStyle name="Normal 29 2 2 3 2 2 2 3 2 4" xfId="8218"/>
    <cellStyle name="Normal 29 2 2 3 2 2 2 3 3" xfId="8219"/>
    <cellStyle name="Normal 29 2 2 3 2 2 2 3 3 2" xfId="8220"/>
    <cellStyle name="Normal 29 2 2 3 2 2 2 3 3 2 2" xfId="8221"/>
    <cellStyle name="Normal 29 2 2 3 2 2 2 3 3 3" xfId="8222"/>
    <cellStyle name="Normal 29 2 2 3 2 2 2 3 4" xfId="8223"/>
    <cellStyle name="Normal 29 2 2 3 2 2 2 3 4 2" xfId="8224"/>
    <cellStyle name="Normal 29 2 2 3 2 2 2 3 5" xfId="8225"/>
    <cellStyle name="Normal 29 2 2 3 2 2 2 4" xfId="8226"/>
    <cellStyle name="Normal 29 2 2 3 2 2 2 4 2" xfId="8227"/>
    <cellStyle name="Normal 29 2 2 3 2 2 2 4 2 2" xfId="8228"/>
    <cellStyle name="Normal 29 2 2 3 2 2 2 4 2 2 2" xfId="8229"/>
    <cellStyle name="Normal 29 2 2 3 2 2 2 4 2 3" xfId="8230"/>
    <cellStyle name="Normal 29 2 2 3 2 2 2 4 3" xfId="8231"/>
    <cellStyle name="Normal 29 2 2 3 2 2 2 4 3 2" xfId="8232"/>
    <cellStyle name="Normal 29 2 2 3 2 2 2 4 4" xfId="8233"/>
    <cellStyle name="Normal 29 2 2 3 2 2 2 5" xfId="8234"/>
    <cellStyle name="Normal 29 2 2 3 2 2 2 5 2" xfId="8235"/>
    <cellStyle name="Normal 29 2 2 3 2 2 2 5 2 2" xfId="8236"/>
    <cellStyle name="Normal 29 2 2 3 2 2 2 5 3" xfId="8237"/>
    <cellStyle name="Normal 29 2 2 3 2 2 2 6" xfId="8238"/>
    <cellStyle name="Normal 29 2 2 3 2 2 2 6 2" xfId="8239"/>
    <cellStyle name="Normal 29 2 2 3 2 2 2 7" xfId="8240"/>
    <cellStyle name="Normal 29 2 2 3 2 2 3" xfId="8241"/>
    <cellStyle name="Normal 29 2 2 3 2 2 3 2" xfId="8242"/>
    <cellStyle name="Normal 29 2 2 3 2 2 3 2 2" xfId="8243"/>
    <cellStyle name="Normal 29 2 2 3 2 2 3 2 2 2" xfId="8244"/>
    <cellStyle name="Normal 29 2 2 3 2 2 3 2 2 2 2" xfId="8245"/>
    <cellStyle name="Normal 29 2 2 3 2 2 3 2 2 2 2 2" xfId="8246"/>
    <cellStyle name="Normal 29 2 2 3 2 2 3 2 2 2 3" xfId="8247"/>
    <cellStyle name="Normal 29 2 2 3 2 2 3 2 2 3" xfId="8248"/>
    <cellStyle name="Normal 29 2 2 3 2 2 3 2 2 3 2" xfId="8249"/>
    <cellStyle name="Normal 29 2 2 3 2 2 3 2 2 4" xfId="8250"/>
    <cellStyle name="Normal 29 2 2 3 2 2 3 2 3" xfId="8251"/>
    <cellStyle name="Normal 29 2 2 3 2 2 3 2 3 2" xfId="8252"/>
    <cellStyle name="Normal 29 2 2 3 2 2 3 2 3 2 2" xfId="8253"/>
    <cellStyle name="Normal 29 2 2 3 2 2 3 2 3 3" xfId="8254"/>
    <cellStyle name="Normal 29 2 2 3 2 2 3 2 4" xfId="8255"/>
    <cellStyle name="Normal 29 2 2 3 2 2 3 2 4 2" xfId="8256"/>
    <cellStyle name="Normal 29 2 2 3 2 2 3 2 5" xfId="8257"/>
    <cellStyle name="Normal 29 2 2 3 2 2 3 3" xfId="8258"/>
    <cellStyle name="Normal 29 2 2 3 2 2 3 3 2" xfId="8259"/>
    <cellStyle name="Normal 29 2 2 3 2 2 3 3 2 2" xfId="8260"/>
    <cellStyle name="Normal 29 2 2 3 2 2 3 3 2 2 2" xfId="8261"/>
    <cellStyle name="Normal 29 2 2 3 2 2 3 3 2 3" xfId="8262"/>
    <cellStyle name="Normal 29 2 2 3 2 2 3 3 3" xfId="8263"/>
    <cellStyle name="Normal 29 2 2 3 2 2 3 3 3 2" xfId="8264"/>
    <cellStyle name="Normal 29 2 2 3 2 2 3 3 4" xfId="8265"/>
    <cellStyle name="Normal 29 2 2 3 2 2 3 4" xfId="8266"/>
    <cellStyle name="Normal 29 2 2 3 2 2 3 4 2" xfId="8267"/>
    <cellStyle name="Normal 29 2 2 3 2 2 3 4 2 2" xfId="8268"/>
    <cellStyle name="Normal 29 2 2 3 2 2 3 4 3" xfId="8269"/>
    <cellStyle name="Normal 29 2 2 3 2 2 3 5" xfId="8270"/>
    <cellStyle name="Normal 29 2 2 3 2 2 3 5 2" xfId="8271"/>
    <cellStyle name="Normal 29 2 2 3 2 2 3 6" xfId="8272"/>
    <cellStyle name="Normal 29 2 2 3 2 2 4" xfId="8273"/>
    <cellStyle name="Normal 29 2 2 3 2 2 4 2" xfId="8274"/>
    <cellStyle name="Normal 29 2 2 3 2 2 4 2 2" xfId="8275"/>
    <cellStyle name="Normal 29 2 2 3 2 2 4 2 2 2" xfId="8276"/>
    <cellStyle name="Normal 29 2 2 3 2 2 4 2 2 2 2" xfId="8277"/>
    <cellStyle name="Normal 29 2 2 3 2 2 4 2 2 3" xfId="8278"/>
    <cellStyle name="Normal 29 2 2 3 2 2 4 2 3" xfId="8279"/>
    <cellStyle name="Normal 29 2 2 3 2 2 4 2 3 2" xfId="8280"/>
    <cellStyle name="Normal 29 2 2 3 2 2 4 2 4" xfId="8281"/>
    <cellStyle name="Normal 29 2 2 3 2 2 4 3" xfId="8282"/>
    <cellStyle name="Normal 29 2 2 3 2 2 4 3 2" xfId="8283"/>
    <cellStyle name="Normal 29 2 2 3 2 2 4 3 2 2" xfId="8284"/>
    <cellStyle name="Normal 29 2 2 3 2 2 4 3 3" xfId="8285"/>
    <cellStyle name="Normal 29 2 2 3 2 2 4 4" xfId="8286"/>
    <cellStyle name="Normal 29 2 2 3 2 2 4 4 2" xfId="8287"/>
    <cellStyle name="Normal 29 2 2 3 2 2 4 5" xfId="8288"/>
    <cellStyle name="Normal 29 2 2 3 2 2 5" xfId="8289"/>
    <cellStyle name="Normal 29 2 2 3 2 2 5 2" xfId="8290"/>
    <cellStyle name="Normal 29 2 2 3 2 2 5 2 2" xfId="8291"/>
    <cellStyle name="Normal 29 2 2 3 2 2 5 2 2 2" xfId="8292"/>
    <cellStyle name="Normal 29 2 2 3 2 2 5 2 3" xfId="8293"/>
    <cellStyle name="Normal 29 2 2 3 2 2 5 3" xfId="8294"/>
    <cellStyle name="Normal 29 2 2 3 2 2 5 3 2" xfId="8295"/>
    <cellStyle name="Normal 29 2 2 3 2 2 5 4" xfId="8296"/>
    <cellStyle name="Normal 29 2 2 3 2 2 6" xfId="8297"/>
    <cellStyle name="Normal 29 2 2 3 2 2 6 2" xfId="8298"/>
    <cellStyle name="Normal 29 2 2 3 2 2 6 2 2" xfId="8299"/>
    <cellStyle name="Normal 29 2 2 3 2 2 6 3" xfId="8300"/>
    <cellStyle name="Normal 29 2 2 3 2 2 7" xfId="8301"/>
    <cellStyle name="Normal 29 2 2 3 2 2 7 2" xfId="8302"/>
    <cellStyle name="Normal 29 2 2 3 2 2 8" xfId="8303"/>
    <cellStyle name="Normal 29 2 2 3 2 3" xfId="8304"/>
    <cellStyle name="Normal 29 2 2 3 2 3 2" xfId="8305"/>
    <cellStyle name="Normal 29 2 2 3 2 3 2 2" xfId="8306"/>
    <cellStyle name="Normal 29 2 2 3 2 3 2 2 2" xfId="8307"/>
    <cellStyle name="Normal 29 2 2 3 2 3 2 2 2 2" xfId="8308"/>
    <cellStyle name="Normal 29 2 2 3 2 3 2 2 2 2 2" xfId="8309"/>
    <cellStyle name="Normal 29 2 2 3 2 3 2 2 2 2 2 2" xfId="8310"/>
    <cellStyle name="Normal 29 2 2 3 2 3 2 2 2 2 3" xfId="8311"/>
    <cellStyle name="Normal 29 2 2 3 2 3 2 2 2 3" xfId="8312"/>
    <cellStyle name="Normal 29 2 2 3 2 3 2 2 2 3 2" xfId="8313"/>
    <cellStyle name="Normal 29 2 2 3 2 3 2 2 2 4" xfId="8314"/>
    <cellStyle name="Normal 29 2 2 3 2 3 2 2 3" xfId="8315"/>
    <cellStyle name="Normal 29 2 2 3 2 3 2 2 3 2" xfId="8316"/>
    <cellStyle name="Normal 29 2 2 3 2 3 2 2 3 2 2" xfId="8317"/>
    <cellStyle name="Normal 29 2 2 3 2 3 2 2 3 3" xfId="8318"/>
    <cellStyle name="Normal 29 2 2 3 2 3 2 2 4" xfId="8319"/>
    <cellStyle name="Normal 29 2 2 3 2 3 2 2 4 2" xfId="8320"/>
    <cellStyle name="Normal 29 2 2 3 2 3 2 2 5" xfId="8321"/>
    <cellStyle name="Normal 29 2 2 3 2 3 2 3" xfId="8322"/>
    <cellStyle name="Normal 29 2 2 3 2 3 2 3 2" xfId="8323"/>
    <cellStyle name="Normal 29 2 2 3 2 3 2 3 2 2" xfId="8324"/>
    <cellStyle name="Normal 29 2 2 3 2 3 2 3 2 2 2" xfId="8325"/>
    <cellStyle name="Normal 29 2 2 3 2 3 2 3 2 3" xfId="8326"/>
    <cellStyle name="Normal 29 2 2 3 2 3 2 3 3" xfId="8327"/>
    <cellStyle name="Normal 29 2 2 3 2 3 2 3 3 2" xfId="8328"/>
    <cellStyle name="Normal 29 2 2 3 2 3 2 3 4" xfId="8329"/>
    <cellStyle name="Normal 29 2 2 3 2 3 2 4" xfId="8330"/>
    <cellStyle name="Normal 29 2 2 3 2 3 2 4 2" xfId="8331"/>
    <cellStyle name="Normal 29 2 2 3 2 3 2 4 2 2" xfId="8332"/>
    <cellStyle name="Normal 29 2 2 3 2 3 2 4 3" xfId="8333"/>
    <cellStyle name="Normal 29 2 2 3 2 3 2 5" xfId="8334"/>
    <cellStyle name="Normal 29 2 2 3 2 3 2 5 2" xfId="8335"/>
    <cellStyle name="Normal 29 2 2 3 2 3 2 6" xfId="8336"/>
    <cellStyle name="Normal 29 2 2 3 2 3 3" xfId="8337"/>
    <cellStyle name="Normal 29 2 2 3 2 3 3 2" xfId="8338"/>
    <cellStyle name="Normal 29 2 2 3 2 3 3 2 2" xfId="8339"/>
    <cellStyle name="Normal 29 2 2 3 2 3 3 2 2 2" xfId="8340"/>
    <cellStyle name="Normal 29 2 2 3 2 3 3 2 2 2 2" xfId="8341"/>
    <cellStyle name="Normal 29 2 2 3 2 3 3 2 2 3" xfId="8342"/>
    <cellStyle name="Normal 29 2 2 3 2 3 3 2 3" xfId="8343"/>
    <cellStyle name="Normal 29 2 2 3 2 3 3 2 3 2" xfId="8344"/>
    <cellStyle name="Normal 29 2 2 3 2 3 3 2 4" xfId="8345"/>
    <cellStyle name="Normal 29 2 2 3 2 3 3 3" xfId="8346"/>
    <cellStyle name="Normal 29 2 2 3 2 3 3 3 2" xfId="8347"/>
    <cellStyle name="Normal 29 2 2 3 2 3 3 3 2 2" xfId="8348"/>
    <cellStyle name="Normal 29 2 2 3 2 3 3 3 3" xfId="8349"/>
    <cellStyle name="Normal 29 2 2 3 2 3 3 4" xfId="8350"/>
    <cellStyle name="Normal 29 2 2 3 2 3 3 4 2" xfId="8351"/>
    <cellStyle name="Normal 29 2 2 3 2 3 3 5" xfId="8352"/>
    <cellStyle name="Normal 29 2 2 3 2 3 4" xfId="8353"/>
    <cellStyle name="Normal 29 2 2 3 2 3 4 2" xfId="8354"/>
    <cellStyle name="Normal 29 2 2 3 2 3 4 2 2" xfId="8355"/>
    <cellStyle name="Normal 29 2 2 3 2 3 4 2 2 2" xfId="8356"/>
    <cellStyle name="Normal 29 2 2 3 2 3 4 2 3" xfId="8357"/>
    <cellStyle name="Normal 29 2 2 3 2 3 4 3" xfId="8358"/>
    <cellStyle name="Normal 29 2 2 3 2 3 4 3 2" xfId="8359"/>
    <cellStyle name="Normal 29 2 2 3 2 3 4 4" xfId="8360"/>
    <cellStyle name="Normal 29 2 2 3 2 3 5" xfId="8361"/>
    <cellStyle name="Normal 29 2 2 3 2 3 5 2" xfId="8362"/>
    <cellStyle name="Normal 29 2 2 3 2 3 5 2 2" xfId="8363"/>
    <cellStyle name="Normal 29 2 2 3 2 3 5 3" xfId="8364"/>
    <cellStyle name="Normal 29 2 2 3 2 3 6" xfId="8365"/>
    <cellStyle name="Normal 29 2 2 3 2 3 6 2" xfId="8366"/>
    <cellStyle name="Normal 29 2 2 3 2 3 7" xfId="8367"/>
    <cellStyle name="Normal 29 2 2 3 2 4" xfId="8368"/>
    <cellStyle name="Normal 29 2 2 3 2 4 2" xfId="8369"/>
    <cellStyle name="Normal 29 2 2 3 2 4 2 2" xfId="8370"/>
    <cellStyle name="Normal 29 2 2 3 2 4 2 2 2" xfId="8371"/>
    <cellStyle name="Normal 29 2 2 3 2 4 2 2 2 2" xfId="8372"/>
    <cellStyle name="Normal 29 2 2 3 2 4 2 2 2 2 2" xfId="8373"/>
    <cellStyle name="Normal 29 2 2 3 2 4 2 2 2 3" xfId="8374"/>
    <cellStyle name="Normal 29 2 2 3 2 4 2 2 3" xfId="8375"/>
    <cellStyle name="Normal 29 2 2 3 2 4 2 2 3 2" xfId="8376"/>
    <cellStyle name="Normal 29 2 2 3 2 4 2 2 4" xfId="8377"/>
    <cellStyle name="Normal 29 2 2 3 2 4 2 3" xfId="8378"/>
    <cellStyle name="Normal 29 2 2 3 2 4 2 3 2" xfId="8379"/>
    <cellStyle name="Normal 29 2 2 3 2 4 2 3 2 2" xfId="8380"/>
    <cellStyle name="Normal 29 2 2 3 2 4 2 3 3" xfId="8381"/>
    <cellStyle name="Normal 29 2 2 3 2 4 2 4" xfId="8382"/>
    <cellStyle name="Normal 29 2 2 3 2 4 2 4 2" xfId="8383"/>
    <cellStyle name="Normal 29 2 2 3 2 4 2 5" xfId="8384"/>
    <cellStyle name="Normal 29 2 2 3 2 4 3" xfId="8385"/>
    <cellStyle name="Normal 29 2 2 3 2 4 3 2" xfId="8386"/>
    <cellStyle name="Normal 29 2 2 3 2 4 3 2 2" xfId="8387"/>
    <cellStyle name="Normal 29 2 2 3 2 4 3 2 2 2" xfId="8388"/>
    <cellStyle name="Normal 29 2 2 3 2 4 3 2 3" xfId="8389"/>
    <cellStyle name="Normal 29 2 2 3 2 4 3 3" xfId="8390"/>
    <cellStyle name="Normal 29 2 2 3 2 4 3 3 2" xfId="8391"/>
    <cellStyle name="Normal 29 2 2 3 2 4 3 4" xfId="8392"/>
    <cellStyle name="Normal 29 2 2 3 2 4 4" xfId="8393"/>
    <cellStyle name="Normal 29 2 2 3 2 4 4 2" xfId="8394"/>
    <cellStyle name="Normal 29 2 2 3 2 4 4 2 2" xfId="8395"/>
    <cellStyle name="Normal 29 2 2 3 2 4 4 3" xfId="8396"/>
    <cellStyle name="Normal 29 2 2 3 2 4 5" xfId="8397"/>
    <cellStyle name="Normal 29 2 2 3 2 4 5 2" xfId="8398"/>
    <cellStyle name="Normal 29 2 2 3 2 4 6" xfId="8399"/>
    <cellStyle name="Normal 29 2 2 3 2 5" xfId="8400"/>
    <cellStyle name="Normal 29 2 2 3 2 5 2" xfId="8401"/>
    <cellStyle name="Normal 29 2 2 3 2 5 2 2" xfId="8402"/>
    <cellStyle name="Normal 29 2 2 3 2 5 2 2 2" xfId="8403"/>
    <cellStyle name="Normal 29 2 2 3 2 5 2 2 2 2" xfId="8404"/>
    <cellStyle name="Normal 29 2 2 3 2 5 2 2 3" xfId="8405"/>
    <cellStyle name="Normal 29 2 2 3 2 5 2 3" xfId="8406"/>
    <cellStyle name="Normal 29 2 2 3 2 5 2 3 2" xfId="8407"/>
    <cellStyle name="Normal 29 2 2 3 2 5 2 4" xfId="8408"/>
    <cellStyle name="Normal 29 2 2 3 2 5 3" xfId="8409"/>
    <cellStyle name="Normal 29 2 2 3 2 5 3 2" xfId="8410"/>
    <cellStyle name="Normal 29 2 2 3 2 5 3 2 2" xfId="8411"/>
    <cellStyle name="Normal 29 2 2 3 2 5 3 3" xfId="8412"/>
    <cellStyle name="Normal 29 2 2 3 2 5 4" xfId="8413"/>
    <cellStyle name="Normal 29 2 2 3 2 5 4 2" xfId="8414"/>
    <cellStyle name="Normal 29 2 2 3 2 5 5" xfId="8415"/>
    <cellStyle name="Normal 29 2 2 3 2 6" xfId="8416"/>
    <cellStyle name="Normal 29 2 2 3 2 6 2" xfId="8417"/>
    <cellStyle name="Normal 29 2 2 3 2 6 2 2" xfId="8418"/>
    <cellStyle name="Normal 29 2 2 3 2 6 2 2 2" xfId="8419"/>
    <cellStyle name="Normal 29 2 2 3 2 6 2 3" xfId="8420"/>
    <cellStyle name="Normal 29 2 2 3 2 6 3" xfId="8421"/>
    <cellStyle name="Normal 29 2 2 3 2 6 3 2" xfId="8422"/>
    <cellStyle name="Normal 29 2 2 3 2 6 4" xfId="8423"/>
    <cellStyle name="Normal 29 2 2 3 2 7" xfId="8424"/>
    <cellStyle name="Normal 29 2 2 3 2 7 2" xfId="8425"/>
    <cellStyle name="Normal 29 2 2 3 2 7 2 2" xfId="8426"/>
    <cellStyle name="Normal 29 2 2 3 2 7 3" xfId="8427"/>
    <cellStyle name="Normal 29 2 2 3 2 8" xfId="8428"/>
    <cellStyle name="Normal 29 2 2 3 2 8 2" xfId="8429"/>
    <cellStyle name="Normal 29 2 2 3 2 9" xfId="8430"/>
    <cellStyle name="Normal 29 2 2 3 3" xfId="8431"/>
    <cellStyle name="Normal 29 2 2 3 3 2" xfId="8432"/>
    <cellStyle name="Normal 29 2 2 3 3 2 2" xfId="8433"/>
    <cellStyle name="Normal 29 2 2 3 3 2 2 2" xfId="8434"/>
    <cellStyle name="Normal 29 2 2 3 3 2 2 2 2" xfId="8435"/>
    <cellStyle name="Normal 29 2 2 3 3 2 2 2 2 2" xfId="8436"/>
    <cellStyle name="Normal 29 2 2 3 3 2 2 2 2 2 2" xfId="8437"/>
    <cellStyle name="Normal 29 2 2 3 3 2 2 2 2 2 2 2" xfId="8438"/>
    <cellStyle name="Normal 29 2 2 3 3 2 2 2 2 2 3" xfId="8439"/>
    <cellStyle name="Normal 29 2 2 3 3 2 2 2 2 3" xfId="8440"/>
    <cellStyle name="Normal 29 2 2 3 3 2 2 2 2 3 2" xfId="8441"/>
    <cellStyle name="Normal 29 2 2 3 3 2 2 2 2 4" xfId="8442"/>
    <cellStyle name="Normal 29 2 2 3 3 2 2 2 3" xfId="8443"/>
    <cellStyle name="Normal 29 2 2 3 3 2 2 2 3 2" xfId="8444"/>
    <cellStyle name="Normal 29 2 2 3 3 2 2 2 3 2 2" xfId="8445"/>
    <cellStyle name="Normal 29 2 2 3 3 2 2 2 3 3" xfId="8446"/>
    <cellStyle name="Normal 29 2 2 3 3 2 2 2 4" xfId="8447"/>
    <cellStyle name="Normal 29 2 2 3 3 2 2 2 4 2" xfId="8448"/>
    <cellStyle name="Normal 29 2 2 3 3 2 2 2 5" xfId="8449"/>
    <cellStyle name="Normal 29 2 2 3 3 2 2 3" xfId="8450"/>
    <cellStyle name="Normal 29 2 2 3 3 2 2 3 2" xfId="8451"/>
    <cellStyle name="Normal 29 2 2 3 3 2 2 3 2 2" xfId="8452"/>
    <cellStyle name="Normal 29 2 2 3 3 2 2 3 2 2 2" xfId="8453"/>
    <cellStyle name="Normal 29 2 2 3 3 2 2 3 2 3" xfId="8454"/>
    <cellStyle name="Normal 29 2 2 3 3 2 2 3 3" xfId="8455"/>
    <cellStyle name="Normal 29 2 2 3 3 2 2 3 3 2" xfId="8456"/>
    <cellStyle name="Normal 29 2 2 3 3 2 2 3 4" xfId="8457"/>
    <cellStyle name="Normal 29 2 2 3 3 2 2 4" xfId="8458"/>
    <cellStyle name="Normal 29 2 2 3 3 2 2 4 2" xfId="8459"/>
    <cellStyle name="Normal 29 2 2 3 3 2 2 4 2 2" xfId="8460"/>
    <cellStyle name="Normal 29 2 2 3 3 2 2 4 3" xfId="8461"/>
    <cellStyle name="Normal 29 2 2 3 3 2 2 5" xfId="8462"/>
    <cellStyle name="Normal 29 2 2 3 3 2 2 5 2" xfId="8463"/>
    <cellStyle name="Normal 29 2 2 3 3 2 2 6" xfId="8464"/>
    <cellStyle name="Normal 29 2 2 3 3 2 3" xfId="8465"/>
    <cellStyle name="Normal 29 2 2 3 3 2 3 2" xfId="8466"/>
    <cellStyle name="Normal 29 2 2 3 3 2 3 2 2" xfId="8467"/>
    <cellStyle name="Normal 29 2 2 3 3 2 3 2 2 2" xfId="8468"/>
    <cellStyle name="Normal 29 2 2 3 3 2 3 2 2 2 2" xfId="8469"/>
    <cellStyle name="Normal 29 2 2 3 3 2 3 2 2 3" xfId="8470"/>
    <cellStyle name="Normal 29 2 2 3 3 2 3 2 3" xfId="8471"/>
    <cellStyle name="Normal 29 2 2 3 3 2 3 2 3 2" xfId="8472"/>
    <cellStyle name="Normal 29 2 2 3 3 2 3 2 4" xfId="8473"/>
    <cellStyle name="Normal 29 2 2 3 3 2 3 3" xfId="8474"/>
    <cellStyle name="Normal 29 2 2 3 3 2 3 3 2" xfId="8475"/>
    <cellStyle name="Normal 29 2 2 3 3 2 3 3 2 2" xfId="8476"/>
    <cellStyle name="Normal 29 2 2 3 3 2 3 3 3" xfId="8477"/>
    <cellStyle name="Normal 29 2 2 3 3 2 3 4" xfId="8478"/>
    <cellStyle name="Normal 29 2 2 3 3 2 3 4 2" xfId="8479"/>
    <cellStyle name="Normal 29 2 2 3 3 2 3 5" xfId="8480"/>
    <cellStyle name="Normal 29 2 2 3 3 2 4" xfId="8481"/>
    <cellStyle name="Normal 29 2 2 3 3 2 4 2" xfId="8482"/>
    <cellStyle name="Normal 29 2 2 3 3 2 4 2 2" xfId="8483"/>
    <cellStyle name="Normal 29 2 2 3 3 2 4 2 2 2" xfId="8484"/>
    <cellStyle name="Normal 29 2 2 3 3 2 4 2 3" xfId="8485"/>
    <cellStyle name="Normal 29 2 2 3 3 2 4 3" xfId="8486"/>
    <cellStyle name="Normal 29 2 2 3 3 2 4 3 2" xfId="8487"/>
    <cellStyle name="Normal 29 2 2 3 3 2 4 4" xfId="8488"/>
    <cellStyle name="Normal 29 2 2 3 3 2 5" xfId="8489"/>
    <cellStyle name="Normal 29 2 2 3 3 2 5 2" xfId="8490"/>
    <cellStyle name="Normal 29 2 2 3 3 2 5 2 2" xfId="8491"/>
    <cellStyle name="Normal 29 2 2 3 3 2 5 3" xfId="8492"/>
    <cellStyle name="Normal 29 2 2 3 3 2 6" xfId="8493"/>
    <cellStyle name="Normal 29 2 2 3 3 2 6 2" xfId="8494"/>
    <cellStyle name="Normal 29 2 2 3 3 2 7" xfId="8495"/>
    <cellStyle name="Normal 29 2 2 3 3 3" xfId="8496"/>
    <cellStyle name="Normal 29 2 2 3 3 3 2" xfId="8497"/>
    <cellStyle name="Normal 29 2 2 3 3 3 2 2" xfId="8498"/>
    <cellStyle name="Normal 29 2 2 3 3 3 2 2 2" xfId="8499"/>
    <cellStyle name="Normal 29 2 2 3 3 3 2 2 2 2" xfId="8500"/>
    <cellStyle name="Normal 29 2 2 3 3 3 2 2 2 2 2" xfId="8501"/>
    <cellStyle name="Normal 29 2 2 3 3 3 2 2 2 3" xfId="8502"/>
    <cellStyle name="Normal 29 2 2 3 3 3 2 2 3" xfId="8503"/>
    <cellStyle name="Normal 29 2 2 3 3 3 2 2 3 2" xfId="8504"/>
    <cellStyle name="Normal 29 2 2 3 3 3 2 2 4" xfId="8505"/>
    <cellStyle name="Normal 29 2 2 3 3 3 2 3" xfId="8506"/>
    <cellStyle name="Normal 29 2 2 3 3 3 2 3 2" xfId="8507"/>
    <cellStyle name="Normal 29 2 2 3 3 3 2 3 2 2" xfId="8508"/>
    <cellStyle name="Normal 29 2 2 3 3 3 2 3 3" xfId="8509"/>
    <cellStyle name="Normal 29 2 2 3 3 3 2 4" xfId="8510"/>
    <cellStyle name="Normal 29 2 2 3 3 3 2 4 2" xfId="8511"/>
    <cellStyle name="Normal 29 2 2 3 3 3 2 5" xfId="8512"/>
    <cellStyle name="Normal 29 2 2 3 3 3 3" xfId="8513"/>
    <cellStyle name="Normal 29 2 2 3 3 3 3 2" xfId="8514"/>
    <cellStyle name="Normal 29 2 2 3 3 3 3 2 2" xfId="8515"/>
    <cellStyle name="Normal 29 2 2 3 3 3 3 2 2 2" xfId="8516"/>
    <cellStyle name="Normal 29 2 2 3 3 3 3 2 3" xfId="8517"/>
    <cellStyle name="Normal 29 2 2 3 3 3 3 3" xfId="8518"/>
    <cellStyle name="Normal 29 2 2 3 3 3 3 3 2" xfId="8519"/>
    <cellStyle name="Normal 29 2 2 3 3 3 3 4" xfId="8520"/>
    <cellStyle name="Normal 29 2 2 3 3 3 4" xfId="8521"/>
    <cellStyle name="Normal 29 2 2 3 3 3 4 2" xfId="8522"/>
    <cellStyle name="Normal 29 2 2 3 3 3 4 2 2" xfId="8523"/>
    <cellStyle name="Normal 29 2 2 3 3 3 4 3" xfId="8524"/>
    <cellStyle name="Normal 29 2 2 3 3 3 5" xfId="8525"/>
    <cellStyle name="Normal 29 2 2 3 3 3 5 2" xfId="8526"/>
    <cellStyle name="Normal 29 2 2 3 3 3 6" xfId="8527"/>
    <cellStyle name="Normal 29 2 2 3 3 4" xfId="8528"/>
    <cellStyle name="Normal 29 2 2 3 3 4 2" xfId="8529"/>
    <cellStyle name="Normal 29 2 2 3 3 4 2 2" xfId="8530"/>
    <cellStyle name="Normal 29 2 2 3 3 4 2 2 2" xfId="8531"/>
    <cellStyle name="Normal 29 2 2 3 3 4 2 2 2 2" xfId="8532"/>
    <cellStyle name="Normal 29 2 2 3 3 4 2 2 3" xfId="8533"/>
    <cellStyle name="Normal 29 2 2 3 3 4 2 3" xfId="8534"/>
    <cellStyle name="Normal 29 2 2 3 3 4 2 3 2" xfId="8535"/>
    <cellStyle name="Normal 29 2 2 3 3 4 2 4" xfId="8536"/>
    <cellStyle name="Normal 29 2 2 3 3 4 3" xfId="8537"/>
    <cellStyle name="Normal 29 2 2 3 3 4 3 2" xfId="8538"/>
    <cellStyle name="Normal 29 2 2 3 3 4 3 2 2" xfId="8539"/>
    <cellStyle name="Normal 29 2 2 3 3 4 3 3" xfId="8540"/>
    <cellStyle name="Normal 29 2 2 3 3 4 4" xfId="8541"/>
    <cellStyle name="Normal 29 2 2 3 3 4 4 2" xfId="8542"/>
    <cellStyle name="Normal 29 2 2 3 3 4 5" xfId="8543"/>
    <cellStyle name="Normal 29 2 2 3 3 5" xfId="8544"/>
    <cellStyle name="Normal 29 2 2 3 3 5 2" xfId="8545"/>
    <cellStyle name="Normal 29 2 2 3 3 5 2 2" xfId="8546"/>
    <cellStyle name="Normal 29 2 2 3 3 5 2 2 2" xfId="8547"/>
    <cellStyle name="Normal 29 2 2 3 3 5 2 3" xfId="8548"/>
    <cellStyle name="Normal 29 2 2 3 3 5 3" xfId="8549"/>
    <cellStyle name="Normal 29 2 2 3 3 5 3 2" xfId="8550"/>
    <cellStyle name="Normal 29 2 2 3 3 5 4" xfId="8551"/>
    <cellStyle name="Normal 29 2 2 3 3 6" xfId="8552"/>
    <cellStyle name="Normal 29 2 2 3 3 6 2" xfId="8553"/>
    <cellStyle name="Normal 29 2 2 3 3 6 2 2" xfId="8554"/>
    <cellStyle name="Normal 29 2 2 3 3 6 3" xfId="8555"/>
    <cellStyle name="Normal 29 2 2 3 3 7" xfId="8556"/>
    <cellStyle name="Normal 29 2 2 3 3 7 2" xfId="8557"/>
    <cellStyle name="Normal 29 2 2 3 3 8" xfId="8558"/>
    <cellStyle name="Normal 29 2 2 3 4" xfId="8559"/>
    <cellStyle name="Normal 29 2 2 3 4 2" xfId="8560"/>
    <cellStyle name="Normal 29 2 2 3 4 2 2" xfId="8561"/>
    <cellStyle name="Normal 29 2 2 3 4 2 2 2" xfId="8562"/>
    <cellStyle name="Normal 29 2 2 3 4 2 2 2 2" xfId="8563"/>
    <cellStyle name="Normal 29 2 2 3 4 2 2 2 2 2" xfId="8564"/>
    <cellStyle name="Normal 29 2 2 3 4 2 2 2 2 2 2" xfId="8565"/>
    <cellStyle name="Normal 29 2 2 3 4 2 2 2 2 3" xfId="8566"/>
    <cellStyle name="Normal 29 2 2 3 4 2 2 2 3" xfId="8567"/>
    <cellStyle name="Normal 29 2 2 3 4 2 2 2 3 2" xfId="8568"/>
    <cellStyle name="Normal 29 2 2 3 4 2 2 2 4" xfId="8569"/>
    <cellStyle name="Normal 29 2 2 3 4 2 2 3" xfId="8570"/>
    <cellStyle name="Normal 29 2 2 3 4 2 2 3 2" xfId="8571"/>
    <cellStyle name="Normal 29 2 2 3 4 2 2 3 2 2" xfId="8572"/>
    <cellStyle name="Normal 29 2 2 3 4 2 2 3 3" xfId="8573"/>
    <cellStyle name="Normal 29 2 2 3 4 2 2 4" xfId="8574"/>
    <cellStyle name="Normal 29 2 2 3 4 2 2 4 2" xfId="8575"/>
    <cellStyle name="Normal 29 2 2 3 4 2 2 5" xfId="8576"/>
    <cellStyle name="Normal 29 2 2 3 4 2 3" xfId="8577"/>
    <cellStyle name="Normal 29 2 2 3 4 2 3 2" xfId="8578"/>
    <cellStyle name="Normal 29 2 2 3 4 2 3 2 2" xfId="8579"/>
    <cellStyle name="Normal 29 2 2 3 4 2 3 2 2 2" xfId="8580"/>
    <cellStyle name="Normal 29 2 2 3 4 2 3 2 3" xfId="8581"/>
    <cellStyle name="Normal 29 2 2 3 4 2 3 3" xfId="8582"/>
    <cellStyle name="Normal 29 2 2 3 4 2 3 3 2" xfId="8583"/>
    <cellStyle name="Normal 29 2 2 3 4 2 3 4" xfId="8584"/>
    <cellStyle name="Normal 29 2 2 3 4 2 4" xfId="8585"/>
    <cellStyle name="Normal 29 2 2 3 4 2 4 2" xfId="8586"/>
    <cellStyle name="Normal 29 2 2 3 4 2 4 2 2" xfId="8587"/>
    <cellStyle name="Normal 29 2 2 3 4 2 4 3" xfId="8588"/>
    <cellStyle name="Normal 29 2 2 3 4 2 5" xfId="8589"/>
    <cellStyle name="Normal 29 2 2 3 4 2 5 2" xfId="8590"/>
    <cellStyle name="Normal 29 2 2 3 4 2 6" xfId="8591"/>
    <cellStyle name="Normal 29 2 2 3 4 3" xfId="8592"/>
    <cellStyle name="Normal 29 2 2 3 4 3 2" xfId="8593"/>
    <cellStyle name="Normal 29 2 2 3 4 3 2 2" xfId="8594"/>
    <cellStyle name="Normal 29 2 2 3 4 3 2 2 2" xfId="8595"/>
    <cellStyle name="Normal 29 2 2 3 4 3 2 2 2 2" xfId="8596"/>
    <cellStyle name="Normal 29 2 2 3 4 3 2 2 3" xfId="8597"/>
    <cellStyle name="Normal 29 2 2 3 4 3 2 3" xfId="8598"/>
    <cellStyle name="Normal 29 2 2 3 4 3 2 3 2" xfId="8599"/>
    <cellStyle name="Normal 29 2 2 3 4 3 2 4" xfId="8600"/>
    <cellStyle name="Normal 29 2 2 3 4 3 3" xfId="8601"/>
    <cellStyle name="Normal 29 2 2 3 4 3 3 2" xfId="8602"/>
    <cellStyle name="Normal 29 2 2 3 4 3 3 2 2" xfId="8603"/>
    <cellStyle name="Normal 29 2 2 3 4 3 3 3" xfId="8604"/>
    <cellStyle name="Normal 29 2 2 3 4 3 4" xfId="8605"/>
    <cellStyle name="Normal 29 2 2 3 4 3 4 2" xfId="8606"/>
    <cellStyle name="Normal 29 2 2 3 4 3 5" xfId="8607"/>
    <cellStyle name="Normal 29 2 2 3 4 4" xfId="8608"/>
    <cellStyle name="Normal 29 2 2 3 4 4 2" xfId="8609"/>
    <cellStyle name="Normal 29 2 2 3 4 4 2 2" xfId="8610"/>
    <cellStyle name="Normal 29 2 2 3 4 4 2 2 2" xfId="8611"/>
    <cellStyle name="Normal 29 2 2 3 4 4 2 3" xfId="8612"/>
    <cellStyle name="Normal 29 2 2 3 4 4 3" xfId="8613"/>
    <cellStyle name="Normal 29 2 2 3 4 4 3 2" xfId="8614"/>
    <cellStyle name="Normal 29 2 2 3 4 4 4" xfId="8615"/>
    <cellStyle name="Normal 29 2 2 3 4 5" xfId="8616"/>
    <cellStyle name="Normal 29 2 2 3 4 5 2" xfId="8617"/>
    <cellStyle name="Normal 29 2 2 3 4 5 2 2" xfId="8618"/>
    <cellStyle name="Normal 29 2 2 3 4 5 3" xfId="8619"/>
    <cellStyle name="Normal 29 2 2 3 4 6" xfId="8620"/>
    <cellStyle name="Normal 29 2 2 3 4 6 2" xfId="8621"/>
    <cellStyle name="Normal 29 2 2 3 4 7" xfId="8622"/>
    <cellStyle name="Normal 29 2 2 3 5" xfId="8623"/>
    <cellStyle name="Normal 29 2 2 3 5 2" xfId="8624"/>
    <cellStyle name="Normal 29 2 2 3 5 2 2" xfId="8625"/>
    <cellStyle name="Normal 29 2 2 3 5 2 2 2" xfId="8626"/>
    <cellStyle name="Normal 29 2 2 3 5 2 2 2 2" xfId="8627"/>
    <cellStyle name="Normal 29 2 2 3 5 2 2 2 2 2" xfId="8628"/>
    <cellStyle name="Normal 29 2 2 3 5 2 2 2 3" xfId="8629"/>
    <cellStyle name="Normal 29 2 2 3 5 2 2 3" xfId="8630"/>
    <cellStyle name="Normal 29 2 2 3 5 2 2 3 2" xfId="8631"/>
    <cellStyle name="Normal 29 2 2 3 5 2 2 4" xfId="8632"/>
    <cellStyle name="Normal 29 2 2 3 5 2 3" xfId="8633"/>
    <cellStyle name="Normal 29 2 2 3 5 2 3 2" xfId="8634"/>
    <cellStyle name="Normal 29 2 2 3 5 2 3 2 2" xfId="8635"/>
    <cellStyle name="Normal 29 2 2 3 5 2 3 3" xfId="8636"/>
    <cellStyle name="Normal 29 2 2 3 5 2 4" xfId="8637"/>
    <cellStyle name="Normal 29 2 2 3 5 2 4 2" xfId="8638"/>
    <cellStyle name="Normal 29 2 2 3 5 2 5" xfId="8639"/>
    <cellStyle name="Normal 29 2 2 3 5 3" xfId="8640"/>
    <cellStyle name="Normal 29 2 2 3 5 3 2" xfId="8641"/>
    <cellStyle name="Normal 29 2 2 3 5 3 2 2" xfId="8642"/>
    <cellStyle name="Normal 29 2 2 3 5 3 2 2 2" xfId="8643"/>
    <cellStyle name="Normal 29 2 2 3 5 3 2 3" xfId="8644"/>
    <cellStyle name="Normal 29 2 2 3 5 3 3" xfId="8645"/>
    <cellStyle name="Normal 29 2 2 3 5 3 3 2" xfId="8646"/>
    <cellStyle name="Normal 29 2 2 3 5 3 4" xfId="8647"/>
    <cellStyle name="Normal 29 2 2 3 5 4" xfId="8648"/>
    <cellStyle name="Normal 29 2 2 3 5 4 2" xfId="8649"/>
    <cellStyle name="Normal 29 2 2 3 5 4 2 2" xfId="8650"/>
    <cellStyle name="Normal 29 2 2 3 5 4 3" xfId="8651"/>
    <cellStyle name="Normal 29 2 2 3 5 5" xfId="8652"/>
    <cellStyle name="Normal 29 2 2 3 5 5 2" xfId="8653"/>
    <cellStyle name="Normal 29 2 2 3 5 6" xfId="8654"/>
    <cellStyle name="Normal 29 2 2 3 6" xfId="8655"/>
    <cellStyle name="Normal 29 2 2 3 6 2" xfId="8656"/>
    <cellStyle name="Normal 29 2 2 3 6 2 2" xfId="8657"/>
    <cellStyle name="Normal 29 2 2 3 6 2 2 2" xfId="8658"/>
    <cellStyle name="Normal 29 2 2 3 6 2 2 2 2" xfId="8659"/>
    <cellStyle name="Normal 29 2 2 3 6 2 2 3" xfId="8660"/>
    <cellStyle name="Normal 29 2 2 3 6 2 3" xfId="8661"/>
    <cellStyle name="Normal 29 2 2 3 6 2 3 2" xfId="8662"/>
    <cellStyle name="Normal 29 2 2 3 6 2 4" xfId="8663"/>
    <cellStyle name="Normal 29 2 2 3 6 3" xfId="8664"/>
    <cellStyle name="Normal 29 2 2 3 6 3 2" xfId="8665"/>
    <cellStyle name="Normal 29 2 2 3 6 3 2 2" xfId="8666"/>
    <cellStyle name="Normal 29 2 2 3 6 3 3" xfId="8667"/>
    <cellStyle name="Normal 29 2 2 3 6 4" xfId="8668"/>
    <cellStyle name="Normal 29 2 2 3 6 4 2" xfId="8669"/>
    <cellStyle name="Normal 29 2 2 3 6 5" xfId="8670"/>
    <cellStyle name="Normal 29 2 2 3 7" xfId="8671"/>
    <cellStyle name="Normal 29 2 2 3 7 2" xfId="8672"/>
    <cellStyle name="Normal 29 2 2 3 7 2 2" xfId="8673"/>
    <cellStyle name="Normal 29 2 2 3 7 2 2 2" xfId="8674"/>
    <cellStyle name="Normal 29 2 2 3 7 2 3" xfId="8675"/>
    <cellStyle name="Normal 29 2 2 3 7 3" xfId="8676"/>
    <cellStyle name="Normal 29 2 2 3 7 3 2" xfId="8677"/>
    <cellStyle name="Normal 29 2 2 3 7 4" xfId="8678"/>
    <cellStyle name="Normal 29 2 2 3 8" xfId="8679"/>
    <cellStyle name="Normal 29 2 2 3 8 2" xfId="8680"/>
    <cellStyle name="Normal 29 2 2 3 8 2 2" xfId="8681"/>
    <cellStyle name="Normal 29 2 2 3 8 3" xfId="8682"/>
    <cellStyle name="Normal 29 2 2 3 9" xfId="8683"/>
    <cellStyle name="Normal 29 2 2 3 9 2" xfId="8684"/>
    <cellStyle name="Normal 29 2 2 4" xfId="8685"/>
    <cellStyle name="Normal 29 2 2 4 2" xfId="8686"/>
    <cellStyle name="Normal 29 2 2 4 2 2" xfId="8687"/>
    <cellStyle name="Normal 29 2 2 4 2 2 2" xfId="8688"/>
    <cellStyle name="Normal 29 2 2 4 2 2 2 2" xfId="8689"/>
    <cellStyle name="Normal 29 2 2 4 2 2 2 2 2" xfId="8690"/>
    <cellStyle name="Normal 29 2 2 4 2 2 2 2 2 2" xfId="8691"/>
    <cellStyle name="Normal 29 2 2 4 2 2 2 2 2 2 2" xfId="8692"/>
    <cellStyle name="Normal 29 2 2 4 2 2 2 2 2 2 2 2" xfId="8693"/>
    <cellStyle name="Normal 29 2 2 4 2 2 2 2 2 2 3" xfId="8694"/>
    <cellStyle name="Normal 29 2 2 4 2 2 2 2 2 3" xfId="8695"/>
    <cellStyle name="Normal 29 2 2 4 2 2 2 2 2 3 2" xfId="8696"/>
    <cellStyle name="Normal 29 2 2 4 2 2 2 2 2 4" xfId="8697"/>
    <cellStyle name="Normal 29 2 2 4 2 2 2 2 3" xfId="8698"/>
    <cellStyle name="Normal 29 2 2 4 2 2 2 2 3 2" xfId="8699"/>
    <cellStyle name="Normal 29 2 2 4 2 2 2 2 3 2 2" xfId="8700"/>
    <cellStyle name="Normal 29 2 2 4 2 2 2 2 3 3" xfId="8701"/>
    <cellStyle name="Normal 29 2 2 4 2 2 2 2 4" xfId="8702"/>
    <cellStyle name="Normal 29 2 2 4 2 2 2 2 4 2" xfId="8703"/>
    <cellStyle name="Normal 29 2 2 4 2 2 2 2 5" xfId="8704"/>
    <cellStyle name="Normal 29 2 2 4 2 2 2 3" xfId="8705"/>
    <cellStyle name="Normal 29 2 2 4 2 2 2 3 2" xfId="8706"/>
    <cellStyle name="Normal 29 2 2 4 2 2 2 3 2 2" xfId="8707"/>
    <cellStyle name="Normal 29 2 2 4 2 2 2 3 2 2 2" xfId="8708"/>
    <cellStyle name="Normal 29 2 2 4 2 2 2 3 2 3" xfId="8709"/>
    <cellStyle name="Normal 29 2 2 4 2 2 2 3 3" xfId="8710"/>
    <cellStyle name="Normal 29 2 2 4 2 2 2 3 3 2" xfId="8711"/>
    <cellStyle name="Normal 29 2 2 4 2 2 2 3 4" xfId="8712"/>
    <cellStyle name="Normal 29 2 2 4 2 2 2 4" xfId="8713"/>
    <cellStyle name="Normal 29 2 2 4 2 2 2 4 2" xfId="8714"/>
    <cellStyle name="Normal 29 2 2 4 2 2 2 4 2 2" xfId="8715"/>
    <cellStyle name="Normal 29 2 2 4 2 2 2 4 3" xfId="8716"/>
    <cellStyle name="Normal 29 2 2 4 2 2 2 5" xfId="8717"/>
    <cellStyle name="Normal 29 2 2 4 2 2 2 5 2" xfId="8718"/>
    <cellStyle name="Normal 29 2 2 4 2 2 2 6" xfId="8719"/>
    <cellStyle name="Normal 29 2 2 4 2 2 3" xfId="8720"/>
    <cellStyle name="Normal 29 2 2 4 2 2 3 2" xfId="8721"/>
    <cellStyle name="Normal 29 2 2 4 2 2 3 2 2" xfId="8722"/>
    <cellStyle name="Normal 29 2 2 4 2 2 3 2 2 2" xfId="8723"/>
    <cellStyle name="Normal 29 2 2 4 2 2 3 2 2 2 2" xfId="8724"/>
    <cellStyle name="Normal 29 2 2 4 2 2 3 2 2 3" xfId="8725"/>
    <cellStyle name="Normal 29 2 2 4 2 2 3 2 3" xfId="8726"/>
    <cellStyle name="Normal 29 2 2 4 2 2 3 2 3 2" xfId="8727"/>
    <cellStyle name="Normal 29 2 2 4 2 2 3 2 4" xfId="8728"/>
    <cellStyle name="Normal 29 2 2 4 2 2 3 3" xfId="8729"/>
    <cellStyle name="Normal 29 2 2 4 2 2 3 3 2" xfId="8730"/>
    <cellStyle name="Normal 29 2 2 4 2 2 3 3 2 2" xfId="8731"/>
    <cellStyle name="Normal 29 2 2 4 2 2 3 3 3" xfId="8732"/>
    <cellStyle name="Normal 29 2 2 4 2 2 3 4" xfId="8733"/>
    <cellStyle name="Normal 29 2 2 4 2 2 3 4 2" xfId="8734"/>
    <cellStyle name="Normal 29 2 2 4 2 2 3 5" xfId="8735"/>
    <cellStyle name="Normal 29 2 2 4 2 2 4" xfId="8736"/>
    <cellStyle name="Normal 29 2 2 4 2 2 4 2" xfId="8737"/>
    <cellStyle name="Normal 29 2 2 4 2 2 4 2 2" xfId="8738"/>
    <cellStyle name="Normal 29 2 2 4 2 2 4 2 2 2" xfId="8739"/>
    <cellStyle name="Normal 29 2 2 4 2 2 4 2 3" xfId="8740"/>
    <cellStyle name="Normal 29 2 2 4 2 2 4 3" xfId="8741"/>
    <cellStyle name="Normal 29 2 2 4 2 2 4 3 2" xfId="8742"/>
    <cellStyle name="Normal 29 2 2 4 2 2 4 4" xfId="8743"/>
    <cellStyle name="Normal 29 2 2 4 2 2 5" xfId="8744"/>
    <cellStyle name="Normal 29 2 2 4 2 2 5 2" xfId="8745"/>
    <cellStyle name="Normal 29 2 2 4 2 2 5 2 2" xfId="8746"/>
    <cellStyle name="Normal 29 2 2 4 2 2 5 3" xfId="8747"/>
    <cellStyle name="Normal 29 2 2 4 2 2 6" xfId="8748"/>
    <cellStyle name="Normal 29 2 2 4 2 2 6 2" xfId="8749"/>
    <cellStyle name="Normal 29 2 2 4 2 2 7" xfId="8750"/>
    <cellStyle name="Normal 29 2 2 4 2 3" xfId="8751"/>
    <cellStyle name="Normal 29 2 2 4 2 3 2" xfId="8752"/>
    <cellStyle name="Normal 29 2 2 4 2 3 2 2" xfId="8753"/>
    <cellStyle name="Normal 29 2 2 4 2 3 2 2 2" xfId="8754"/>
    <cellStyle name="Normal 29 2 2 4 2 3 2 2 2 2" xfId="8755"/>
    <cellStyle name="Normal 29 2 2 4 2 3 2 2 2 2 2" xfId="8756"/>
    <cellStyle name="Normal 29 2 2 4 2 3 2 2 2 3" xfId="8757"/>
    <cellStyle name="Normal 29 2 2 4 2 3 2 2 3" xfId="8758"/>
    <cellStyle name="Normal 29 2 2 4 2 3 2 2 3 2" xfId="8759"/>
    <cellStyle name="Normal 29 2 2 4 2 3 2 2 4" xfId="8760"/>
    <cellStyle name="Normal 29 2 2 4 2 3 2 3" xfId="8761"/>
    <cellStyle name="Normal 29 2 2 4 2 3 2 3 2" xfId="8762"/>
    <cellStyle name="Normal 29 2 2 4 2 3 2 3 2 2" xfId="8763"/>
    <cellStyle name="Normal 29 2 2 4 2 3 2 3 3" xfId="8764"/>
    <cellStyle name="Normal 29 2 2 4 2 3 2 4" xfId="8765"/>
    <cellStyle name="Normal 29 2 2 4 2 3 2 4 2" xfId="8766"/>
    <cellStyle name="Normal 29 2 2 4 2 3 2 5" xfId="8767"/>
    <cellStyle name="Normal 29 2 2 4 2 3 3" xfId="8768"/>
    <cellStyle name="Normal 29 2 2 4 2 3 3 2" xfId="8769"/>
    <cellStyle name="Normal 29 2 2 4 2 3 3 2 2" xfId="8770"/>
    <cellStyle name="Normal 29 2 2 4 2 3 3 2 2 2" xfId="8771"/>
    <cellStyle name="Normal 29 2 2 4 2 3 3 2 3" xfId="8772"/>
    <cellStyle name="Normal 29 2 2 4 2 3 3 3" xfId="8773"/>
    <cellStyle name="Normal 29 2 2 4 2 3 3 3 2" xfId="8774"/>
    <cellStyle name="Normal 29 2 2 4 2 3 3 4" xfId="8775"/>
    <cellStyle name="Normal 29 2 2 4 2 3 4" xfId="8776"/>
    <cellStyle name="Normal 29 2 2 4 2 3 4 2" xfId="8777"/>
    <cellStyle name="Normal 29 2 2 4 2 3 4 2 2" xfId="8778"/>
    <cellStyle name="Normal 29 2 2 4 2 3 4 3" xfId="8779"/>
    <cellStyle name="Normal 29 2 2 4 2 3 5" xfId="8780"/>
    <cellStyle name="Normal 29 2 2 4 2 3 5 2" xfId="8781"/>
    <cellStyle name="Normal 29 2 2 4 2 3 6" xfId="8782"/>
    <cellStyle name="Normal 29 2 2 4 2 4" xfId="8783"/>
    <cellStyle name="Normal 29 2 2 4 2 4 2" xfId="8784"/>
    <cellStyle name="Normal 29 2 2 4 2 4 2 2" xfId="8785"/>
    <cellStyle name="Normal 29 2 2 4 2 4 2 2 2" xfId="8786"/>
    <cellStyle name="Normal 29 2 2 4 2 4 2 2 2 2" xfId="8787"/>
    <cellStyle name="Normal 29 2 2 4 2 4 2 2 3" xfId="8788"/>
    <cellStyle name="Normal 29 2 2 4 2 4 2 3" xfId="8789"/>
    <cellStyle name="Normal 29 2 2 4 2 4 2 3 2" xfId="8790"/>
    <cellStyle name="Normal 29 2 2 4 2 4 2 4" xfId="8791"/>
    <cellStyle name="Normal 29 2 2 4 2 4 3" xfId="8792"/>
    <cellStyle name="Normal 29 2 2 4 2 4 3 2" xfId="8793"/>
    <cellStyle name="Normal 29 2 2 4 2 4 3 2 2" xfId="8794"/>
    <cellStyle name="Normal 29 2 2 4 2 4 3 3" xfId="8795"/>
    <cellStyle name="Normal 29 2 2 4 2 4 4" xfId="8796"/>
    <cellStyle name="Normal 29 2 2 4 2 4 4 2" xfId="8797"/>
    <cellStyle name="Normal 29 2 2 4 2 4 5" xfId="8798"/>
    <cellStyle name="Normal 29 2 2 4 2 5" xfId="8799"/>
    <cellStyle name="Normal 29 2 2 4 2 5 2" xfId="8800"/>
    <cellStyle name="Normal 29 2 2 4 2 5 2 2" xfId="8801"/>
    <cellStyle name="Normal 29 2 2 4 2 5 2 2 2" xfId="8802"/>
    <cellStyle name="Normal 29 2 2 4 2 5 2 3" xfId="8803"/>
    <cellStyle name="Normal 29 2 2 4 2 5 3" xfId="8804"/>
    <cellStyle name="Normal 29 2 2 4 2 5 3 2" xfId="8805"/>
    <cellStyle name="Normal 29 2 2 4 2 5 4" xfId="8806"/>
    <cellStyle name="Normal 29 2 2 4 2 6" xfId="8807"/>
    <cellStyle name="Normal 29 2 2 4 2 6 2" xfId="8808"/>
    <cellStyle name="Normal 29 2 2 4 2 6 2 2" xfId="8809"/>
    <cellStyle name="Normal 29 2 2 4 2 6 3" xfId="8810"/>
    <cellStyle name="Normal 29 2 2 4 2 7" xfId="8811"/>
    <cellStyle name="Normal 29 2 2 4 2 7 2" xfId="8812"/>
    <cellStyle name="Normal 29 2 2 4 2 8" xfId="8813"/>
    <cellStyle name="Normal 29 2 2 4 3" xfId="8814"/>
    <cellStyle name="Normal 29 2 2 4 3 2" xfId="8815"/>
    <cellStyle name="Normal 29 2 2 4 3 2 2" xfId="8816"/>
    <cellStyle name="Normal 29 2 2 4 3 2 2 2" xfId="8817"/>
    <cellStyle name="Normal 29 2 2 4 3 2 2 2 2" xfId="8818"/>
    <cellStyle name="Normal 29 2 2 4 3 2 2 2 2 2" xfId="8819"/>
    <cellStyle name="Normal 29 2 2 4 3 2 2 2 2 2 2" xfId="8820"/>
    <cellStyle name="Normal 29 2 2 4 3 2 2 2 2 3" xfId="8821"/>
    <cellStyle name="Normal 29 2 2 4 3 2 2 2 3" xfId="8822"/>
    <cellStyle name="Normal 29 2 2 4 3 2 2 2 3 2" xfId="8823"/>
    <cellStyle name="Normal 29 2 2 4 3 2 2 2 4" xfId="8824"/>
    <cellStyle name="Normal 29 2 2 4 3 2 2 3" xfId="8825"/>
    <cellStyle name="Normal 29 2 2 4 3 2 2 3 2" xfId="8826"/>
    <cellStyle name="Normal 29 2 2 4 3 2 2 3 2 2" xfId="8827"/>
    <cellStyle name="Normal 29 2 2 4 3 2 2 3 3" xfId="8828"/>
    <cellStyle name="Normal 29 2 2 4 3 2 2 4" xfId="8829"/>
    <cellStyle name="Normal 29 2 2 4 3 2 2 4 2" xfId="8830"/>
    <cellStyle name="Normal 29 2 2 4 3 2 2 5" xfId="8831"/>
    <cellStyle name="Normal 29 2 2 4 3 2 3" xfId="8832"/>
    <cellStyle name="Normal 29 2 2 4 3 2 3 2" xfId="8833"/>
    <cellStyle name="Normal 29 2 2 4 3 2 3 2 2" xfId="8834"/>
    <cellStyle name="Normal 29 2 2 4 3 2 3 2 2 2" xfId="8835"/>
    <cellStyle name="Normal 29 2 2 4 3 2 3 2 3" xfId="8836"/>
    <cellStyle name="Normal 29 2 2 4 3 2 3 3" xfId="8837"/>
    <cellStyle name="Normal 29 2 2 4 3 2 3 3 2" xfId="8838"/>
    <cellStyle name="Normal 29 2 2 4 3 2 3 4" xfId="8839"/>
    <cellStyle name="Normal 29 2 2 4 3 2 4" xfId="8840"/>
    <cellStyle name="Normal 29 2 2 4 3 2 4 2" xfId="8841"/>
    <cellStyle name="Normal 29 2 2 4 3 2 4 2 2" xfId="8842"/>
    <cellStyle name="Normal 29 2 2 4 3 2 4 3" xfId="8843"/>
    <cellStyle name="Normal 29 2 2 4 3 2 5" xfId="8844"/>
    <cellStyle name="Normal 29 2 2 4 3 2 5 2" xfId="8845"/>
    <cellStyle name="Normal 29 2 2 4 3 2 6" xfId="8846"/>
    <cellStyle name="Normal 29 2 2 4 3 3" xfId="8847"/>
    <cellStyle name="Normal 29 2 2 4 3 3 2" xfId="8848"/>
    <cellStyle name="Normal 29 2 2 4 3 3 2 2" xfId="8849"/>
    <cellStyle name="Normal 29 2 2 4 3 3 2 2 2" xfId="8850"/>
    <cellStyle name="Normal 29 2 2 4 3 3 2 2 2 2" xfId="8851"/>
    <cellStyle name="Normal 29 2 2 4 3 3 2 2 3" xfId="8852"/>
    <cellStyle name="Normal 29 2 2 4 3 3 2 3" xfId="8853"/>
    <cellStyle name="Normal 29 2 2 4 3 3 2 3 2" xfId="8854"/>
    <cellStyle name="Normal 29 2 2 4 3 3 2 4" xfId="8855"/>
    <cellStyle name="Normal 29 2 2 4 3 3 3" xfId="8856"/>
    <cellStyle name="Normal 29 2 2 4 3 3 3 2" xfId="8857"/>
    <cellStyle name="Normal 29 2 2 4 3 3 3 2 2" xfId="8858"/>
    <cellStyle name="Normal 29 2 2 4 3 3 3 3" xfId="8859"/>
    <cellStyle name="Normal 29 2 2 4 3 3 4" xfId="8860"/>
    <cellStyle name="Normal 29 2 2 4 3 3 4 2" xfId="8861"/>
    <cellStyle name="Normal 29 2 2 4 3 3 5" xfId="8862"/>
    <cellStyle name="Normal 29 2 2 4 3 4" xfId="8863"/>
    <cellStyle name="Normal 29 2 2 4 3 4 2" xfId="8864"/>
    <cellStyle name="Normal 29 2 2 4 3 4 2 2" xfId="8865"/>
    <cellStyle name="Normal 29 2 2 4 3 4 2 2 2" xfId="8866"/>
    <cellStyle name="Normal 29 2 2 4 3 4 2 3" xfId="8867"/>
    <cellStyle name="Normal 29 2 2 4 3 4 3" xfId="8868"/>
    <cellStyle name="Normal 29 2 2 4 3 4 3 2" xfId="8869"/>
    <cellStyle name="Normal 29 2 2 4 3 4 4" xfId="8870"/>
    <cellStyle name="Normal 29 2 2 4 3 5" xfId="8871"/>
    <cellStyle name="Normal 29 2 2 4 3 5 2" xfId="8872"/>
    <cellStyle name="Normal 29 2 2 4 3 5 2 2" xfId="8873"/>
    <cellStyle name="Normal 29 2 2 4 3 5 3" xfId="8874"/>
    <cellStyle name="Normal 29 2 2 4 3 6" xfId="8875"/>
    <cellStyle name="Normal 29 2 2 4 3 6 2" xfId="8876"/>
    <cellStyle name="Normal 29 2 2 4 3 7" xfId="8877"/>
    <cellStyle name="Normal 29 2 2 4 4" xfId="8878"/>
    <cellStyle name="Normal 29 2 2 4 4 2" xfId="8879"/>
    <cellStyle name="Normal 29 2 2 4 4 2 2" xfId="8880"/>
    <cellStyle name="Normal 29 2 2 4 4 2 2 2" xfId="8881"/>
    <cellStyle name="Normal 29 2 2 4 4 2 2 2 2" xfId="8882"/>
    <cellStyle name="Normal 29 2 2 4 4 2 2 2 2 2" xfId="8883"/>
    <cellStyle name="Normal 29 2 2 4 4 2 2 2 3" xfId="8884"/>
    <cellStyle name="Normal 29 2 2 4 4 2 2 3" xfId="8885"/>
    <cellStyle name="Normal 29 2 2 4 4 2 2 3 2" xfId="8886"/>
    <cellStyle name="Normal 29 2 2 4 4 2 2 4" xfId="8887"/>
    <cellStyle name="Normal 29 2 2 4 4 2 3" xfId="8888"/>
    <cellStyle name="Normal 29 2 2 4 4 2 3 2" xfId="8889"/>
    <cellStyle name="Normal 29 2 2 4 4 2 3 2 2" xfId="8890"/>
    <cellStyle name="Normal 29 2 2 4 4 2 3 3" xfId="8891"/>
    <cellStyle name="Normal 29 2 2 4 4 2 4" xfId="8892"/>
    <cellStyle name="Normal 29 2 2 4 4 2 4 2" xfId="8893"/>
    <cellStyle name="Normal 29 2 2 4 4 2 5" xfId="8894"/>
    <cellStyle name="Normal 29 2 2 4 4 3" xfId="8895"/>
    <cellStyle name="Normal 29 2 2 4 4 3 2" xfId="8896"/>
    <cellStyle name="Normal 29 2 2 4 4 3 2 2" xfId="8897"/>
    <cellStyle name="Normal 29 2 2 4 4 3 2 2 2" xfId="8898"/>
    <cellStyle name="Normal 29 2 2 4 4 3 2 3" xfId="8899"/>
    <cellStyle name="Normal 29 2 2 4 4 3 3" xfId="8900"/>
    <cellStyle name="Normal 29 2 2 4 4 3 3 2" xfId="8901"/>
    <cellStyle name="Normal 29 2 2 4 4 3 4" xfId="8902"/>
    <cellStyle name="Normal 29 2 2 4 4 4" xfId="8903"/>
    <cellStyle name="Normal 29 2 2 4 4 4 2" xfId="8904"/>
    <cellStyle name="Normal 29 2 2 4 4 4 2 2" xfId="8905"/>
    <cellStyle name="Normal 29 2 2 4 4 4 3" xfId="8906"/>
    <cellStyle name="Normal 29 2 2 4 4 5" xfId="8907"/>
    <cellStyle name="Normal 29 2 2 4 4 5 2" xfId="8908"/>
    <cellStyle name="Normal 29 2 2 4 4 6" xfId="8909"/>
    <cellStyle name="Normal 29 2 2 4 5" xfId="8910"/>
    <cellStyle name="Normal 29 2 2 4 5 2" xfId="8911"/>
    <cellStyle name="Normal 29 2 2 4 5 2 2" xfId="8912"/>
    <cellStyle name="Normal 29 2 2 4 5 2 2 2" xfId="8913"/>
    <cellStyle name="Normal 29 2 2 4 5 2 2 2 2" xfId="8914"/>
    <cellStyle name="Normal 29 2 2 4 5 2 2 3" xfId="8915"/>
    <cellStyle name="Normal 29 2 2 4 5 2 3" xfId="8916"/>
    <cellStyle name="Normal 29 2 2 4 5 2 3 2" xfId="8917"/>
    <cellStyle name="Normal 29 2 2 4 5 2 4" xfId="8918"/>
    <cellStyle name="Normal 29 2 2 4 5 3" xfId="8919"/>
    <cellStyle name="Normal 29 2 2 4 5 3 2" xfId="8920"/>
    <cellStyle name="Normal 29 2 2 4 5 3 2 2" xfId="8921"/>
    <cellStyle name="Normal 29 2 2 4 5 3 3" xfId="8922"/>
    <cellStyle name="Normal 29 2 2 4 5 4" xfId="8923"/>
    <cellStyle name="Normal 29 2 2 4 5 4 2" xfId="8924"/>
    <cellStyle name="Normal 29 2 2 4 5 5" xfId="8925"/>
    <cellStyle name="Normal 29 2 2 4 6" xfId="8926"/>
    <cellStyle name="Normal 29 2 2 4 6 2" xfId="8927"/>
    <cellStyle name="Normal 29 2 2 4 6 2 2" xfId="8928"/>
    <cellStyle name="Normal 29 2 2 4 6 2 2 2" xfId="8929"/>
    <cellStyle name="Normal 29 2 2 4 6 2 3" xfId="8930"/>
    <cellStyle name="Normal 29 2 2 4 6 3" xfId="8931"/>
    <cellStyle name="Normal 29 2 2 4 6 3 2" xfId="8932"/>
    <cellStyle name="Normal 29 2 2 4 6 4" xfId="8933"/>
    <cellStyle name="Normal 29 2 2 4 7" xfId="8934"/>
    <cellStyle name="Normal 29 2 2 4 7 2" xfId="8935"/>
    <cellStyle name="Normal 29 2 2 4 7 2 2" xfId="8936"/>
    <cellStyle name="Normal 29 2 2 4 7 3" xfId="8937"/>
    <cellStyle name="Normal 29 2 2 4 8" xfId="8938"/>
    <cellStyle name="Normal 29 2 2 4 8 2" xfId="8939"/>
    <cellStyle name="Normal 29 2 2 4 9" xfId="8940"/>
    <cellStyle name="Normal 29 2 2 5" xfId="8941"/>
    <cellStyle name="Normal 29 2 2 5 2" xfId="8942"/>
    <cellStyle name="Normal 29 2 2 5 2 2" xfId="8943"/>
    <cellStyle name="Normal 29 2 2 5 2 2 2" xfId="8944"/>
    <cellStyle name="Normal 29 2 2 5 2 2 2 2" xfId="8945"/>
    <cellStyle name="Normal 29 2 2 5 2 2 2 2 2" xfId="8946"/>
    <cellStyle name="Normal 29 2 2 5 2 2 2 2 2 2" xfId="8947"/>
    <cellStyle name="Normal 29 2 2 5 2 2 2 2 2 2 2" xfId="8948"/>
    <cellStyle name="Normal 29 2 2 5 2 2 2 2 2 3" xfId="8949"/>
    <cellStyle name="Normal 29 2 2 5 2 2 2 2 3" xfId="8950"/>
    <cellStyle name="Normal 29 2 2 5 2 2 2 2 3 2" xfId="8951"/>
    <cellStyle name="Normal 29 2 2 5 2 2 2 2 4" xfId="8952"/>
    <cellStyle name="Normal 29 2 2 5 2 2 2 3" xfId="8953"/>
    <cellStyle name="Normal 29 2 2 5 2 2 2 3 2" xfId="8954"/>
    <cellStyle name="Normal 29 2 2 5 2 2 2 3 2 2" xfId="8955"/>
    <cellStyle name="Normal 29 2 2 5 2 2 2 3 3" xfId="8956"/>
    <cellStyle name="Normal 29 2 2 5 2 2 2 4" xfId="8957"/>
    <cellStyle name="Normal 29 2 2 5 2 2 2 4 2" xfId="8958"/>
    <cellStyle name="Normal 29 2 2 5 2 2 2 5" xfId="8959"/>
    <cellStyle name="Normal 29 2 2 5 2 2 3" xfId="8960"/>
    <cellStyle name="Normal 29 2 2 5 2 2 3 2" xfId="8961"/>
    <cellStyle name="Normal 29 2 2 5 2 2 3 2 2" xfId="8962"/>
    <cellStyle name="Normal 29 2 2 5 2 2 3 2 2 2" xfId="8963"/>
    <cellStyle name="Normal 29 2 2 5 2 2 3 2 3" xfId="8964"/>
    <cellStyle name="Normal 29 2 2 5 2 2 3 3" xfId="8965"/>
    <cellStyle name="Normal 29 2 2 5 2 2 3 3 2" xfId="8966"/>
    <cellStyle name="Normal 29 2 2 5 2 2 3 4" xfId="8967"/>
    <cellStyle name="Normal 29 2 2 5 2 2 4" xfId="8968"/>
    <cellStyle name="Normal 29 2 2 5 2 2 4 2" xfId="8969"/>
    <cellStyle name="Normal 29 2 2 5 2 2 4 2 2" xfId="8970"/>
    <cellStyle name="Normal 29 2 2 5 2 2 4 3" xfId="8971"/>
    <cellStyle name="Normal 29 2 2 5 2 2 5" xfId="8972"/>
    <cellStyle name="Normal 29 2 2 5 2 2 5 2" xfId="8973"/>
    <cellStyle name="Normal 29 2 2 5 2 2 6" xfId="8974"/>
    <cellStyle name="Normal 29 2 2 5 2 3" xfId="8975"/>
    <cellStyle name="Normal 29 2 2 5 2 3 2" xfId="8976"/>
    <cellStyle name="Normal 29 2 2 5 2 3 2 2" xfId="8977"/>
    <cellStyle name="Normal 29 2 2 5 2 3 2 2 2" xfId="8978"/>
    <cellStyle name="Normal 29 2 2 5 2 3 2 2 2 2" xfId="8979"/>
    <cellStyle name="Normal 29 2 2 5 2 3 2 2 3" xfId="8980"/>
    <cellStyle name="Normal 29 2 2 5 2 3 2 3" xfId="8981"/>
    <cellStyle name="Normal 29 2 2 5 2 3 2 3 2" xfId="8982"/>
    <cellStyle name="Normal 29 2 2 5 2 3 2 4" xfId="8983"/>
    <cellStyle name="Normal 29 2 2 5 2 3 3" xfId="8984"/>
    <cellStyle name="Normal 29 2 2 5 2 3 3 2" xfId="8985"/>
    <cellStyle name="Normal 29 2 2 5 2 3 3 2 2" xfId="8986"/>
    <cellStyle name="Normal 29 2 2 5 2 3 3 3" xfId="8987"/>
    <cellStyle name="Normal 29 2 2 5 2 3 4" xfId="8988"/>
    <cellStyle name="Normal 29 2 2 5 2 3 4 2" xfId="8989"/>
    <cellStyle name="Normal 29 2 2 5 2 3 5" xfId="8990"/>
    <cellStyle name="Normal 29 2 2 5 2 4" xfId="8991"/>
    <cellStyle name="Normal 29 2 2 5 2 4 2" xfId="8992"/>
    <cellStyle name="Normal 29 2 2 5 2 4 2 2" xfId="8993"/>
    <cellStyle name="Normal 29 2 2 5 2 4 2 2 2" xfId="8994"/>
    <cellStyle name="Normal 29 2 2 5 2 4 2 3" xfId="8995"/>
    <cellStyle name="Normal 29 2 2 5 2 4 3" xfId="8996"/>
    <cellStyle name="Normal 29 2 2 5 2 4 3 2" xfId="8997"/>
    <cellStyle name="Normal 29 2 2 5 2 4 4" xfId="8998"/>
    <cellStyle name="Normal 29 2 2 5 2 5" xfId="8999"/>
    <cellStyle name="Normal 29 2 2 5 2 5 2" xfId="9000"/>
    <cellStyle name="Normal 29 2 2 5 2 5 2 2" xfId="9001"/>
    <cellStyle name="Normal 29 2 2 5 2 5 3" xfId="9002"/>
    <cellStyle name="Normal 29 2 2 5 2 6" xfId="9003"/>
    <cellStyle name="Normal 29 2 2 5 2 6 2" xfId="9004"/>
    <cellStyle name="Normal 29 2 2 5 2 7" xfId="9005"/>
    <cellStyle name="Normal 29 2 2 5 3" xfId="9006"/>
    <cellStyle name="Normal 29 2 2 5 3 2" xfId="9007"/>
    <cellStyle name="Normal 29 2 2 5 3 2 2" xfId="9008"/>
    <cellStyle name="Normal 29 2 2 5 3 2 2 2" xfId="9009"/>
    <cellStyle name="Normal 29 2 2 5 3 2 2 2 2" xfId="9010"/>
    <cellStyle name="Normal 29 2 2 5 3 2 2 2 2 2" xfId="9011"/>
    <cellStyle name="Normal 29 2 2 5 3 2 2 2 3" xfId="9012"/>
    <cellStyle name="Normal 29 2 2 5 3 2 2 3" xfId="9013"/>
    <cellStyle name="Normal 29 2 2 5 3 2 2 3 2" xfId="9014"/>
    <cellStyle name="Normal 29 2 2 5 3 2 2 4" xfId="9015"/>
    <cellStyle name="Normal 29 2 2 5 3 2 3" xfId="9016"/>
    <cellStyle name="Normal 29 2 2 5 3 2 3 2" xfId="9017"/>
    <cellStyle name="Normal 29 2 2 5 3 2 3 2 2" xfId="9018"/>
    <cellStyle name="Normal 29 2 2 5 3 2 3 3" xfId="9019"/>
    <cellStyle name="Normal 29 2 2 5 3 2 4" xfId="9020"/>
    <cellStyle name="Normal 29 2 2 5 3 2 4 2" xfId="9021"/>
    <cellStyle name="Normal 29 2 2 5 3 2 5" xfId="9022"/>
    <cellStyle name="Normal 29 2 2 5 3 3" xfId="9023"/>
    <cellStyle name="Normal 29 2 2 5 3 3 2" xfId="9024"/>
    <cellStyle name="Normal 29 2 2 5 3 3 2 2" xfId="9025"/>
    <cellStyle name="Normal 29 2 2 5 3 3 2 2 2" xfId="9026"/>
    <cellStyle name="Normal 29 2 2 5 3 3 2 3" xfId="9027"/>
    <cellStyle name="Normal 29 2 2 5 3 3 3" xfId="9028"/>
    <cellStyle name="Normal 29 2 2 5 3 3 3 2" xfId="9029"/>
    <cellStyle name="Normal 29 2 2 5 3 3 4" xfId="9030"/>
    <cellStyle name="Normal 29 2 2 5 3 4" xfId="9031"/>
    <cellStyle name="Normal 29 2 2 5 3 4 2" xfId="9032"/>
    <cellStyle name="Normal 29 2 2 5 3 4 2 2" xfId="9033"/>
    <cellStyle name="Normal 29 2 2 5 3 4 3" xfId="9034"/>
    <cellStyle name="Normal 29 2 2 5 3 5" xfId="9035"/>
    <cellStyle name="Normal 29 2 2 5 3 5 2" xfId="9036"/>
    <cellStyle name="Normal 29 2 2 5 3 6" xfId="9037"/>
    <cellStyle name="Normal 29 2 2 5 4" xfId="9038"/>
    <cellStyle name="Normal 29 2 2 5 4 2" xfId="9039"/>
    <cellStyle name="Normal 29 2 2 5 4 2 2" xfId="9040"/>
    <cellStyle name="Normal 29 2 2 5 4 2 2 2" xfId="9041"/>
    <cellStyle name="Normal 29 2 2 5 4 2 2 2 2" xfId="9042"/>
    <cellStyle name="Normal 29 2 2 5 4 2 2 3" xfId="9043"/>
    <cellStyle name="Normal 29 2 2 5 4 2 3" xfId="9044"/>
    <cellStyle name="Normal 29 2 2 5 4 2 3 2" xfId="9045"/>
    <cellStyle name="Normal 29 2 2 5 4 2 4" xfId="9046"/>
    <cellStyle name="Normal 29 2 2 5 4 3" xfId="9047"/>
    <cellStyle name="Normal 29 2 2 5 4 3 2" xfId="9048"/>
    <cellStyle name="Normal 29 2 2 5 4 3 2 2" xfId="9049"/>
    <cellStyle name="Normal 29 2 2 5 4 3 3" xfId="9050"/>
    <cellStyle name="Normal 29 2 2 5 4 4" xfId="9051"/>
    <cellStyle name="Normal 29 2 2 5 4 4 2" xfId="9052"/>
    <cellStyle name="Normal 29 2 2 5 4 5" xfId="9053"/>
    <cellStyle name="Normal 29 2 2 5 5" xfId="9054"/>
    <cellStyle name="Normal 29 2 2 5 5 2" xfId="9055"/>
    <cellStyle name="Normal 29 2 2 5 5 2 2" xfId="9056"/>
    <cellStyle name="Normal 29 2 2 5 5 2 2 2" xfId="9057"/>
    <cellStyle name="Normal 29 2 2 5 5 2 3" xfId="9058"/>
    <cellStyle name="Normal 29 2 2 5 5 3" xfId="9059"/>
    <cellStyle name="Normal 29 2 2 5 5 3 2" xfId="9060"/>
    <cellStyle name="Normal 29 2 2 5 5 4" xfId="9061"/>
    <cellStyle name="Normal 29 2 2 5 6" xfId="9062"/>
    <cellStyle name="Normal 29 2 2 5 6 2" xfId="9063"/>
    <cellStyle name="Normal 29 2 2 5 6 2 2" xfId="9064"/>
    <cellStyle name="Normal 29 2 2 5 6 3" xfId="9065"/>
    <cellStyle name="Normal 29 2 2 5 7" xfId="9066"/>
    <cellStyle name="Normal 29 2 2 5 7 2" xfId="9067"/>
    <cellStyle name="Normal 29 2 2 5 8" xfId="9068"/>
    <cellStyle name="Normal 29 2 2 6" xfId="9069"/>
    <cellStyle name="Normal 29 2 2 6 2" xfId="9070"/>
    <cellStyle name="Normal 29 2 2 6 2 2" xfId="9071"/>
    <cellStyle name="Normal 29 2 2 6 2 2 2" xfId="9072"/>
    <cellStyle name="Normal 29 2 2 6 2 2 2 2" xfId="9073"/>
    <cellStyle name="Normal 29 2 2 6 2 2 2 2 2" xfId="9074"/>
    <cellStyle name="Normal 29 2 2 6 2 2 2 2 2 2" xfId="9075"/>
    <cellStyle name="Normal 29 2 2 6 2 2 2 2 3" xfId="9076"/>
    <cellStyle name="Normal 29 2 2 6 2 2 2 3" xfId="9077"/>
    <cellStyle name="Normal 29 2 2 6 2 2 2 3 2" xfId="9078"/>
    <cellStyle name="Normal 29 2 2 6 2 2 2 4" xfId="9079"/>
    <cellStyle name="Normal 29 2 2 6 2 2 3" xfId="9080"/>
    <cellStyle name="Normal 29 2 2 6 2 2 3 2" xfId="9081"/>
    <cellStyle name="Normal 29 2 2 6 2 2 3 2 2" xfId="9082"/>
    <cellStyle name="Normal 29 2 2 6 2 2 3 3" xfId="9083"/>
    <cellStyle name="Normal 29 2 2 6 2 2 4" xfId="9084"/>
    <cellStyle name="Normal 29 2 2 6 2 2 4 2" xfId="9085"/>
    <cellStyle name="Normal 29 2 2 6 2 2 5" xfId="9086"/>
    <cellStyle name="Normal 29 2 2 6 2 3" xfId="9087"/>
    <cellStyle name="Normal 29 2 2 6 2 3 2" xfId="9088"/>
    <cellStyle name="Normal 29 2 2 6 2 3 2 2" xfId="9089"/>
    <cellStyle name="Normal 29 2 2 6 2 3 2 2 2" xfId="9090"/>
    <cellStyle name="Normal 29 2 2 6 2 3 2 3" xfId="9091"/>
    <cellStyle name="Normal 29 2 2 6 2 3 3" xfId="9092"/>
    <cellStyle name="Normal 29 2 2 6 2 3 3 2" xfId="9093"/>
    <cellStyle name="Normal 29 2 2 6 2 3 4" xfId="9094"/>
    <cellStyle name="Normal 29 2 2 6 2 4" xfId="9095"/>
    <cellStyle name="Normal 29 2 2 6 2 4 2" xfId="9096"/>
    <cellStyle name="Normal 29 2 2 6 2 4 2 2" xfId="9097"/>
    <cellStyle name="Normal 29 2 2 6 2 4 3" xfId="9098"/>
    <cellStyle name="Normal 29 2 2 6 2 5" xfId="9099"/>
    <cellStyle name="Normal 29 2 2 6 2 5 2" xfId="9100"/>
    <cellStyle name="Normal 29 2 2 6 2 6" xfId="9101"/>
    <cellStyle name="Normal 29 2 2 6 3" xfId="9102"/>
    <cellStyle name="Normal 29 2 2 6 3 2" xfId="9103"/>
    <cellStyle name="Normal 29 2 2 6 3 2 2" xfId="9104"/>
    <cellStyle name="Normal 29 2 2 6 3 2 2 2" xfId="9105"/>
    <cellStyle name="Normal 29 2 2 6 3 2 2 2 2" xfId="9106"/>
    <cellStyle name="Normal 29 2 2 6 3 2 2 3" xfId="9107"/>
    <cellStyle name="Normal 29 2 2 6 3 2 3" xfId="9108"/>
    <cellStyle name="Normal 29 2 2 6 3 2 3 2" xfId="9109"/>
    <cellStyle name="Normal 29 2 2 6 3 2 4" xfId="9110"/>
    <cellStyle name="Normal 29 2 2 6 3 3" xfId="9111"/>
    <cellStyle name="Normal 29 2 2 6 3 3 2" xfId="9112"/>
    <cellStyle name="Normal 29 2 2 6 3 3 2 2" xfId="9113"/>
    <cellStyle name="Normal 29 2 2 6 3 3 3" xfId="9114"/>
    <cellStyle name="Normal 29 2 2 6 3 4" xfId="9115"/>
    <cellStyle name="Normal 29 2 2 6 3 4 2" xfId="9116"/>
    <cellStyle name="Normal 29 2 2 6 3 5" xfId="9117"/>
    <cellStyle name="Normal 29 2 2 6 4" xfId="9118"/>
    <cellStyle name="Normal 29 2 2 6 4 2" xfId="9119"/>
    <cellStyle name="Normal 29 2 2 6 4 2 2" xfId="9120"/>
    <cellStyle name="Normal 29 2 2 6 4 2 2 2" xfId="9121"/>
    <cellStyle name="Normal 29 2 2 6 4 2 3" xfId="9122"/>
    <cellStyle name="Normal 29 2 2 6 4 3" xfId="9123"/>
    <cellStyle name="Normal 29 2 2 6 4 3 2" xfId="9124"/>
    <cellStyle name="Normal 29 2 2 6 4 4" xfId="9125"/>
    <cellStyle name="Normal 29 2 2 6 5" xfId="9126"/>
    <cellStyle name="Normal 29 2 2 6 5 2" xfId="9127"/>
    <cellStyle name="Normal 29 2 2 6 5 2 2" xfId="9128"/>
    <cellStyle name="Normal 29 2 2 6 5 3" xfId="9129"/>
    <cellStyle name="Normal 29 2 2 6 6" xfId="9130"/>
    <cellStyle name="Normal 29 2 2 6 6 2" xfId="9131"/>
    <cellStyle name="Normal 29 2 2 6 7" xfId="9132"/>
    <cellStyle name="Normal 29 2 2 7" xfId="9133"/>
    <cellStyle name="Normal 29 2 2 7 2" xfId="9134"/>
    <cellStyle name="Normal 29 2 2 7 2 2" xfId="9135"/>
    <cellStyle name="Normal 29 2 2 7 2 2 2" xfId="9136"/>
    <cellStyle name="Normal 29 2 2 7 2 2 2 2" xfId="9137"/>
    <cellStyle name="Normal 29 2 2 7 2 2 2 2 2" xfId="9138"/>
    <cellStyle name="Normal 29 2 2 7 2 2 2 3" xfId="9139"/>
    <cellStyle name="Normal 29 2 2 7 2 2 3" xfId="9140"/>
    <cellStyle name="Normal 29 2 2 7 2 2 3 2" xfId="9141"/>
    <cellStyle name="Normal 29 2 2 7 2 2 4" xfId="9142"/>
    <cellStyle name="Normal 29 2 2 7 2 3" xfId="9143"/>
    <cellStyle name="Normal 29 2 2 7 2 3 2" xfId="9144"/>
    <cellStyle name="Normal 29 2 2 7 2 3 2 2" xfId="9145"/>
    <cellStyle name="Normal 29 2 2 7 2 3 3" xfId="9146"/>
    <cellStyle name="Normal 29 2 2 7 2 4" xfId="9147"/>
    <cellStyle name="Normal 29 2 2 7 2 4 2" xfId="9148"/>
    <cellStyle name="Normal 29 2 2 7 2 5" xfId="9149"/>
    <cellStyle name="Normal 29 2 2 7 3" xfId="9150"/>
    <cellStyle name="Normal 29 2 2 7 3 2" xfId="9151"/>
    <cellStyle name="Normal 29 2 2 7 3 2 2" xfId="9152"/>
    <cellStyle name="Normal 29 2 2 7 3 2 2 2" xfId="9153"/>
    <cellStyle name="Normal 29 2 2 7 3 2 3" xfId="9154"/>
    <cellStyle name="Normal 29 2 2 7 3 3" xfId="9155"/>
    <cellStyle name="Normal 29 2 2 7 3 3 2" xfId="9156"/>
    <cellStyle name="Normal 29 2 2 7 3 4" xfId="9157"/>
    <cellStyle name="Normal 29 2 2 7 4" xfId="9158"/>
    <cellStyle name="Normal 29 2 2 7 4 2" xfId="9159"/>
    <cellStyle name="Normal 29 2 2 7 4 2 2" xfId="9160"/>
    <cellStyle name="Normal 29 2 2 7 4 3" xfId="9161"/>
    <cellStyle name="Normal 29 2 2 7 5" xfId="9162"/>
    <cellStyle name="Normal 29 2 2 7 5 2" xfId="9163"/>
    <cellStyle name="Normal 29 2 2 7 6" xfId="9164"/>
    <cellStyle name="Normal 29 2 2 8" xfId="9165"/>
    <cellStyle name="Normal 29 2 2 8 2" xfId="9166"/>
    <cellStyle name="Normal 29 2 2 8 2 2" xfId="9167"/>
    <cellStyle name="Normal 29 2 2 8 2 2 2" xfId="9168"/>
    <cellStyle name="Normal 29 2 2 8 2 2 2 2" xfId="9169"/>
    <cellStyle name="Normal 29 2 2 8 2 2 3" xfId="9170"/>
    <cellStyle name="Normal 29 2 2 8 2 3" xfId="9171"/>
    <cellStyle name="Normal 29 2 2 8 2 3 2" xfId="9172"/>
    <cellStyle name="Normal 29 2 2 8 2 4" xfId="9173"/>
    <cellStyle name="Normal 29 2 2 8 3" xfId="9174"/>
    <cellStyle name="Normal 29 2 2 8 3 2" xfId="9175"/>
    <cellStyle name="Normal 29 2 2 8 3 2 2" xfId="9176"/>
    <cellStyle name="Normal 29 2 2 8 3 3" xfId="9177"/>
    <cellStyle name="Normal 29 2 2 8 4" xfId="9178"/>
    <cellStyle name="Normal 29 2 2 8 4 2" xfId="9179"/>
    <cellStyle name="Normal 29 2 2 8 5" xfId="9180"/>
    <cellStyle name="Normal 29 2 2 9" xfId="9181"/>
    <cellStyle name="Normal 29 2 2 9 2" xfId="9182"/>
    <cellStyle name="Normal 29 2 2 9 2 2" xfId="9183"/>
    <cellStyle name="Normal 29 2 2 9 2 2 2" xfId="9184"/>
    <cellStyle name="Normal 29 2 2 9 2 3" xfId="9185"/>
    <cellStyle name="Normal 29 2 2 9 3" xfId="9186"/>
    <cellStyle name="Normal 29 2 2 9 3 2" xfId="9187"/>
    <cellStyle name="Normal 29 2 2 9 4" xfId="9188"/>
    <cellStyle name="Normal 29 2 3" xfId="5394"/>
    <cellStyle name="Normal 29 2 3 10" xfId="9189"/>
    <cellStyle name="Normal 29 2 3 10 2" xfId="9190"/>
    <cellStyle name="Normal 29 2 3 11" xfId="9191"/>
    <cellStyle name="Normal 29 2 3 2" xfId="9192"/>
    <cellStyle name="Normal 29 2 3 2 10" xfId="9193"/>
    <cellStyle name="Normal 29 2 3 2 2" xfId="9194"/>
    <cellStyle name="Normal 29 2 3 2 2 2" xfId="9195"/>
    <cellStyle name="Normal 29 2 3 2 2 2 2" xfId="9196"/>
    <cellStyle name="Normal 29 2 3 2 2 2 2 2" xfId="9197"/>
    <cellStyle name="Normal 29 2 3 2 2 2 2 2 2" xfId="9198"/>
    <cellStyle name="Normal 29 2 3 2 2 2 2 2 2 2" xfId="9199"/>
    <cellStyle name="Normal 29 2 3 2 2 2 2 2 2 2 2" xfId="9200"/>
    <cellStyle name="Normal 29 2 3 2 2 2 2 2 2 2 2 2" xfId="9201"/>
    <cellStyle name="Normal 29 2 3 2 2 2 2 2 2 2 2 2 2" xfId="9202"/>
    <cellStyle name="Normal 29 2 3 2 2 2 2 2 2 2 2 3" xfId="9203"/>
    <cellStyle name="Normal 29 2 3 2 2 2 2 2 2 2 3" xfId="9204"/>
    <cellStyle name="Normal 29 2 3 2 2 2 2 2 2 2 3 2" xfId="9205"/>
    <cellStyle name="Normal 29 2 3 2 2 2 2 2 2 2 4" xfId="9206"/>
    <cellStyle name="Normal 29 2 3 2 2 2 2 2 2 3" xfId="9207"/>
    <cellStyle name="Normal 29 2 3 2 2 2 2 2 2 3 2" xfId="9208"/>
    <cellStyle name="Normal 29 2 3 2 2 2 2 2 2 3 2 2" xfId="9209"/>
    <cellStyle name="Normal 29 2 3 2 2 2 2 2 2 3 3" xfId="9210"/>
    <cellStyle name="Normal 29 2 3 2 2 2 2 2 2 4" xfId="9211"/>
    <cellStyle name="Normal 29 2 3 2 2 2 2 2 2 4 2" xfId="9212"/>
    <cellStyle name="Normal 29 2 3 2 2 2 2 2 2 5" xfId="9213"/>
    <cellStyle name="Normal 29 2 3 2 2 2 2 2 3" xfId="9214"/>
    <cellStyle name="Normal 29 2 3 2 2 2 2 2 3 2" xfId="9215"/>
    <cellStyle name="Normal 29 2 3 2 2 2 2 2 3 2 2" xfId="9216"/>
    <cellStyle name="Normal 29 2 3 2 2 2 2 2 3 2 2 2" xfId="9217"/>
    <cellStyle name="Normal 29 2 3 2 2 2 2 2 3 2 3" xfId="9218"/>
    <cellStyle name="Normal 29 2 3 2 2 2 2 2 3 3" xfId="9219"/>
    <cellStyle name="Normal 29 2 3 2 2 2 2 2 3 3 2" xfId="9220"/>
    <cellStyle name="Normal 29 2 3 2 2 2 2 2 3 4" xfId="9221"/>
    <cellStyle name="Normal 29 2 3 2 2 2 2 2 4" xfId="9222"/>
    <cellStyle name="Normal 29 2 3 2 2 2 2 2 4 2" xfId="9223"/>
    <cellStyle name="Normal 29 2 3 2 2 2 2 2 4 2 2" xfId="9224"/>
    <cellStyle name="Normal 29 2 3 2 2 2 2 2 4 3" xfId="9225"/>
    <cellStyle name="Normal 29 2 3 2 2 2 2 2 5" xfId="9226"/>
    <cellStyle name="Normal 29 2 3 2 2 2 2 2 5 2" xfId="9227"/>
    <cellStyle name="Normal 29 2 3 2 2 2 2 2 6" xfId="9228"/>
    <cellStyle name="Normal 29 2 3 2 2 2 2 3" xfId="9229"/>
    <cellStyle name="Normal 29 2 3 2 2 2 2 3 2" xfId="9230"/>
    <cellStyle name="Normal 29 2 3 2 2 2 2 3 2 2" xfId="9231"/>
    <cellStyle name="Normal 29 2 3 2 2 2 2 3 2 2 2" xfId="9232"/>
    <cellStyle name="Normal 29 2 3 2 2 2 2 3 2 2 2 2" xfId="9233"/>
    <cellStyle name="Normal 29 2 3 2 2 2 2 3 2 2 3" xfId="9234"/>
    <cellStyle name="Normal 29 2 3 2 2 2 2 3 2 3" xfId="9235"/>
    <cellStyle name="Normal 29 2 3 2 2 2 2 3 2 3 2" xfId="9236"/>
    <cellStyle name="Normal 29 2 3 2 2 2 2 3 2 4" xfId="9237"/>
    <cellStyle name="Normal 29 2 3 2 2 2 2 3 3" xfId="9238"/>
    <cellStyle name="Normal 29 2 3 2 2 2 2 3 3 2" xfId="9239"/>
    <cellStyle name="Normal 29 2 3 2 2 2 2 3 3 2 2" xfId="9240"/>
    <cellStyle name="Normal 29 2 3 2 2 2 2 3 3 3" xfId="9241"/>
    <cellStyle name="Normal 29 2 3 2 2 2 2 3 4" xfId="9242"/>
    <cellStyle name="Normal 29 2 3 2 2 2 2 3 4 2" xfId="9243"/>
    <cellStyle name="Normal 29 2 3 2 2 2 2 3 5" xfId="9244"/>
    <cellStyle name="Normal 29 2 3 2 2 2 2 4" xfId="9245"/>
    <cellStyle name="Normal 29 2 3 2 2 2 2 4 2" xfId="9246"/>
    <cellStyle name="Normal 29 2 3 2 2 2 2 4 2 2" xfId="9247"/>
    <cellStyle name="Normal 29 2 3 2 2 2 2 4 2 2 2" xfId="9248"/>
    <cellStyle name="Normal 29 2 3 2 2 2 2 4 2 3" xfId="9249"/>
    <cellStyle name="Normal 29 2 3 2 2 2 2 4 3" xfId="9250"/>
    <cellStyle name="Normal 29 2 3 2 2 2 2 4 3 2" xfId="9251"/>
    <cellStyle name="Normal 29 2 3 2 2 2 2 4 4" xfId="9252"/>
    <cellStyle name="Normal 29 2 3 2 2 2 2 5" xfId="9253"/>
    <cellStyle name="Normal 29 2 3 2 2 2 2 5 2" xfId="9254"/>
    <cellStyle name="Normal 29 2 3 2 2 2 2 5 2 2" xfId="9255"/>
    <cellStyle name="Normal 29 2 3 2 2 2 2 5 3" xfId="9256"/>
    <cellStyle name="Normal 29 2 3 2 2 2 2 6" xfId="9257"/>
    <cellStyle name="Normal 29 2 3 2 2 2 2 6 2" xfId="9258"/>
    <cellStyle name="Normal 29 2 3 2 2 2 2 7" xfId="9259"/>
    <cellStyle name="Normal 29 2 3 2 2 2 3" xfId="9260"/>
    <cellStyle name="Normal 29 2 3 2 2 2 3 2" xfId="9261"/>
    <cellStyle name="Normal 29 2 3 2 2 2 3 2 2" xfId="9262"/>
    <cellStyle name="Normal 29 2 3 2 2 2 3 2 2 2" xfId="9263"/>
    <cellStyle name="Normal 29 2 3 2 2 2 3 2 2 2 2" xfId="9264"/>
    <cellStyle name="Normal 29 2 3 2 2 2 3 2 2 2 2 2" xfId="9265"/>
    <cellStyle name="Normal 29 2 3 2 2 2 3 2 2 2 3" xfId="9266"/>
    <cellStyle name="Normal 29 2 3 2 2 2 3 2 2 3" xfId="9267"/>
    <cellStyle name="Normal 29 2 3 2 2 2 3 2 2 3 2" xfId="9268"/>
    <cellStyle name="Normal 29 2 3 2 2 2 3 2 2 4" xfId="9269"/>
    <cellStyle name="Normal 29 2 3 2 2 2 3 2 3" xfId="9270"/>
    <cellStyle name="Normal 29 2 3 2 2 2 3 2 3 2" xfId="9271"/>
    <cellStyle name="Normal 29 2 3 2 2 2 3 2 3 2 2" xfId="9272"/>
    <cellStyle name="Normal 29 2 3 2 2 2 3 2 3 3" xfId="9273"/>
    <cellStyle name="Normal 29 2 3 2 2 2 3 2 4" xfId="9274"/>
    <cellStyle name="Normal 29 2 3 2 2 2 3 2 4 2" xfId="9275"/>
    <cellStyle name="Normal 29 2 3 2 2 2 3 2 5" xfId="9276"/>
    <cellStyle name="Normal 29 2 3 2 2 2 3 3" xfId="9277"/>
    <cellStyle name="Normal 29 2 3 2 2 2 3 3 2" xfId="9278"/>
    <cellStyle name="Normal 29 2 3 2 2 2 3 3 2 2" xfId="9279"/>
    <cellStyle name="Normal 29 2 3 2 2 2 3 3 2 2 2" xfId="9280"/>
    <cellStyle name="Normal 29 2 3 2 2 2 3 3 2 3" xfId="9281"/>
    <cellStyle name="Normal 29 2 3 2 2 2 3 3 3" xfId="9282"/>
    <cellStyle name="Normal 29 2 3 2 2 2 3 3 3 2" xfId="9283"/>
    <cellStyle name="Normal 29 2 3 2 2 2 3 3 4" xfId="9284"/>
    <cellStyle name="Normal 29 2 3 2 2 2 3 4" xfId="9285"/>
    <cellStyle name="Normal 29 2 3 2 2 2 3 4 2" xfId="9286"/>
    <cellStyle name="Normal 29 2 3 2 2 2 3 4 2 2" xfId="9287"/>
    <cellStyle name="Normal 29 2 3 2 2 2 3 4 3" xfId="9288"/>
    <cellStyle name="Normal 29 2 3 2 2 2 3 5" xfId="9289"/>
    <cellStyle name="Normal 29 2 3 2 2 2 3 5 2" xfId="9290"/>
    <cellStyle name="Normal 29 2 3 2 2 2 3 6" xfId="9291"/>
    <cellStyle name="Normal 29 2 3 2 2 2 4" xfId="9292"/>
    <cellStyle name="Normal 29 2 3 2 2 2 4 2" xfId="9293"/>
    <cellStyle name="Normal 29 2 3 2 2 2 4 2 2" xfId="9294"/>
    <cellStyle name="Normal 29 2 3 2 2 2 4 2 2 2" xfId="9295"/>
    <cellStyle name="Normal 29 2 3 2 2 2 4 2 2 2 2" xfId="9296"/>
    <cellStyle name="Normal 29 2 3 2 2 2 4 2 2 3" xfId="9297"/>
    <cellStyle name="Normal 29 2 3 2 2 2 4 2 3" xfId="9298"/>
    <cellStyle name="Normal 29 2 3 2 2 2 4 2 3 2" xfId="9299"/>
    <cellStyle name="Normal 29 2 3 2 2 2 4 2 4" xfId="9300"/>
    <cellStyle name="Normal 29 2 3 2 2 2 4 3" xfId="9301"/>
    <cellStyle name="Normal 29 2 3 2 2 2 4 3 2" xfId="9302"/>
    <cellStyle name="Normal 29 2 3 2 2 2 4 3 2 2" xfId="9303"/>
    <cellStyle name="Normal 29 2 3 2 2 2 4 3 3" xfId="9304"/>
    <cellStyle name="Normal 29 2 3 2 2 2 4 4" xfId="9305"/>
    <cellStyle name="Normal 29 2 3 2 2 2 4 4 2" xfId="9306"/>
    <cellStyle name="Normal 29 2 3 2 2 2 4 5" xfId="9307"/>
    <cellStyle name="Normal 29 2 3 2 2 2 5" xfId="9308"/>
    <cellStyle name="Normal 29 2 3 2 2 2 5 2" xfId="9309"/>
    <cellStyle name="Normal 29 2 3 2 2 2 5 2 2" xfId="9310"/>
    <cellStyle name="Normal 29 2 3 2 2 2 5 2 2 2" xfId="9311"/>
    <cellStyle name="Normal 29 2 3 2 2 2 5 2 3" xfId="9312"/>
    <cellStyle name="Normal 29 2 3 2 2 2 5 3" xfId="9313"/>
    <cellStyle name="Normal 29 2 3 2 2 2 5 3 2" xfId="9314"/>
    <cellStyle name="Normal 29 2 3 2 2 2 5 4" xfId="9315"/>
    <cellStyle name="Normal 29 2 3 2 2 2 6" xfId="9316"/>
    <cellStyle name="Normal 29 2 3 2 2 2 6 2" xfId="9317"/>
    <cellStyle name="Normal 29 2 3 2 2 2 6 2 2" xfId="9318"/>
    <cellStyle name="Normal 29 2 3 2 2 2 6 3" xfId="9319"/>
    <cellStyle name="Normal 29 2 3 2 2 2 7" xfId="9320"/>
    <cellStyle name="Normal 29 2 3 2 2 2 7 2" xfId="9321"/>
    <cellStyle name="Normal 29 2 3 2 2 2 8" xfId="9322"/>
    <cellStyle name="Normal 29 2 3 2 2 3" xfId="9323"/>
    <cellStyle name="Normal 29 2 3 2 2 3 2" xfId="9324"/>
    <cellStyle name="Normal 29 2 3 2 2 3 2 2" xfId="9325"/>
    <cellStyle name="Normal 29 2 3 2 2 3 2 2 2" xfId="9326"/>
    <cellStyle name="Normal 29 2 3 2 2 3 2 2 2 2" xfId="9327"/>
    <cellStyle name="Normal 29 2 3 2 2 3 2 2 2 2 2" xfId="9328"/>
    <cellStyle name="Normal 29 2 3 2 2 3 2 2 2 2 2 2" xfId="9329"/>
    <cellStyle name="Normal 29 2 3 2 2 3 2 2 2 2 3" xfId="9330"/>
    <cellStyle name="Normal 29 2 3 2 2 3 2 2 2 3" xfId="9331"/>
    <cellStyle name="Normal 29 2 3 2 2 3 2 2 2 3 2" xfId="9332"/>
    <cellStyle name="Normal 29 2 3 2 2 3 2 2 2 4" xfId="9333"/>
    <cellStyle name="Normal 29 2 3 2 2 3 2 2 3" xfId="9334"/>
    <cellStyle name="Normal 29 2 3 2 2 3 2 2 3 2" xfId="9335"/>
    <cellStyle name="Normal 29 2 3 2 2 3 2 2 3 2 2" xfId="9336"/>
    <cellStyle name="Normal 29 2 3 2 2 3 2 2 3 3" xfId="9337"/>
    <cellStyle name="Normal 29 2 3 2 2 3 2 2 4" xfId="9338"/>
    <cellStyle name="Normal 29 2 3 2 2 3 2 2 4 2" xfId="9339"/>
    <cellStyle name="Normal 29 2 3 2 2 3 2 2 5" xfId="9340"/>
    <cellStyle name="Normal 29 2 3 2 2 3 2 3" xfId="9341"/>
    <cellStyle name="Normal 29 2 3 2 2 3 2 3 2" xfId="9342"/>
    <cellStyle name="Normal 29 2 3 2 2 3 2 3 2 2" xfId="9343"/>
    <cellStyle name="Normal 29 2 3 2 2 3 2 3 2 2 2" xfId="9344"/>
    <cellStyle name="Normal 29 2 3 2 2 3 2 3 2 3" xfId="9345"/>
    <cellStyle name="Normal 29 2 3 2 2 3 2 3 3" xfId="9346"/>
    <cellStyle name="Normal 29 2 3 2 2 3 2 3 3 2" xfId="9347"/>
    <cellStyle name="Normal 29 2 3 2 2 3 2 3 4" xfId="9348"/>
    <cellStyle name="Normal 29 2 3 2 2 3 2 4" xfId="9349"/>
    <cellStyle name="Normal 29 2 3 2 2 3 2 4 2" xfId="9350"/>
    <cellStyle name="Normal 29 2 3 2 2 3 2 4 2 2" xfId="9351"/>
    <cellStyle name="Normal 29 2 3 2 2 3 2 4 3" xfId="9352"/>
    <cellStyle name="Normal 29 2 3 2 2 3 2 5" xfId="9353"/>
    <cellStyle name="Normal 29 2 3 2 2 3 2 5 2" xfId="9354"/>
    <cellStyle name="Normal 29 2 3 2 2 3 2 6" xfId="9355"/>
    <cellStyle name="Normal 29 2 3 2 2 3 3" xfId="9356"/>
    <cellStyle name="Normal 29 2 3 2 2 3 3 2" xfId="9357"/>
    <cellStyle name="Normal 29 2 3 2 2 3 3 2 2" xfId="9358"/>
    <cellStyle name="Normal 29 2 3 2 2 3 3 2 2 2" xfId="9359"/>
    <cellStyle name="Normal 29 2 3 2 2 3 3 2 2 2 2" xfId="9360"/>
    <cellStyle name="Normal 29 2 3 2 2 3 3 2 2 3" xfId="9361"/>
    <cellStyle name="Normal 29 2 3 2 2 3 3 2 3" xfId="9362"/>
    <cellStyle name="Normal 29 2 3 2 2 3 3 2 3 2" xfId="9363"/>
    <cellStyle name="Normal 29 2 3 2 2 3 3 2 4" xfId="9364"/>
    <cellStyle name="Normal 29 2 3 2 2 3 3 3" xfId="9365"/>
    <cellStyle name="Normal 29 2 3 2 2 3 3 3 2" xfId="9366"/>
    <cellStyle name="Normal 29 2 3 2 2 3 3 3 2 2" xfId="9367"/>
    <cellStyle name="Normal 29 2 3 2 2 3 3 3 3" xfId="9368"/>
    <cellStyle name="Normal 29 2 3 2 2 3 3 4" xfId="9369"/>
    <cellStyle name="Normal 29 2 3 2 2 3 3 4 2" xfId="9370"/>
    <cellStyle name="Normal 29 2 3 2 2 3 3 5" xfId="9371"/>
    <cellStyle name="Normal 29 2 3 2 2 3 4" xfId="9372"/>
    <cellStyle name="Normal 29 2 3 2 2 3 4 2" xfId="9373"/>
    <cellStyle name="Normal 29 2 3 2 2 3 4 2 2" xfId="9374"/>
    <cellStyle name="Normal 29 2 3 2 2 3 4 2 2 2" xfId="9375"/>
    <cellStyle name="Normal 29 2 3 2 2 3 4 2 3" xfId="9376"/>
    <cellStyle name="Normal 29 2 3 2 2 3 4 3" xfId="9377"/>
    <cellStyle name="Normal 29 2 3 2 2 3 4 3 2" xfId="9378"/>
    <cellStyle name="Normal 29 2 3 2 2 3 4 4" xfId="9379"/>
    <cellStyle name="Normal 29 2 3 2 2 3 5" xfId="9380"/>
    <cellStyle name="Normal 29 2 3 2 2 3 5 2" xfId="9381"/>
    <cellStyle name="Normal 29 2 3 2 2 3 5 2 2" xfId="9382"/>
    <cellStyle name="Normal 29 2 3 2 2 3 5 3" xfId="9383"/>
    <cellStyle name="Normal 29 2 3 2 2 3 6" xfId="9384"/>
    <cellStyle name="Normal 29 2 3 2 2 3 6 2" xfId="9385"/>
    <cellStyle name="Normal 29 2 3 2 2 3 7" xfId="9386"/>
    <cellStyle name="Normal 29 2 3 2 2 4" xfId="9387"/>
    <cellStyle name="Normal 29 2 3 2 2 4 2" xfId="9388"/>
    <cellStyle name="Normal 29 2 3 2 2 4 2 2" xfId="9389"/>
    <cellStyle name="Normal 29 2 3 2 2 4 2 2 2" xfId="9390"/>
    <cellStyle name="Normal 29 2 3 2 2 4 2 2 2 2" xfId="9391"/>
    <cellStyle name="Normal 29 2 3 2 2 4 2 2 2 2 2" xfId="9392"/>
    <cellStyle name="Normal 29 2 3 2 2 4 2 2 2 3" xfId="9393"/>
    <cellStyle name="Normal 29 2 3 2 2 4 2 2 3" xfId="9394"/>
    <cellStyle name="Normal 29 2 3 2 2 4 2 2 3 2" xfId="9395"/>
    <cellStyle name="Normal 29 2 3 2 2 4 2 2 4" xfId="9396"/>
    <cellStyle name="Normal 29 2 3 2 2 4 2 3" xfId="9397"/>
    <cellStyle name="Normal 29 2 3 2 2 4 2 3 2" xfId="9398"/>
    <cellStyle name="Normal 29 2 3 2 2 4 2 3 2 2" xfId="9399"/>
    <cellStyle name="Normal 29 2 3 2 2 4 2 3 3" xfId="9400"/>
    <cellStyle name="Normal 29 2 3 2 2 4 2 4" xfId="9401"/>
    <cellStyle name="Normal 29 2 3 2 2 4 2 4 2" xfId="9402"/>
    <cellStyle name="Normal 29 2 3 2 2 4 2 5" xfId="9403"/>
    <cellStyle name="Normal 29 2 3 2 2 4 3" xfId="9404"/>
    <cellStyle name="Normal 29 2 3 2 2 4 3 2" xfId="9405"/>
    <cellStyle name="Normal 29 2 3 2 2 4 3 2 2" xfId="9406"/>
    <cellStyle name="Normal 29 2 3 2 2 4 3 2 2 2" xfId="9407"/>
    <cellStyle name="Normal 29 2 3 2 2 4 3 2 3" xfId="9408"/>
    <cellStyle name="Normal 29 2 3 2 2 4 3 3" xfId="9409"/>
    <cellStyle name="Normal 29 2 3 2 2 4 3 3 2" xfId="9410"/>
    <cellStyle name="Normal 29 2 3 2 2 4 3 4" xfId="9411"/>
    <cellStyle name="Normal 29 2 3 2 2 4 4" xfId="9412"/>
    <cellStyle name="Normal 29 2 3 2 2 4 4 2" xfId="9413"/>
    <cellStyle name="Normal 29 2 3 2 2 4 4 2 2" xfId="9414"/>
    <cellStyle name="Normal 29 2 3 2 2 4 4 3" xfId="9415"/>
    <cellStyle name="Normal 29 2 3 2 2 4 5" xfId="9416"/>
    <cellStyle name="Normal 29 2 3 2 2 4 5 2" xfId="9417"/>
    <cellStyle name="Normal 29 2 3 2 2 4 6" xfId="9418"/>
    <cellStyle name="Normal 29 2 3 2 2 5" xfId="9419"/>
    <cellStyle name="Normal 29 2 3 2 2 5 2" xfId="9420"/>
    <cellStyle name="Normal 29 2 3 2 2 5 2 2" xfId="9421"/>
    <cellStyle name="Normal 29 2 3 2 2 5 2 2 2" xfId="9422"/>
    <cellStyle name="Normal 29 2 3 2 2 5 2 2 2 2" xfId="9423"/>
    <cellStyle name="Normal 29 2 3 2 2 5 2 2 3" xfId="9424"/>
    <cellStyle name="Normal 29 2 3 2 2 5 2 3" xfId="9425"/>
    <cellStyle name="Normal 29 2 3 2 2 5 2 3 2" xfId="9426"/>
    <cellStyle name="Normal 29 2 3 2 2 5 2 4" xfId="9427"/>
    <cellStyle name="Normal 29 2 3 2 2 5 3" xfId="9428"/>
    <cellStyle name="Normal 29 2 3 2 2 5 3 2" xfId="9429"/>
    <cellStyle name="Normal 29 2 3 2 2 5 3 2 2" xfId="9430"/>
    <cellStyle name="Normal 29 2 3 2 2 5 3 3" xfId="9431"/>
    <cellStyle name="Normal 29 2 3 2 2 5 4" xfId="9432"/>
    <cellStyle name="Normal 29 2 3 2 2 5 4 2" xfId="9433"/>
    <cellStyle name="Normal 29 2 3 2 2 5 5" xfId="9434"/>
    <cellStyle name="Normal 29 2 3 2 2 6" xfId="9435"/>
    <cellStyle name="Normal 29 2 3 2 2 6 2" xfId="9436"/>
    <cellStyle name="Normal 29 2 3 2 2 6 2 2" xfId="9437"/>
    <cellStyle name="Normal 29 2 3 2 2 6 2 2 2" xfId="9438"/>
    <cellStyle name="Normal 29 2 3 2 2 6 2 3" xfId="9439"/>
    <cellStyle name="Normal 29 2 3 2 2 6 3" xfId="9440"/>
    <cellStyle name="Normal 29 2 3 2 2 6 3 2" xfId="9441"/>
    <cellStyle name="Normal 29 2 3 2 2 6 4" xfId="9442"/>
    <cellStyle name="Normal 29 2 3 2 2 7" xfId="9443"/>
    <cellStyle name="Normal 29 2 3 2 2 7 2" xfId="9444"/>
    <cellStyle name="Normal 29 2 3 2 2 7 2 2" xfId="9445"/>
    <cellStyle name="Normal 29 2 3 2 2 7 3" xfId="9446"/>
    <cellStyle name="Normal 29 2 3 2 2 8" xfId="9447"/>
    <cellStyle name="Normal 29 2 3 2 2 8 2" xfId="9448"/>
    <cellStyle name="Normal 29 2 3 2 2 9" xfId="9449"/>
    <cellStyle name="Normal 29 2 3 2 3" xfId="9450"/>
    <cellStyle name="Normal 29 2 3 2 3 2" xfId="9451"/>
    <cellStyle name="Normal 29 2 3 2 3 2 2" xfId="9452"/>
    <cellStyle name="Normal 29 2 3 2 3 2 2 2" xfId="9453"/>
    <cellStyle name="Normal 29 2 3 2 3 2 2 2 2" xfId="9454"/>
    <cellStyle name="Normal 29 2 3 2 3 2 2 2 2 2" xfId="9455"/>
    <cellStyle name="Normal 29 2 3 2 3 2 2 2 2 2 2" xfId="9456"/>
    <cellStyle name="Normal 29 2 3 2 3 2 2 2 2 2 2 2" xfId="9457"/>
    <cellStyle name="Normal 29 2 3 2 3 2 2 2 2 2 3" xfId="9458"/>
    <cellStyle name="Normal 29 2 3 2 3 2 2 2 2 3" xfId="9459"/>
    <cellStyle name="Normal 29 2 3 2 3 2 2 2 2 3 2" xfId="9460"/>
    <cellStyle name="Normal 29 2 3 2 3 2 2 2 2 4" xfId="9461"/>
    <cellStyle name="Normal 29 2 3 2 3 2 2 2 3" xfId="9462"/>
    <cellStyle name="Normal 29 2 3 2 3 2 2 2 3 2" xfId="9463"/>
    <cellStyle name="Normal 29 2 3 2 3 2 2 2 3 2 2" xfId="9464"/>
    <cellStyle name="Normal 29 2 3 2 3 2 2 2 3 3" xfId="9465"/>
    <cellStyle name="Normal 29 2 3 2 3 2 2 2 4" xfId="9466"/>
    <cellStyle name="Normal 29 2 3 2 3 2 2 2 4 2" xfId="9467"/>
    <cellStyle name="Normal 29 2 3 2 3 2 2 2 5" xfId="9468"/>
    <cellStyle name="Normal 29 2 3 2 3 2 2 3" xfId="9469"/>
    <cellStyle name="Normal 29 2 3 2 3 2 2 3 2" xfId="9470"/>
    <cellStyle name="Normal 29 2 3 2 3 2 2 3 2 2" xfId="9471"/>
    <cellStyle name="Normal 29 2 3 2 3 2 2 3 2 2 2" xfId="9472"/>
    <cellStyle name="Normal 29 2 3 2 3 2 2 3 2 3" xfId="9473"/>
    <cellStyle name="Normal 29 2 3 2 3 2 2 3 3" xfId="9474"/>
    <cellStyle name="Normal 29 2 3 2 3 2 2 3 3 2" xfId="9475"/>
    <cellStyle name="Normal 29 2 3 2 3 2 2 3 4" xfId="9476"/>
    <cellStyle name="Normal 29 2 3 2 3 2 2 4" xfId="9477"/>
    <cellStyle name="Normal 29 2 3 2 3 2 2 4 2" xfId="9478"/>
    <cellStyle name="Normal 29 2 3 2 3 2 2 4 2 2" xfId="9479"/>
    <cellStyle name="Normal 29 2 3 2 3 2 2 4 3" xfId="9480"/>
    <cellStyle name="Normal 29 2 3 2 3 2 2 5" xfId="9481"/>
    <cellStyle name="Normal 29 2 3 2 3 2 2 5 2" xfId="9482"/>
    <cellStyle name="Normal 29 2 3 2 3 2 2 6" xfId="9483"/>
    <cellStyle name="Normal 29 2 3 2 3 2 3" xfId="9484"/>
    <cellStyle name="Normal 29 2 3 2 3 2 3 2" xfId="9485"/>
    <cellStyle name="Normal 29 2 3 2 3 2 3 2 2" xfId="9486"/>
    <cellStyle name="Normal 29 2 3 2 3 2 3 2 2 2" xfId="9487"/>
    <cellStyle name="Normal 29 2 3 2 3 2 3 2 2 2 2" xfId="9488"/>
    <cellStyle name="Normal 29 2 3 2 3 2 3 2 2 3" xfId="9489"/>
    <cellStyle name="Normal 29 2 3 2 3 2 3 2 3" xfId="9490"/>
    <cellStyle name="Normal 29 2 3 2 3 2 3 2 3 2" xfId="9491"/>
    <cellStyle name="Normal 29 2 3 2 3 2 3 2 4" xfId="9492"/>
    <cellStyle name="Normal 29 2 3 2 3 2 3 3" xfId="9493"/>
    <cellStyle name="Normal 29 2 3 2 3 2 3 3 2" xfId="9494"/>
    <cellStyle name="Normal 29 2 3 2 3 2 3 3 2 2" xfId="9495"/>
    <cellStyle name="Normal 29 2 3 2 3 2 3 3 3" xfId="9496"/>
    <cellStyle name="Normal 29 2 3 2 3 2 3 4" xfId="9497"/>
    <cellStyle name="Normal 29 2 3 2 3 2 3 4 2" xfId="9498"/>
    <cellStyle name="Normal 29 2 3 2 3 2 3 5" xfId="9499"/>
    <cellStyle name="Normal 29 2 3 2 3 2 4" xfId="9500"/>
    <cellStyle name="Normal 29 2 3 2 3 2 4 2" xfId="9501"/>
    <cellStyle name="Normal 29 2 3 2 3 2 4 2 2" xfId="9502"/>
    <cellStyle name="Normal 29 2 3 2 3 2 4 2 2 2" xfId="9503"/>
    <cellStyle name="Normal 29 2 3 2 3 2 4 2 3" xfId="9504"/>
    <cellStyle name="Normal 29 2 3 2 3 2 4 3" xfId="9505"/>
    <cellStyle name="Normal 29 2 3 2 3 2 4 3 2" xfId="9506"/>
    <cellStyle name="Normal 29 2 3 2 3 2 4 4" xfId="9507"/>
    <cellStyle name="Normal 29 2 3 2 3 2 5" xfId="9508"/>
    <cellStyle name="Normal 29 2 3 2 3 2 5 2" xfId="9509"/>
    <cellStyle name="Normal 29 2 3 2 3 2 5 2 2" xfId="9510"/>
    <cellStyle name="Normal 29 2 3 2 3 2 5 3" xfId="9511"/>
    <cellStyle name="Normal 29 2 3 2 3 2 6" xfId="9512"/>
    <cellStyle name="Normal 29 2 3 2 3 2 6 2" xfId="9513"/>
    <cellStyle name="Normal 29 2 3 2 3 2 7" xfId="9514"/>
    <cellStyle name="Normal 29 2 3 2 3 3" xfId="9515"/>
    <cellStyle name="Normal 29 2 3 2 3 3 2" xfId="9516"/>
    <cellStyle name="Normal 29 2 3 2 3 3 2 2" xfId="9517"/>
    <cellStyle name="Normal 29 2 3 2 3 3 2 2 2" xfId="9518"/>
    <cellStyle name="Normal 29 2 3 2 3 3 2 2 2 2" xfId="9519"/>
    <cellStyle name="Normal 29 2 3 2 3 3 2 2 2 2 2" xfId="9520"/>
    <cellStyle name="Normal 29 2 3 2 3 3 2 2 2 3" xfId="9521"/>
    <cellStyle name="Normal 29 2 3 2 3 3 2 2 3" xfId="9522"/>
    <cellStyle name="Normal 29 2 3 2 3 3 2 2 3 2" xfId="9523"/>
    <cellStyle name="Normal 29 2 3 2 3 3 2 2 4" xfId="9524"/>
    <cellStyle name="Normal 29 2 3 2 3 3 2 3" xfId="9525"/>
    <cellStyle name="Normal 29 2 3 2 3 3 2 3 2" xfId="9526"/>
    <cellStyle name="Normal 29 2 3 2 3 3 2 3 2 2" xfId="9527"/>
    <cellStyle name="Normal 29 2 3 2 3 3 2 3 3" xfId="9528"/>
    <cellStyle name="Normal 29 2 3 2 3 3 2 4" xfId="9529"/>
    <cellStyle name="Normal 29 2 3 2 3 3 2 4 2" xfId="9530"/>
    <cellStyle name="Normal 29 2 3 2 3 3 2 5" xfId="9531"/>
    <cellStyle name="Normal 29 2 3 2 3 3 3" xfId="9532"/>
    <cellStyle name="Normal 29 2 3 2 3 3 3 2" xfId="9533"/>
    <cellStyle name="Normal 29 2 3 2 3 3 3 2 2" xfId="9534"/>
    <cellStyle name="Normal 29 2 3 2 3 3 3 2 2 2" xfId="9535"/>
    <cellStyle name="Normal 29 2 3 2 3 3 3 2 3" xfId="9536"/>
    <cellStyle name="Normal 29 2 3 2 3 3 3 3" xfId="9537"/>
    <cellStyle name="Normal 29 2 3 2 3 3 3 3 2" xfId="9538"/>
    <cellStyle name="Normal 29 2 3 2 3 3 3 4" xfId="9539"/>
    <cellStyle name="Normal 29 2 3 2 3 3 4" xfId="9540"/>
    <cellStyle name="Normal 29 2 3 2 3 3 4 2" xfId="9541"/>
    <cellStyle name="Normal 29 2 3 2 3 3 4 2 2" xfId="9542"/>
    <cellStyle name="Normal 29 2 3 2 3 3 4 3" xfId="9543"/>
    <cellStyle name="Normal 29 2 3 2 3 3 5" xfId="9544"/>
    <cellStyle name="Normal 29 2 3 2 3 3 5 2" xfId="9545"/>
    <cellStyle name="Normal 29 2 3 2 3 3 6" xfId="9546"/>
    <cellStyle name="Normal 29 2 3 2 3 4" xfId="9547"/>
    <cellStyle name="Normal 29 2 3 2 3 4 2" xfId="9548"/>
    <cellStyle name="Normal 29 2 3 2 3 4 2 2" xfId="9549"/>
    <cellStyle name="Normal 29 2 3 2 3 4 2 2 2" xfId="9550"/>
    <cellStyle name="Normal 29 2 3 2 3 4 2 2 2 2" xfId="9551"/>
    <cellStyle name="Normal 29 2 3 2 3 4 2 2 3" xfId="9552"/>
    <cellStyle name="Normal 29 2 3 2 3 4 2 3" xfId="9553"/>
    <cellStyle name="Normal 29 2 3 2 3 4 2 3 2" xfId="9554"/>
    <cellStyle name="Normal 29 2 3 2 3 4 2 4" xfId="9555"/>
    <cellStyle name="Normal 29 2 3 2 3 4 3" xfId="9556"/>
    <cellStyle name="Normal 29 2 3 2 3 4 3 2" xfId="9557"/>
    <cellStyle name="Normal 29 2 3 2 3 4 3 2 2" xfId="9558"/>
    <cellStyle name="Normal 29 2 3 2 3 4 3 3" xfId="9559"/>
    <cellStyle name="Normal 29 2 3 2 3 4 4" xfId="9560"/>
    <cellStyle name="Normal 29 2 3 2 3 4 4 2" xfId="9561"/>
    <cellStyle name="Normal 29 2 3 2 3 4 5" xfId="9562"/>
    <cellStyle name="Normal 29 2 3 2 3 5" xfId="9563"/>
    <cellStyle name="Normal 29 2 3 2 3 5 2" xfId="9564"/>
    <cellStyle name="Normal 29 2 3 2 3 5 2 2" xfId="9565"/>
    <cellStyle name="Normal 29 2 3 2 3 5 2 2 2" xfId="9566"/>
    <cellStyle name="Normal 29 2 3 2 3 5 2 3" xfId="9567"/>
    <cellStyle name="Normal 29 2 3 2 3 5 3" xfId="9568"/>
    <cellStyle name="Normal 29 2 3 2 3 5 3 2" xfId="9569"/>
    <cellStyle name="Normal 29 2 3 2 3 5 4" xfId="9570"/>
    <cellStyle name="Normal 29 2 3 2 3 6" xfId="9571"/>
    <cellStyle name="Normal 29 2 3 2 3 6 2" xfId="9572"/>
    <cellStyle name="Normal 29 2 3 2 3 6 2 2" xfId="9573"/>
    <cellStyle name="Normal 29 2 3 2 3 6 3" xfId="9574"/>
    <cellStyle name="Normal 29 2 3 2 3 7" xfId="9575"/>
    <cellStyle name="Normal 29 2 3 2 3 7 2" xfId="9576"/>
    <cellStyle name="Normal 29 2 3 2 3 8" xfId="9577"/>
    <cellStyle name="Normal 29 2 3 2 4" xfId="9578"/>
    <cellStyle name="Normal 29 2 3 2 4 2" xfId="9579"/>
    <cellStyle name="Normal 29 2 3 2 4 2 2" xfId="9580"/>
    <cellStyle name="Normal 29 2 3 2 4 2 2 2" xfId="9581"/>
    <cellStyle name="Normal 29 2 3 2 4 2 2 2 2" xfId="9582"/>
    <cellStyle name="Normal 29 2 3 2 4 2 2 2 2 2" xfId="9583"/>
    <cellStyle name="Normal 29 2 3 2 4 2 2 2 2 2 2" xfId="9584"/>
    <cellStyle name="Normal 29 2 3 2 4 2 2 2 2 3" xfId="9585"/>
    <cellStyle name="Normal 29 2 3 2 4 2 2 2 3" xfId="9586"/>
    <cellStyle name="Normal 29 2 3 2 4 2 2 2 3 2" xfId="9587"/>
    <cellStyle name="Normal 29 2 3 2 4 2 2 2 4" xfId="9588"/>
    <cellStyle name="Normal 29 2 3 2 4 2 2 3" xfId="9589"/>
    <cellStyle name="Normal 29 2 3 2 4 2 2 3 2" xfId="9590"/>
    <cellStyle name="Normal 29 2 3 2 4 2 2 3 2 2" xfId="9591"/>
    <cellStyle name="Normal 29 2 3 2 4 2 2 3 3" xfId="9592"/>
    <cellStyle name="Normal 29 2 3 2 4 2 2 4" xfId="9593"/>
    <cellStyle name="Normal 29 2 3 2 4 2 2 4 2" xfId="9594"/>
    <cellStyle name="Normal 29 2 3 2 4 2 2 5" xfId="9595"/>
    <cellStyle name="Normal 29 2 3 2 4 2 3" xfId="9596"/>
    <cellStyle name="Normal 29 2 3 2 4 2 3 2" xfId="9597"/>
    <cellStyle name="Normal 29 2 3 2 4 2 3 2 2" xfId="9598"/>
    <cellStyle name="Normal 29 2 3 2 4 2 3 2 2 2" xfId="9599"/>
    <cellStyle name="Normal 29 2 3 2 4 2 3 2 3" xfId="9600"/>
    <cellStyle name="Normal 29 2 3 2 4 2 3 3" xfId="9601"/>
    <cellStyle name="Normal 29 2 3 2 4 2 3 3 2" xfId="9602"/>
    <cellStyle name="Normal 29 2 3 2 4 2 3 4" xfId="9603"/>
    <cellStyle name="Normal 29 2 3 2 4 2 4" xfId="9604"/>
    <cellStyle name="Normal 29 2 3 2 4 2 4 2" xfId="9605"/>
    <cellStyle name="Normal 29 2 3 2 4 2 4 2 2" xfId="9606"/>
    <cellStyle name="Normal 29 2 3 2 4 2 4 3" xfId="9607"/>
    <cellStyle name="Normal 29 2 3 2 4 2 5" xfId="9608"/>
    <cellStyle name="Normal 29 2 3 2 4 2 5 2" xfId="9609"/>
    <cellStyle name="Normal 29 2 3 2 4 2 6" xfId="9610"/>
    <cellStyle name="Normal 29 2 3 2 4 3" xfId="9611"/>
    <cellStyle name="Normal 29 2 3 2 4 3 2" xfId="9612"/>
    <cellStyle name="Normal 29 2 3 2 4 3 2 2" xfId="9613"/>
    <cellStyle name="Normal 29 2 3 2 4 3 2 2 2" xfId="9614"/>
    <cellStyle name="Normal 29 2 3 2 4 3 2 2 2 2" xfId="9615"/>
    <cellStyle name="Normal 29 2 3 2 4 3 2 2 3" xfId="9616"/>
    <cellStyle name="Normal 29 2 3 2 4 3 2 3" xfId="9617"/>
    <cellStyle name="Normal 29 2 3 2 4 3 2 3 2" xfId="9618"/>
    <cellStyle name="Normal 29 2 3 2 4 3 2 4" xfId="9619"/>
    <cellStyle name="Normal 29 2 3 2 4 3 3" xfId="9620"/>
    <cellStyle name="Normal 29 2 3 2 4 3 3 2" xfId="9621"/>
    <cellStyle name="Normal 29 2 3 2 4 3 3 2 2" xfId="9622"/>
    <cellStyle name="Normal 29 2 3 2 4 3 3 3" xfId="9623"/>
    <cellStyle name="Normal 29 2 3 2 4 3 4" xfId="9624"/>
    <cellStyle name="Normal 29 2 3 2 4 3 4 2" xfId="9625"/>
    <cellStyle name="Normal 29 2 3 2 4 3 5" xfId="9626"/>
    <cellStyle name="Normal 29 2 3 2 4 4" xfId="9627"/>
    <cellStyle name="Normal 29 2 3 2 4 4 2" xfId="9628"/>
    <cellStyle name="Normal 29 2 3 2 4 4 2 2" xfId="9629"/>
    <cellStyle name="Normal 29 2 3 2 4 4 2 2 2" xfId="9630"/>
    <cellStyle name="Normal 29 2 3 2 4 4 2 3" xfId="9631"/>
    <cellStyle name="Normal 29 2 3 2 4 4 3" xfId="9632"/>
    <cellStyle name="Normal 29 2 3 2 4 4 3 2" xfId="9633"/>
    <cellStyle name="Normal 29 2 3 2 4 4 4" xfId="9634"/>
    <cellStyle name="Normal 29 2 3 2 4 5" xfId="9635"/>
    <cellStyle name="Normal 29 2 3 2 4 5 2" xfId="9636"/>
    <cellStyle name="Normal 29 2 3 2 4 5 2 2" xfId="9637"/>
    <cellStyle name="Normal 29 2 3 2 4 5 3" xfId="9638"/>
    <cellStyle name="Normal 29 2 3 2 4 6" xfId="9639"/>
    <cellStyle name="Normal 29 2 3 2 4 6 2" xfId="9640"/>
    <cellStyle name="Normal 29 2 3 2 4 7" xfId="9641"/>
    <cellStyle name="Normal 29 2 3 2 5" xfId="9642"/>
    <cellStyle name="Normal 29 2 3 2 5 2" xfId="9643"/>
    <cellStyle name="Normal 29 2 3 2 5 2 2" xfId="9644"/>
    <cellStyle name="Normal 29 2 3 2 5 2 2 2" xfId="9645"/>
    <cellStyle name="Normal 29 2 3 2 5 2 2 2 2" xfId="9646"/>
    <cellStyle name="Normal 29 2 3 2 5 2 2 2 2 2" xfId="9647"/>
    <cellStyle name="Normal 29 2 3 2 5 2 2 2 3" xfId="9648"/>
    <cellStyle name="Normal 29 2 3 2 5 2 2 3" xfId="9649"/>
    <cellStyle name="Normal 29 2 3 2 5 2 2 3 2" xfId="9650"/>
    <cellStyle name="Normal 29 2 3 2 5 2 2 4" xfId="9651"/>
    <cellStyle name="Normal 29 2 3 2 5 2 3" xfId="9652"/>
    <cellStyle name="Normal 29 2 3 2 5 2 3 2" xfId="9653"/>
    <cellStyle name="Normal 29 2 3 2 5 2 3 2 2" xfId="9654"/>
    <cellStyle name="Normal 29 2 3 2 5 2 3 3" xfId="9655"/>
    <cellStyle name="Normal 29 2 3 2 5 2 4" xfId="9656"/>
    <cellStyle name="Normal 29 2 3 2 5 2 4 2" xfId="9657"/>
    <cellStyle name="Normal 29 2 3 2 5 2 5" xfId="9658"/>
    <cellStyle name="Normal 29 2 3 2 5 3" xfId="9659"/>
    <cellStyle name="Normal 29 2 3 2 5 3 2" xfId="9660"/>
    <cellStyle name="Normal 29 2 3 2 5 3 2 2" xfId="9661"/>
    <cellStyle name="Normal 29 2 3 2 5 3 2 2 2" xfId="9662"/>
    <cellStyle name="Normal 29 2 3 2 5 3 2 3" xfId="9663"/>
    <cellStyle name="Normal 29 2 3 2 5 3 3" xfId="9664"/>
    <cellStyle name="Normal 29 2 3 2 5 3 3 2" xfId="9665"/>
    <cellStyle name="Normal 29 2 3 2 5 3 4" xfId="9666"/>
    <cellStyle name="Normal 29 2 3 2 5 4" xfId="9667"/>
    <cellStyle name="Normal 29 2 3 2 5 4 2" xfId="9668"/>
    <cellStyle name="Normal 29 2 3 2 5 4 2 2" xfId="9669"/>
    <cellStyle name="Normal 29 2 3 2 5 4 3" xfId="9670"/>
    <cellStyle name="Normal 29 2 3 2 5 5" xfId="9671"/>
    <cellStyle name="Normal 29 2 3 2 5 5 2" xfId="9672"/>
    <cellStyle name="Normal 29 2 3 2 5 6" xfId="9673"/>
    <cellStyle name="Normal 29 2 3 2 6" xfId="9674"/>
    <cellStyle name="Normal 29 2 3 2 6 2" xfId="9675"/>
    <cellStyle name="Normal 29 2 3 2 6 2 2" xfId="9676"/>
    <cellStyle name="Normal 29 2 3 2 6 2 2 2" xfId="9677"/>
    <cellStyle name="Normal 29 2 3 2 6 2 2 2 2" xfId="9678"/>
    <cellStyle name="Normal 29 2 3 2 6 2 2 3" xfId="9679"/>
    <cellStyle name="Normal 29 2 3 2 6 2 3" xfId="9680"/>
    <cellStyle name="Normal 29 2 3 2 6 2 3 2" xfId="9681"/>
    <cellStyle name="Normal 29 2 3 2 6 2 4" xfId="9682"/>
    <cellStyle name="Normal 29 2 3 2 6 3" xfId="9683"/>
    <cellStyle name="Normal 29 2 3 2 6 3 2" xfId="9684"/>
    <cellStyle name="Normal 29 2 3 2 6 3 2 2" xfId="9685"/>
    <cellStyle name="Normal 29 2 3 2 6 3 3" xfId="9686"/>
    <cellStyle name="Normal 29 2 3 2 6 4" xfId="9687"/>
    <cellStyle name="Normal 29 2 3 2 6 4 2" xfId="9688"/>
    <cellStyle name="Normal 29 2 3 2 6 5" xfId="9689"/>
    <cellStyle name="Normal 29 2 3 2 7" xfId="9690"/>
    <cellStyle name="Normal 29 2 3 2 7 2" xfId="9691"/>
    <cellStyle name="Normal 29 2 3 2 7 2 2" xfId="9692"/>
    <cellStyle name="Normal 29 2 3 2 7 2 2 2" xfId="9693"/>
    <cellStyle name="Normal 29 2 3 2 7 2 3" xfId="9694"/>
    <cellStyle name="Normal 29 2 3 2 7 3" xfId="9695"/>
    <cellStyle name="Normal 29 2 3 2 7 3 2" xfId="9696"/>
    <cellStyle name="Normal 29 2 3 2 7 4" xfId="9697"/>
    <cellStyle name="Normal 29 2 3 2 8" xfId="9698"/>
    <cellStyle name="Normal 29 2 3 2 8 2" xfId="9699"/>
    <cellStyle name="Normal 29 2 3 2 8 2 2" xfId="9700"/>
    <cellStyle name="Normal 29 2 3 2 8 3" xfId="9701"/>
    <cellStyle name="Normal 29 2 3 2 9" xfId="9702"/>
    <cellStyle name="Normal 29 2 3 2 9 2" xfId="9703"/>
    <cellStyle name="Normal 29 2 3 3" xfId="9704"/>
    <cellStyle name="Normal 29 2 3 3 2" xfId="9705"/>
    <cellStyle name="Normal 29 2 3 3 2 2" xfId="9706"/>
    <cellStyle name="Normal 29 2 3 3 2 2 2" xfId="9707"/>
    <cellStyle name="Normal 29 2 3 3 2 2 2 2" xfId="9708"/>
    <cellStyle name="Normal 29 2 3 3 2 2 2 2 2" xfId="9709"/>
    <cellStyle name="Normal 29 2 3 3 2 2 2 2 2 2" xfId="9710"/>
    <cellStyle name="Normal 29 2 3 3 2 2 2 2 2 2 2" xfId="9711"/>
    <cellStyle name="Normal 29 2 3 3 2 2 2 2 2 2 2 2" xfId="9712"/>
    <cellStyle name="Normal 29 2 3 3 2 2 2 2 2 2 3" xfId="9713"/>
    <cellStyle name="Normal 29 2 3 3 2 2 2 2 2 3" xfId="9714"/>
    <cellStyle name="Normal 29 2 3 3 2 2 2 2 2 3 2" xfId="9715"/>
    <cellStyle name="Normal 29 2 3 3 2 2 2 2 2 4" xfId="9716"/>
    <cellStyle name="Normal 29 2 3 3 2 2 2 2 3" xfId="9717"/>
    <cellStyle name="Normal 29 2 3 3 2 2 2 2 3 2" xfId="9718"/>
    <cellStyle name="Normal 29 2 3 3 2 2 2 2 3 2 2" xfId="9719"/>
    <cellStyle name="Normal 29 2 3 3 2 2 2 2 3 3" xfId="9720"/>
    <cellStyle name="Normal 29 2 3 3 2 2 2 2 4" xfId="9721"/>
    <cellStyle name="Normal 29 2 3 3 2 2 2 2 4 2" xfId="9722"/>
    <cellStyle name="Normal 29 2 3 3 2 2 2 2 5" xfId="9723"/>
    <cellStyle name="Normal 29 2 3 3 2 2 2 3" xfId="9724"/>
    <cellStyle name="Normal 29 2 3 3 2 2 2 3 2" xfId="9725"/>
    <cellStyle name="Normal 29 2 3 3 2 2 2 3 2 2" xfId="9726"/>
    <cellStyle name="Normal 29 2 3 3 2 2 2 3 2 2 2" xfId="9727"/>
    <cellStyle name="Normal 29 2 3 3 2 2 2 3 2 3" xfId="9728"/>
    <cellStyle name="Normal 29 2 3 3 2 2 2 3 3" xfId="9729"/>
    <cellStyle name="Normal 29 2 3 3 2 2 2 3 3 2" xfId="9730"/>
    <cellStyle name="Normal 29 2 3 3 2 2 2 3 4" xfId="9731"/>
    <cellStyle name="Normal 29 2 3 3 2 2 2 4" xfId="9732"/>
    <cellStyle name="Normal 29 2 3 3 2 2 2 4 2" xfId="9733"/>
    <cellStyle name="Normal 29 2 3 3 2 2 2 4 2 2" xfId="9734"/>
    <cellStyle name="Normal 29 2 3 3 2 2 2 4 3" xfId="9735"/>
    <cellStyle name="Normal 29 2 3 3 2 2 2 5" xfId="9736"/>
    <cellStyle name="Normal 29 2 3 3 2 2 2 5 2" xfId="9737"/>
    <cellStyle name="Normal 29 2 3 3 2 2 2 6" xfId="9738"/>
    <cellStyle name="Normal 29 2 3 3 2 2 3" xfId="9739"/>
    <cellStyle name="Normal 29 2 3 3 2 2 3 2" xfId="9740"/>
    <cellStyle name="Normal 29 2 3 3 2 2 3 2 2" xfId="9741"/>
    <cellStyle name="Normal 29 2 3 3 2 2 3 2 2 2" xfId="9742"/>
    <cellStyle name="Normal 29 2 3 3 2 2 3 2 2 2 2" xfId="9743"/>
    <cellStyle name="Normal 29 2 3 3 2 2 3 2 2 3" xfId="9744"/>
    <cellStyle name="Normal 29 2 3 3 2 2 3 2 3" xfId="9745"/>
    <cellStyle name="Normal 29 2 3 3 2 2 3 2 3 2" xfId="9746"/>
    <cellStyle name="Normal 29 2 3 3 2 2 3 2 4" xfId="9747"/>
    <cellStyle name="Normal 29 2 3 3 2 2 3 3" xfId="9748"/>
    <cellStyle name="Normal 29 2 3 3 2 2 3 3 2" xfId="9749"/>
    <cellStyle name="Normal 29 2 3 3 2 2 3 3 2 2" xfId="9750"/>
    <cellStyle name="Normal 29 2 3 3 2 2 3 3 3" xfId="9751"/>
    <cellStyle name="Normal 29 2 3 3 2 2 3 4" xfId="9752"/>
    <cellStyle name="Normal 29 2 3 3 2 2 3 4 2" xfId="9753"/>
    <cellStyle name="Normal 29 2 3 3 2 2 3 5" xfId="9754"/>
    <cellStyle name="Normal 29 2 3 3 2 2 4" xfId="9755"/>
    <cellStyle name="Normal 29 2 3 3 2 2 4 2" xfId="9756"/>
    <cellStyle name="Normal 29 2 3 3 2 2 4 2 2" xfId="9757"/>
    <cellStyle name="Normal 29 2 3 3 2 2 4 2 2 2" xfId="9758"/>
    <cellStyle name="Normal 29 2 3 3 2 2 4 2 3" xfId="9759"/>
    <cellStyle name="Normal 29 2 3 3 2 2 4 3" xfId="9760"/>
    <cellStyle name="Normal 29 2 3 3 2 2 4 3 2" xfId="9761"/>
    <cellStyle name="Normal 29 2 3 3 2 2 4 4" xfId="9762"/>
    <cellStyle name="Normal 29 2 3 3 2 2 5" xfId="9763"/>
    <cellStyle name="Normal 29 2 3 3 2 2 5 2" xfId="9764"/>
    <cellStyle name="Normal 29 2 3 3 2 2 5 2 2" xfId="9765"/>
    <cellStyle name="Normal 29 2 3 3 2 2 5 3" xfId="9766"/>
    <cellStyle name="Normal 29 2 3 3 2 2 6" xfId="9767"/>
    <cellStyle name="Normal 29 2 3 3 2 2 6 2" xfId="9768"/>
    <cellStyle name="Normal 29 2 3 3 2 2 7" xfId="9769"/>
    <cellStyle name="Normal 29 2 3 3 2 3" xfId="9770"/>
    <cellStyle name="Normal 29 2 3 3 2 3 2" xfId="9771"/>
    <cellStyle name="Normal 29 2 3 3 2 3 2 2" xfId="9772"/>
    <cellStyle name="Normal 29 2 3 3 2 3 2 2 2" xfId="9773"/>
    <cellStyle name="Normal 29 2 3 3 2 3 2 2 2 2" xfId="9774"/>
    <cellStyle name="Normal 29 2 3 3 2 3 2 2 2 2 2" xfId="9775"/>
    <cellStyle name="Normal 29 2 3 3 2 3 2 2 2 3" xfId="9776"/>
    <cellStyle name="Normal 29 2 3 3 2 3 2 2 3" xfId="9777"/>
    <cellStyle name="Normal 29 2 3 3 2 3 2 2 3 2" xfId="9778"/>
    <cellStyle name="Normal 29 2 3 3 2 3 2 2 4" xfId="9779"/>
    <cellStyle name="Normal 29 2 3 3 2 3 2 3" xfId="9780"/>
    <cellStyle name="Normal 29 2 3 3 2 3 2 3 2" xfId="9781"/>
    <cellStyle name="Normal 29 2 3 3 2 3 2 3 2 2" xfId="9782"/>
    <cellStyle name="Normal 29 2 3 3 2 3 2 3 3" xfId="9783"/>
    <cellStyle name="Normal 29 2 3 3 2 3 2 4" xfId="9784"/>
    <cellStyle name="Normal 29 2 3 3 2 3 2 4 2" xfId="9785"/>
    <cellStyle name="Normal 29 2 3 3 2 3 2 5" xfId="9786"/>
    <cellStyle name="Normal 29 2 3 3 2 3 3" xfId="9787"/>
    <cellStyle name="Normal 29 2 3 3 2 3 3 2" xfId="9788"/>
    <cellStyle name="Normal 29 2 3 3 2 3 3 2 2" xfId="9789"/>
    <cellStyle name="Normal 29 2 3 3 2 3 3 2 2 2" xfId="9790"/>
    <cellStyle name="Normal 29 2 3 3 2 3 3 2 3" xfId="9791"/>
    <cellStyle name="Normal 29 2 3 3 2 3 3 3" xfId="9792"/>
    <cellStyle name="Normal 29 2 3 3 2 3 3 3 2" xfId="9793"/>
    <cellStyle name="Normal 29 2 3 3 2 3 3 4" xfId="9794"/>
    <cellStyle name="Normal 29 2 3 3 2 3 4" xfId="9795"/>
    <cellStyle name="Normal 29 2 3 3 2 3 4 2" xfId="9796"/>
    <cellStyle name="Normal 29 2 3 3 2 3 4 2 2" xfId="9797"/>
    <cellStyle name="Normal 29 2 3 3 2 3 4 3" xfId="9798"/>
    <cellStyle name="Normal 29 2 3 3 2 3 5" xfId="9799"/>
    <cellStyle name="Normal 29 2 3 3 2 3 5 2" xfId="9800"/>
    <cellStyle name="Normal 29 2 3 3 2 3 6" xfId="9801"/>
    <cellStyle name="Normal 29 2 3 3 2 4" xfId="9802"/>
    <cellStyle name="Normal 29 2 3 3 2 4 2" xfId="9803"/>
    <cellStyle name="Normal 29 2 3 3 2 4 2 2" xfId="9804"/>
    <cellStyle name="Normal 29 2 3 3 2 4 2 2 2" xfId="9805"/>
    <cellStyle name="Normal 29 2 3 3 2 4 2 2 2 2" xfId="9806"/>
    <cellStyle name="Normal 29 2 3 3 2 4 2 2 3" xfId="9807"/>
    <cellStyle name="Normal 29 2 3 3 2 4 2 3" xfId="9808"/>
    <cellStyle name="Normal 29 2 3 3 2 4 2 3 2" xfId="9809"/>
    <cellStyle name="Normal 29 2 3 3 2 4 2 4" xfId="9810"/>
    <cellStyle name="Normal 29 2 3 3 2 4 3" xfId="9811"/>
    <cellStyle name="Normal 29 2 3 3 2 4 3 2" xfId="9812"/>
    <cellStyle name="Normal 29 2 3 3 2 4 3 2 2" xfId="9813"/>
    <cellStyle name="Normal 29 2 3 3 2 4 3 3" xfId="9814"/>
    <cellStyle name="Normal 29 2 3 3 2 4 4" xfId="9815"/>
    <cellStyle name="Normal 29 2 3 3 2 4 4 2" xfId="9816"/>
    <cellStyle name="Normal 29 2 3 3 2 4 5" xfId="9817"/>
    <cellStyle name="Normal 29 2 3 3 2 5" xfId="9818"/>
    <cellStyle name="Normal 29 2 3 3 2 5 2" xfId="9819"/>
    <cellStyle name="Normal 29 2 3 3 2 5 2 2" xfId="9820"/>
    <cellStyle name="Normal 29 2 3 3 2 5 2 2 2" xfId="9821"/>
    <cellStyle name="Normal 29 2 3 3 2 5 2 3" xfId="9822"/>
    <cellStyle name="Normal 29 2 3 3 2 5 3" xfId="9823"/>
    <cellStyle name="Normal 29 2 3 3 2 5 3 2" xfId="9824"/>
    <cellStyle name="Normal 29 2 3 3 2 5 4" xfId="9825"/>
    <cellStyle name="Normal 29 2 3 3 2 6" xfId="9826"/>
    <cellStyle name="Normal 29 2 3 3 2 6 2" xfId="9827"/>
    <cellStyle name="Normal 29 2 3 3 2 6 2 2" xfId="9828"/>
    <cellStyle name="Normal 29 2 3 3 2 6 3" xfId="9829"/>
    <cellStyle name="Normal 29 2 3 3 2 7" xfId="9830"/>
    <cellStyle name="Normal 29 2 3 3 2 7 2" xfId="9831"/>
    <cellStyle name="Normal 29 2 3 3 2 8" xfId="9832"/>
    <cellStyle name="Normal 29 2 3 3 3" xfId="9833"/>
    <cellStyle name="Normal 29 2 3 3 3 2" xfId="9834"/>
    <cellStyle name="Normal 29 2 3 3 3 2 2" xfId="9835"/>
    <cellStyle name="Normal 29 2 3 3 3 2 2 2" xfId="9836"/>
    <cellStyle name="Normal 29 2 3 3 3 2 2 2 2" xfId="9837"/>
    <cellStyle name="Normal 29 2 3 3 3 2 2 2 2 2" xfId="9838"/>
    <cellStyle name="Normal 29 2 3 3 3 2 2 2 2 2 2" xfId="9839"/>
    <cellStyle name="Normal 29 2 3 3 3 2 2 2 2 3" xfId="9840"/>
    <cellStyle name="Normal 29 2 3 3 3 2 2 2 3" xfId="9841"/>
    <cellStyle name="Normal 29 2 3 3 3 2 2 2 3 2" xfId="9842"/>
    <cellStyle name="Normal 29 2 3 3 3 2 2 2 4" xfId="9843"/>
    <cellStyle name="Normal 29 2 3 3 3 2 2 3" xfId="9844"/>
    <cellStyle name="Normal 29 2 3 3 3 2 2 3 2" xfId="9845"/>
    <cellStyle name="Normal 29 2 3 3 3 2 2 3 2 2" xfId="9846"/>
    <cellStyle name="Normal 29 2 3 3 3 2 2 3 3" xfId="9847"/>
    <cellStyle name="Normal 29 2 3 3 3 2 2 4" xfId="9848"/>
    <cellStyle name="Normal 29 2 3 3 3 2 2 4 2" xfId="9849"/>
    <cellStyle name="Normal 29 2 3 3 3 2 2 5" xfId="9850"/>
    <cellStyle name="Normal 29 2 3 3 3 2 3" xfId="9851"/>
    <cellStyle name="Normal 29 2 3 3 3 2 3 2" xfId="9852"/>
    <cellStyle name="Normal 29 2 3 3 3 2 3 2 2" xfId="9853"/>
    <cellStyle name="Normal 29 2 3 3 3 2 3 2 2 2" xfId="9854"/>
    <cellStyle name="Normal 29 2 3 3 3 2 3 2 3" xfId="9855"/>
    <cellStyle name="Normal 29 2 3 3 3 2 3 3" xfId="9856"/>
    <cellStyle name="Normal 29 2 3 3 3 2 3 3 2" xfId="9857"/>
    <cellStyle name="Normal 29 2 3 3 3 2 3 4" xfId="9858"/>
    <cellStyle name="Normal 29 2 3 3 3 2 4" xfId="9859"/>
    <cellStyle name="Normal 29 2 3 3 3 2 4 2" xfId="9860"/>
    <cellStyle name="Normal 29 2 3 3 3 2 4 2 2" xfId="9861"/>
    <cellStyle name="Normal 29 2 3 3 3 2 4 3" xfId="9862"/>
    <cellStyle name="Normal 29 2 3 3 3 2 5" xfId="9863"/>
    <cellStyle name="Normal 29 2 3 3 3 2 5 2" xfId="9864"/>
    <cellStyle name="Normal 29 2 3 3 3 2 6" xfId="9865"/>
    <cellStyle name="Normal 29 2 3 3 3 3" xfId="9866"/>
    <cellStyle name="Normal 29 2 3 3 3 3 2" xfId="9867"/>
    <cellStyle name="Normal 29 2 3 3 3 3 2 2" xfId="9868"/>
    <cellStyle name="Normal 29 2 3 3 3 3 2 2 2" xfId="9869"/>
    <cellStyle name="Normal 29 2 3 3 3 3 2 2 2 2" xfId="9870"/>
    <cellStyle name="Normal 29 2 3 3 3 3 2 2 3" xfId="9871"/>
    <cellStyle name="Normal 29 2 3 3 3 3 2 3" xfId="9872"/>
    <cellStyle name="Normal 29 2 3 3 3 3 2 3 2" xfId="9873"/>
    <cellStyle name="Normal 29 2 3 3 3 3 2 4" xfId="9874"/>
    <cellStyle name="Normal 29 2 3 3 3 3 3" xfId="9875"/>
    <cellStyle name="Normal 29 2 3 3 3 3 3 2" xfId="9876"/>
    <cellStyle name="Normal 29 2 3 3 3 3 3 2 2" xfId="9877"/>
    <cellStyle name="Normal 29 2 3 3 3 3 3 3" xfId="9878"/>
    <cellStyle name="Normal 29 2 3 3 3 3 4" xfId="9879"/>
    <cellStyle name="Normal 29 2 3 3 3 3 4 2" xfId="9880"/>
    <cellStyle name="Normal 29 2 3 3 3 3 5" xfId="9881"/>
    <cellStyle name="Normal 29 2 3 3 3 4" xfId="9882"/>
    <cellStyle name="Normal 29 2 3 3 3 4 2" xfId="9883"/>
    <cellStyle name="Normal 29 2 3 3 3 4 2 2" xfId="9884"/>
    <cellStyle name="Normal 29 2 3 3 3 4 2 2 2" xfId="9885"/>
    <cellStyle name="Normal 29 2 3 3 3 4 2 3" xfId="9886"/>
    <cellStyle name="Normal 29 2 3 3 3 4 3" xfId="9887"/>
    <cellStyle name="Normal 29 2 3 3 3 4 3 2" xfId="9888"/>
    <cellStyle name="Normal 29 2 3 3 3 4 4" xfId="9889"/>
    <cellStyle name="Normal 29 2 3 3 3 5" xfId="9890"/>
    <cellStyle name="Normal 29 2 3 3 3 5 2" xfId="9891"/>
    <cellStyle name="Normal 29 2 3 3 3 5 2 2" xfId="9892"/>
    <cellStyle name="Normal 29 2 3 3 3 5 3" xfId="9893"/>
    <cellStyle name="Normal 29 2 3 3 3 6" xfId="9894"/>
    <cellStyle name="Normal 29 2 3 3 3 6 2" xfId="9895"/>
    <cellStyle name="Normal 29 2 3 3 3 7" xfId="9896"/>
    <cellStyle name="Normal 29 2 3 3 4" xfId="9897"/>
    <cellStyle name="Normal 29 2 3 3 4 2" xfId="9898"/>
    <cellStyle name="Normal 29 2 3 3 4 2 2" xfId="9899"/>
    <cellStyle name="Normal 29 2 3 3 4 2 2 2" xfId="9900"/>
    <cellStyle name="Normal 29 2 3 3 4 2 2 2 2" xfId="9901"/>
    <cellStyle name="Normal 29 2 3 3 4 2 2 2 2 2" xfId="9902"/>
    <cellStyle name="Normal 29 2 3 3 4 2 2 2 3" xfId="9903"/>
    <cellStyle name="Normal 29 2 3 3 4 2 2 3" xfId="9904"/>
    <cellStyle name="Normal 29 2 3 3 4 2 2 3 2" xfId="9905"/>
    <cellStyle name="Normal 29 2 3 3 4 2 2 4" xfId="9906"/>
    <cellStyle name="Normal 29 2 3 3 4 2 3" xfId="9907"/>
    <cellStyle name="Normal 29 2 3 3 4 2 3 2" xfId="9908"/>
    <cellStyle name="Normal 29 2 3 3 4 2 3 2 2" xfId="9909"/>
    <cellStyle name="Normal 29 2 3 3 4 2 3 3" xfId="9910"/>
    <cellStyle name="Normal 29 2 3 3 4 2 4" xfId="9911"/>
    <cellStyle name="Normal 29 2 3 3 4 2 4 2" xfId="9912"/>
    <cellStyle name="Normal 29 2 3 3 4 2 5" xfId="9913"/>
    <cellStyle name="Normal 29 2 3 3 4 3" xfId="9914"/>
    <cellStyle name="Normal 29 2 3 3 4 3 2" xfId="9915"/>
    <cellStyle name="Normal 29 2 3 3 4 3 2 2" xfId="9916"/>
    <cellStyle name="Normal 29 2 3 3 4 3 2 2 2" xfId="9917"/>
    <cellStyle name="Normal 29 2 3 4" xfId="15565"/>
    <cellStyle name="Normal 29 2 3 5" xfId="20577"/>
    <cellStyle name="Normal 29 2 4" xfId="3875"/>
    <cellStyle name="Normal 29 2 4 2" xfId="14111"/>
    <cellStyle name="Normal 29 2 4 3" xfId="19123"/>
    <cellStyle name="Normal 29 2 5" xfId="12689"/>
    <cellStyle name="Normal 29 2 5 2" xfId="32705"/>
    <cellStyle name="Normal 29 2 6" xfId="17706"/>
    <cellStyle name="Normal 29 2_Sheet2" xfId="32707"/>
    <cellStyle name="Normal 29 3" xfId="1578"/>
    <cellStyle name="Normal 29 3 2" xfId="11169"/>
    <cellStyle name="Normal 29 3 2 2" xfId="32709"/>
    <cellStyle name="Normal 29 3 3" xfId="4492"/>
    <cellStyle name="Normal 29 3 3 2" xfId="32708"/>
    <cellStyle name="Normal 29 3 4" xfId="14712"/>
    <cellStyle name="Normal 29 3 5" xfId="19724"/>
    <cellStyle name="Normal 29 3 6" xfId="21545"/>
    <cellStyle name="Normal 29 3 7" xfId="21619"/>
    <cellStyle name="Normal 29 3 8" xfId="21688"/>
    <cellStyle name="Normal 29 4" xfId="5290"/>
    <cellStyle name="Normal 29 4 2" xfId="11232"/>
    <cellStyle name="Normal 29 4 2 2" xfId="32710"/>
    <cellStyle name="Normal 29 4 3" xfId="15463"/>
    <cellStyle name="Normal 29 4 4" xfId="20475"/>
    <cellStyle name="Normal 29 5" xfId="3911"/>
    <cellStyle name="Normal 29 5 2" xfId="14145"/>
    <cellStyle name="Normal 29 5 2 2" xfId="32711"/>
    <cellStyle name="Normal 29 5 3" xfId="19157"/>
    <cellStyle name="Normal 29 6" xfId="2856"/>
    <cellStyle name="Normal 29 6 2" xfId="13128"/>
    <cellStyle name="Normal 29 6 2 2" xfId="32712"/>
    <cellStyle name="Normal 29 6 3" xfId="18140"/>
    <cellStyle name="Normal 29 7" xfId="12448"/>
    <cellStyle name="Normal 29 7 2" xfId="32713"/>
    <cellStyle name="Normal 29 7 3" xfId="22135"/>
    <cellStyle name="Normal 29 8" xfId="17465"/>
    <cellStyle name="Normal 29 8 2" xfId="32714"/>
    <cellStyle name="Normal 29 8 3" xfId="22556"/>
    <cellStyle name="Normal 29 9" xfId="22631"/>
    <cellStyle name="Normal 29_Sheet1" xfId="32715"/>
    <cellStyle name="Normal 293" xfId="21487"/>
    <cellStyle name="Normal 3" xfId="425"/>
    <cellStyle name="Normal 3 10" xfId="426"/>
    <cellStyle name="Normal 3 10 2" xfId="2031"/>
    <cellStyle name="Normal 3 10 2 2" xfId="10270"/>
    <cellStyle name="Normal 3 10 2 2 2" xfId="32716"/>
    <cellStyle name="Normal 3 10 2 3" xfId="32717"/>
    <cellStyle name="Normal 3 10 2_Sheet1" xfId="32718"/>
    <cellStyle name="Normal 3 10 3" xfId="11866"/>
    <cellStyle name="Normal 3 10 3 2" xfId="32719"/>
    <cellStyle name="Normal 3 10 3_Sheet1" xfId="32720"/>
    <cellStyle name="Normal 3 10 4" xfId="16883"/>
    <cellStyle name="Normal 3 10 4 2" xfId="32722"/>
    <cellStyle name="Normal 3 10 4 3" xfId="32721"/>
    <cellStyle name="Normal 3 10 5" xfId="32723"/>
    <cellStyle name="Normal 3 10_Sheet1" xfId="32724"/>
    <cellStyle name="Normal 3 100" xfId="32725"/>
    <cellStyle name="Normal 3 101" xfId="32726"/>
    <cellStyle name="Normal 3 102" xfId="32727"/>
    <cellStyle name="Normal 3 103" xfId="32728"/>
    <cellStyle name="Normal 3 104" xfId="32729"/>
    <cellStyle name="Normal 3 105" xfId="32730"/>
    <cellStyle name="Normal 3 106" xfId="32731"/>
    <cellStyle name="Normal 3 107" xfId="32732"/>
    <cellStyle name="Normal 3 108" xfId="32733"/>
    <cellStyle name="Normal 3 109" xfId="32734"/>
    <cellStyle name="Normal 3 11" xfId="427"/>
    <cellStyle name="Normal 3 11 2" xfId="2032"/>
    <cellStyle name="Normal 3 11 2 2" xfId="10271"/>
    <cellStyle name="Normal 3 11 2 2 2" xfId="32735"/>
    <cellStyle name="Normal 3 11 2 3" xfId="32736"/>
    <cellStyle name="Normal 3 11 2_Sheet1" xfId="32737"/>
    <cellStyle name="Normal 3 11 3" xfId="11867"/>
    <cellStyle name="Normal 3 11 3 2" xfId="32738"/>
    <cellStyle name="Normal 3 11 3_Sheet1" xfId="32739"/>
    <cellStyle name="Normal 3 11 4" xfId="16884"/>
    <cellStyle name="Normal 3 11 4 2" xfId="32741"/>
    <cellStyle name="Normal 3 11 4 3" xfId="32740"/>
    <cellStyle name="Normal 3 11 5" xfId="32742"/>
    <cellStyle name="Normal 3 11_Sheet1" xfId="32743"/>
    <cellStyle name="Normal 3 110" xfId="32744"/>
    <cellStyle name="Normal 3 111" xfId="32745"/>
    <cellStyle name="Normal 3 112" xfId="32746"/>
    <cellStyle name="Normal 3 113" xfId="32747"/>
    <cellStyle name="Normal 3 114" xfId="32748"/>
    <cellStyle name="Normal 3 115" xfId="32749"/>
    <cellStyle name="Normal 3 116" xfId="32750"/>
    <cellStyle name="Normal 3 117" xfId="32751"/>
    <cellStyle name="Normal 3 118" xfId="32752"/>
    <cellStyle name="Normal 3 119" xfId="32753"/>
    <cellStyle name="Normal 3 12" xfId="428"/>
    <cellStyle name="Normal 3 12 2" xfId="429"/>
    <cellStyle name="Normal 3 12 2 2" xfId="2034"/>
    <cellStyle name="Normal 3 12 2 2 2" xfId="10740"/>
    <cellStyle name="Normal 3 12 2 2 2 2" xfId="32754"/>
    <cellStyle name="Normal 3 12 2 2 3" xfId="32755"/>
    <cellStyle name="Normal 3 12 2 2_Sheet1" xfId="32756"/>
    <cellStyle name="Normal 3 12 2 3" xfId="11869"/>
    <cellStyle name="Normal 3 12 2 3 2" xfId="32758"/>
    <cellStyle name="Normal 3 12 2 3 3" xfId="32759"/>
    <cellStyle name="Normal 3 12 2 3 4" xfId="32757"/>
    <cellStyle name="Normal 3 12 2 4" xfId="16886"/>
    <cellStyle name="Normal 3 12 2 4 2" xfId="32760"/>
    <cellStyle name="Normal 3 12 2_Sheet1" xfId="32761"/>
    <cellStyle name="Normal 3 12 3" xfId="2033"/>
    <cellStyle name="Normal 3 12 3 2" xfId="10741"/>
    <cellStyle name="Normal 3 12 3 2 2" xfId="32762"/>
    <cellStyle name="Normal 3 12 3 3" xfId="32763"/>
    <cellStyle name="Normal 3 12 3_Sheet1" xfId="32764"/>
    <cellStyle name="Normal 3 12 4" xfId="11868"/>
    <cellStyle name="Normal 3 12 4 2" xfId="32766"/>
    <cellStyle name="Normal 3 12 4 3" xfId="32767"/>
    <cellStyle name="Normal 3 12 4 4" xfId="32765"/>
    <cellStyle name="Normal 3 12 5" xfId="16885"/>
    <cellStyle name="Normal 3 12 5 2" xfId="32768"/>
    <cellStyle name="Normal 3 12_ASP" xfId="9918"/>
    <cellStyle name="Normal 3 120" xfId="32769"/>
    <cellStyle name="Normal 3 121" xfId="32770"/>
    <cellStyle name="Normal 3 122" xfId="32771"/>
    <cellStyle name="Normal 3 123" xfId="32772"/>
    <cellStyle name="Normal 3 124" xfId="32773"/>
    <cellStyle name="Normal 3 125" xfId="32774"/>
    <cellStyle name="Normal 3 126" xfId="32775"/>
    <cellStyle name="Normal 3 127" xfId="32776"/>
    <cellStyle name="Normal 3 128" xfId="32777"/>
    <cellStyle name="Normal 3 129" xfId="32778"/>
    <cellStyle name="Normal 3 13" xfId="430"/>
    <cellStyle name="Normal 3 13 2" xfId="431"/>
    <cellStyle name="Normal 3 13 2 2" xfId="2036"/>
    <cellStyle name="Normal 3 13 2 2 2" xfId="10742"/>
    <cellStyle name="Normal 3 13 2 2 2 2" xfId="32779"/>
    <cellStyle name="Normal 3 13 2 2 3" xfId="32780"/>
    <cellStyle name="Normal 3 13 2 2_Sheet1" xfId="32781"/>
    <cellStyle name="Normal 3 13 2 3" xfId="11871"/>
    <cellStyle name="Normal 3 13 2 3 2" xfId="32783"/>
    <cellStyle name="Normal 3 13 2 3 3" xfId="32784"/>
    <cellStyle name="Normal 3 13 2 3 4" xfId="32782"/>
    <cellStyle name="Normal 3 13 2 4" xfId="16888"/>
    <cellStyle name="Normal 3 13 2 4 2" xfId="32785"/>
    <cellStyle name="Normal 3 13 2_Sheet1" xfId="32786"/>
    <cellStyle name="Normal 3 13 3" xfId="2035"/>
    <cellStyle name="Normal 3 13 3 2" xfId="10743"/>
    <cellStyle name="Normal 3 13 3 2 2" xfId="32787"/>
    <cellStyle name="Normal 3 13 3 3" xfId="32788"/>
    <cellStyle name="Normal 3 13 3_Sheet1" xfId="32789"/>
    <cellStyle name="Normal 3 13 4" xfId="11870"/>
    <cellStyle name="Normal 3 13 4 2" xfId="32791"/>
    <cellStyle name="Normal 3 13 4 3" xfId="32792"/>
    <cellStyle name="Normal 3 13 4 4" xfId="32790"/>
    <cellStyle name="Normal 3 13 5" xfId="16887"/>
    <cellStyle name="Normal 3 13 5 2" xfId="32793"/>
    <cellStyle name="Normal 3 13_ASP" xfId="9919"/>
    <cellStyle name="Normal 3 130" xfId="32794"/>
    <cellStyle name="Normal 3 131" xfId="32795"/>
    <cellStyle name="Normal 3 132" xfId="32796"/>
    <cellStyle name="Normal 3 133" xfId="32797"/>
    <cellStyle name="Normal 3 134" xfId="32798"/>
    <cellStyle name="Normal 3 135" xfId="32799"/>
    <cellStyle name="Normal 3 136" xfId="32800"/>
    <cellStyle name="Normal 3 137" xfId="32801"/>
    <cellStyle name="Normal 3 138" xfId="32802"/>
    <cellStyle name="Normal 3 139" xfId="32803"/>
    <cellStyle name="Normal 3 14" xfId="432"/>
    <cellStyle name="Normal 3 14 2" xfId="433"/>
    <cellStyle name="Normal 3 14 2 2" xfId="2038"/>
    <cellStyle name="Normal 3 14 2 2 2" xfId="10744"/>
    <cellStyle name="Normal 3 14 2 2 2 2" xfId="32804"/>
    <cellStyle name="Normal 3 14 2 2 3" xfId="32805"/>
    <cellStyle name="Normal 3 14 2 2_Sheet1" xfId="32806"/>
    <cellStyle name="Normal 3 14 2 3" xfId="11873"/>
    <cellStyle name="Normal 3 14 2 3 2" xfId="32808"/>
    <cellStyle name="Normal 3 14 2 3 3" xfId="32809"/>
    <cellStyle name="Normal 3 14 2 3 4" xfId="32807"/>
    <cellStyle name="Normal 3 14 2 4" xfId="16890"/>
    <cellStyle name="Normal 3 14 2 4 2" xfId="32810"/>
    <cellStyle name="Normal 3 14 2_Sheet1" xfId="32811"/>
    <cellStyle name="Normal 3 14 3" xfId="2037"/>
    <cellStyle name="Normal 3 14 3 2" xfId="10745"/>
    <cellStyle name="Normal 3 14 3 2 2" xfId="32812"/>
    <cellStyle name="Normal 3 14 3 3" xfId="32813"/>
    <cellStyle name="Normal 3 14 3_Sheet1" xfId="32814"/>
    <cellStyle name="Normal 3 14 4" xfId="11872"/>
    <cellStyle name="Normal 3 14 4 2" xfId="32816"/>
    <cellStyle name="Normal 3 14 4 3" xfId="32817"/>
    <cellStyle name="Normal 3 14 4 4" xfId="32815"/>
    <cellStyle name="Normal 3 14 5" xfId="16889"/>
    <cellStyle name="Normal 3 14 5 2" xfId="32818"/>
    <cellStyle name="Normal 3 14_ASP" xfId="9920"/>
    <cellStyle name="Normal 3 140" xfId="32819"/>
    <cellStyle name="Normal 3 141" xfId="32820"/>
    <cellStyle name="Normal 3 142" xfId="32821"/>
    <cellStyle name="Normal 3 143" xfId="32822"/>
    <cellStyle name="Normal 3 144" xfId="32823"/>
    <cellStyle name="Normal 3 145" xfId="32824"/>
    <cellStyle name="Normal 3 146" xfId="32825"/>
    <cellStyle name="Normal 3 147" xfId="32826"/>
    <cellStyle name="Normal 3 148" xfId="32827"/>
    <cellStyle name="Normal 3 149" xfId="32828"/>
    <cellStyle name="Normal 3 15" xfId="434"/>
    <cellStyle name="Normal 3 15 2" xfId="435"/>
    <cellStyle name="Normal 3 15 2 2" xfId="2040"/>
    <cellStyle name="Normal 3 15 2 2 2" xfId="10746"/>
    <cellStyle name="Normal 3 15 2 2 2 2" xfId="32829"/>
    <cellStyle name="Normal 3 15 2 2 3" xfId="32830"/>
    <cellStyle name="Normal 3 15 2 2_Sheet1" xfId="32831"/>
    <cellStyle name="Normal 3 15 2 3" xfId="11875"/>
    <cellStyle name="Normal 3 15 2 3 2" xfId="32833"/>
    <cellStyle name="Normal 3 15 2 3 3" xfId="32834"/>
    <cellStyle name="Normal 3 15 2 3 4" xfId="32832"/>
    <cellStyle name="Normal 3 15 2 4" xfId="16892"/>
    <cellStyle name="Normal 3 15 2 4 2" xfId="32835"/>
    <cellStyle name="Normal 3 15 2_Sheet1" xfId="32836"/>
    <cellStyle name="Normal 3 15 3" xfId="2039"/>
    <cellStyle name="Normal 3 15 3 2" xfId="10747"/>
    <cellStyle name="Normal 3 15 3 2 2" xfId="32837"/>
    <cellStyle name="Normal 3 15 3 3" xfId="32838"/>
    <cellStyle name="Normal 3 15 3_Sheet1" xfId="32839"/>
    <cellStyle name="Normal 3 15 4" xfId="11874"/>
    <cellStyle name="Normal 3 15 4 2" xfId="32841"/>
    <cellStyle name="Normal 3 15 4 3" xfId="32842"/>
    <cellStyle name="Normal 3 15 4 4" xfId="32840"/>
    <cellStyle name="Normal 3 15 5" xfId="16891"/>
    <cellStyle name="Normal 3 15 5 2" xfId="32843"/>
    <cellStyle name="Normal 3 15_ASP" xfId="9921"/>
    <cellStyle name="Normal 3 150" xfId="32844"/>
    <cellStyle name="Normal 3 151" xfId="32845"/>
    <cellStyle name="Normal 3 152" xfId="32846"/>
    <cellStyle name="Normal 3 153" xfId="32847"/>
    <cellStyle name="Normal 3 154" xfId="32848"/>
    <cellStyle name="Normal 3 155" xfId="32849"/>
    <cellStyle name="Normal 3 156" xfId="32850"/>
    <cellStyle name="Normal 3 157" xfId="32851"/>
    <cellStyle name="Normal 3 158" xfId="32852"/>
    <cellStyle name="Normal 3 159" xfId="32853"/>
    <cellStyle name="Normal 3 16" xfId="436"/>
    <cellStyle name="Normal 3 16 2" xfId="437"/>
    <cellStyle name="Normal 3 16 2 2" xfId="2042"/>
    <cellStyle name="Normal 3 16 2 2 2" xfId="10748"/>
    <cellStyle name="Normal 3 16 2 2 2 2" xfId="32854"/>
    <cellStyle name="Normal 3 16 2 2 3" xfId="32855"/>
    <cellStyle name="Normal 3 16 2 2_Sheet1" xfId="32856"/>
    <cellStyle name="Normal 3 16 2 3" xfId="11877"/>
    <cellStyle name="Normal 3 16 2 3 2" xfId="32858"/>
    <cellStyle name="Normal 3 16 2 3 3" xfId="32859"/>
    <cellStyle name="Normal 3 16 2 3 4" xfId="32857"/>
    <cellStyle name="Normal 3 16 2 4" xfId="16894"/>
    <cellStyle name="Normal 3 16 2 4 2" xfId="32860"/>
    <cellStyle name="Normal 3 16 2_Sheet1" xfId="32861"/>
    <cellStyle name="Normal 3 16 3" xfId="2041"/>
    <cellStyle name="Normal 3 16 3 2" xfId="10749"/>
    <cellStyle name="Normal 3 16 3 2 2" xfId="32862"/>
    <cellStyle name="Normal 3 16 3 3" xfId="32863"/>
    <cellStyle name="Normal 3 16 3_Sheet1" xfId="32864"/>
    <cellStyle name="Normal 3 16 4" xfId="11876"/>
    <cellStyle name="Normal 3 16 4 2" xfId="32866"/>
    <cellStyle name="Normal 3 16 4 3" xfId="32867"/>
    <cellStyle name="Normal 3 16 4 4" xfId="32865"/>
    <cellStyle name="Normal 3 16 5" xfId="16893"/>
    <cellStyle name="Normal 3 16 5 2" xfId="32868"/>
    <cellStyle name="Normal 3 16_ASP" xfId="9922"/>
    <cellStyle name="Normal 3 160" xfId="32869"/>
    <cellStyle name="Normal 3 161" xfId="32870"/>
    <cellStyle name="Normal 3 162" xfId="32871"/>
    <cellStyle name="Normal 3 163" xfId="32872"/>
    <cellStyle name="Normal 3 164" xfId="32873"/>
    <cellStyle name="Normal 3 165" xfId="32874"/>
    <cellStyle name="Normal 3 166" xfId="32875"/>
    <cellStyle name="Normal 3 167" xfId="32876"/>
    <cellStyle name="Normal 3 168" xfId="32877"/>
    <cellStyle name="Normal 3 169" xfId="32878"/>
    <cellStyle name="Normal 3 17" xfId="438"/>
    <cellStyle name="Normal 3 17 2" xfId="439"/>
    <cellStyle name="Normal 3 17 2 2" xfId="2044"/>
    <cellStyle name="Normal 3 17 2 2 2" xfId="10750"/>
    <cellStyle name="Normal 3 17 2 2 2 2" xfId="32879"/>
    <cellStyle name="Normal 3 17 2 2 3" xfId="32880"/>
    <cellStyle name="Normal 3 17 2 2_Sheet1" xfId="32881"/>
    <cellStyle name="Normal 3 17 2 3" xfId="11879"/>
    <cellStyle name="Normal 3 17 2 3 2" xfId="32883"/>
    <cellStyle name="Normal 3 17 2 3 3" xfId="32884"/>
    <cellStyle name="Normal 3 17 2 3 4" xfId="32882"/>
    <cellStyle name="Normal 3 17 2 4" xfId="16896"/>
    <cellStyle name="Normal 3 17 2 4 2" xfId="32885"/>
    <cellStyle name="Normal 3 17 2_Sheet1" xfId="32886"/>
    <cellStyle name="Normal 3 17 3" xfId="2043"/>
    <cellStyle name="Normal 3 17 3 2" xfId="10751"/>
    <cellStyle name="Normal 3 17 3 2 2" xfId="32887"/>
    <cellStyle name="Normal 3 17 3 3" xfId="32888"/>
    <cellStyle name="Normal 3 17 3_Sheet1" xfId="32889"/>
    <cellStyle name="Normal 3 17 4" xfId="11878"/>
    <cellStyle name="Normal 3 17 4 2" xfId="32891"/>
    <cellStyle name="Normal 3 17 4 3" xfId="32892"/>
    <cellStyle name="Normal 3 17 4 4" xfId="32890"/>
    <cellStyle name="Normal 3 17 5" xfId="16895"/>
    <cellStyle name="Normal 3 17 5 2" xfId="32893"/>
    <cellStyle name="Normal 3 17_ASP" xfId="9923"/>
    <cellStyle name="Normal 3 170" xfId="32894"/>
    <cellStyle name="Normal 3 171" xfId="32895"/>
    <cellStyle name="Normal 3 172" xfId="32896"/>
    <cellStyle name="Normal 3 173" xfId="32897"/>
    <cellStyle name="Normal 3 174" xfId="32898"/>
    <cellStyle name="Normal 3 175" xfId="32899"/>
    <cellStyle name="Normal 3 176" xfId="32900"/>
    <cellStyle name="Normal 3 177" xfId="32901"/>
    <cellStyle name="Normal 3 178" xfId="32902"/>
    <cellStyle name="Normal 3 179" xfId="32903"/>
    <cellStyle name="Normal 3 18" xfId="440"/>
    <cellStyle name="Normal 3 18 2" xfId="441"/>
    <cellStyle name="Normal 3 18 2 2" xfId="2046"/>
    <cellStyle name="Normal 3 18 2 2 2" xfId="10752"/>
    <cellStyle name="Normal 3 18 2 2 2 2" xfId="32904"/>
    <cellStyle name="Normal 3 18 2 2 3" xfId="32905"/>
    <cellStyle name="Normal 3 18 2 2_Sheet1" xfId="32906"/>
    <cellStyle name="Normal 3 18 2 3" xfId="11881"/>
    <cellStyle name="Normal 3 18 2 3 2" xfId="32908"/>
    <cellStyle name="Normal 3 18 2 3 3" xfId="32909"/>
    <cellStyle name="Normal 3 18 2 3 4" xfId="32907"/>
    <cellStyle name="Normal 3 18 2 4" xfId="16898"/>
    <cellStyle name="Normal 3 18 2 4 2" xfId="32910"/>
    <cellStyle name="Normal 3 18 2_Sheet1" xfId="32911"/>
    <cellStyle name="Normal 3 18 3" xfId="2045"/>
    <cellStyle name="Normal 3 18 3 2" xfId="10753"/>
    <cellStyle name="Normal 3 18 3 2 2" xfId="32912"/>
    <cellStyle name="Normal 3 18 3 3" xfId="32913"/>
    <cellStyle name="Normal 3 18 3_Sheet1" xfId="32914"/>
    <cellStyle name="Normal 3 18 4" xfId="11880"/>
    <cellStyle name="Normal 3 18 4 2" xfId="32916"/>
    <cellStyle name="Normal 3 18 4 3" xfId="32917"/>
    <cellStyle name="Normal 3 18 4 4" xfId="32915"/>
    <cellStyle name="Normal 3 18 5" xfId="16897"/>
    <cellStyle name="Normal 3 18 5 2" xfId="32918"/>
    <cellStyle name="Normal 3 18_ASP" xfId="9924"/>
    <cellStyle name="Normal 3 180" xfId="32919"/>
    <cellStyle name="Normal 3 181" xfId="32920"/>
    <cellStyle name="Normal 3 182" xfId="32921"/>
    <cellStyle name="Normal 3 183" xfId="32922"/>
    <cellStyle name="Normal 3 184" xfId="32923"/>
    <cellStyle name="Normal 3 185" xfId="32924"/>
    <cellStyle name="Normal 3 186" xfId="32925"/>
    <cellStyle name="Normal 3 187" xfId="32926"/>
    <cellStyle name="Normal 3 188" xfId="32927"/>
    <cellStyle name="Normal 3 189" xfId="32928"/>
    <cellStyle name="Normal 3 19" xfId="442"/>
    <cellStyle name="Normal 3 19 2" xfId="443"/>
    <cellStyle name="Normal 3 19 2 2" xfId="2048"/>
    <cellStyle name="Normal 3 19 2 2 2" xfId="10754"/>
    <cellStyle name="Normal 3 19 2 2 2 2" xfId="32929"/>
    <cellStyle name="Normal 3 19 2 2 3" xfId="32930"/>
    <cellStyle name="Normal 3 19 2 2_Sheet1" xfId="32931"/>
    <cellStyle name="Normal 3 19 2 3" xfId="11883"/>
    <cellStyle name="Normal 3 19 2 3 2" xfId="32933"/>
    <cellStyle name="Normal 3 19 2 3 3" xfId="32934"/>
    <cellStyle name="Normal 3 19 2 3 4" xfId="32932"/>
    <cellStyle name="Normal 3 19 2 4" xfId="16900"/>
    <cellStyle name="Normal 3 19 2 4 2" xfId="32935"/>
    <cellStyle name="Normal 3 19 2_Sheet1" xfId="32936"/>
    <cellStyle name="Normal 3 19 3" xfId="2047"/>
    <cellStyle name="Normal 3 19 3 2" xfId="10755"/>
    <cellStyle name="Normal 3 19 3 2 2" xfId="32937"/>
    <cellStyle name="Normal 3 19 3 3" xfId="32938"/>
    <cellStyle name="Normal 3 19 3_Sheet1" xfId="32939"/>
    <cellStyle name="Normal 3 19 4" xfId="11882"/>
    <cellStyle name="Normal 3 19 4 2" xfId="32941"/>
    <cellStyle name="Normal 3 19 4 3" xfId="32942"/>
    <cellStyle name="Normal 3 19 4 4" xfId="32940"/>
    <cellStyle name="Normal 3 19 5" xfId="16899"/>
    <cellStyle name="Normal 3 19 5 2" xfId="32943"/>
    <cellStyle name="Normal 3 19_ASP" xfId="9925"/>
    <cellStyle name="Normal 3 190" xfId="32944"/>
    <cellStyle name="Normal 3 191" xfId="32945"/>
    <cellStyle name="Normal 3 192" xfId="32946"/>
    <cellStyle name="Normal 3 193" xfId="32947"/>
    <cellStyle name="Normal 3 194" xfId="32948"/>
    <cellStyle name="Normal 3 195" xfId="32949"/>
    <cellStyle name="Normal 3 196" xfId="32950"/>
    <cellStyle name="Normal 3 197" xfId="32951"/>
    <cellStyle name="Normal 3 198" xfId="32952"/>
    <cellStyle name="Normal 3 199" xfId="32953"/>
    <cellStyle name="Normal 3 2" xfId="444"/>
    <cellStyle name="Normal 3 2 10" xfId="445"/>
    <cellStyle name="Normal 3 2 10 2" xfId="446"/>
    <cellStyle name="Normal 3 2 10 2 2" xfId="2051"/>
    <cellStyle name="Normal 3 2 10 2 2 2" xfId="10756"/>
    <cellStyle name="Normal 3 2 10 2 2 2 2" xfId="32954"/>
    <cellStyle name="Normal 3 2 10 2 2 3" xfId="32955"/>
    <cellStyle name="Normal 3 2 10 2 2_Sheet1" xfId="32956"/>
    <cellStyle name="Normal 3 2 10 2 3" xfId="11886"/>
    <cellStyle name="Normal 3 2 10 2 3 2" xfId="32958"/>
    <cellStyle name="Normal 3 2 10 2 3 3" xfId="32959"/>
    <cellStyle name="Normal 3 2 10 2 3 4" xfId="32957"/>
    <cellStyle name="Normal 3 2 10 2 4" xfId="16903"/>
    <cellStyle name="Normal 3 2 10 2 4 2" xfId="32960"/>
    <cellStyle name="Normal 3 2 10 2_Sheet1" xfId="32961"/>
    <cellStyle name="Normal 3 2 10 3" xfId="2050"/>
    <cellStyle name="Normal 3 2 10 3 2" xfId="10757"/>
    <cellStyle name="Normal 3 2 10 3 2 2" xfId="32962"/>
    <cellStyle name="Normal 3 2 10 3 3" xfId="32963"/>
    <cellStyle name="Normal 3 2 10 3_Sheet1" xfId="32964"/>
    <cellStyle name="Normal 3 2 10 4" xfId="11885"/>
    <cellStyle name="Normal 3 2 10 4 2" xfId="32966"/>
    <cellStyle name="Normal 3 2 10 4 3" xfId="32967"/>
    <cellStyle name="Normal 3 2 10 4 4" xfId="32965"/>
    <cellStyle name="Normal 3 2 10 5" xfId="16902"/>
    <cellStyle name="Normal 3 2 10 5 2" xfId="32968"/>
    <cellStyle name="Normal 3 2 10_ASP" xfId="9926"/>
    <cellStyle name="Normal 3 2 11" xfId="447"/>
    <cellStyle name="Normal 3 2 11 2" xfId="448"/>
    <cellStyle name="Normal 3 2 11 2 2" xfId="2053"/>
    <cellStyle name="Normal 3 2 11 2 2 2" xfId="10758"/>
    <cellStyle name="Normal 3 2 11 2 2 2 2" xfId="32969"/>
    <cellStyle name="Normal 3 2 11 2 2 3" xfId="32970"/>
    <cellStyle name="Normal 3 2 11 2 2_Sheet1" xfId="32971"/>
    <cellStyle name="Normal 3 2 11 2 3" xfId="11888"/>
    <cellStyle name="Normal 3 2 11 2 3 2" xfId="32973"/>
    <cellStyle name="Normal 3 2 11 2 3 3" xfId="32974"/>
    <cellStyle name="Normal 3 2 11 2 3 4" xfId="32972"/>
    <cellStyle name="Normal 3 2 11 2 4" xfId="16905"/>
    <cellStyle name="Normal 3 2 11 2 4 2" xfId="32975"/>
    <cellStyle name="Normal 3 2 11 2_Sheet1" xfId="32976"/>
    <cellStyle name="Normal 3 2 11 3" xfId="2052"/>
    <cellStyle name="Normal 3 2 11 3 2" xfId="10759"/>
    <cellStyle name="Normal 3 2 11 3 2 2" xfId="32977"/>
    <cellStyle name="Normal 3 2 11 3 3" xfId="32978"/>
    <cellStyle name="Normal 3 2 11 3_Sheet1" xfId="32979"/>
    <cellStyle name="Normal 3 2 11 4" xfId="11887"/>
    <cellStyle name="Normal 3 2 11 4 2" xfId="32981"/>
    <cellStyle name="Normal 3 2 11 4 3" xfId="32982"/>
    <cellStyle name="Normal 3 2 11 4 4" xfId="32980"/>
    <cellStyle name="Normal 3 2 11 5" xfId="16904"/>
    <cellStyle name="Normal 3 2 11 5 2" xfId="32983"/>
    <cellStyle name="Normal 3 2 11_ASP" xfId="9927"/>
    <cellStyle name="Normal 3 2 12" xfId="449"/>
    <cellStyle name="Normal 3 2 12 2" xfId="450"/>
    <cellStyle name="Normal 3 2 12 2 2" xfId="2055"/>
    <cellStyle name="Normal 3 2 12 2 2 2" xfId="10760"/>
    <cellStyle name="Normal 3 2 12 2 2 2 2" xfId="32984"/>
    <cellStyle name="Normal 3 2 12 2 2 3" xfId="32985"/>
    <cellStyle name="Normal 3 2 12 2 2_Sheet1" xfId="32986"/>
    <cellStyle name="Normal 3 2 12 2 3" xfId="11890"/>
    <cellStyle name="Normal 3 2 12 2 3 2" xfId="32988"/>
    <cellStyle name="Normal 3 2 12 2 3 3" xfId="32989"/>
    <cellStyle name="Normal 3 2 12 2 3 4" xfId="32987"/>
    <cellStyle name="Normal 3 2 12 2 4" xfId="16907"/>
    <cellStyle name="Normal 3 2 12 2 4 2" xfId="32990"/>
    <cellStyle name="Normal 3 2 12 2_Sheet1" xfId="32991"/>
    <cellStyle name="Normal 3 2 12 3" xfId="2054"/>
    <cellStyle name="Normal 3 2 12 3 2" xfId="10761"/>
    <cellStyle name="Normal 3 2 12 3 2 2" xfId="32992"/>
    <cellStyle name="Normal 3 2 12 3 3" xfId="32993"/>
    <cellStyle name="Normal 3 2 12 3_Sheet1" xfId="32994"/>
    <cellStyle name="Normal 3 2 12 4" xfId="11889"/>
    <cellStyle name="Normal 3 2 12 4 2" xfId="32996"/>
    <cellStyle name="Normal 3 2 12 4 3" xfId="32997"/>
    <cellStyle name="Normal 3 2 12 4 4" xfId="32995"/>
    <cellStyle name="Normal 3 2 12 5" xfId="16906"/>
    <cellStyle name="Normal 3 2 12 5 2" xfId="32998"/>
    <cellStyle name="Normal 3 2 12_ASP" xfId="9928"/>
    <cellStyle name="Normal 3 2 13" xfId="451"/>
    <cellStyle name="Normal 3 2 13 2" xfId="452"/>
    <cellStyle name="Normal 3 2 13 2 2" xfId="2057"/>
    <cellStyle name="Normal 3 2 13 2 2 2" xfId="10762"/>
    <cellStyle name="Normal 3 2 13 2 2 2 2" xfId="32999"/>
    <cellStyle name="Normal 3 2 13 2 2 3" xfId="33000"/>
    <cellStyle name="Normal 3 2 13 2 2_Sheet1" xfId="33001"/>
    <cellStyle name="Normal 3 2 13 2 3" xfId="11892"/>
    <cellStyle name="Normal 3 2 13 2 3 2" xfId="33003"/>
    <cellStyle name="Normal 3 2 13 2 3 3" xfId="33004"/>
    <cellStyle name="Normal 3 2 13 2 3 4" xfId="33002"/>
    <cellStyle name="Normal 3 2 13 2 4" xfId="16909"/>
    <cellStyle name="Normal 3 2 13 2 4 2" xfId="33005"/>
    <cellStyle name="Normal 3 2 13 2_Sheet1" xfId="33006"/>
    <cellStyle name="Normal 3 2 13 3" xfId="2056"/>
    <cellStyle name="Normal 3 2 13 3 2" xfId="10763"/>
    <cellStyle name="Normal 3 2 13 3 2 2" xfId="33007"/>
    <cellStyle name="Normal 3 2 13 3 3" xfId="33008"/>
    <cellStyle name="Normal 3 2 13 3_Sheet1" xfId="33009"/>
    <cellStyle name="Normal 3 2 13 4" xfId="11891"/>
    <cellStyle name="Normal 3 2 13 4 2" xfId="33011"/>
    <cellStyle name="Normal 3 2 13 4 3" xfId="33012"/>
    <cellStyle name="Normal 3 2 13 4 4" xfId="33010"/>
    <cellStyle name="Normal 3 2 13 5" xfId="16908"/>
    <cellStyle name="Normal 3 2 13 5 2" xfId="33013"/>
    <cellStyle name="Normal 3 2 13_ASP" xfId="9929"/>
    <cellStyle name="Normal 3 2 14" xfId="453"/>
    <cellStyle name="Normal 3 2 14 2" xfId="2058"/>
    <cellStyle name="Normal 3 2 14 2 2" xfId="10764"/>
    <cellStyle name="Normal 3 2 14 2 2 2" xfId="33014"/>
    <cellStyle name="Normal 3 2 14 2 3" xfId="33015"/>
    <cellStyle name="Normal 3 2 14 2_Sheet1" xfId="33016"/>
    <cellStyle name="Normal 3 2 14 3" xfId="11893"/>
    <cellStyle name="Normal 3 2 14 3 2" xfId="33018"/>
    <cellStyle name="Normal 3 2 14 3 3" xfId="33019"/>
    <cellStyle name="Normal 3 2 14 3 4" xfId="33017"/>
    <cellStyle name="Normal 3 2 14 4" xfId="16910"/>
    <cellStyle name="Normal 3 2 14 4 2" xfId="33020"/>
    <cellStyle name="Normal 3 2 14_Sheet1" xfId="33021"/>
    <cellStyle name="Normal 3 2 15" xfId="2049"/>
    <cellStyle name="Normal 3 2 15 2" xfId="4302"/>
    <cellStyle name="Normal 3 2 15 2 2" xfId="14529"/>
    <cellStyle name="Normal 3 2 15 2 2 2" xfId="33022"/>
    <cellStyle name="Normal 3 2 15 2 3" xfId="19541"/>
    <cellStyle name="Normal 3 2 15 3" xfId="11219"/>
    <cellStyle name="Normal 3 2 15 3 2" xfId="33023"/>
    <cellStyle name="Normal 3 2 15 3 3" xfId="22139"/>
    <cellStyle name="Normal 3 2 15 4" xfId="3634"/>
    <cellStyle name="Normal 3 2 15 5" xfId="13890"/>
    <cellStyle name="Normal 3 2 15 6" xfId="18902"/>
    <cellStyle name="Normal 3 2 15_Sheet1" xfId="33024"/>
    <cellStyle name="Normal 3 2 16" xfId="3869"/>
    <cellStyle name="Normal 3 2 16 2" xfId="5354"/>
    <cellStyle name="Normal 3 2 16 2 2" xfId="15527"/>
    <cellStyle name="Normal 3 2 16 2 2 2" xfId="33025"/>
    <cellStyle name="Normal 3 2 16 2 3" xfId="20539"/>
    <cellStyle name="Normal 3 2 16 2 3 2" xfId="48268"/>
    <cellStyle name="Normal 3 2 16 3" xfId="4483"/>
    <cellStyle name="Normal 3 2 16 3 2" xfId="14704"/>
    <cellStyle name="Normal 3 2 16 3 3" xfId="19716"/>
    <cellStyle name="Normal 3 2 16 4" xfId="14106"/>
    <cellStyle name="Normal 3 2 16 4 2" xfId="22140"/>
    <cellStyle name="Normal 3 2 16 5" xfId="19118"/>
    <cellStyle name="Normal 3 2 16 5 2" xfId="48126"/>
    <cellStyle name="Normal 3 2 16_Sheet1" xfId="33026"/>
    <cellStyle name="Normal 3 2 17" xfId="4143"/>
    <cellStyle name="Normal 3 2 17 2" xfId="11274"/>
    <cellStyle name="Normal 3 2 17 2 2" xfId="33027"/>
    <cellStyle name="Normal 3 2 17 2 3" xfId="22141"/>
    <cellStyle name="Normal 3 2 17 3" xfId="14373"/>
    <cellStyle name="Normal 3 2 17 4" xfId="19385"/>
    <cellStyle name="Normal 3 2 17_Sheet1" xfId="33028"/>
    <cellStyle name="Normal 3 2 18" xfId="5300"/>
    <cellStyle name="Normal 3 2 18 2" xfId="15473"/>
    <cellStyle name="Normal 3 2 18 2 2" xfId="33029"/>
    <cellStyle name="Normal 3 2 18 3" xfId="20485"/>
    <cellStyle name="Normal 3 2 18 3 2" xfId="33030"/>
    <cellStyle name="Normal 3 2 18 4" xfId="33031"/>
    <cellStyle name="Normal 3 2 18_Sheet1" xfId="33032"/>
    <cellStyle name="Normal 3 2 19" xfId="5301"/>
    <cellStyle name="Normal 3 2 19 2" xfId="15474"/>
    <cellStyle name="Normal 3 2 19 2 2" xfId="33033"/>
    <cellStyle name="Normal 3 2 19 3" xfId="20486"/>
    <cellStyle name="Normal 3 2 19 3 2" xfId="33034"/>
    <cellStyle name="Normal 3 2 19 4" xfId="48269"/>
    <cellStyle name="Normal 3 2 19_Sheet1" xfId="33035"/>
    <cellStyle name="Normal 3 2 2" xfId="454"/>
    <cellStyle name="Normal 3 2 2 2" xfId="455"/>
    <cellStyle name="Normal 3 2 2 2 2" xfId="2060"/>
    <cellStyle name="Normal 3 2 2 2 2 2" xfId="10765"/>
    <cellStyle name="Normal 3 2 2 2 2 2 2" xfId="33036"/>
    <cellStyle name="Normal 3 2 2 2 2 3" xfId="33037"/>
    <cellStyle name="Normal 3 2 2 2 2_Sheet1" xfId="33038"/>
    <cellStyle name="Normal 3 2 2 2 3" xfId="11895"/>
    <cellStyle name="Normal 3 2 2 2 3 2" xfId="33040"/>
    <cellStyle name="Normal 3 2 2 2 3 3" xfId="33041"/>
    <cellStyle name="Normal 3 2 2 2 3 4" xfId="33039"/>
    <cellStyle name="Normal 3 2 2 2 4" xfId="16912"/>
    <cellStyle name="Normal 3 2 2 2 4 2" xfId="33042"/>
    <cellStyle name="Normal 3 2 2 2_Sheet1" xfId="33043"/>
    <cellStyle name="Normal 3 2 2 3" xfId="2059"/>
    <cellStyle name="Normal 3 2 2 3 2" xfId="10766"/>
    <cellStyle name="Normal 3 2 2 3 2 2" xfId="33044"/>
    <cellStyle name="Normal 3 2 2 3 3" xfId="33045"/>
    <cellStyle name="Normal 3 2 2 3_Sheet1" xfId="33046"/>
    <cellStyle name="Normal 3 2 2 4" xfId="11894"/>
    <cellStyle name="Normal 3 2 2 4 2" xfId="33048"/>
    <cellStyle name="Normal 3 2 2 4 3" xfId="33049"/>
    <cellStyle name="Normal 3 2 2 4 4" xfId="33047"/>
    <cellStyle name="Normal 3 2 2 5" xfId="16911"/>
    <cellStyle name="Normal 3 2 2 5 2" xfId="33050"/>
    <cellStyle name="Normal 3 2 2_ASP" xfId="9930"/>
    <cellStyle name="Normal 3 2 20" xfId="4469"/>
    <cellStyle name="Normal 3 2 20 2" xfId="14692"/>
    <cellStyle name="Normal 3 2 20 2 2" xfId="33052"/>
    <cellStyle name="Normal 3 2 20 3" xfId="19704"/>
    <cellStyle name="Normal 3 2 20 3 2" xfId="33053"/>
    <cellStyle name="Normal 3 2 20 4" xfId="33051"/>
    <cellStyle name="Normal 3 2 20 5" xfId="48270"/>
    <cellStyle name="Normal 3 2 20_Sheet2" xfId="33054"/>
    <cellStyle name="Normal 3 2 21" xfId="5478"/>
    <cellStyle name="Normal 3 2 21 2" xfId="15643"/>
    <cellStyle name="Normal 3 2 21 2 2" xfId="33055"/>
    <cellStyle name="Normal 3 2 21 3" xfId="20655"/>
    <cellStyle name="Normal 3 2 22" xfId="11884"/>
    <cellStyle name="Normal 3 2 22 2" xfId="33056"/>
    <cellStyle name="Normal 3 2 23" xfId="16901"/>
    <cellStyle name="Normal 3 2 23 2" xfId="33057"/>
    <cellStyle name="Normal 3 2 24" xfId="33058"/>
    <cellStyle name="Normal 3 2 25" xfId="33059"/>
    <cellStyle name="Normal 3 2 26" xfId="33060"/>
    <cellStyle name="Normal 3 2 27" xfId="33061"/>
    <cellStyle name="Normal 3 2 28" xfId="33062"/>
    <cellStyle name="Normal 3 2 29" xfId="33063"/>
    <cellStyle name="Normal 3 2 3" xfId="456"/>
    <cellStyle name="Normal 3 2 3 2" xfId="457"/>
    <cellStyle name="Normal 3 2 3 2 2" xfId="2062"/>
    <cellStyle name="Normal 3 2 3 2 2 2" xfId="10767"/>
    <cellStyle name="Normal 3 2 3 2 2 2 2" xfId="33064"/>
    <cellStyle name="Normal 3 2 3 2 2 3" xfId="33065"/>
    <cellStyle name="Normal 3 2 3 2 2_Sheet1" xfId="33066"/>
    <cellStyle name="Normal 3 2 3 2 3" xfId="11897"/>
    <cellStyle name="Normal 3 2 3 2 3 2" xfId="33068"/>
    <cellStyle name="Normal 3 2 3 2 3 3" xfId="33069"/>
    <cellStyle name="Normal 3 2 3 2 3 4" xfId="33067"/>
    <cellStyle name="Normal 3 2 3 2 4" xfId="16914"/>
    <cellStyle name="Normal 3 2 3 2 4 2" xfId="33070"/>
    <cellStyle name="Normal 3 2 3 2_Sheet1" xfId="33071"/>
    <cellStyle name="Normal 3 2 3 3" xfId="2061"/>
    <cellStyle name="Normal 3 2 3 3 2" xfId="10768"/>
    <cellStyle name="Normal 3 2 3 3 2 2" xfId="33072"/>
    <cellStyle name="Normal 3 2 3 3 3" xfId="33073"/>
    <cellStyle name="Normal 3 2 3 3_Sheet1" xfId="33074"/>
    <cellStyle name="Normal 3 2 3 4" xfId="11896"/>
    <cellStyle name="Normal 3 2 3 4 2" xfId="33076"/>
    <cellStyle name="Normal 3 2 3 4 3" xfId="33077"/>
    <cellStyle name="Normal 3 2 3 4 4" xfId="33075"/>
    <cellStyle name="Normal 3 2 3 5" xfId="16913"/>
    <cellStyle name="Normal 3 2 3 5 2" xfId="33078"/>
    <cellStyle name="Normal 3 2 3_ASP" xfId="9931"/>
    <cellStyle name="Normal 3 2 30" xfId="33079"/>
    <cellStyle name="Normal 3 2 31" xfId="33080"/>
    <cellStyle name="Normal 3 2 32" xfId="33081"/>
    <cellStyle name="Normal 3 2 33" xfId="33082"/>
    <cellStyle name="Normal 3 2 34" xfId="33083"/>
    <cellStyle name="Normal 3 2 35" xfId="33084"/>
    <cellStyle name="Normal 3 2 36" xfId="33085"/>
    <cellStyle name="Normal 3 2 37" xfId="33086"/>
    <cellStyle name="Normal 3 2 38" xfId="33087"/>
    <cellStyle name="Normal 3 2 39" xfId="33088"/>
    <cellStyle name="Normal 3 2 4" xfId="458"/>
    <cellStyle name="Normal 3 2 4 2" xfId="459"/>
    <cellStyle name="Normal 3 2 4 2 2" xfId="2064"/>
    <cellStyle name="Normal 3 2 4 2 2 2" xfId="10769"/>
    <cellStyle name="Normal 3 2 4 2 2 2 2" xfId="33089"/>
    <cellStyle name="Normal 3 2 4 2 2 3" xfId="33090"/>
    <cellStyle name="Normal 3 2 4 2 2_Sheet1" xfId="33091"/>
    <cellStyle name="Normal 3 2 4 2 3" xfId="11899"/>
    <cellStyle name="Normal 3 2 4 2 3 2" xfId="33093"/>
    <cellStyle name="Normal 3 2 4 2 3 3" xfId="33094"/>
    <cellStyle name="Normal 3 2 4 2 3 4" xfId="33092"/>
    <cellStyle name="Normal 3 2 4 2 4" xfId="16916"/>
    <cellStyle name="Normal 3 2 4 2 4 2" xfId="33095"/>
    <cellStyle name="Normal 3 2 4 2_Sheet1" xfId="33096"/>
    <cellStyle name="Normal 3 2 4 3" xfId="2063"/>
    <cellStyle name="Normal 3 2 4 3 2" xfId="10770"/>
    <cellStyle name="Normal 3 2 4 3 2 2" xfId="33097"/>
    <cellStyle name="Normal 3 2 4 3 3" xfId="33098"/>
    <cellStyle name="Normal 3 2 4 3_Sheet1" xfId="33099"/>
    <cellStyle name="Normal 3 2 4 4" xfId="11898"/>
    <cellStyle name="Normal 3 2 4 4 2" xfId="33101"/>
    <cellStyle name="Normal 3 2 4 4 3" xfId="33102"/>
    <cellStyle name="Normal 3 2 4 4 4" xfId="33100"/>
    <cellStyle name="Normal 3 2 4 5" xfId="16915"/>
    <cellStyle name="Normal 3 2 4 5 2" xfId="33103"/>
    <cellStyle name="Normal 3 2 4_ASP" xfId="9932"/>
    <cellStyle name="Normal 3 2 40" xfId="33104"/>
    <cellStyle name="Normal 3 2 41" xfId="33105"/>
    <cellStyle name="Normal 3 2 42" xfId="33106"/>
    <cellStyle name="Normal 3 2 43" xfId="33107"/>
    <cellStyle name="Normal 3 2 44" xfId="33108"/>
    <cellStyle name="Normal 3 2 45" xfId="33109"/>
    <cellStyle name="Normal 3 2 46" xfId="33110"/>
    <cellStyle name="Normal 3 2 47" xfId="33111"/>
    <cellStyle name="Normal 3 2 48" xfId="33112"/>
    <cellStyle name="Normal 3 2 49" xfId="33113"/>
    <cellStyle name="Normal 3 2 5" xfId="460"/>
    <cellStyle name="Normal 3 2 5 2" xfId="461"/>
    <cellStyle name="Normal 3 2 5 2 2" xfId="2066"/>
    <cellStyle name="Normal 3 2 5 2 2 2" xfId="10771"/>
    <cellStyle name="Normal 3 2 5 2 2 2 2" xfId="33114"/>
    <cellStyle name="Normal 3 2 5 2 2 3" xfId="33115"/>
    <cellStyle name="Normal 3 2 5 2 2_Sheet1" xfId="33116"/>
    <cellStyle name="Normal 3 2 5 2 3" xfId="11901"/>
    <cellStyle name="Normal 3 2 5 2 3 2" xfId="33118"/>
    <cellStyle name="Normal 3 2 5 2 3 3" xfId="33119"/>
    <cellStyle name="Normal 3 2 5 2 3 4" xfId="33117"/>
    <cellStyle name="Normal 3 2 5 2 4" xfId="16918"/>
    <cellStyle name="Normal 3 2 5 2 4 2" xfId="33120"/>
    <cellStyle name="Normal 3 2 5 2_Sheet1" xfId="33121"/>
    <cellStyle name="Normal 3 2 5 3" xfId="2065"/>
    <cellStyle name="Normal 3 2 5 3 2" xfId="10772"/>
    <cellStyle name="Normal 3 2 5 3 2 2" xfId="33122"/>
    <cellStyle name="Normal 3 2 5 3 3" xfId="33123"/>
    <cellStyle name="Normal 3 2 5 3_Sheet1" xfId="33124"/>
    <cellStyle name="Normal 3 2 5 4" xfId="11900"/>
    <cellStyle name="Normal 3 2 5 4 2" xfId="33126"/>
    <cellStyle name="Normal 3 2 5 4 3" xfId="33127"/>
    <cellStyle name="Normal 3 2 5 4 4" xfId="33125"/>
    <cellStyle name="Normal 3 2 5 5" xfId="16917"/>
    <cellStyle name="Normal 3 2 5 5 2" xfId="33128"/>
    <cellStyle name="Normal 3 2 5_ASP" xfId="9933"/>
    <cellStyle name="Normal 3 2 50" xfId="33129"/>
    <cellStyle name="Normal 3 2 51" xfId="33130"/>
    <cellStyle name="Normal 3 2 52" xfId="33131"/>
    <cellStyle name="Normal 3 2 53" xfId="33132"/>
    <cellStyle name="Normal 3 2 6" xfId="462"/>
    <cellStyle name="Normal 3 2 6 2" xfId="463"/>
    <cellStyle name="Normal 3 2 6 2 2" xfId="2068"/>
    <cellStyle name="Normal 3 2 6 2 2 2" xfId="10773"/>
    <cellStyle name="Normal 3 2 6 2 2 2 2" xfId="33133"/>
    <cellStyle name="Normal 3 2 6 2 2 3" xfId="33134"/>
    <cellStyle name="Normal 3 2 6 2 2_Sheet1" xfId="33135"/>
    <cellStyle name="Normal 3 2 6 2 3" xfId="11903"/>
    <cellStyle name="Normal 3 2 6 2 3 2" xfId="33137"/>
    <cellStyle name="Normal 3 2 6 2 3 3" xfId="33138"/>
    <cellStyle name="Normal 3 2 6 2 3 4" xfId="33136"/>
    <cellStyle name="Normal 3 2 6 2 4" xfId="16920"/>
    <cellStyle name="Normal 3 2 6 2 4 2" xfId="33139"/>
    <cellStyle name="Normal 3 2 6 2_Sheet1" xfId="33140"/>
    <cellStyle name="Normal 3 2 6 3" xfId="2067"/>
    <cellStyle name="Normal 3 2 6 3 2" xfId="10774"/>
    <cellStyle name="Normal 3 2 6 3 2 2" xfId="33141"/>
    <cellStyle name="Normal 3 2 6 3 3" xfId="33142"/>
    <cellStyle name="Normal 3 2 6 3_Sheet1" xfId="33143"/>
    <cellStyle name="Normal 3 2 6 4" xfId="11902"/>
    <cellStyle name="Normal 3 2 6 4 2" xfId="33145"/>
    <cellStyle name="Normal 3 2 6 4 3" xfId="33146"/>
    <cellStyle name="Normal 3 2 6 4 4" xfId="33144"/>
    <cellStyle name="Normal 3 2 6 5" xfId="16919"/>
    <cellStyle name="Normal 3 2 6 5 2" xfId="33147"/>
    <cellStyle name="Normal 3 2 6_ASP" xfId="9934"/>
    <cellStyle name="Normal 3 2 7" xfId="464"/>
    <cellStyle name="Normal 3 2 7 2" xfId="465"/>
    <cellStyle name="Normal 3 2 7 2 2" xfId="2070"/>
    <cellStyle name="Normal 3 2 7 2 2 2" xfId="10775"/>
    <cellStyle name="Normal 3 2 7 2 2 2 2" xfId="33148"/>
    <cellStyle name="Normal 3 2 7 2 2 3" xfId="33149"/>
    <cellStyle name="Normal 3 2 7 2 2_Sheet1" xfId="33150"/>
    <cellStyle name="Normal 3 2 7 2 3" xfId="11905"/>
    <cellStyle name="Normal 3 2 7 2 3 2" xfId="33152"/>
    <cellStyle name="Normal 3 2 7 2 3 3" xfId="33153"/>
    <cellStyle name="Normal 3 2 7 2 3 4" xfId="33151"/>
    <cellStyle name="Normal 3 2 7 2 4" xfId="16922"/>
    <cellStyle name="Normal 3 2 7 2 4 2" xfId="33154"/>
    <cellStyle name="Normal 3 2 7 2_Sheet1" xfId="33155"/>
    <cellStyle name="Normal 3 2 7 3" xfId="2069"/>
    <cellStyle name="Normal 3 2 7 3 2" xfId="10776"/>
    <cellStyle name="Normal 3 2 7 3 2 2" xfId="33156"/>
    <cellStyle name="Normal 3 2 7 3 3" xfId="33157"/>
    <cellStyle name="Normal 3 2 7 3_Sheet1" xfId="33158"/>
    <cellStyle name="Normal 3 2 7 4" xfId="11904"/>
    <cellStyle name="Normal 3 2 7 4 2" xfId="33160"/>
    <cellStyle name="Normal 3 2 7 4 3" xfId="33161"/>
    <cellStyle name="Normal 3 2 7 4 4" xfId="33159"/>
    <cellStyle name="Normal 3 2 7 5" xfId="16921"/>
    <cellStyle name="Normal 3 2 7 5 2" xfId="33162"/>
    <cellStyle name="Normal 3 2 7_ASP" xfId="9935"/>
    <cellStyle name="Normal 3 2 8" xfId="466"/>
    <cellStyle name="Normal 3 2 8 2" xfId="467"/>
    <cellStyle name="Normal 3 2 8 2 2" xfId="2072"/>
    <cellStyle name="Normal 3 2 8 2 2 2" xfId="10777"/>
    <cellStyle name="Normal 3 2 8 2 2 2 2" xfId="33163"/>
    <cellStyle name="Normal 3 2 8 2 2 3" xfId="33164"/>
    <cellStyle name="Normal 3 2 8 2 2_Sheet1" xfId="33165"/>
    <cellStyle name="Normal 3 2 8 2 3" xfId="11907"/>
    <cellStyle name="Normal 3 2 8 2 3 2" xfId="33167"/>
    <cellStyle name="Normal 3 2 8 2 3 3" xfId="33168"/>
    <cellStyle name="Normal 3 2 8 2 3 4" xfId="33166"/>
    <cellStyle name="Normal 3 2 8 2 4" xfId="16924"/>
    <cellStyle name="Normal 3 2 8 2 4 2" xfId="33169"/>
    <cellStyle name="Normal 3 2 8 2_Sheet1" xfId="33170"/>
    <cellStyle name="Normal 3 2 8 3" xfId="2071"/>
    <cellStyle name="Normal 3 2 8 3 2" xfId="10778"/>
    <cellStyle name="Normal 3 2 8 3 2 2" xfId="33171"/>
    <cellStyle name="Normal 3 2 8 3 3" xfId="33172"/>
    <cellStyle name="Normal 3 2 8 3_Sheet1" xfId="33173"/>
    <cellStyle name="Normal 3 2 8 4" xfId="11906"/>
    <cellStyle name="Normal 3 2 8 4 2" xfId="33175"/>
    <cellStyle name="Normal 3 2 8 4 3" xfId="33176"/>
    <cellStyle name="Normal 3 2 8 4 4" xfId="33174"/>
    <cellStyle name="Normal 3 2 8 5" xfId="16923"/>
    <cellStyle name="Normal 3 2 8 5 2" xfId="33177"/>
    <cellStyle name="Normal 3 2 8_ASP" xfId="9936"/>
    <cellStyle name="Normal 3 2 9" xfId="468"/>
    <cellStyle name="Normal 3 2 9 2" xfId="469"/>
    <cellStyle name="Normal 3 2 9 2 2" xfId="2074"/>
    <cellStyle name="Normal 3 2 9 2 2 2" xfId="10779"/>
    <cellStyle name="Normal 3 2 9 2 2 2 2" xfId="33178"/>
    <cellStyle name="Normal 3 2 9 2 2 3" xfId="33179"/>
    <cellStyle name="Normal 3 2 9 2 2_Sheet1" xfId="33180"/>
    <cellStyle name="Normal 3 2 9 2 3" xfId="11909"/>
    <cellStyle name="Normal 3 2 9 2 3 2" xfId="33182"/>
    <cellStyle name="Normal 3 2 9 2 3 3" xfId="33183"/>
    <cellStyle name="Normal 3 2 9 2 3 4" xfId="33181"/>
    <cellStyle name="Normal 3 2 9 2 4" xfId="16926"/>
    <cellStyle name="Normal 3 2 9 2 4 2" xfId="33184"/>
    <cellStyle name="Normal 3 2 9 2_Sheet1" xfId="33185"/>
    <cellStyle name="Normal 3 2 9 3" xfId="2073"/>
    <cellStyle name="Normal 3 2 9 3 2" xfId="10780"/>
    <cellStyle name="Normal 3 2 9 3 2 2" xfId="33186"/>
    <cellStyle name="Normal 3 2 9 3 3" xfId="33187"/>
    <cellStyle name="Normal 3 2 9 3_Sheet1" xfId="33188"/>
    <cellStyle name="Normal 3 2 9 4" xfId="11908"/>
    <cellStyle name="Normal 3 2 9 4 2" xfId="33190"/>
    <cellStyle name="Normal 3 2 9 4 3" xfId="33191"/>
    <cellStyle name="Normal 3 2 9 4 4" xfId="33189"/>
    <cellStyle name="Normal 3 2 9 5" xfId="16925"/>
    <cellStyle name="Normal 3 2 9 5 2" xfId="33192"/>
    <cellStyle name="Normal 3 2 9_ASP" xfId="9937"/>
    <cellStyle name="Normal 3 2_12.19WM-131219C MS BNB" xfId="10272"/>
    <cellStyle name="Normal 3 20" xfId="470"/>
    <cellStyle name="Normal 3 20 2" xfId="471"/>
    <cellStyle name="Normal 3 20 2 2" xfId="2076"/>
    <cellStyle name="Normal 3 20 2 2 2" xfId="10781"/>
    <cellStyle name="Normal 3 20 2 2 2 2" xfId="33193"/>
    <cellStyle name="Normal 3 20 2 2 3" xfId="33194"/>
    <cellStyle name="Normal 3 20 2 2_Sheet1" xfId="33195"/>
    <cellStyle name="Normal 3 20 2 3" xfId="11911"/>
    <cellStyle name="Normal 3 20 2 3 2" xfId="33197"/>
    <cellStyle name="Normal 3 20 2 3 3" xfId="33198"/>
    <cellStyle name="Normal 3 20 2 3 4" xfId="33196"/>
    <cellStyle name="Normal 3 20 2 4" xfId="16928"/>
    <cellStyle name="Normal 3 20 2 4 2" xfId="33199"/>
    <cellStyle name="Normal 3 20 2_Sheet1" xfId="33200"/>
    <cellStyle name="Normal 3 20 3" xfId="2075"/>
    <cellStyle name="Normal 3 20 3 2" xfId="10782"/>
    <cellStyle name="Normal 3 20 3 2 2" xfId="33201"/>
    <cellStyle name="Normal 3 20 3 3" xfId="33202"/>
    <cellStyle name="Normal 3 20 3_Sheet1" xfId="33203"/>
    <cellStyle name="Normal 3 20 4" xfId="11910"/>
    <cellStyle name="Normal 3 20 4 2" xfId="33205"/>
    <cellStyle name="Normal 3 20 4 3" xfId="33206"/>
    <cellStyle name="Normal 3 20 4 4" xfId="33204"/>
    <cellStyle name="Normal 3 20 5" xfId="16927"/>
    <cellStyle name="Normal 3 20 5 2" xfId="33207"/>
    <cellStyle name="Normal 3 20_ASP" xfId="9938"/>
    <cellStyle name="Normal 3 200" xfId="33208"/>
    <cellStyle name="Normal 3 201" xfId="33209"/>
    <cellStyle name="Normal 3 202" xfId="33210"/>
    <cellStyle name="Normal 3 203" xfId="33211"/>
    <cellStyle name="Normal 3 204" xfId="33212"/>
    <cellStyle name="Normal 3 205" xfId="33213"/>
    <cellStyle name="Normal 3 206" xfId="33214"/>
    <cellStyle name="Normal 3 207" xfId="33215"/>
    <cellStyle name="Normal 3 208" xfId="33216"/>
    <cellStyle name="Normal 3 209" xfId="33217"/>
    <cellStyle name="Normal 3 21" xfId="472"/>
    <cellStyle name="Normal 3 21 2" xfId="473"/>
    <cellStyle name="Normal 3 21 2 2" xfId="2078"/>
    <cellStyle name="Normal 3 21 2 2 2" xfId="10783"/>
    <cellStyle name="Normal 3 21 2 2 2 2" xfId="33218"/>
    <cellStyle name="Normal 3 21 2 2 3" xfId="33219"/>
    <cellStyle name="Normal 3 21 2 2_Sheet1" xfId="33220"/>
    <cellStyle name="Normal 3 21 2 3" xfId="11913"/>
    <cellStyle name="Normal 3 21 2 3 2" xfId="33222"/>
    <cellStyle name="Normal 3 21 2 3 3" xfId="33223"/>
    <cellStyle name="Normal 3 21 2 3 4" xfId="33221"/>
    <cellStyle name="Normal 3 21 2 4" xfId="16930"/>
    <cellStyle name="Normal 3 21 2 4 2" xfId="33224"/>
    <cellStyle name="Normal 3 21 2_Sheet1" xfId="33225"/>
    <cellStyle name="Normal 3 21 3" xfId="2077"/>
    <cellStyle name="Normal 3 21 3 2" xfId="10784"/>
    <cellStyle name="Normal 3 21 3 2 2" xfId="33226"/>
    <cellStyle name="Normal 3 21 3 3" xfId="33227"/>
    <cellStyle name="Normal 3 21 3_Sheet1" xfId="33228"/>
    <cellStyle name="Normal 3 21 4" xfId="11912"/>
    <cellStyle name="Normal 3 21 4 2" xfId="33230"/>
    <cellStyle name="Normal 3 21 4 3" xfId="33231"/>
    <cellStyle name="Normal 3 21 4 4" xfId="33229"/>
    <cellStyle name="Normal 3 21 5" xfId="16929"/>
    <cellStyle name="Normal 3 21 5 2" xfId="33232"/>
    <cellStyle name="Normal 3 21_ASP" xfId="9939"/>
    <cellStyle name="Normal 3 210" xfId="33233"/>
    <cellStyle name="Normal 3 211" xfId="33234"/>
    <cellStyle name="Normal 3 212" xfId="33235"/>
    <cellStyle name="Normal 3 213" xfId="33236"/>
    <cellStyle name="Normal 3 214" xfId="33237"/>
    <cellStyle name="Normal 3 215" xfId="33238"/>
    <cellStyle name="Normal 3 216" xfId="33239"/>
    <cellStyle name="Normal 3 217" xfId="33240"/>
    <cellStyle name="Normal 3 218" xfId="33241"/>
    <cellStyle name="Normal 3 219" xfId="33242"/>
    <cellStyle name="Normal 3 22" xfId="474"/>
    <cellStyle name="Normal 3 22 2" xfId="475"/>
    <cellStyle name="Normal 3 22 2 2" xfId="2080"/>
    <cellStyle name="Normal 3 22 2 2 2" xfId="10785"/>
    <cellStyle name="Normal 3 22 2 2 2 2" xfId="33243"/>
    <cellStyle name="Normal 3 22 2 2 3" xfId="33244"/>
    <cellStyle name="Normal 3 22 2 2_Sheet1" xfId="33245"/>
    <cellStyle name="Normal 3 22 2 3" xfId="11915"/>
    <cellStyle name="Normal 3 22 2 3 2" xfId="33247"/>
    <cellStyle name="Normal 3 22 2 3 3" xfId="33248"/>
    <cellStyle name="Normal 3 22 2 3 4" xfId="33246"/>
    <cellStyle name="Normal 3 22 2 4" xfId="16932"/>
    <cellStyle name="Normal 3 22 2 4 2" xfId="33249"/>
    <cellStyle name="Normal 3 22 2_Sheet1" xfId="33250"/>
    <cellStyle name="Normal 3 22 3" xfId="2079"/>
    <cellStyle name="Normal 3 22 3 2" xfId="10786"/>
    <cellStyle name="Normal 3 22 3 2 2" xfId="33251"/>
    <cellStyle name="Normal 3 22 3 3" xfId="33252"/>
    <cellStyle name="Normal 3 22 3_Sheet1" xfId="33253"/>
    <cellStyle name="Normal 3 22 4" xfId="11914"/>
    <cellStyle name="Normal 3 22 4 2" xfId="33255"/>
    <cellStyle name="Normal 3 22 4 3" xfId="33256"/>
    <cellStyle name="Normal 3 22 4 4" xfId="33254"/>
    <cellStyle name="Normal 3 22 5" xfId="16931"/>
    <cellStyle name="Normal 3 22 5 2" xfId="33257"/>
    <cellStyle name="Normal 3 22_ASP" xfId="9940"/>
    <cellStyle name="Normal 3 220" xfId="33258"/>
    <cellStyle name="Normal 3 221" xfId="33259"/>
    <cellStyle name="Normal 3 222" xfId="33260"/>
    <cellStyle name="Normal 3 223" xfId="33261"/>
    <cellStyle name="Normal 3 224" xfId="33262"/>
    <cellStyle name="Normal 3 225" xfId="33263"/>
    <cellStyle name="Normal 3 226" xfId="33264"/>
    <cellStyle name="Normal 3 227" xfId="33265"/>
    <cellStyle name="Normal 3 228" xfId="33266"/>
    <cellStyle name="Normal 3 229" xfId="33267"/>
    <cellStyle name="Normal 3 23" xfId="476"/>
    <cellStyle name="Normal 3 23 2" xfId="477"/>
    <cellStyle name="Normal 3 23 2 2" xfId="2082"/>
    <cellStyle name="Normal 3 23 2 2 2" xfId="10787"/>
    <cellStyle name="Normal 3 23 2 2 2 2" xfId="33268"/>
    <cellStyle name="Normal 3 23 2 2 3" xfId="33269"/>
    <cellStyle name="Normal 3 23 2 2_Sheet1" xfId="33270"/>
    <cellStyle name="Normal 3 23 2 3" xfId="11917"/>
    <cellStyle name="Normal 3 23 2 3 2" xfId="33272"/>
    <cellStyle name="Normal 3 23 2 3 3" xfId="33273"/>
    <cellStyle name="Normal 3 23 2 3 4" xfId="33271"/>
    <cellStyle name="Normal 3 23 2 4" xfId="16934"/>
    <cellStyle name="Normal 3 23 2 4 2" xfId="33274"/>
    <cellStyle name="Normal 3 23 2_Sheet1" xfId="33275"/>
    <cellStyle name="Normal 3 23 3" xfId="2081"/>
    <cellStyle name="Normal 3 23 3 2" xfId="10788"/>
    <cellStyle name="Normal 3 23 3 2 2" xfId="33276"/>
    <cellStyle name="Normal 3 23 3 3" xfId="33277"/>
    <cellStyle name="Normal 3 23 3_Sheet1" xfId="33278"/>
    <cellStyle name="Normal 3 23 4" xfId="11916"/>
    <cellStyle name="Normal 3 23 4 2" xfId="33280"/>
    <cellStyle name="Normal 3 23 4 3" xfId="33281"/>
    <cellStyle name="Normal 3 23 4 4" xfId="33279"/>
    <cellStyle name="Normal 3 23 5" xfId="16933"/>
    <cellStyle name="Normal 3 23 5 2" xfId="33282"/>
    <cellStyle name="Normal 3 23_ASP" xfId="9941"/>
    <cellStyle name="Normal 3 230" xfId="33283"/>
    <cellStyle name="Normal 3 231" xfId="33284"/>
    <cellStyle name="Normal 3 232" xfId="33285"/>
    <cellStyle name="Normal 3 233" xfId="33286"/>
    <cellStyle name="Normal 3 234" xfId="33287"/>
    <cellStyle name="Normal 3 235" xfId="33288"/>
    <cellStyle name="Normal 3 236" xfId="33289"/>
    <cellStyle name="Normal 3 237" xfId="33290"/>
    <cellStyle name="Normal 3 238" xfId="33291"/>
    <cellStyle name="Normal 3 239" xfId="33292"/>
    <cellStyle name="Normal 3 24" xfId="478"/>
    <cellStyle name="Normal 3 24 2" xfId="2083"/>
    <cellStyle name="Normal 3 24 2 2" xfId="10789"/>
    <cellStyle name="Normal 3 24 2 2 2" xfId="33293"/>
    <cellStyle name="Normal 3 24 2 3" xfId="33294"/>
    <cellStyle name="Normal 3 24 2_Sheet1" xfId="33295"/>
    <cellStyle name="Normal 3 24 3" xfId="11918"/>
    <cellStyle name="Normal 3 24 3 2" xfId="33297"/>
    <cellStyle name="Normal 3 24 3 3" xfId="33298"/>
    <cellStyle name="Normal 3 24 3 4" xfId="33296"/>
    <cellStyle name="Normal 3 24 4" xfId="16935"/>
    <cellStyle name="Normal 3 24 4 2" xfId="33299"/>
    <cellStyle name="Normal 3 24_Sheet1" xfId="33300"/>
    <cellStyle name="Normal 3 240" xfId="33301"/>
    <cellStyle name="Normal 3 241" xfId="33302"/>
    <cellStyle name="Normal 3 242" xfId="33303"/>
    <cellStyle name="Normal 3 243" xfId="33304"/>
    <cellStyle name="Normal 3 244" xfId="33305"/>
    <cellStyle name="Normal 3 245" xfId="33306"/>
    <cellStyle name="Normal 3 246" xfId="33307"/>
    <cellStyle name="Normal 3 247" xfId="33308"/>
    <cellStyle name="Normal 3 248" xfId="33309"/>
    <cellStyle name="Normal 3 249" xfId="33310"/>
    <cellStyle name="Normal 3 25" xfId="479"/>
    <cellStyle name="Normal 3 25 2" xfId="1119"/>
    <cellStyle name="Normal 3 25 2 2" xfId="12549"/>
    <cellStyle name="Normal 3 25 2 2 2" xfId="33311"/>
    <cellStyle name="Normal 3 25 2 3" xfId="17566"/>
    <cellStyle name="Normal 3 25 2 3 2" xfId="33312"/>
    <cellStyle name="Normal 3 25 2_Sheet1" xfId="33313"/>
    <cellStyle name="Normal 3 25 3" xfId="2084"/>
    <cellStyle name="Normal 3 25 3 2" xfId="33314"/>
    <cellStyle name="Normal 3 25 3 3" xfId="33315"/>
    <cellStyle name="Normal 3 25 3_Sheet1" xfId="33316"/>
    <cellStyle name="Normal 3 25 4" xfId="11919"/>
    <cellStyle name="Normal 3 25 4 2" xfId="33318"/>
    <cellStyle name="Normal 3 25 4 3" xfId="33317"/>
    <cellStyle name="Normal 3 25 5" xfId="16936"/>
    <cellStyle name="Normal 3 25 5 2" xfId="33319"/>
    <cellStyle name="Normal 3 25 6" xfId="33320"/>
    <cellStyle name="Normal 3 25_Sheet1" xfId="33321"/>
    <cellStyle name="Normal 3 250" xfId="33322"/>
    <cellStyle name="Normal 3 251" xfId="33323"/>
    <cellStyle name="Normal 3 252" xfId="33324"/>
    <cellStyle name="Normal 3 253" xfId="33325"/>
    <cellStyle name="Normal 3 254" xfId="33326"/>
    <cellStyle name="Normal 3 255" xfId="33327"/>
    <cellStyle name="Normal 3 256" xfId="33328"/>
    <cellStyle name="Normal 3 257" xfId="33329"/>
    <cellStyle name="Normal 3 258" xfId="33330"/>
    <cellStyle name="Normal 3 259" xfId="33331"/>
    <cellStyle name="Normal 3 259 2" xfId="33332"/>
    <cellStyle name="Normal 3 26" xfId="1370"/>
    <cellStyle name="Normal 3 26 2" xfId="3635"/>
    <cellStyle name="Normal 3 26 2 2" xfId="11275"/>
    <cellStyle name="Normal 3 26 2 2 2" xfId="33334"/>
    <cellStyle name="Normal 3 26 2 3" xfId="13891"/>
    <cellStyle name="Normal 3 26 2 3 2" xfId="33333"/>
    <cellStyle name="Normal 3 26 2 4" xfId="18903"/>
    <cellStyle name="Normal 3 26 2_Sheet2" xfId="33335"/>
    <cellStyle name="Normal 3 26 3" xfId="4068"/>
    <cellStyle name="Normal 3 26 3 2" xfId="4303"/>
    <cellStyle name="Normal 3 26 3 2 2" xfId="14530"/>
    <cellStyle name="Normal 3 26 3 2 3" xfId="19542"/>
    <cellStyle name="Normal 3 26 3 3" xfId="14300"/>
    <cellStyle name="Normal 3 26 3 3 2" xfId="33336"/>
    <cellStyle name="Normal 3 26 3 4" xfId="19312"/>
    <cellStyle name="Normal 3 26 4" xfId="11211"/>
    <cellStyle name="Normal 3 26 4 2" xfId="33337"/>
    <cellStyle name="Normal 3 26 5" xfId="12794"/>
    <cellStyle name="Normal 3 26 5 2" xfId="33338"/>
    <cellStyle name="Normal 3 26 6" xfId="17811"/>
    <cellStyle name="Normal 3 26_Sheet1" xfId="33339"/>
    <cellStyle name="Normal 3 260" xfId="33340"/>
    <cellStyle name="Normal 3 260 2" xfId="33341"/>
    <cellStyle name="Normal 3 261" xfId="33342"/>
    <cellStyle name="Normal 3 261 2" xfId="33343"/>
    <cellStyle name="Normal 3 262" xfId="33344"/>
    <cellStyle name="Normal 3 262 2" xfId="33345"/>
    <cellStyle name="Normal 3 263" xfId="33346"/>
    <cellStyle name="Normal 3 264" xfId="33347"/>
    <cellStyle name="Normal 3 265" xfId="33348"/>
    <cellStyle name="Normal 3 266" xfId="33349"/>
    <cellStyle name="Normal 3 267" xfId="33350"/>
    <cellStyle name="Normal 3 268" xfId="33351"/>
    <cellStyle name="Normal 3 269" xfId="33352"/>
    <cellStyle name="Normal 3 27" xfId="2030"/>
    <cellStyle name="Normal 3 27 2" xfId="4069"/>
    <cellStyle name="Normal 3 27 2 2" xfId="11276"/>
    <cellStyle name="Normal 3 27 2 2 2" xfId="48271"/>
    <cellStyle name="Normal 3 27 2 2 3" xfId="33354"/>
    <cellStyle name="Normal 3 27 2 3" xfId="14301"/>
    <cellStyle name="Normal 3 27 2 4" xfId="19313"/>
    <cellStyle name="Normal 3 27 3" xfId="5321"/>
    <cellStyle name="Normal 3 27 3 2" xfId="15494"/>
    <cellStyle name="Normal 3 27 3 2 2" xfId="33355"/>
    <cellStyle name="Normal 3 27 3 3" xfId="20506"/>
    <cellStyle name="Normal 3 27 4" xfId="4008"/>
    <cellStyle name="Normal 3 27 4 2" xfId="14241"/>
    <cellStyle name="Normal 3 27 4 2 2" xfId="33356"/>
    <cellStyle name="Normal 3 27 4 3" xfId="19253"/>
    <cellStyle name="Normal 3 27 5" xfId="11212"/>
    <cellStyle name="Normal 3 27 5 2" xfId="45264"/>
    <cellStyle name="Normal 3 27 6" xfId="3636"/>
    <cellStyle name="Normal 3 27 7" xfId="13892"/>
    <cellStyle name="Normal 3 27 8" xfId="18904"/>
    <cellStyle name="Normal 3 27_Sheet1" xfId="33357"/>
    <cellStyle name="Normal 3 270" xfId="33358"/>
    <cellStyle name="Normal 3 271" xfId="33359"/>
    <cellStyle name="Normal 3 272" xfId="33360"/>
    <cellStyle name="Normal 3 273" xfId="33361"/>
    <cellStyle name="Normal 3 274" xfId="33362"/>
    <cellStyle name="Normal 3 275" xfId="33363"/>
    <cellStyle name="Normal 3 276" xfId="33364"/>
    <cellStyle name="Normal 3 277" xfId="33365"/>
    <cellStyle name="Normal 3 278" xfId="33366"/>
    <cellStyle name="Normal 3 279" xfId="33367"/>
    <cellStyle name="Normal 3 28" xfId="3637"/>
    <cellStyle name="Normal 3 28 2" xfId="11214"/>
    <cellStyle name="Normal 3 28 2 2" xfId="33368"/>
    <cellStyle name="Normal 3 28 3" xfId="13893"/>
    <cellStyle name="Normal 3 28 4" xfId="18905"/>
    <cellStyle name="Normal 3 280" xfId="33369"/>
    <cellStyle name="Normal 3 281" xfId="33370"/>
    <cellStyle name="Normal 3 282" xfId="33371"/>
    <cellStyle name="Normal 3 283" xfId="33372"/>
    <cellStyle name="Normal 3 284" xfId="33373"/>
    <cellStyle name="Normal 3 285" xfId="33374"/>
    <cellStyle name="Normal 3 286" xfId="33375"/>
    <cellStyle name="Normal 3 287" xfId="33376"/>
    <cellStyle name="Normal 3 288" xfId="33377"/>
    <cellStyle name="Normal 3 289" xfId="33378"/>
    <cellStyle name="Normal 3 29" xfId="2851"/>
    <cellStyle name="Normal 3 29 2" xfId="11218"/>
    <cellStyle name="Normal 3 29 2 2" xfId="33379"/>
    <cellStyle name="Normal 3 29 3" xfId="13123"/>
    <cellStyle name="Normal 3 29 4" xfId="18135"/>
    <cellStyle name="Normal 3 290" xfId="33380"/>
    <cellStyle name="Normal 3 291" xfId="33381"/>
    <cellStyle name="Normal 3 292" xfId="33382"/>
    <cellStyle name="Normal 3 293" xfId="33383"/>
    <cellStyle name="Normal 3 294" xfId="33384"/>
    <cellStyle name="Normal 3 295" xfId="33385"/>
    <cellStyle name="Normal 3 296" xfId="33386"/>
    <cellStyle name="Normal 3 297" xfId="33387"/>
    <cellStyle name="Normal 3 298" xfId="33388"/>
    <cellStyle name="Normal 3 299" xfId="33389"/>
    <cellStyle name="Normal 3 3" xfId="480"/>
    <cellStyle name="Normal 3 3 10" xfId="481"/>
    <cellStyle name="Normal 3 3 10 2" xfId="482"/>
    <cellStyle name="Normal 3 3 10 2 2" xfId="2087"/>
    <cellStyle name="Normal 3 3 10 2 2 2" xfId="10790"/>
    <cellStyle name="Normal 3 3 10 2 2 2 2" xfId="33390"/>
    <cellStyle name="Normal 3 3 10 2 2 3" xfId="33391"/>
    <cellStyle name="Normal 3 3 10 2 2_Sheet1" xfId="33392"/>
    <cellStyle name="Normal 3 3 10 2 3" xfId="11922"/>
    <cellStyle name="Normal 3 3 10 2 3 2" xfId="33394"/>
    <cellStyle name="Normal 3 3 10 2 3 3" xfId="33395"/>
    <cellStyle name="Normal 3 3 10 2 3 4" xfId="33393"/>
    <cellStyle name="Normal 3 3 10 2 4" xfId="16939"/>
    <cellStyle name="Normal 3 3 10 2 4 2" xfId="33396"/>
    <cellStyle name="Normal 3 3 10 2_Sheet1" xfId="33397"/>
    <cellStyle name="Normal 3 3 10 3" xfId="2086"/>
    <cellStyle name="Normal 3 3 10 3 2" xfId="10791"/>
    <cellStyle name="Normal 3 3 10 3 2 2" xfId="33398"/>
    <cellStyle name="Normal 3 3 10 3 3" xfId="33399"/>
    <cellStyle name="Normal 3 3 10 3_Sheet1" xfId="33400"/>
    <cellStyle name="Normal 3 3 10 4" xfId="11921"/>
    <cellStyle name="Normal 3 3 10 4 2" xfId="33402"/>
    <cellStyle name="Normal 3 3 10 4 3" xfId="33403"/>
    <cellStyle name="Normal 3 3 10 4 4" xfId="33401"/>
    <cellStyle name="Normal 3 3 10 5" xfId="16938"/>
    <cellStyle name="Normal 3 3 10 5 2" xfId="33404"/>
    <cellStyle name="Normal 3 3 10_ASP" xfId="9942"/>
    <cellStyle name="Normal 3 3 11" xfId="483"/>
    <cellStyle name="Normal 3 3 11 2" xfId="484"/>
    <cellStyle name="Normal 3 3 11 2 2" xfId="2089"/>
    <cellStyle name="Normal 3 3 11 2 2 2" xfId="10792"/>
    <cellStyle name="Normal 3 3 11 2 2 2 2" xfId="33405"/>
    <cellStyle name="Normal 3 3 11 2 2 3" xfId="33406"/>
    <cellStyle name="Normal 3 3 11 2 2_Sheet1" xfId="33407"/>
    <cellStyle name="Normal 3 3 11 2 3" xfId="11924"/>
    <cellStyle name="Normal 3 3 11 2 3 2" xfId="33409"/>
    <cellStyle name="Normal 3 3 11 2 3 3" xfId="33410"/>
    <cellStyle name="Normal 3 3 11 2 3 4" xfId="33408"/>
    <cellStyle name="Normal 3 3 11 2 4" xfId="16941"/>
    <cellStyle name="Normal 3 3 11 2 4 2" xfId="33411"/>
    <cellStyle name="Normal 3 3 11 2_Sheet1" xfId="33412"/>
    <cellStyle name="Normal 3 3 11 3" xfId="2088"/>
    <cellStyle name="Normal 3 3 11 3 2" xfId="10793"/>
    <cellStyle name="Normal 3 3 11 3 2 2" xfId="33413"/>
    <cellStyle name="Normal 3 3 11 3 3" xfId="33414"/>
    <cellStyle name="Normal 3 3 11 3_Sheet1" xfId="33415"/>
    <cellStyle name="Normal 3 3 11 4" xfId="11923"/>
    <cellStyle name="Normal 3 3 11 4 2" xfId="33417"/>
    <cellStyle name="Normal 3 3 11 4 3" xfId="33418"/>
    <cellStyle name="Normal 3 3 11 4 4" xfId="33416"/>
    <cellStyle name="Normal 3 3 11 5" xfId="16940"/>
    <cellStyle name="Normal 3 3 11 5 2" xfId="33419"/>
    <cellStyle name="Normal 3 3 11_ASP" xfId="9943"/>
    <cellStyle name="Normal 3 3 12" xfId="485"/>
    <cellStyle name="Normal 3 3 12 2" xfId="486"/>
    <cellStyle name="Normal 3 3 12 2 2" xfId="2091"/>
    <cellStyle name="Normal 3 3 12 2 2 2" xfId="10794"/>
    <cellStyle name="Normal 3 3 12 2 2 2 2" xfId="33420"/>
    <cellStyle name="Normal 3 3 12 2 2 3" xfId="33421"/>
    <cellStyle name="Normal 3 3 12 2 2_Sheet1" xfId="33422"/>
    <cellStyle name="Normal 3 3 12 2 3" xfId="11926"/>
    <cellStyle name="Normal 3 3 12 2 3 2" xfId="33424"/>
    <cellStyle name="Normal 3 3 12 2 3 3" xfId="33425"/>
    <cellStyle name="Normal 3 3 12 2 3 4" xfId="33423"/>
    <cellStyle name="Normal 3 3 12 2 4" xfId="16943"/>
    <cellStyle name="Normal 3 3 12 2 4 2" xfId="33426"/>
    <cellStyle name="Normal 3 3 12 2_Sheet1" xfId="33427"/>
    <cellStyle name="Normal 3 3 12 3" xfId="2090"/>
    <cellStyle name="Normal 3 3 12 3 2" xfId="10795"/>
    <cellStyle name="Normal 3 3 12 3 2 2" xfId="33428"/>
    <cellStyle name="Normal 3 3 12 3 3" xfId="33429"/>
    <cellStyle name="Normal 3 3 12 3_Sheet1" xfId="33430"/>
    <cellStyle name="Normal 3 3 12 4" xfId="11925"/>
    <cellStyle name="Normal 3 3 12 4 2" xfId="33432"/>
    <cellStyle name="Normal 3 3 12 4 3" xfId="33433"/>
    <cellStyle name="Normal 3 3 12 4 4" xfId="33431"/>
    <cellStyle name="Normal 3 3 12 5" xfId="16942"/>
    <cellStyle name="Normal 3 3 12 5 2" xfId="33434"/>
    <cellStyle name="Normal 3 3 12_ASP" xfId="9944"/>
    <cellStyle name="Normal 3 3 13" xfId="487"/>
    <cellStyle name="Normal 3 3 13 2" xfId="488"/>
    <cellStyle name="Normal 3 3 13 2 2" xfId="2093"/>
    <cellStyle name="Normal 3 3 13 2 2 2" xfId="10796"/>
    <cellStyle name="Normal 3 3 13 2 2 2 2" xfId="33435"/>
    <cellStyle name="Normal 3 3 13 2 2 3" xfId="33436"/>
    <cellStyle name="Normal 3 3 13 2 2_Sheet1" xfId="33437"/>
    <cellStyle name="Normal 3 3 13 2 3" xfId="11928"/>
    <cellStyle name="Normal 3 3 13 2 3 2" xfId="33439"/>
    <cellStyle name="Normal 3 3 13 2 3 3" xfId="33440"/>
    <cellStyle name="Normal 3 3 13 2 3 4" xfId="33438"/>
    <cellStyle name="Normal 3 3 13 2 4" xfId="16945"/>
    <cellStyle name="Normal 3 3 13 2 4 2" xfId="33441"/>
    <cellStyle name="Normal 3 3 13 2_Sheet1" xfId="33442"/>
    <cellStyle name="Normal 3 3 13 3" xfId="2092"/>
    <cellStyle name="Normal 3 3 13 3 2" xfId="10797"/>
    <cellStyle name="Normal 3 3 13 3 2 2" xfId="33443"/>
    <cellStyle name="Normal 3 3 13 3 3" xfId="33444"/>
    <cellStyle name="Normal 3 3 13 3_Sheet1" xfId="33445"/>
    <cellStyle name="Normal 3 3 13 4" xfId="11927"/>
    <cellStyle name="Normal 3 3 13 4 2" xfId="33447"/>
    <cellStyle name="Normal 3 3 13 4 3" xfId="33448"/>
    <cellStyle name="Normal 3 3 13 4 4" xfId="33446"/>
    <cellStyle name="Normal 3 3 13 5" xfId="16944"/>
    <cellStyle name="Normal 3 3 13 5 2" xfId="33449"/>
    <cellStyle name="Normal 3 3 13_ASP" xfId="9945"/>
    <cellStyle name="Normal 3 3 14" xfId="2085"/>
    <cellStyle name="Normal 3 3 14 2" xfId="10273"/>
    <cellStyle name="Normal 3 3 14 2 2" xfId="33450"/>
    <cellStyle name="Normal 3 3 14 3" xfId="33451"/>
    <cellStyle name="Normal 3 3 14_Sheet1" xfId="33452"/>
    <cellStyle name="Normal 3 3 15" xfId="10798"/>
    <cellStyle name="Normal 3 3 15 2" xfId="33453"/>
    <cellStyle name="Normal 3 3 15 3" xfId="22149"/>
    <cellStyle name="Normal 3 3 15_Sheet1" xfId="33454"/>
    <cellStyle name="Normal 3 3 16" xfId="10799"/>
    <cellStyle name="Normal 3 3 16 2" xfId="33455"/>
    <cellStyle name="Normal 3 3 16 3" xfId="22150"/>
    <cellStyle name="Normal 3 3 16_Sheet1" xfId="33456"/>
    <cellStyle name="Normal 3 3 17" xfId="11920"/>
    <cellStyle name="Normal 3 3 17 2" xfId="33457"/>
    <cellStyle name="Normal 3 3 17 3" xfId="33458"/>
    <cellStyle name="Normal 3 3 17_Sheet1" xfId="33459"/>
    <cellStyle name="Normal 3 3 18" xfId="16937"/>
    <cellStyle name="Normal 3 3 18 2" xfId="33460"/>
    <cellStyle name="Normal 3 3 18 3" xfId="33461"/>
    <cellStyle name="Normal 3 3 18_Sheet1" xfId="33462"/>
    <cellStyle name="Normal 3 3 19" xfId="33463"/>
    <cellStyle name="Normal 3 3 19 2" xfId="33464"/>
    <cellStyle name="Normal 3 3 19 3" xfId="33465"/>
    <cellStyle name="Normal 3 3 19_Sheet2" xfId="33466"/>
    <cellStyle name="Normal 3 3 2" xfId="489"/>
    <cellStyle name="Normal 3 3 2 2" xfId="490"/>
    <cellStyle name="Normal 3 3 2 2 2" xfId="2095"/>
    <cellStyle name="Normal 3 3 2 2 2 2" xfId="10800"/>
    <cellStyle name="Normal 3 3 2 2 2 2 2" xfId="33467"/>
    <cellStyle name="Normal 3 3 2 2 2 3" xfId="33468"/>
    <cellStyle name="Normal 3 3 2 2 2_Sheet1" xfId="33469"/>
    <cellStyle name="Normal 3 3 2 2 3" xfId="11930"/>
    <cellStyle name="Normal 3 3 2 2 3 2" xfId="33471"/>
    <cellStyle name="Normal 3 3 2 2 3 3" xfId="33472"/>
    <cellStyle name="Normal 3 3 2 2 3 4" xfId="33470"/>
    <cellStyle name="Normal 3 3 2 2 4" xfId="16947"/>
    <cellStyle name="Normal 3 3 2 2 4 2" xfId="33473"/>
    <cellStyle name="Normal 3 3 2 2_Sheet1" xfId="33474"/>
    <cellStyle name="Normal 3 3 2 3" xfId="2094"/>
    <cellStyle name="Normal 3 3 2 3 2" xfId="10801"/>
    <cellStyle name="Normal 3 3 2 3 2 2" xfId="33475"/>
    <cellStyle name="Normal 3 3 2 3 3" xfId="33476"/>
    <cellStyle name="Normal 3 3 2 3_Sheet1" xfId="33477"/>
    <cellStyle name="Normal 3 3 2 4" xfId="11929"/>
    <cellStyle name="Normal 3 3 2 4 2" xfId="33479"/>
    <cellStyle name="Normal 3 3 2 4 3" xfId="33480"/>
    <cellStyle name="Normal 3 3 2 4 4" xfId="33478"/>
    <cellStyle name="Normal 3 3 2 5" xfId="16946"/>
    <cellStyle name="Normal 3 3 2 5 2" xfId="33481"/>
    <cellStyle name="Normal 3 3 2_ASP" xfId="9946"/>
    <cellStyle name="Normal 3 3 20" xfId="33482"/>
    <cellStyle name="Normal 3 3 21" xfId="33483"/>
    <cellStyle name="Normal 3 3 22" xfId="33484"/>
    <cellStyle name="Normal 3 3 23" xfId="33485"/>
    <cellStyle name="Normal 3 3 24" xfId="33486"/>
    <cellStyle name="Normal 3 3 25" xfId="33487"/>
    <cellStyle name="Normal 3 3 26" xfId="33488"/>
    <cellStyle name="Normal 3 3 27" xfId="33489"/>
    <cellStyle name="Normal 3 3 28" xfId="33490"/>
    <cellStyle name="Normal 3 3 29" xfId="33491"/>
    <cellStyle name="Normal 3 3 3" xfId="491"/>
    <cellStyle name="Normal 3 3 3 2" xfId="492"/>
    <cellStyle name="Normal 3 3 3 2 2" xfId="2097"/>
    <cellStyle name="Normal 3 3 3 2 2 2" xfId="10802"/>
    <cellStyle name="Normal 3 3 3 2 2 2 2" xfId="33492"/>
    <cellStyle name="Normal 3 3 3 2 2 3" xfId="33493"/>
    <cellStyle name="Normal 3 3 3 2 2_Sheet1" xfId="33494"/>
    <cellStyle name="Normal 3 3 3 2 3" xfId="11932"/>
    <cellStyle name="Normal 3 3 3 2 3 2" xfId="33496"/>
    <cellStyle name="Normal 3 3 3 2 3 3" xfId="33497"/>
    <cellStyle name="Normal 3 3 3 2 3 4" xfId="33495"/>
    <cellStyle name="Normal 3 3 3 2 4" xfId="16949"/>
    <cellStyle name="Normal 3 3 3 2 4 2" xfId="33498"/>
    <cellStyle name="Normal 3 3 3 2_Sheet1" xfId="33499"/>
    <cellStyle name="Normal 3 3 3 3" xfId="2096"/>
    <cellStyle name="Normal 3 3 3 3 2" xfId="10803"/>
    <cellStyle name="Normal 3 3 3 3 2 2" xfId="33500"/>
    <cellStyle name="Normal 3 3 3 3 3" xfId="33501"/>
    <cellStyle name="Normal 3 3 3 3_Sheet1" xfId="33502"/>
    <cellStyle name="Normal 3 3 3 4" xfId="11931"/>
    <cellStyle name="Normal 3 3 3 4 2" xfId="33504"/>
    <cellStyle name="Normal 3 3 3 4 3" xfId="33505"/>
    <cellStyle name="Normal 3 3 3 4 4" xfId="33503"/>
    <cellStyle name="Normal 3 3 3 5" xfId="16948"/>
    <cellStyle name="Normal 3 3 3 5 2" xfId="33506"/>
    <cellStyle name="Normal 3 3 3_ASP" xfId="9947"/>
    <cellStyle name="Normal 3 3 30" xfId="33507"/>
    <cellStyle name="Normal 3 3 31" xfId="33508"/>
    <cellStyle name="Normal 3 3 32" xfId="33509"/>
    <cellStyle name="Normal 3 3 33" xfId="33510"/>
    <cellStyle name="Normal 3 3 34" xfId="33511"/>
    <cellStyle name="Normal 3 3 35" xfId="33512"/>
    <cellStyle name="Normal 3 3 36" xfId="33513"/>
    <cellStyle name="Normal 3 3 37" xfId="33514"/>
    <cellStyle name="Normal 3 3 38" xfId="33515"/>
    <cellStyle name="Normal 3 3 39" xfId="33516"/>
    <cellStyle name="Normal 3 3 4" xfId="493"/>
    <cellStyle name="Normal 3 3 4 2" xfId="494"/>
    <cellStyle name="Normal 3 3 4 2 2" xfId="2099"/>
    <cellStyle name="Normal 3 3 4 2 2 2" xfId="10804"/>
    <cellStyle name="Normal 3 3 4 2 2 2 2" xfId="33517"/>
    <cellStyle name="Normal 3 3 4 2 2 3" xfId="33518"/>
    <cellStyle name="Normal 3 3 4 2 2_Sheet1" xfId="33519"/>
    <cellStyle name="Normal 3 3 4 2 3" xfId="11934"/>
    <cellStyle name="Normal 3 3 4 2 3 2" xfId="33521"/>
    <cellStyle name="Normal 3 3 4 2 3 3" xfId="33522"/>
    <cellStyle name="Normal 3 3 4 2 3 4" xfId="33520"/>
    <cellStyle name="Normal 3 3 4 2 4" xfId="16951"/>
    <cellStyle name="Normal 3 3 4 2 4 2" xfId="33523"/>
    <cellStyle name="Normal 3 3 4 2_Sheet1" xfId="33524"/>
    <cellStyle name="Normal 3 3 4 3" xfId="2098"/>
    <cellStyle name="Normal 3 3 4 3 2" xfId="10805"/>
    <cellStyle name="Normal 3 3 4 3 2 2" xfId="33525"/>
    <cellStyle name="Normal 3 3 4 3 3" xfId="33526"/>
    <cellStyle name="Normal 3 3 4 3_Sheet1" xfId="33527"/>
    <cellStyle name="Normal 3 3 4 4" xfId="11933"/>
    <cellStyle name="Normal 3 3 4 4 2" xfId="33529"/>
    <cellStyle name="Normal 3 3 4 4 3" xfId="33530"/>
    <cellStyle name="Normal 3 3 4 4 4" xfId="33528"/>
    <cellStyle name="Normal 3 3 4 5" xfId="16950"/>
    <cellStyle name="Normal 3 3 4 5 2" xfId="33531"/>
    <cellStyle name="Normal 3 3 4_ASP" xfId="9948"/>
    <cellStyle name="Normal 3 3 40" xfId="33532"/>
    <cellStyle name="Normal 3 3 41" xfId="33533"/>
    <cellStyle name="Normal 3 3 42" xfId="33534"/>
    <cellStyle name="Normal 3 3 43" xfId="33535"/>
    <cellStyle name="Normal 3 3 44" xfId="33536"/>
    <cellStyle name="Normal 3 3 45" xfId="33537"/>
    <cellStyle name="Normal 3 3 46" xfId="33538"/>
    <cellStyle name="Normal 3 3 47" xfId="33539"/>
    <cellStyle name="Normal 3 3 48" xfId="33540"/>
    <cellStyle name="Normal 3 3 49" xfId="33541"/>
    <cellStyle name="Normal 3 3 5" xfId="495"/>
    <cellStyle name="Normal 3 3 5 2" xfId="496"/>
    <cellStyle name="Normal 3 3 5 2 2" xfId="2101"/>
    <cellStyle name="Normal 3 3 5 2 2 2" xfId="10806"/>
    <cellStyle name="Normal 3 3 5 2 2 2 2" xfId="33542"/>
    <cellStyle name="Normal 3 3 5 2 2 3" xfId="33543"/>
    <cellStyle name="Normal 3 3 5 2 2_Sheet1" xfId="33544"/>
    <cellStyle name="Normal 3 3 5 2 3" xfId="11936"/>
    <cellStyle name="Normal 3 3 5 2 3 2" xfId="33546"/>
    <cellStyle name="Normal 3 3 5 2 3 3" xfId="33547"/>
    <cellStyle name="Normal 3 3 5 2 3 4" xfId="33545"/>
    <cellStyle name="Normal 3 3 5 2 4" xfId="16953"/>
    <cellStyle name="Normal 3 3 5 2 4 2" xfId="33548"/>
    <cellStyle name="Normal 3 3 5 2_Sheet1" xfId="33549"/>
    <cellStyle name="Normal 3 3 5 3" xfId="2100"/>
    <cellStyle name="Normal 3 3 5 3 2" xfId="10807"/>
    <cellStyle name="Normal 3 3 5 3 2 2" xfId="33550"/>
    <cellStyle name="Normal 3 3 5 3 3" xfId="33551"/>
    <cellStyle name="Normal 3 3 5 3_Sheet1" xfId="33552"/>
    <cellStyle name="Normal 3 3 5 4" xfId="11935"/>
    <cellStyle name="Normal 3 3 5 4 2" xfId="33554"/>
    <cellStyle name="Normal 3 3 5 4 3" xfId="33555"/>
    <cellStyle name="Normal 3 3 5 4 4" xfId="33553"/>
    <cellStyle name="Normal 3 3 5 5" xfId="16952"/>
    <cellStyle name="Normal 3 3 5 5 2" xfId="33556"/>
    <cellStyle name="Normal 3 3 5_ASP" xfId="9949"/>
    <cellStyle name="Normal 3 3 50" xfId="33557"/>
    <cellStyle name="Normal 3 3 51" xfId="33558"/>
    <cellStyle name="Normal 3 3 6" xfId="497"/>
    <cellStyle name="Normal 3 3 6 2" xfId="498"/>
    <cellStyle name="Normal 3 3 6 2 2" xfId="2103"/>
    <cellStyle name="Normal 3 3 6 2 2 2" xfId="10808"/>
    <cellStyle name="Normal 3 3 6 2 2 2 2" xfId="33559"/>
    <cellStyle name="Normal 3 3 6 2 2 3" xfId="33560"/>
    <cellStyle name="Normal 3 3 6 2 2_Sheet1" xfId="33561"/>
    <cellStyle name="Normal 3 3 6 2 3" xfId="11938"/>
    <cellStyle name="Normal 3 3 6 2 3 2" xfId="33563"/>
    <cellStyle name="Normal 3 3 6 2 3 3" xfId="33564"/>
    <cellStyle name="Normal 3 3 6 2 3 4" xfId="33562"/>
    <cellStyle name="Normal 3 3 6 2 4" xfId="16955"/>
    <cellStyle name="Normal 3 3 6 2 4 2" xfId="33565"/>
    <cellStyle name="Normal 3 3 6 2_Sheet1" xfId="33566"/>
    <cellStyle name="Normal 3 3 6 3" xfId="2102"/>
    <cellStyle name="Normal 3 3 6 3 2" xfId="10809"/>
    <cellStyle name="Normal 3 3 6 3 2 2" xfId="33567"/>
    <cellStyle name="Normal 3 3 6 3 3" xfId="33568"/>
    <cellStyle name="Normal 3 3 6 3_Sheet1" xfId="33569"/>
    <cellStyle name="Normal 3 3 6 4" xfId="11937"/>
    <cellStyle name="Normal 3 3 6 4 2" xfId="33571"/>
    <cellStyle name="Normal 3 3 6 4 3" xfId="33572"/>
    <cellStyle name="Normal 3 3 6 4 4" xfId="33570"/>
    <cellStyle name="Normal 3 3 6 5" xfId="16954"/>
    <cellStyle name="Normal 3 3 6 5 2" xfId="33573"/>
    <cellStyle name="Normal 3 3 6_ASP" xfId="9950"/>
    <cellStyle name="Normal 3 3 7" xfId="499"/>
    <cellStyle name="Normal 3 3 7 2" xfId="500"/>
    <cellStyle name="Normal 3 3 7 2 2" xfId="2105"/>
    <cellStyle name="Normal 3 3 7 2 2 2" xfId="10810"/>
    <cellStyle name="Normal 3 3 7 2 2 2 2" xfId="33574"/>
    <cellStyle name="Normal 3 3 7 2 2 3" xfId="33575"/>
    <cellStyle name="Normal 3 3 7 2 2_Sheet1" xfId="33576"/>
    <cellStyle name="Normal 3 3 7 2 3" xfId="11940"/>
    <cellStyle name="Normal 3 3 7 2 3 2" xfId="33578"/>
    <cellStyle name="Normal 3 3 7 2 3 3" xfId="33579"/>
    <cellStyle name="Normal 3 3 7 2 3 4" xfId="33577"/>
    <cellStyle name="Normal 3 3 7 2 4" xfId="16957"/>
    <cellStyle name="Normal 3 3 7 2 4 2" xfId="33580"/>
    <cellStyle name="Normal 3 3 7 2_Sheet1" xfId="33581"/>
    <cellStyle name="Normal 3 3 7 3" xfId="2104"/>
    <cellStyle name="Normal 3 3 7 3 2" xfId="10811"/>
    <cellStyle name="Normal 3 3 7 3 2 2" xfId="33582"/>
    <cellStyle name="Normal 3 3 7 3 3" xfId="33583"/>
    <cellStyle name="Normal 3 3 7 3_Sheet1" xfId="33584"/>
    <cellStyle name="Normal 3 3 7 4" xfId="11939"/>
    <cellStyle name="Normal 3 3 7 4 2" xfId="33586"/>
    <cellStyle name="Normal 3 3 7 4 3" xfId="33587"/>
    <cellStyle name="Normal 3 3 7 4 4" xfId="33585"/>
    <cellStyle name="Normal 3 3 7 5" xfId="16956"/>
    <cellStyle name="Normal 3 3 7 5 2" xfId="33588"/>
    <cellStyle name="Normal 3 3 7_ASP" xfId="9951"/>
    <cellStyle name="Normal 3 3 8" xfId="501"/>
    <cellStyle name="Normal 3 3 8 2" xfId="502"/>
    <cellStyle name="Normal 3 3 8 2 2" xfId="2107"/>
    <cellStyle name="Normal 3 3 8 2 2 2" xfId="10812"/>
    <cellStyle name="Normal 3 3 8 2 2 2 2" xfId="33589"/>
    <cellStyle name="Normal 3 3 8 2 2 3" xfId="33590"/>
    <cellStyle name="Normal 3 3 8 2 2_Sheet1" xfId="33591"/>
    <cellStyle name="Normal 3 3 8 2 3" xfId="11942"/>
    <cellStyle name="Normal 3 3 8 2 3 2" xfId="33593"/>
    <cellStyle name="Normal 3 3 8 2 3 3" xfId="33594"/>
    <cellStyle name="Normal 3 3 8 2 3 4" xfId="33592"/>
    <cellStyle name="Normal 3 3 8 2 4" xfId="16959"/>
    <cellStyle name="Normal 3 3 8 2 4 2" xfId="33595"/>
    <cellStyle name="Normal 3 3 8 2_Sheet1" xfId="33596"/>
    <cellStyle name="Normal 3 3 8 3" xfId="2106"/>
    <cellStyle name="Normal 3 3 8 3 2" xfId="10813"/>
    <cellStyle name="Normal 3 3 8 3 2 2" xfId="33597"/>
    <cellStyle name="Normal 3 3 8 3 3" xfId="33598"/>
    <cellStyle name="Normal 3 3 8 3_Sheet1" xfId="33599"/>
    <cellStyle name="Normal 3 3 8 4" xfId="11941"/>
    <cellStyle name="Normal 3 3 8 4 2" xfId="33601"/>
    <cellStyle name="Normal 3 3 8 4 3" xfId="33602"/>
    <cellStyle name="Normal 3 3 8 4 4" xfId="33600"/>
    <cellStyle name="Normal 3 3 8 5" xfId="16958"/>
    <cellStyle name="Normal 3 3 8 5 2" xfId="33603"/>
    <cellStyle name="Normal 3 3 8_ASP" xfId="9952"/>
    <cellStyle name="Normal 3 3 9" xfId="503"/>
    <cellStyle name="Normal 3 3 9 2" xfId="504"/>
    <cellStyle name="Normal 3 3 9 2 2" xfId="2109"/>
    <cellStyle name="Normal 3 3 9 2 2 2" xfId="10814"/>
    <cellStyle name="Normal 3 3 9 2 2 2 2" xfId="33604"/>
    <cellStyle name="Normal 3 3 9 2 2 3" xfId="33605"/>
    <cellStyle name="Normal 3 3 9 2 2_Sheet1" xfId="33606"/>
    <cellStyle name="Normal 3 3 9 2 3" xfId="11944"/>
    <cellStyle name="Normal 3 3 9 2 3 2" xfId="33608"/>
    <cellStyle name="Normal 3 3 9 2 3 3" xfId="33609"/>
    <cellStyle name="Normal 3 3 9 2 3 4" xfId="33607"/>
    <cellStyle name="Normal 3 3 9 2 4" xfId="16961"/>
    <cellStyle name="Normal 3 3 9 2 4 2" xfId="33610"/>
    <cellStyle name="Normal 3 3 9 2_Sheet1" xfId="33611"/>
    <cellStyle name="Normal 3 3 9 3" xfId="2108"/>
    <cellStyle name="Normal 3 3 9 3 2" xfId="10815"/>
    <cellStyle name="Normal 3 3 9 3 2 2" xfId="33612"/>
    <cellStyle name="Normal 3 3 9 3 3" xfId="33613"/>
    <cellStyle name="Normal 3 3 9 3_Sheet1" xfId="33614"/>
    <cellStyle name="Normal 3 3 9 4" xfId="11943"/>
    <cellStyle name="Normal 3 3 9 4 2" xfId="33616"/>
    <cellStyle name="Normal 3 3 9 4 3" xfId="33617"/>
    <cellStyle name="Normal 3 3 9 4 4" xfId="33615"/>
    <cellStyle name="Normal 3 3 9 5" xfId="16960"/>
    <cellStyle name="Normal 3 3 9 5 2" xfId="33618"/>
    <cellStyle name="Normal 3 3 9_ASP" xfId="9953"/>
    <cellStyle name="Normal 3 3_57" xfId="22151"/>
    <cellStyle name="Normal 3 30" xfId="10201"/>
    <cellStyle name="Normal 3 30 2" xfId="33619"/>
    <cellStyle name="Normal 3 30 3" xfId="21711"/>
    <cellStyle name="Normal 3 300" xfId="33620"/>
    <cellStyle name="Normal 3 301" xfId="33621"/>
    <cellStyle name="Normal 3 302" xfId="33622"/>
    <cellStyle name="Normal 3 303" xfId="33623"/>
    <cellStyle name="Normal 3 304" xfId="33624"/>
    <cellStyle name="Normal 3 305" xfId="33625"/>
    <cellStyle name="Normal 3 306" xfId="33626"/>
    <cellStyle name="Normal 3 307" xfId="33627"/>
    <cellStyle name="Normal 3 308" xfId="33628"/>
    <cellStyle name="Normal 3 309" xfId="33629"/>
    <cellStyle name="Normal 3 31" xfId="11865"/>
    <cellStyle name="Normal 3 31 2" xfId="33630"/>
    <cellStyle name="Normal 3 31 3" xfId="22313"/>
    <cellStyle name="Normal 3 310" xfId="33631"/>
    <cellStyle name="Normal 3 311" xfId="33632"/>
    <cellStyle name="Normal 3 312" xfId="22453"/>
    <cellStyle name="Normal 3 313" xfId="22430"/>
    <cellStyle name="Normal 3 314" xfId="44824"/>
    <cellStyle name="Normal 3 315" xfId="43975"/>
    <cellStyle name="Normal 3 316" xfId="44002"/>
    <cellStyle name="Normal 3 317" xfId="44189"/>
    <cellStyle name="Normal 3 318" xfId="44407"/>
    <cellStyle name="Normal 3 319" xfId="44853"/>
    <cellStyle name="Normal 3 32" xfId="16882"/>
    <cellStyle name="Normal 3 32 2" xfId="33633"/>
    <cellStyle name="Normal 3 32 3" xfId="22562"/>
    <cellStyle name="Normal 3 320" xfId="44859"/>
    <cellStyle name="Normal 3 321" xfId="44193"/>
    <cellStyle name="Normal 3 322" xfId="44911"/>
    <cellStyle name="Normal 3 323" xfId="45022"/>
    <cellStyle name="Normal 3 324" xfId="45129"/>
    <cellStyle name="Normal 3 325" xfId="48418"/>
    <cellStyle name="Normal 3 326" xfId="49161"/>
    <cellStyle name="Normal 3 327" xfId="49214"/>
    <cellStyle name="Normal 3 328" xfId="49247"/>
    <cellStyle name="Normal 3 329" xfId="49265"/>
    <cellStyle name="Normal 3 33" xfId="22298"/>
    <cellStyle name="Normal 3 33 2" xfId="33634"/>
    <cellStyle name="Normal 3 330" xfId="49287"/>
    <cellStyle name="Normal 3 331" xfId="48722"/>
    <cellStyle name="Normal 3 332" xfId="49277"/>
    <cellStyle name="Normal 3 333" xfId="48731"/>
    <cellStyle name="Normal 3 34" xfId="22551"/>
    <cellStyle name="Normal 3 34 2" xfId="33635"/>
    <cellStyle name="Normal 3 35" xfId="22283"/>
    <cellStyle name="Normal 3 35 2" xfId="33636"/>
    <cellStyle name="Normal 3 36" xfId="22540"/>
    <cellStyle name="Normal 3 36 2" xfId="33637"/>
    <cellStyle name="Normal 3 37" xfId="22414"/>
    <cellStyle name="Normal 3 37 2" xfId="33638"/>
    <cellStyle name="Normal 3 38" xfId="22528"/>
    <cellStyle name="Normal 3 38 2" xfId="33639"/>
    <cellStyle name="Normal 3 39" xfId="22424"/>
    <cellStyle name="Normal 3 39 2" xfId="33640"/>
    <cellStyle name="Normal 3 4" xfId="505"/>
    <cellStyle name="Normal 3 4 10" xfId="506"/>
    <cellStyle name="Normal 3 4 10 2" xfId="507"/>
    <cellStyle name="Normal 3 4 10 2 2" xfId="2112"/>
    <cellStyle name="Normal 3 4 10 2 2 2" xfId="10816"/>
    <cellStyle name="Normal 3 4 10 2 2 2 2" xfId="33641"/>
    <cellStyle name="Normal 3 4 10 2 2 3" xfId="33642"/>
    <cellStyle name="Normal 3 4 10 2 2_Sheet1" xfId="33643"/>
    <cellStyle name="Normal 3 4 10 2 3" xfId="11947"/>
    <cellStyle name="Normal 3 4 10 2 3 2" xfId="33645"/>
    <cellStyle name="Normal 3 4 10 2 3 3" xfId="33646"/>
    <cellStyle name="Normal 3 4 10 2 3 4" xfId="33644"/>
    <cellStyle name="Normal 3 4 10 2 4" xfId="16964"/>
    <cellStyle name="Normal 3 4 10 2 4 2" xfId="33647"/>
    <cellStyle name="Normal 3 4 10 2_Sheet1" xfId="33648"/>
    <cellStyle name="Normal 3 4 10 3" xfId="2111"/>
    <cellStyle name="Normal 3 4 10 3 2" xfId="10817"/>
    <cellStyle name="Normal 3 4 10 3 2 2" xfId="33649"/>
    <cellStyle name="Normal 3 4 10 3 3" xfId="33650"/>
    <cellStyle name="Normal 3 4 10 3_Sheet1" xfId="33651"/>
    <cellStyle name="Normal 3 4 10 4" xfId="11946"/>
    <cellStyle name="Normal 3 4 10 4 2" xfId="33653"/>
    <cellStyle name="Normal 3 4 10 4 3" xfId="33654"/>
    <cellStyle name="Normal 3 4 10 4 4" xfId="33652"/>
    <cellStyle name="Normal 3 4 10 5" xfId="16963"/>
    <cellStyle name="Normal 3 4 10 5 2" xfId="33655"/>
    <cellStyle name="Normal 3 4 10_ASP" xfId="9954"/>
    <cellStyle name="Normal 3 4 11" xfId="508"/>
    <cellStyle name="Normal 3 4 11 2" xfId="509"/>
    <cellStyle name="Normal 3 4 11 2 2" xfId="2114"/>
    <cellStyle name="Normal 3 4 11 2 2 2" xfId="10818"/>
    <cellStyle name="Normal 3 4 11 2 2 2 2" xfId="33656"/>
    <cellStyle name="Normal 3 4 11 2 2 3" xfId="33657"/>
    <cellStyle name="Normal 3 4 11 2 2_Sheet1" xfId="33658"/>
    <cellStyle name="Normal 3 4 11 2 3" xfId="11949"/>
    <cellStyle name="Normal 3 4 11 2 3 2" xfId="33660"/>
    <cellStyle name="Normal 3 4 11 2 3 3" xfId="33661"/>
    <cellStyle name="Normal 3 4 11 2 3 4" xfId="33659"/>
    <cellStyle name="Normal 3 4 11 2 4" xfId="16966"/>
    <cellStyle name="Normal 3 4 11 2 4 2" xfId="33662"/>
    <cellStyle name="Normal 3 4 11 2_Sheet1" xfId="33663"/>
    <cellStyle name="Normal 3 4 11 3" xfId="2113"/>
    <cellStyle name="Normal 3 4 11 3 2" xfId="10819"/>
    <cellStyle name="Normal 3 4 11 3 2 2" xfId="33664"/>
    <cellStyle name="Normal 3 4 11 3 3" xfId="33665"/>
    <cellStyle name="Normal 3 4 11 3_Sheet1" xfId="33666"/>
    <cellStyle name="Normal 3 4 11 4" xfId="11948"/>
    <cellStyle name="Normal 3 4 11 4 2" xfId="33668"/>
    <cellStyle name="Normal 3 4 11 4 3" xfId="33669"/>
    <cellStyle name="Normal 3 4 11 4 4" xfId="33667"/>
    <cellStyle name="Normal 3 4 11 5" xfId="16965"/>
    <cellStyle name="Normal 3 4 11 5 2" xfId="33670"/>
    <cellStyle name="Normal 3 4 11_ASP" xfId="9955"/>
    <cellStyle name="Normal 3 4 12" xfId="510"/>
    <cellStyle name="Normal 3 4 12 2" xfId="511"/>
    <cellStyle name="Normal 3 4 12 2 2" xfId="2116"/>
    <cellStyle name="Normal 3 4 12 2 2 2" xfId="10820"/>
    <cellStyle name="Normal 3 4 12 2 2 2 2" xfId="33671"/>
    <cellStyle name="Normal 3 4 12 2 2 3" xfId="33672"/>
    <cellStyle name="Normal 3 4 12 2 2_Sheet1" xfId="33673"/>
    <cellStyle name="Normal 3 4 12 2 3" xfId="11951"/>
    <cellStyle name="Normal 3 4 12 2 3 2" xfId="33675"/>
    <cellStyle name="Normal 3 4 12 2 3 3" xfId="33676"/>
    <cellStyle name="Normal 3 4 12 2 3 4" xfId="33674"/>
    <cellStyle name="Normal 3 4 12 2 4" xfId="16968"/>
    <cellStyle name="Normal 3 4 12 2 4 2" xfId="33677"/>
    <cellStyle name="Normal 3 4 12 2_Sheet1" xfId="33678"/>
    <cellStyle name="Normal 3 4 12 3" xfId="2115"/>
    <cellStyle name="Normal 3 4 12 3 2" xfId="10821"/>
    <cellStyle name="Normal 3 4 12 3 2 2" xfId="33679"/>
    <cellStyle name="Normal 3 4 12 3 3" xfId="33680"/>
    <cellStyle name="Normal 3 4 12 3_Sheet1" xfId="33681"/>
    <cellStyle name="Normal 3 4 12 4" xfId="11950"/>
    <cellStyle name="Normal 3 4 12 4 2" xfId="33683"/>
    <cellStyle name="Normal 3 4 12 4 3" xfId="33684"/>
    <cellStyle name="Normal 3 4 12 4 4" xfId="33682"/>
    <cellStyle name="Normal 3 4 12 5" xfId="16967"/>
    <cellStyle name="Normal 3 4 12 5 2" xfId="33685"/>
    <cellStyle name="Normal 3 4 12_ASP" xfId="9956"/>
    <cellStyle name="Normal 3 4 13" xfId="512"/>
    <cellStyle name="Normal 3 4 13 2" xfId="513"/>
    <cellStyle name="Normal 3 4 13 2 2" xfId="2118"/>
    <cellStyle name="Normal 3 4 13 2 2 2" xfId="10822"/>
    <cellStyle name="Normal 3 4 13 2 2 2 2" xfId="33686"/>
    <cellStyle name="Normal 3 4 13 2 2 3" xfId="33687"/>
    <cellStyle name="Normal 3 4 13 2 2_Sheet1" xfId="33688"/>
    <cellStyle name="Normal 3 4 13 2 3" xfId="11953"/>
    <cellStyle name="Normal 3 4 13 2 3 2" xfId="33690"/>
    <cellStyle name="Normal 3 4 13 2 3 3" xfId="33691"/>
    <cellStyle name="Normal 3 4 13 2 3 4" xfId="33689"/>
    <cellStyle name="Normal 3 4 13 2 4" xfId="16970"/>
    <cellStyle name="Normal 3 4 13 2 4 2" xfId="33692"/>
    <cellStyle name="Normal 3 4 13 2_Sheet1" xfId="33693"/>
    <cellStyle name="Normal 3 4 13 3" xfId="2117"/>
    <cellStyle name="Normal 3 4 13 3 2" xfId="10823"/>
    <cellStyle name="Normal 3 4 13 3 2 2" xfId="33694"/>
    <cellStyle name="Normal 3 4 13 3 3" xfId="33695"/>
    <cellStyle name="Normal 3 4 13 3_Sheet1" xfId="33696"/>
    <cellStyle name="Normal 3 4 13 4" xfId="11952"/>
    <cellStyle name="Normal 3 4 13 4 2" xfId="33698"/>
    <cellStyle name="Normal 3 4 13 4 3" xfId="33699"/>
    <cellStyle name="Normal 3 4 13 4 4" xfId="33697"/>
    <cellStyle name="Normal 3 4 13 5" xfId="16969"/>
    <cellStyle name="Normal 3 4 13 5 2" xfId="33700"/>
    <cellStyle name="Normal 3 4 13_ASP" xfId="9957"/>
    <cellStyle name="Normal 3 4 14" xfId="2110"/>
    <cellStyle name="Normal 3 4 14 2" xfId="10274"/>
    <cellStyle name="Normal 3 4 14 2 2" xfId="33701"/>
    <cellStyle name="Normal 3 4 14 3" xfId="33702"/>
    <cellStyle name="Normal 3 4 14_Sheet1" xfId="33703"/>
    <cellStyle name="Normal 3 4 15" xfId="10824"/>
    <cellStyle name="Normal 3 4 15 2" xfId="33704"/>
    <cellStyle name="Normal 3 4 15 3" xfId="22153"/>
    <cellStyle name="Normal 3 4 15_Sheet1" xfId="33705"/>
    <cellStyle name="Normal 3 4 16" xfId="10825"/>
    <cellStyle name="Normal 3 4 16 2" xfId="33706"/>
    <cellStyle name="Normal 3 4 16 3" xfId="22154"/>
    <cellStyle name="Normal 3 4 16_Sheet1" xfId="33707"/>
    <cellStyle name="Normal 3 4 17" xfId="11945"/>
    <cellStyle name="Normal 3 4 17 2" xfId="33708"/>
    <cellStyle name="Normal 3 4 17 3" xfId="33709"/>
    <cellStyle name="Normal 3 4 17_Sheet1" xfId="33710"/>
    <cellStyle name="Normal 3 4 18" xfId="16962"/>
    <cellStyle name="Normal 3 4 18 2" xfId="33711"/>
    <cellStyle name="Normal 3 4 18 3" xfId="33712"/>
    <cellStyle name="Normal 3 4 18_Sheet1" xfId="33713"/>
    <cellStyle name="Normal 3 4 19" xfId="33714"/>
    <cellStyle name="Normal 3 4 19 2" xfId="33715"/>
    <cellStyle name="Normal 3 4 19 3" xfId="33716"/>
    <cellStyle name="Normal 3 4 19_Sheet2" xfId="33717"/>
    <cellStyle name="Normal 3 4 2" xfId="514"/>
    <cellStyle name="Normal 3 4 2 2" xfId="515"/>
    <cellStyle name="Normal 3 4 2 2 2" xfId="2120"/>
    <cellStyle name="Normal 3 4 2 2 2 2" xfId="10826"/>
    <cellStyle name="Normal 3 4 2 2 2 2 2" xfId="33718"/>
    <cellStyle name="Normal 3 4 2 2 2 3" xfId="33719"/>
    <cellStyle name="Normal 3 4 2 2 2_Sheet1" xfId="33720"/>
    <cellStyle name="Normal 3 4 2 2 3" xfId="11955"/>
    <cellStyle name="Normal 3 4 2 2 3 2" xfId="33722"/>
    <cellStyle name="Normal 3 4 2 2 3 3" xfId="33723"/>
    <cellStyle name="Normal 3 4 2 2 3 4" xfId="33721"/>
    <cellStyle name="Normal 3 4 2 2 4" xfId="16972"/>
    <cellStyle name="Normal 3 4 2 2 4 2" xfId="33724"/>
    <cellStyle name="Normal 3 4 2 2_Sheet1" xfId="33725"/>
    <cellStyle name="Normal 3 4 2 3" xfId="2119"/>
    <cellStyle name="Normal 3 4 2 3 2" xfId="10827"/>
    <cellStyle name="Normal 3 4 2 3 2 2" xfId="33726"/>
    <cellStyle name="Normal 3 4 2 3 3" xfId="33727"/>
    <cellStyle name="Normal 3 4 2 3_Sheet1" xfId="33728"/>
    <cellStyle name="Normal 3 4 2 4" xfId="11954"/>
    <cellStyle name="Normal 3 4 2 4 2" xfId="33730"/>
    <cellStyle name="Normal 3 4 2 4 3" xfId="33731"/>
    <cellStyle name="Normal 3 4 2 4 4" xfId="33729"/>
    <cellStyle name="Normal 3 4 2 5" xfId="16971"/>
    <cellStyle name="Normal 3 4 2 5 2" xfId="33732"/>
    <cellStyle name="Normal 3 4 2_ASP" xfId="9958"/>
    <cellStyle name="Normal 3 4 20" xfId="33733"/>
    <cellStyle name="Normal 3 4 21" xfId="33734"/>
    <cellStyle name="Normal 3 4 22" xfId="33735"/>
    <cellStyle name="Normal 3 4 23" xfId="33736"/>
    <cellStyle name="Normal 3 4 24" xfId="33737"/>
    <cellStyle name="Normal 3 4 25" xfId="33738"/>
    <cellStyle name="Normal 3 4 26" xfId="33739"/>
    <cellStyle name="Normal 3 4 27" xfId="33740"/>
    <cellStyle name="Normal 3 4 28" xfId="33741"/>
    <cellStyle name="Normal 3 4 29" xfId="33742"/>
    <cellStyle name="Normal 3 4 3" xfId="516"/>
    <cellStyle name="Normal 3 4 3 2" xfId="517"/>
    <cellStyle name="Normal 3 4 3 2 2" xfId="2122"/>
    <cellStyle name="Normal 3 4 3 2 2 2" xfId="10828"/>
    <cellStyle name="Normal 3 4 3 2 2 2 2" xfId="33743"/>
    <cellStyle name="Normal 3 4 3 2 2 3" xfId="33744"/>
    <cellStyle name="Normal 3 4 3 2 2_Sheet1" xfId="33745"/>
    <cellStyle name="Normal 3 4 3 2 3" xfId="11957"/>
    <cellStyle name="Normal 3 4 3 2 3 2" xfId="33747"/>
    <cellStyle name="Normal 3 4 3 2 3 3" xfId="33748"/>
    <cellStyle name="Normal 3 4 3 2 3 4" xfId="33746"/>
    <cellStyle name="Normal 3 4 3 2 4" xfId="16974"/>
    <cellStyle name="Normal 3 4 3 2 4 2" xfId="33749"/>
    <cellStyle name="Normal 3 4 3 2_Sheet1" xfId="33750"/>
    <cellStyle name="Normal 3 4 3 3" xfId="2121"/>
    <cellStyle name="Normal 3 4 3 3 2" xfId="10829"/>
    <cellStyle name="Normal 3 4 3 3 2 2" xfId="33751"/>
    <cellStyle name="Normal 3 4 3 3 3" xfId="33752"/>
    <cellStyle name="Normal 3 4 3 3_Sheet1" xfId="33753"/>
    <cellStyle name="Normal 3 4 3 4" xfId="11956"/>
    <cellStyle name="Normal 3 4 3 4 2" xfId="33755"/>
    <cellStyle name="Normal 3 4 3 4 3" xfId="33756"/>
    <cellStyle name="Normal 3 4 3 4 4" xfId="33754"/>
    <cellStyle name="Normal 3 4 3 5" xfId="16973"/>
    <cellStyle name="Normal 3 4 3 5 2" xfId="33757"/>
    <cellStyle name="Normal 3 4 3_ASP" xfId="9959"/>
    <cellStyle name="Normal 3 4 30" xfId="33758"/>
    <cellStyle name="Normal 3 4 31" xfId="33759"/>
    <cellStyle name="Normal 3 4 32" xfId="33760"/>
    <cellStyle name="Normal 3 4 33" xfId="33761"/>
    <cellStyle name="Normal 3 4 34" xfId="33762"/>
    <cellStyle name="Normal 3 4 35" xfId="33763"/>
    <cellStyle name="Normal 3 4 36" xfId="33764"/>
    <cellStyle name="Normal 3 4 37" xfId="33765"/>
    <cellStyle name="Normal 3 4 38" xfId="33766"/>
    <cellStyle name="Normal 3 4 39" xfId="33767"/>
    <cellStyle name="Normal 3 4 4" xfId="518"/>
    <cellStyle name="Normal 3 4 4 2" xfId="519"/>
    <cellStyle name="Normal 3 4 4 2 2" xfId="2124"/>
    <cellStyle name="Normal 3 4 4 2 2 2" xfId="10830"/>
    <cellStyle name="Normal 3 4 4 2 2 2 2" xfId="33768"/>
    <cellStyle name="Normal 3 4 4 2 2 3" xfId="33769"/>
    <cellStyle name="Normal 3 4 4 2 2_Sheet1" xfId="33770"/>
    <cellStyle name="Normal 3 4 4 2 3" xfId="11959"/>
    <cellStyle name="Normal 3 4 4 2 3 2" xfId="33772"/>
    <cellStyle name="Normal 3 4 4 2 3 3" xfId="33773"/>
    <cellStyle name="Normal 3 4 4 2 3 4" xfId="33771"/>
    <cellStyle name="Normal 3 4 4 2 4" xfId="16976"/>
    <cellStyle name="Normal 3 4 4 2 4 2" xfId="33774"/>
    <cellStyle name="Normal 3 4 4 2_Sheet1" xfId="33775"/>
    <cellStyle name="Normal 3 4 4 3" xfId="2123"/>
    <cellStyle name="Normal 3 4 4 3 2" xfId="10831"/>
    <cellStyle name="Normal 3 4 4 3 2 2" xfId="33776"/>
    <cellStyle name="Normal 3 4 4 3 3" xfId="33777"/>
    <cellStyle name="Normal 3 4 4 3_Sheet1" xfId="33778"/>
    <cellStyle name="Normal 3 4 4 4" xfId="11958"/>
    <cellStyle name="Normal 3 4 4 4 2" xfId="33780"/>
    <cellStyle name="Normal 3 4 4 4 3" xfId="33781"/>
    <cellStyle name="Normal 3 4 4 4 4" xfId="33779"/>
    <cellStyle name="Normal 3 4 4 5" xfId="16975"/>
    <cellStyle name="Normal 3 4 4 5 2" xfId="33782"/>
    <cellStyle name="Normal 3 4 4_ASP" xfId="9960"/>
    <cellStyle name="Normal 3 4 40" xfId="33783"/>
    <cellStyle name="Normal 3 4 41" xfId="33784"/>
    <cellStyle name="Normal 3 4 42" xfId="33785"/>
    <cellStyle name="Normal 3 4 43" xfId="33786"/>
    <cellStyle name="Normal 3 4 44" xfId="33787"/>
    <cellStyle name="Normal 3 4 45" xfId="33788"/>
    <cellStyle name="Normal 3 4 46" xfId="33789"/>
    <cellStyle name="Normal 3 4 47" xfId="33790"/>
    <cellStyle name="Normal 3 4 48" xfId="33791"/>
    <cellStyle name="Normal 3 4 49" xfId="33792"/>
    <cellStyle name="Normal 3 4 5" xfId="520"/>
    <cellStyle name="Normal 3 4 5 2" xfId="521"/>
    <cellStyle name="Normal 3 4 5 2 2" xfId="2126"/>
    <cellStyle name="Normal 3 4 5 2 2 2" xfId="10832"/>
    <cellStyle name="Normal 3 4 5 2 2 2 2" xfId="33793"/>
    <cellStyle name="Normal 3 4 5 2 2 3" xfId="33794"/>
    <cellStyle name="Normal 3 4 5 2 2_Sheet1" xfId="33795"/>
    <cellStyle name="Normal 3 4 5 2 3" xfId="11961"/>
    <cellStyle name="Normal 3 4 5 2 3 2" xfId="33797"/>
    <cellStyle name="Normal 3 4 5 2 3 3" xfId="33798"/>
    <cellStyle name="Normal 3 4 5 2 3 4" xfId="33796"/>
    <cellStyle name="Normal 3 4 5 2 4" xfId="16978"/>
    <cellStyle name="Normal 3 4 5 2 4 2" xfId="33799"/>
    <cellStyle name="Normal 3 4 5 2_Sheet1" xfId="33800"/>
    <cellStyle name="Normal 3 4 5 3" xfId="2125"/>
    <cellStyle name="Normal 3 4 5 3 2" xfId="10833"/>
    <cellStyle name="Normal 3 4 5 3 2 2" xfId="33801"/>
    <cellStyle name="Normal 3 4 5 3 3" xfId="33802"/>
    <cellStyle name="Normal 3 4 5 3_Sheet1" xfId="33803"/>
    <cellStyle name="Normal 3 4 5 4" xfId="11960"/>
    <cellStyle name="Normal 3 4 5 4 2" xfId="33805"/>
    <cellStyle name="Normal 3 4 5 4 3" xfId="33806"/>
    <cellStyle name="Normal 3 4 5 4 4" xfId="33804"/>
    <cellStyle name="Normal 3 4 5 5" xfId="16977"/>
    <cellStyle name="Normal 3 4 5 5 2" xfId="33807"/>
    <cellStyle name="Normal 3 4 5_ASP" xfId="9961"/>
    <cellStyle name="Normal 3 4 50" xfId="33808"/>
    <cellStyle name="Normal 3 4 51" xfId="33809"/>
    <cellStyle name="Normal 3 4 6" xfId="522"/>
    <cellStyle name="Normal 3 4 6 2" xfId="523"/>
    <cellStyle name="Normal 3 4 6 2 2" xfId="2128"/>
    <cellStyle name="Normal 3 4 6 2 2 2" xfId="10834"/>
    <cellStyle name="Normal 3 4 6 2 2 2 2" xfId="33810"/>
    <cellStyle name="Normal 3 4 6 2 2 3" xfId="33811"/>
    <cellStyle name="Normal 3 4 6 2 2_Sheet1" xfId="33812"/>
    <cellStyle name="Normal 3 4 6 2 3" xfId="11963"/>
    <cellStyle name="Normal 3 4 6 2 3 2" xfId="33814"/>
    <cellStyle name="Normal 3 4 6 2 3 3" xfId="33815"/>
    <cellStyle name="Normal 3 4 6 2 3 4" xfId="33813"/>
    <cellStyle name="Normal 3 4 6 2 4" xfId="16980"/>
    <cellStyle name="Normal 3 4 6 2 4 2" xfId="33816"/>
    <cellStyle name="Normal 3 4 6 2_Sheet1" xfId="33817"/>
    <cellStyle name="Normal 3 4 6 3" xfId="2127"/>
    <cellStyle name="Normal 3 4 6 3 2" xfId="10835"/>
    <cellStyle name="Normal 3 4 6 3 2 2" xfId="33818"/>
    <cellStyle name="Normal 3 4 6 3 3" xfId="33819"/>
    <cellStyle name="Normal 3 4 6 3_Sheet1" xfId="33820"/>
    <cellStyle name="Normal 3 4 6 4" xfId="11962"/>
    <cellStyle name="Normal 3 4 6 4 2" xfId="33822"/>
    <cellStyle name="Normal 3 4 6 4 3" xfId="33823"/>
    <cellStyle name="Normal 3 4 6 4 4" xfId="33821"/>
    <cellStyle name="Normal 3 4 6 5" xfId="16979"/>
    <cellStyle name="Normal 3 4 6 5 2" xfId="33824"/>
    <cellStyle name="Normal 3 4 6_ASP" xfId="9962"/>
    <cellStyle name="Normal 3 4 7" xfId="524"/>
    <cellStyle name="Normal 3 4 7 2" xfId="525"/>
    <cellStyle name="Normal 3 4 7 2 2" xfId="2130"/>
    <cellStyle name="Normal 3 4 7 2 2 2" xfId="10836"/>
    <cellStyle name="Normal 3 4 7 2 2 2 2" xfId="33825"/>
    <cellStyle name="Normal 3 4 7 2 2 3" xfId="33826"/>
    <cellStyle name="Normal 3 4 7 2 2_Sheet1" xfId="33827"/>
    <cellStyle name="Normal 3 4 7 2 3" xfId="11965"/>
    <cellStyle name="Normal 3 4 7 2 3 2" xfId="33829"/>
    <cellStyle name="Normal 3 4 7 2 3 3" xfId="33830"/>
    <cellStyle name="Normal 3 4 7 2 3 4" xfId="33828"/>
    <cellStyle name="Normal 3 4 7 2 4" xfId="16982"/>
    <cellStyle name="Normal 3 4 7 2 4 2" xfId="33831"/>
    <cellStyle name="Normal 3 4 7 2_Sheet1" xfId="33832"/>
    <cellStyle name="Normal 3 4 7 3" xfId="2129"/>
    <cellStyle name="Normal 3 4 7 3 2" xfId="10837"/>
    <cellStyle name="Normal 3 4 7 3 2 2" xfId="33833"/>
    <cellStyle name="Normal 3 4 7 3 3" xfId="33834"/>
    <cellStyle name="Normal 3 4 7 3_Sheet1" xfId="33835"/>
    <cellStyle name="Normal 3 4 7 4" xfId="11964"/>
    <cellStyle name="Normal 3 4 7 4 2" xfId="33837"/>
    <cellStyle name="Normal 3 4 7 4 3" xfId="33838"/>
    <cellStyle name="Normal 3 4 7 4 4" xfId="33836"/>
    <cellStyle name="Normal 3 4 7 5" xfId="16981"/>
    <cellStyle name="Normal 3 4 7 5 2" xfId="33839"/>
    <cellStyle name="Normal 3 4 7_ASP" xfId="9963"/>
    <cellStyle name="Normal 3 4 8" xfId="526"/>
    <cellStyle name="Normal 3 4 8 2" xfId="527"/>
    <cellStyle name="Normal 3 4 8 2 2" xfId="2132"/>
    <cellStyle name="Normal 3 4 8 2 2 2" xfId="10838"/>
    <cellStyle name="Normal 3 4 8 2 2 2 2" xfId="33840"/>
    <cellStyle name="Normal 3 4 8 2 2 3" xfId="33841"/>
    <cellStyle name="Normal 3 4 8 2 2_Sheet1" xfId="33842"/>
    <cellStyle name="Normal 3 4 8 2 3" xfId="11967"/>
    <cellStyle name="Normal 3 4 8 2 3 2" xfId="33844"/>
    <cellStyle name="Normal 3 4 8 2 3 3" xfId="33845"/>
    <cellStyle name="Normal 3 4 8 2 3 4" xfId="33843"/>
    <cellStyle name="Normal 3 4 8 2 4" xfId="16984"/>
    <cellStyle name="Normal 3 4 8 2 4 2" xfId="33846"/>
    <cellStyle name="Normal 3 4 8 2_Sheet1" xfId="33847"/>
    <cellStyle name="Normal 3 4 8 3" xfId="2131"/>
    <cellStyle name="Normal 3 4 8 3 2" xfId="10839"/>
    <cellStyle name="Normal 3 4 8 3 2 2" xfId="33848"/>
    <cellStyle name="Normal 3 4 8 3 3" xfId="33849"/>
    <cellStyle name="Normal 3 4 8 3_Sheet1" xfId="33850"/>
    <cellStyle name="Normal 3 4 8 4" xfId="11966"/>
    <cellStyle name="Normal 3 4 8 4 2" xfId="33852"/>
    <cellStyle name="Normal 3 4 8 4 3" xfId="33853"/>
    <cellStyle name="Normal 3 4 8 4 4" xfId="33851"/>
    <cellStyle name="Normal 3 4 8 5" xfId="16983"/>
    <cellStyle name="Normal 3 4 8 5 2" xfId="33854"/>
    <cellStyle name="Normal 3 4 8_ASP" xfId="9964"/>
    <cellStyle name="Normal 3 4 9" xfId="528"/>
    <cellStyle name="Normal 3 4 9 2" xfId="529"/>
    <cellStyle name="Normal 3 4 9 2 2" xfId="2134"/>
    <cellStyle name="Normal 3 4 9 2 2 2" xfId="10840"/>
    <cellStyle name="Normal 3 4 9 2 2 2 2" xfId="33855"/>
    <cellStyle name="Normal 3 4 9 2 2 3" xfId="33856"/>
    <cellStyle name="Normal 3 4 9 2 2_Sheet1" xfId="33857"/>
    <cellStyle name="Normal 3 4 9 2 3" xfId="11969"/>
    <cellStyle name="Normal 3 4 9 2 3 2" xfId="33859"/>
    <cellStyle name="Normal 3 4 9 2 3 3" xfId="33860"/>
    <cellStyle name="Normal 3 4 9 2 3 4" xfId="33858"/>
    <cellStyle name="Normal 3 4 9 2 4" xfId="16986"/>
    <cellStyle name="Normal 3 4 9 2 4 2" xfId="33861"/>
    <cellStyle name="Normal 3 4 9 2_Sheet1" xfId="33862"/>
    <cellStyle name="Normal 3 4 9 3" xfId="2133"/>
    <cellStyle name="Normal 3 4 9 3 2" xfId="10841"/>
    <cellStyle name="Normal 3 4 9 3 2 2" xfId="33863"/>
    <cellStyle name="Normal 3 4 9 3 3" xfId="33864"/>
    <cellStyle name="Normal 3 4 9 3_Sheet1" xfId="33865"/>
    <cellStyle name="Normal 3 4 9 4" xfId="11968"/>
    <cellStyle name="Normal 3 4 9 4 2" xfId="33867"/>
    <cellStyle name="Normal 3 4 9 4 3" xfId="33868"/>
    <cellStyle name="Normal 3 4 9 4 4" xfId="33866"/>
    <cellStyle name="Normal 3 4 9 5" xfId="16985"/>
    <cellStyle name="Normal 3 4 9 5 2" xfId="33869"/>
    <cellStyle name="Normal 3 4 9_ASP" xfId="9965"/>
    <cellStyle name="Normal 3 4_57" xfId="22160"/>
    <cellStyle name="Normal 3 40" xfId="33870"/>
    <cellStyle name="Normal 3 41" xfId="33871"/>
    <cellStyle name="Normal 3 42" xfId="33872"/>
    <cellStyle name="Normal 3 43" xfId="33873"/>
    <cellStyle name="Normal 3 44" xfId="33874"/>
    <cellStyle name="Normal 3 45" xfId="33875"/>
    <cellStyle name="Normal 3 46" xfId="33876"/>
    <cellStyle name="Normal 3 47" xfId="33877"/>
    <cellStyle name="Normal 3 48" xfId="33878"/>
    <cellStyle name="Normal 3 49" xfId="33879"/>
    <cellStyle name="Normal 3 5" xfId="530"/>
    <cellStyle name="Normal 3 5 10" xfId="531"/>
    <cellStyle name="Normal 3 5 10 2" xfId="532"/>
    <cellStyle name="Normal 3 5 10 2 2" xfId="2137"/>
    <cellStyle name="Normal 3 5 10 2 2 2" xfId="10842"/>
    <cellStyle name="Normal 3 5 10 2 2 2 2" xfId="33880"/>
    <cellStyle name="Normal 3 5 10 2 2 3" xfId="33881"/>
    <cellStyle name="Normal 3 5 10 2 2_Sheet1" xfId="33882"/>
    <cellStyle name="Normal 3 5 10 2 3" xfId="11972"/>
    <cellStyle name="Normal 3 5 10 2 3 2" xfId="33884"/>
    <cellStyle name="Normal 3 5 10 2 3 3" xfId="33885"/>
    <cellStyle name="Normal 3 5 10 2 3 4" xfId="33883"/>
    <cellStyle name="Normal 3 5 10 2 4" xfId="16989"/>
    <cellStyle name="Normal 3 5 10 2 4 2" xfId="33886"/>
    <cellStyle name="Normal 3 5 10 2_Sheet1" xfId="33887"/>
    <cellStyle name="Normal 3 5 10 3" xfId="2136"/>
    <cellStyle name="Normal 3 5 10 3 2" xfId="10843"/>
    <cellStyle name="Normal 3 5 10 3 2 2" xfId="33888"/>
    <cellStyle name="Normal 3 5 10 3 3" xfId="33889"/>
    <cellStyle name="Normal 3 5 10 3_Sheet1" xfId="33890"/>
    <cellStyle name="Normal 3 5 10 4" xfId="11971"/>
    <cellStyle name="Normal 3 5 10 4 2" xfId="33892"/>
    <cellStyle name="Normal 3 5 10 4 3" xfId="33893"/>
    <cellStyle name="Normal 3 5 10 4 4" xfId="33891"/>
    <cellStyle name="Normal 3 5 10 5" xfId="16988"/>
    <cellStyle name="Normal 3 5 10 5 2" xfId="33894"/>
    <cellStyle name="Normal 3 5 10_ASP" xfId="9966"/>
    <cellStyle name="Normal 3 5 11" xfId="533"/>
    <cellStyle name="Normal 3 5 11 2" xfId="534"/>
    <cellStyle name="Normal 3 5 11 2 2" xfId="2139"/>
    <cellStyle name="Normal 3 5 11 2 2 2" xfId="10844"/>
    <cellStyle name="Normal 3 5 11 2 2 2 2" xfId="33895"/>
    <cellStyle name="Normal 3 5 11 2 2 3" xfId="33896"/>
    <cellStyle name="Normal 3 5 11 2 2_Sheet1" xfId="33897"/>
    <cellStyle name="Normal 3 5 11 2 3" xfId="11974"/>
    <cellStyle name="Normal 3 5 11 2 3 2" xfId="33899"/>
    <cellStyle name="Normal 3 5 11 2 3 3" xfId="33900"/>
    <cellStyle name="Normal 3 5 11 2 3 4" xfId="33898"/>
    <cellStyle name="Normal 3 5 11 2 4" xfId="16991"/>
    <cellStyle name="Normal 3 5 11 2 4 2" xfId="33901"/>
    <cellStyle name="Normal 3 5 11 2_Sheet1" xfId="33902"/>
    <cellStyle name="Normal 3 5 11 3" xfId="2138"/>
    <cellStyle name="Normal 3 5 11 3 2" xfId="10845"/>
    <cellStyle name="Normal 3 5 11 3 2 2" xfId="33903"/>
    <cellStyle name="Normal 3 5 11 3 3" xfId="33904"/>
    <cellStyle name="Normal 3 5 11 3_Sheet1" xfId="33905"/>
    <cellStyle name="Normal 3 5 11 4" xfId="11973"/>
    <cellStyle name="Normal 3 5 11 4 2" xfId="33907"/>
    <cellStyle name="Normal 3 5 11 4 3" xfId="33908"/>
    <cellStyle name="Normal 3 5 11 4 4" xfId="33906"/>
    <cellStyle name="Normal 3 5 11 5" xfId="16990"/>
    <cellStyle name="Normal 3 5 11 5 2" xfId="33909"/>
    <cellStyle name="Normal 3 5 11_ASP" xfId="9967"/>
    <cellStyle name="Normal 3 5 12" xfId="535"/>
    <cellStyle name="Normal 3 5 12 2" xfId="536"/>
    <cellStyle name="Normal 3 5 12 2 2" xfId="2141"/>
    <cellStyle name="Normal 3 5 12 2 2 2" xfId="10846"/>
    <cellStyle name="Normal 3 5 12 2 2 2 2" xfId="33910"/>
    <cellStyle name="Normal 3 5 12 2 2 3" xfId="33911"/>
    <cellStyle name="Normal 3 5 12 2 2_Sheet1" xfId="33912"/>
    <cellStyle name="Normal 3 5 12 2 3" xfId="11976"/>
    <cellStyle name="Normal 3 5 12 2 3 2" xfId="33914"/>
    <cellStyle name="Normal 3 5 12 2 3 3" xfId="33915"/>
    <cellStyle name="Normal 3 5 12 2 3 4" xfId="33913"/>
    <cellStyle name="Normal 3 5 12 2 4" xfId="16993"/>
    <cellStyle name="Normal 3 5 12 2 4 2" xfId="33916"/>
    <cellStyle name="Normal 3 5 12 2_Sheet1" xfId="33917"/>
    <cellStyle name="Normal 3 5 12 3" xfId="2140"/>
    <cellStyle name="Normal 3 5 12 3 2" xfId="10847"/>
    <cellStyle name="Normal 3 5 12 3 2 2" xfId="33918"/>
    <cellStyle name="Normal 3 5 12 3 3" xfId="33919"/>
    <cellStyle name="Normal 3 5 12 3_Sheet1" xfId="33920"/>
    <cellStyle name="Normal 3 5 12 4" xfId="11975"/>
    <cellStyle name="Normal 3 5 12 4 2" xfId="33922"/>
    <cellStyle name="Normal 3 5 12 4 3" xfId="33923"/>
    <cellStyle name="Normal 3 5 12 4 4" xfId="33921"/>
    <cellStyle name="Normal 3 5 12 5" xfId="16992"/>
    <cellStyle name="Normal 3 5 12 5 2" xfId="33924"/>
    <cellStyle name="Normal 3 5 12_ASP" xfId="9968"/>
    <cellStyle name="Normal 3 5 13" xfId="537"/>
    <cellStyle name="Normal 3 5 13 2" xfId="538"/>
    <cellStyle name="Normal 3 5 13 2 2" xfId="2143"/>
    <cellStyle name="Normal 3 5 13 2 2 2" xfId="10848"/>
    <cellStyle name="Normal 3 5 13 2 2 2 2" xfId="33925"/>
    <cellStyle name="Normal 3 5 13 2 2 3" xfId="33926"/>
    <cellStyle name="Normal 3 5 13 2 2_Sheet1" xfId="33927"/>
    <cellStyle name="Normal 3 5 13 2 3" xfId="11978"/>
    <cellStyle name="Normal 3 5 13 2 3 2" xfId="33929"/>
    <cellStyle name="Normal 3 5 13 2 3 3" xfId="33930"/>
    <cellStyle name="Normal 3 5 13 2 3 4" xfId="33928"/>
    <cellStyle name="Normal 3 5 13 2 4" xfId="16995"/>
    <cellStyle name="Normal 3 5 13 2 4 2" xfId="33931"/>
    <cellStyle name="Normal 3 5 13 2_Sheet1" xfId="33932"/>
    <cellStyle name="Normal 3 5 13 3" xfId="2142"/>
    <cellStyle name="Normal 3 5 13 3 2" xfId="10849"/>
    <cellStyle name="Normal 3 5 13 3 2 2" xfId="33933"/>
    <cellStyle name="Normal 3 5 13 3 3" xfId="33934"/>
    <cellStyle name="Normal 3 5 13 3_Sheet1" xfId="33935"/>
    <cellStyle name="Normal 3 5 13 4" xfId="11977"/>
    <cellStyle name="Normal 3 5 13 4 2" xfId="33937"/>
    <cellStyle name="Normal 3 5 13 4 3" xfId="33938"/>
    <cellStyle name="Normal 3 5 13 4 4" xfId="33936"/>
    <cellStyle name="Normal 3 5 13 5" xfId="16994"/>
    <cellStyle name="Normal 3 5 13 5 2" xfId="33939"/>
    <cellStyle name="Normal 3 5 13_ASP" xfId="9969"/>
    <cellStyle name="Normal 3 5 14" xfId="2135"/>
    <cellStyle name="Normal 3 5 14 2" xfId="10275"/>
    <cellStyle name="Normal 3 5 14 2 2" xfId="33940"/>
    <cellStyle name="Normal 3 5 14 3" xfId="33941"/>
    <cellStyle name="Normal 3 5 14_Sheet1" xfId="33942"/>
    <cellStyle name="Normal 3 5 15" xfId="10850"/>
    <cellStyle name="Normal 3 5 15 2" xfId="33943"/>
    <cellStyle name="Normal 3 5 15 3" xfId="22162"/>
    <cellStyle name="Normal 3 5 15_Sheet1" xfId="33944"/>
    <cellStyle name="Normal 3 5 16" xfId="10851"/>
    <cellStyle name="Normal 3 5 16 2" xfId="33945"/>
    <cellStyle name="Normal 3 5 16 3" xfId="22163"/>
    <cellStyle name="Normal 3 5 16_Sheet1" xfId="33946"/>
    <cellStyle name="Normal 3 5 17" xfId="11970"/>
    <cellStyle name="Normal 3 5 17 2" xfId="33947"/>
    <cellStyle name="Normal 3 5 17 3" xfId="33948"/>
    <cellStyle name="Normal 3 5 17_Sheet1" xfId="33949"/>
    <cellStyle name="Normal 3 5 18" xfId="16987"/>
    <cellStyle name="Normal 3 5 18 2" xfId="33950"/>
    <cellStyle name="Normal 3 5 18 3" xfId="33951"/>
    <cellStyle name="Normal 3 5 18_Sheet1" xfId="33952"/>
    <cellStyle name="Normal 3 5 19" xfId="33953"/>
    <cellStyle name="Normal 3 5 19 2" xfId="33954"/>
    <cellStyle name="Normal 3 5 19 3" xfId="33955"/>
    <cellStyle name="Normal 3 5 19_Sheet2" xfId="33956"/>
    <cellStyle name="Normal 3 5 2" xfId="539"/>
    <cellStyle name="Normal 3 5 2 2" xfId="540"/>
    <cellStyle name="Normal 3 5 2 2 2" xfId="2145"/>
    <cellStyle name="Normal 3 5 2 2 2 2" xfId="10852"/>
    <cellStyle name="Normal 3 5 2 2 2 2 2" xfId="33957"/>
    <cellStyle name="Normal 3 5 2 2 2 3" xfId="33958"/>
    <cellStyle name="Normal 3 5 2 2 2_Sheet1" xfId="33959"/>
    <cellStyle name="Normal 3 5 2 2 3" xfId="11980"/>
    <cellStyle name="Normal 3 5 2 2 3 2" xfId="33961"/>
    <cellStyle name="Normal 3 5 2 2 3 3" xfId="33962"/>
    <cellStyle name="Normal 3 5 2 2 3 4" xfId="33960"/>
    <cellStyle name="Normal 3 5 2 2 4" xfId="16997"/>
    <cellStyle name="Normal 3 5 2 2 4 2" xfId="33963"/>
    <cellStyle name="Normal 3 5 2 2_Sheet1" xfId="33964"/>
    <cellStyle name="Normal 3 5 2 3" xfId="2144"/>
    <cellStyle name="Normal 3 5 2 3 2" xfId="10853"/>
    <cellStyle name="Normal 3 5 2 3 2 2" xfId="33965"/>
    <cellStyle name="Normal 3 5 2 3 3" xfId="33966"/>
    <cellStyle name="Normal 3 5 2 3_Sheet1" xfId="33967"/>
    <cellStyle name="Normal 3 5 2 4" xfId="11979"/>
    <cellStyle name="Normal 3 5 2 4 2" xfId="33969"/>
    <cellStyle name="Normal 3 5 2 4 3" xfId="33970"/>
    <cellStyle name="Normal 3 5 2 4 4" xfId="33968"/>
    <cellStyle name="Normal 3 5 2 5" xfId="16996"/>
    <cellStyle name="Normal 3 5 2 5 2" xfId="33971"/>
    <cellStyle name="Normal 3 5 2_ASP" xfId="9970"/>
    <cellStyle name="Normal 3 5 20" xfId="33972"/>
    <cellStyle name="Normal 3 5 21" xfId="33973"/>
    <cellStyle name="Normal 3 5 22" xfId="33974"/>
    <cellStyle name="Normal 3 5 23" xfId="33975"/>
    <cellStyle name="Normal 3 5 24" xfId="33976"/>
    <cellStyle name="Normal 3 5 25" xfId="33977"/>
    <cellStyle name="Normal 3 5 26" xfId="33978"/>
    <cellStyle name="Normal 3 5 27" xfId="33979"/>
    <cellStyle name="Normal 3 5 28" xfId="33980"/>
    <cellStyle name="Normal 3 5 29" xfId="33981"/>
    <cellStyle name="Normal 3 5 3" xfId="541"/>
    <cellStyle name="Normal 3 5 3 2" xfId="542"/>
    <cellStyle name="Normal 3 5 3 2 2" xfId="2147"/>
    <cellStyle name="Normal 3 5 3 2 2 2" xfId="10854"/>
    <cellStyle name="Normal 3 5 3 2 2 2 2" xfId="33982"/>
    <cellStyle name="Normal 3 5 3 2 2 3" xfId="33983"/>
    <cellStyle name="Normal 3 5 3 2 2_Sheet1" xfId="33984"/>
    <cellStyle name="Normal 3 5 3 2 3" xfId="11982"/>
    <cellStyle name="Normal 3 5 3 2 3 2" xfId="33986"/>
    <cellStyle name="Normal 3 5 3 2 3 3" xfId="33987"/>
    <cellStyle name="Normal 3 5 3 2 3 4" xfId="33985"/>
    <cellStyle name="Normal 3 5 3 2 4" xfId="16999"/>
    <cellStyle name="Normal 3 5 3 2 4 2" xfId="33988"/>
    <cellStyle name="Normal 3 5 3 2_Sheet1" xfId="33989"/>
    <cellStyle name="Normal 3 5 3 3" xfId="2146"/>
    <cellStyle name="Normal 3 5 3 3 2" xfId="10855"/>
    <cellStyle name="Normal 3 5 3 3 2 2" xfId="33990"/>
    <cellStyle name="Normal 3 5 3 3 3" xfId="33991"/>
    <cellStyle name="Normal 3 5 3 3_Sheet1" xfId="33992"/>
    <cellStyle name="Normal 3 5 3 4" xfId="11981"/>
    <cellStyle name="Normal 3 5 3 4 2" xfId="33994"/>
    <cellStyle name="Normal 3 5 3 4 3" xfId="33995"/>
    <cellStyle name="Normal 3 5 3 4 4" xfId="33993"/>
    <cellStyle name="Normal 3 5 3 5" xfId="16998"/>
    <cellStyle name="Normal 3 5 3 5 2" xfId="33996"/>
    <cellStyle name="Normal 3 5 3_ASP" xfId="9971"/>
    <cellStyle name="Normal 3 5 30" xfId="33997"/>
    <cellStyle name="Normal 3 5 31" xfId="33998"/>
    <cellStyle name="Normal 3 5 32" xfId="33999"/>
    <cellStyle name="Normal 3 5 33" xfId="34000"/>
    <cellStyle name="Normal 3 5 34" xfId="34001"/>
    <cellStyle name="Normal 3 5 35" xfId="34002"/>
    <cellStyle name="Normal 3 5 36" xfId="34003"/>
    <cellStyle name="Normal 3 5 37" xfId="34004"/>
    <cellStyle name="Normal 3 5 38" xfId="34005"/>
    <cellStyle name="Normal 3 5 39" xfId="34006"/>
    <cellStyle name="Normal 3 5 4" xfId="543"/>
    <cellStyle name="Normal 3 5 4 2" xfId="544"/>
    <cellStyle name="Normal 3 5 4 2 2" xfId="2149"/>
    <cellStyle name="Normal 3 5 4 2 2 2" xfId="10856"/>
    <cellStyle name="Normal 3 5 4 2 2 2 2" xfId="34007"/>
    <cellStyle name="Normal 3 5 4 2 2 3" xfId="34008"/>
    <cellStyle name="Normal 3 5 4 2 2_Sheet1" xfId="34009"/>
    <cellStyle name="Normal 3 5 4 2 3" xfId="11984"/>
    <cellStyle name="Normal 3 5 4 2 3 2" xfId="34011"/>
    <cellStyle name="Normal 3 5 4 2 3 3" xfId="34012"/>
    <cellStyle name="Normal 3 5 4 2 3 4" xfId="34010"/>
    <cellStyle name="Normal 3 5 4 2 4" xfId="17001"/>
    <cellStyle name="Normal 3 5 4 2 4 2" xfId="34013"/>
    <cellStyle name="Normal 3 5 4 2_Sheet1" xfId="34014"/>
    <cellStyle name="Normal 3 5 4 3" xfId="2148"/>
    <cellStyle name="Normal 3 5 4 3 2" xfId="10857"/>
    <cellStyle name="Normal 3 5 4 3 2 2" xfId="34015"/>
    <cellStyle name="Normal 3 5 4 3 3" xfId="34016"/>
    <cellStyle name="Normal 3 5 4 3_Sheet1" xfId="34017"/>
    <cellStyle name="Normal 3 5 4 4" xfId="11983"/>
    <cellStyle name="Normal 3 5 4 4 2" xfId="34019"/>
    <cellStyle name="Normal 3 5 4 4 3" xfId="34020"/>
    <cellStyle name="Normal 3 5 4 4 4" xfId="34018"/>
    <cellStyle name="Normal 3 5 4 5" xfId="17000"/>
    <cellStyle name="Normal 3 5 4 5 2" xfId="34021"/>
    <cellStyle name="Normal 3 5 4_ASP" xfId="9972"/>
    <cellStyle name="Normal 3 5 40" xfId="34022"/>
    <cellStyle name="Normal 3 5 41" xfId="34023"/>
    <cellStyle name="Normal 3 5 42" xfId="34024"/>
    <cellStyle name="Normal 3 5 43" xfId="34025"/>
    <cellStyle name="Normal 3 5 44" xfId="34026"/>
    <cellStyle name="Normal 3 5 45" xfId="34027"/>
    <cellStyle name="Normal 3 5 46" xfId="34028"/>
    <cellStyle name="Normal 3 5 47" xfId="34029"/>
    <cellStyle name="Normal 3 5 48" xfId="34030"/>
    <cellStyle name="Normal 3 5 49" xfId="34031"/>
    <cellStyle name="Normal 3 5 5" xfId="545"/>
    <cellStyle name="Normal 3 5 5 2" xfId="546"/>
    <cellStyle name="Normal 3 5 5 2 2" xfId="2151"/>
    <cellStyle name="Normal 3 5 5 2 2 2" xfId="10858"/>
    <cellStyle name="Normal 3 5 5 2 2 2 2" xfId="34032"/>
    <cellStyle name="Normal 3 5 5 2 2 3" xfId="34033"/>
    <cellStyle name="Normal 3 5 5 2 2_Sheet1" xfId="34034"/>
    <cellStyle name="Normal 3 5 5 2 3" xfId="11986"/>
    <cellStyle name="Normal 3 5 5 2 3 2" xfId="34036"/>
    <cellStyle name="Normal 3 5 5 2 3 3" xfId="34037"/>
    <cellStyle name="Normal 3 5 5 2 3 4" xfId="34035"/>
    <cellStyle name="Normal 3 5 5 2 4" xfId="17003"/>
    <cellStyle name="Normal 3 5 5 2 4 2" xfId="34038"/>
    <cellStyle name="Normal 3 5 5 2_Sheet1" xfId="34039"/>
    <cellStyle name="Normal 3 5 5 3" xfId="2150"/>
    <cellStyle name="Normal 3 5 5 3 2" xfId="10859"/>
    <cellStyle name="Normal 3 5 5 3 2 2" xfId="34040"/>
    <cellStyle name="Normal 3 5 5 3 3" xfId="34041"/>
    <cellStyle name="Normal 3 5 5 3_Sheet1" xfId="34042"/>
    <cellStyle name="Normal 3 5 5 4" xfId="11985"/>
    <cellStyle name="Normal 3 5 5 4 2" xfId="34044"/>
    <cellStyle name="Normal 3 5 5 4 3" xfId="34045"/>
    <cellStyle name="Normal 3 5 5 4 4" xfId="34043"/>
    <cellStyle name="Normal 3 5 5 5" xfId="17002"/>
    <cellStyle name="Normal 3 5 5 5 2" xfId="34046"/>
    <cellStyle name="Normal 3 5 5_ASP" xfId="9973"/>
    <cellStyle name="Normal 3 5 50" xfId="34047"/>
    <cellStyle name="Normal 3 5 51" xfId="34048"/>
    <cellStyle name="Normal 3 5 6" xfId="547"/>
    <cellStyle name="Normal 3 5 6 2" xfId="548"/>
    <cellStyle name="Normal 3 5 6 2 2" xfId="2153"/>
    <cellStyle name="Normal 3 5 6 2 2 2" xfId="10860"/>
    <cellStyle name="Normal 3 5 6 2 2 2 2" xfId="34049"/>
    <cellStyle name="Normal 3 5 6 2 2 3" xfId="34050"/>
    <cellStyle name="Normal 3 5 6 2 2_Sheet1" xfId="34051"/>
    <cellStyle name="Normal 3 5 6 2 3" xfId="11988"/>
    <cellStyle name="Normal 3 5 6 2 3 2" xfId="34053"/>
    <cellStyle name="Normal 3 5 6 2 3 3" xfId="34054"/>
    <cellStyle name="Normal 3 5 6 2 3 4" xfId="34052"/>
    <cellStyle name="Normal 3 5 6 2 4" xfId="17005"/>
    <cellStyle name="Normal 3 5 6 2 4 2" xfId="34055"/>
    <cellStyle name="Normal 3 5 6 2_Sheet1" xfId="34056"/>
    <cellStyle name="Normal 3 5 6 3" xfId="2152"/>
    <cellStyle name="Normal 3 5 6 3 2" xfId="10861"/>
    <cellStyle name="Normal 3 5 6 3 2 2" xfId="34057"/>
    <cellStyle name="Normal 3 5 6 3 3" xfId="34058"/>
    <cellStyle name="Normal 3 5 6 3_Sheet1" xfId="34059"/>
    <cellStyle name="Normal 3 5 6 4" xfId="11987"/>
    <cellStyle name="Normal 3 5 6 4 2" xfId="34061"/>
    <cellStyle name="Normal 3 5 6 4 3" xfId="34062"/>
    <cellStyle name="Normal 3 5 6 4 4" xfId="34060"/>
    <cellStyle name="Normal 3 5 6 5" xfId="17004"/>
    <cellStyle name="Normal 3 5 6 5 2" xfId="34063"/>
    <cellStyle name="Normal 3 5 6_ASP" xfId="9974"/>
    <cellStyle name="Normal 3 5 7" xfId="549"/>
    <cellStyle name="Normal 3 5 7 2" xfId="550"/>
    <cellStyle name="Normal 3 5 7 2 2" xfId="2155"/>
    <cellStyle name="Normal 3 5 7 2 2 2" xfId="10862"/>
    <cellStyle name="Normal 3 5 7 2 2 2 2" xfId="34064"/>
    <cellStyle name="Normal 3 5 7 2 2 3" xfId="34065"/>
    <cellStyle name="Normal 3 5 7 2 2_Sheet1" xfId="34066"/>
    <cellStyle name="Normal 3 5 7 2 3" xfId="11990"/>
    <cellStyle name="Normal 3 5 7 2 3 2" xfId="34068"/>
    <cellStyle name="Normal 3 5 7 2 3 3" xfId="34069"/>
    <cellStyle name="Normal 3 5 7 2 3 4" xfId="34067"/>
    <cellStyle name="Normal 3 5 7 2 4" xfId="17007"/>
    <cellStyle name="Normal 3 5 7 2 4 2" xfId="34070"/>
    <cellStyle name="Normal 3 5 7 2_Sheet1" xfId="34071"/>
    <cellStyle name="Normal 3 5 7 3" xfId="2154"/>
    <cellStyle name="Normal 3 5 7 3 2" xfId="10863"/>
    <cellStyle name="Normal 3 5 7 3 2 2" xfId="34072"/>
    <cellStyle name="Normal 3 5 7 3 3" xfId="34073"/>
    <cellStyle name="Normal 3 5 7 3_Sheet1" xfId="34074"/>
    <cellStyle name="Normal 3 5 7 4" xfId="11989"/>
    <cellStyle name="Normal 3 5 7 4 2" xfId="34076"/>
    <cellStyle name="Normal 3 5 7 4 3" xfId="34077"/>
    <cellStyle name="Normal 3 5 7 4 4" xfId="34075"/>
    <cellStyle name="Normal 3 5 7 5" xfId="17006"/>
    <cellStyle name="Normal 3 5 7 5 2" xfId="34078"/>
    <cellStyle name="Normal 3 5 7_ASP" xfId="9975"/>
    <cellStyle name="Normal 3 5 8" xfId="551"/>
    <cellStyle name="Normal 3 5 8 2" xfId="552"/>
    <cellStyle name="Normal 3 5 8 2 2" xfId="2157"/>
    <cellStyle name="Normal 3 5 8 2 2 2" xfId="10864"/>
    <cellStyle name="Normal 3 5 8 2 2 2 2" xfId="34079"/>
    <cellStyle name="Normal 3 5 8 2 2 3" xfId="34080"/>
    <cellStyle name="Normal 3 5 8 2 2_Sheet1" xfId="34081"/>
    <cellStyle name="Normal 3 5 8 2 3" xfId="11992"/>
    <cellStyle name="Normal 3 5 8 2 3 2" xfId="34083"/>
    <cellStyle name="Normal 3 5 8 2 3 3" xfId="34084"/>
    <cellStyle name="Normal 3 5 8 2 3 4" xfId="34082"/>
    <cellStyle name="Normal 3 5 8 2 4" xfId="17009"/>
    <cellStyle name="Normal 3 5 8 2 4 2" xfId="34085"/>
    <cellStyle name="Normal 3 5 8 2_Sheet1" xfId="34086"/>
    <cellStyle name="Normal 3 5 8 3" xfId="2156"/>
    <cellStyle name="Normal 3 5 8 3 2" xfId="10865"/>
    <cellStyle name="Normal 3 5 8 3 2 2" xfId="34087"/>
    <cellStyle name="Normal 3 5 8 3 3" xfId="34088"/>
    <cellStyle name="Normal 3 5 8 3_Sheet1" xfId="34089"/>
    <cellStyle name="Normal 3 5 8 4" xfId="11991"/>
    <cellStyle name="Normal 3 5 8 4 2" xfId="34091"/>
    <cellStyle name="Normal 3 5 8 4 3" xfId="34092"/>
    <cellStyle name="Normal 3 5 8 4 4" xfId="34090"/>
    <cellStyle name="Normal 3 5 8 5" xfId="17008"/>
    <cellStyle name="Normal 3 5 8 5 2" xfId="34093"/>
    <cellStyle name="Normal 3 5 8_ASP" xfId="9976"/>
    <cellStyle name="Normal 3 5 9" xfId="553"/>
    <cellStyle name="Normal 3 5 9 2" xfId="554"/>
    <cellStyle name="Normal 3 5 9 2 2" xfId="2159"/>
    <cellStyle name="Normal 3 5 9 2 2 2" xfId="10866"/>
    <cellStyle name="Normal 3 5 9 2 2 2 2" xfId="34094"/>
    <cellStyle name="Normal 3 5 9 2 2 3" xfId="34095"/>
    <cellStyle name="Normal 3 5 9 2 2_Sheet1" xfId="34096"/>
    <cellStyle name="Normal 3 5 9 2 3" xfId="11994"/>
    <cellStyle name="Normal 3 5 9 2 3 2" xfId="34098"/>
    <cellStyle name="Normal 3 5 9 2 3 3" xfId="34099"/>
    <cellStyle name="Normal 3 5 9 2 3 4" xfId="34097"/>
    <cellStyle name="Normal 3 5 9 2 4" xfId="17011"/>
    <cellStyle name="Normal 3 5 9 2 4 2" xfId="34100"/>
    <cellStyle name="Normal 3 5 9 2_Sheet1" xfId="34101"/>
    <cellStyle name="Normal 3 5 9 3" xfId="2158"/>
    <cellStyle name="Normal 3 5 9 3 2" xfId="10867"/>
    <cellStyle name="Normal 3 5 9 3 2 2" xfId="34102"/>
    <cellStyle name="Normal 3 5 9 3 3" xfId="34103"/>
    <cellStyle name="Normal 3 5 9 3_Sheet1" xfId="34104"/>
    <cellStyle name="Normal 3 5 9 4" xfId="11993"/>
    <cellStyle name="Normal 3 5 9 4 2" xfId="34106"/>
    <cellStyle name="Normal 3 5 9 4 3" xfId="34107"/>
    <cellStyle name="Normal 3 5 9 4 4" xfId="34105"/>
    <cellStyle name="Normal 3 5 9 5" xfId="17010"/>
    <cellStyle name="Normal 3 5 9 5 2" xfId="34108"/>
    <cellStyle name="Normal 3 5 9_ASP" xfId="9977"/>
    <cellStyle name="Normal 3 5_57" xfId="22164"/>
    <cellStyle name="Normal 3 50" xfId="34109"/>
    <cellStyle name="Normal 3 51" xfId="34110"/>
    <cellStyle name="Normal 3 52" xfId="34111"/>
    <cellStyle name="Normal 3 53" xfId="34112"/>
    <cellStyle name="Normal 3 54" xfId="34113"/>
    <cellStyle name="Normal 3 55" xfId="34114"/>
    <cellStyle name="Normal 3 56" xfId="34115"/>
    <cellStyle name="Normal 3 57" xfId="34116"/>
    <cellStyle name="Normal 3 58" xfId="34117"/>
    <cellStyle name="Normal 3 59" xfId="34118"/>
    <cellStyle name="Normal 3 6" xfId="555"/>
    <cellStyle name="Normal 3 6 10" xfId="556"/>
    <cellStyle name="Normal 3 6 10 2" xfId="557"/>
    <cellStyle name="Normal 3 6 10 2 2" xfId="2162"/>
    <cellStyle name="Normal 3 6 10 2 2 2" xfId="10868"/>
    <cellStyle name="Normal 3 6 10 2 2 2 2" xfId="34119"/>
    <cellStyle name="Normal 3 6 10 2 2 3" xfId="34120"/>
    <cellStyle name="Normal 3 6 10 2 2_Sheet1" xfId="34121"/>
    <cellStyle name="Normal 3 6 10 2 3" xfId="11997"/>
    <cellStyle name="Normal 3 6 10 2 3 2" xfId="34123"/>
    <cellStyle name="Normal 3 6 10 2 3 3" xfId="34124"/>
    <cellStyle name="Normal 3 6 10 2 3 4" xfId="34122"/>
    <cellStyle name="Normal 3 6 10 2 4" xfId="17014"/>
    <cellStyle name="Normal 3 6 10 2 4 2" xfId="34125"/>
    <cellStyle name="Normal 3 6 10 2_Sheet1" xfId="34126"/>
    <cellStyle name="Normal 3 6 10 3" xfId="2161"/>
    <cellStyle name="Normal 3 6 10 3 2" xfId="10869"/>
    <cellStyle name="Normal 3 6 10 3 2 2" xfId="34127"/>
    <cellStyle name="Normal 3 6 10 3 3" xfId="34128"/>
    <cellStyle name="Normal 3 6 10 3_Sheet1" xfId="34129"/>
    <cellStyle name="Normal 3 6 10 4" xfId="11996"/>
    <cellStyle name="Normal 3 6 10 4 2" xfId="34131"/>
    <cellStyle name="Normal 3 6 10 4 3" xfId="34132"/>
    <cellStyle name="Normal 3 6 10 4 4" xfId="34130"/>
    <cellStyle name="Normal 3 6 10 5" xfId="17013"/>
    <cellStyle name="Normal 3 6 10 5 2" xfId="34133"/>
    <cellStyle name="Normal 3 6 10_ASP" xfId="9978"/>
    <cellStyle name="Normal 3 6 11" xfId="558"/>
    <cellStyle name="Normal 3 6 11 2" xfId="559"/>
    <cellStyle name="Normal 3 6 11 2 2" xfId="2164"/>
    <cellStyle name="Normal 3 6 11 2 2 2" xfId="10870"/>
    <cellStyle name="Normal 3 6 11 2 2 2 2" xfId="34134"/>
    <cellStyle name="Normal 3 6 11 2 2 3" xfId="34135"/>
    <cellStyle name="Normal 3 6 11 2 2_Sheet1" xfId="34136"/>
    <cellStyle name="Normal 3 6 11 2 3" xfId="11999"/>
    <cellStyle name="Normal 3 6 11 2 3 2" xfId="34138"/>
    <cellStyle name="Normal 3 6 11 2 3 3" xfId="34139"/>
    <cellStyle name="Normal 3 6 11 2 3 4" xfId="34137"/>
    <cellStyle name="Normal 3 6 11 2 4" xfId="17016"/>
    <cellStyle name="Normal 3 6 11 2 4 2" xfId="34140"/>
    <cellStyle name="Normal 3 6 11 2_Sheet1" xfId="34141"/>
    <cellStyle name="Normal 3 6 11 3" xfId="2163"/>
    <cellStyle name="Normal 3 6 11 3 2" xfId="10871"/>
    <cellStyle name="Normal 3 6 11 3 2 2" xfId="34142"/>
    <cellStyle name="Normal 3 6 11 3 3" xfId="34143"/>
    <cellStyle name="Normal 3 6 11 3_Sheet1" xfId="34144"/>
    <cellStyle name="Normal 3 6 11 4" xfId="11998"/>
    <cellStyle name="Normal 3 6 11 4 2" xfId="34146"/>
    <cellStyle name="Normal 3 6 11 4 3" xfId="34147"/>
    <cellStyle name="Normal 3 6 11 4 4" xfId="34145"/>
    <cellStyle name="Normal 3 6 11 5" xfId="17015"/>
    <cellStyle name="Normal 3 6 11 5 2" xfId="34148"/>
    <cellStyle name="Normal 3 6 11_ASP" xfId="9979"/>
    <cellStyle name="Normal 3 6 12" xfId="560"/>
    <cellStyle name="Normal 3 6 12 2" xfId="561"/>
    <cellStyle name="Normal 3 6 12 2 2" xfId="2166"/>
    <cellStyle name="Normal 3 6 12 2 2 2" xfId="10872"/>
    <cellStyle name="Normal 3 6 12 2 2 2 2" xfId="34149"/>
    <cellStyle name="Normal 3 6 12 2 2 3" xfId="34150"/>
    <cellStyle name="Normal 3 6 12 2 2_Sheet1" xfId="34151"/>
    <cellStyle name="Normal 3 6 12 2 3" xfId="12001"/>
    <cellStyle name="Normal 3 6 12 2 3 2" xfId="34153"/>
    <cellStyle name="Normal 3 6 12 2 3 3" xfId="34154"/>
    <cellStyle name="Normal 3 6 12 2 3 4" xfId="34152"/>
    <cellStyle name="Normal 3 6 12 2 4" xfId="17018"/>
    <cellStyle name="Normal 3 6 12 2 4 2" xfId="34155"/>
    <cellStyle name="Normal 3 6 12 2_Sheet1" xfId="34156"/>
    <cellStyle name="Normal 3 6 12 3" xfId="2165"/>
    <cellStyle name="Normal 3 6 12 3 2" xfId="10873"/>
    <cellStyle name="Normal 3 6 12 3 2 2" xfId="34157"/>
    <cellStyle name="Normal 3 6 12 3 3" xfId="34158"/>
    <cellStyle name="Normal 3 6 12 3_Sheet1" xfId="34159"/>
    <cellStyle name="Normal 3 6 12 4" xfId="12000"/>
    <cellStyle name="Normal 3 6 12 4 2" xfId="34161"/>
    <cellStyle name="Normal 3 6 12 4 3" xfId="34162"/>
    <cellStyle name="Normal 3 6 12 4 4" xfId="34160"/>
    <cellStyle name="Normal 3 6 12 5" xfId="17017"/>
    <cellStyle name="Normal 3 6 12 5 2" xfId="34163"/>
    <cellStyle name="Normal 3 6 12_ASP" xfId="9980"/>
    <cellStyle name="Normal 3 6 13" xfId="562"/>
    <cellStyle name="Normal 3 6 13 2" xfId="563"/>
    <cellStyle name="Normal 3 6 13 2 2" xfId="2168"/>
    <cellStyle name="Normal 3 6 13 2 2 2" xfId="10874"/>
    <cellStyle name="Normal 3 6 13 2 2 2 2" xfId="34164"/>
    <cellStyle name="Normal 3 6 13 2 2 3" xfId="34165"/>
    <cellStyle name="Normal 3 6 13 2 2_Sheet1" xfId="34166"/>
    <cellStyle name="Normal 3 6 13 2 3" xfId="12003"/>
    <cellStyle name="Normal 3 6 13 2 3 2" xfId="34168"/>
    <cellStyle name="Normal 3 6 13 2 3 3" xfId="34169"/>
    <cellStyle name="Normal 3 6 13 2 3 4" xfId="34167"/>
    <cellStyle name="Normal 3 6 13 2 4" xfId="17020"/>
    <cellStyle name="Normal 3 6 13 2 4 2" xfId="34170"/>
    <cellStyle name="Normal 3 6 13 2_Sheet1" xfId="34171"/>
    <cellStyle name="Normal 3 6 13 3" xfId="2167"/>
    <cellStyle name="Normal 3 6 13 3 2" xfId="10875"/>
    <cellStyle name="Normal 3 6 13 3 2 2" xfId="34172"/>
    <cellStyle name="Normal 3 6 13 3 3" xfId="34173"/>
    <cellStyle name="Normal 3 6 13 3_Sheet1" xfId="34174"/>
    <cellStyle name="Normal 3 6 13 4" xfId="12002"/>
    <cellStyle name="Normal 3 6 13 4 2" xfId="34176"/>
    <cellStyle name="Normal 3 6 13 4 3" xfId="34177"/>
    <cellStyle name="Normal 3 6 13 4 4" xfId="34175"/>
    <cellStyle name="Normal 3 6 13 5" xfId="17019"/>
    <cellStyle name="Normal 3 6 13 5 2" xfId="34178"/>
    <cellStyle name="Normal 3 6 13_ASP" xfId="9981"/>
    <cellStyle name="Normal 3 6 14" xfId="2160"/>
    <cellStyle name="Normal 3 6 14 2" xfId="10276"/>
    <cellStyle name="Normal 3 6 14 2 2" xfId="34179"/>
    <cellStyle name="Normal 3 6 14 3" xfId="34180"/>
    <cellStyle name="Normal 3 6 14_Sheet1" xfId="34181"/>
    <cellStyle name="Normal 3 6 15" xfId="10876"/>
    <cellStyle name="Normal 3 6 15 2" xfId="34182"/>
    <cellStyle name="Normal 3 6 15 3" xfId="22169"/>
    <cellStyle name="Normal 3 6 15_Sheet1" xfId="34183"/>
    <cellStyle name="Normal 3 6 16" xfId="10877"/>
    <cellStyle name="Normal 3 6 16 2" xfId="34184"/>
    <cellStyle name="Normal 3 6 16 3" xfId="22170"/>
    <cellStyle name="Normal 3 6 16_Sheet1" xfId="34185"/>
    <cellStyle name="Normal 3 6 17" xfId="11995"/>
    <cellStyle name="Normal 3 6 17 2" xfId="34186"/>
    <cellStyle name="Normal 3 6 17 3" xfId="34187"/>
    <cellStyle name="Normal 3 6 17_Sheet1" xfId="34188"/>
    <cellStyle name="Normal 3 6 18" xfId="17012"/>
    <cellStyle name="Normal 3 6 18 2" xfId="34189"/>
    <cellStyle name="Normal 3 6 18 3" xfId="34190"/>
    <cellStyle name="Normal 3 6 18_Sheet1" xfId="34191"/>
    <cellStyle name="Normal 3 6 19" xfId="34192"/>
    <cellStyle name="Normal 3 6 19 2" xfId="34193"/>
    <cellStyle name="Normal 3 6 19 3" xfId="34194"/>
    <cellStyle name="Normal 3 6 19_Sheet2" xfId="34195"/>
    <cellStyle name="Normal 3 6 2" xfId="564"/>
    <cellStyle name="Normal 3 6 2 2" xfId="565"/>
    <cellStyle name="Normal 3 6 2 2 2" xfId="2170"/>
    <cellStyle name="Normal 3 6 2 2 2 2" xfId="10878"/>
    <cellStyle name="Normal 3 6 2 2 2 2 2" xfId="34196"/>
    <cellStyle name="Normal 3 6 2 2 2 3" xfId="34197"/>
    <cellStyle name="Normal 3 6 2 2 2_Sheet1" xfId="34198"/>
    <cellStyle name="Normal 3 6 2 2 3" xfId="12005"/>
    <cellStyle name="Normal 3 6 2 2 3 2" xfId="34200"/>
    <cellStyle name="Normal 3 6 2 2 3 3" xfId="34201"/>
    <cellStyle name="Normal 3 6 2 2 3 4" xfId="34199"/>
    <cellStyle name="Normal 3 6 2 2 4" xfId="17022"/>
    <cellStyle name="Normal 3 6 2 2 4 2" xfId="34202"/>
    <cellStyle name="Normal 3 6 2 2_Sheet1" xfId="34203"/>
    <cellStyle name="Normal 3 6 2 3" xfId="2169"/>
    <cellStyle name="Normal 3 6 2 3 2" xfId="10879"/>
    <cellStyle name="Normal 3 6 2 3 2 2" xfId="34204"/>
    <cellStyle name="Normal 3 6 2 3 3" xfId="34205"/>
    <cellStyle name="Normal 3 6 2 3_Sheet1" xfId="34206"/>
    <cellStyle name="Normal 3 6 2 4" xfId="12004"/>
    <cellStyle name="Normal 3 6 2 4 2" xfId="34208"/>
    <cellStyle name="Normal 3 6 2 4 3" xfId="34209"/>
    <cellStyle name="Normal 3 6 2 4 4" xfId="34207"/>
    <cellStyle name="Normal 3 6 2 5" xfId="17021"/>
    <cellStyle name="Normal 3 6 2 5 2" xfId="34210"/>
    <cellStyle name="Normal 3 6 2_ASP" xfId="9982"/>
    <cellStyle name="Normal 3 6 20" xfId="34211"/>
    <cellStyle name="Normal 3 6 21" xfId="34212"/>
    <cellStyle name="Normal 3 6 22" xfId="34213"/>
    <cellStyle name="Normal 3 6 23" xfId="34214"/>
    <cellStyle name="Normal 3 6 24" xfId="34215"/>
    <cellStyle name="Normal 3 6 25" xfId="34216"/>
    <cellStyle name="Normal 3 6 26" xfId="34217"/>
    <cellStyle name="Normal 3 6 27" xfId="34218"/>
    <cellStyle name="Normal 3 6 28" xfId="34219"/>
    <cellStyle name="Normal 3 6 29" xfId="34220"/>
    <cellStyle name="Normal 3 6 3" xfId="566"/>
    <cellStyle name="Normal 3 6 3 2" xfId="567"/>
    <cellStyle name="Normal 3 6 3 2 2" xfId="2172"/>
    <cellStyle name="Normal 3 6 3 2 2 2" xfId="10880"/>
    <cellStyle name="Normal 3 6 3 2 2 2 2" xfId="34221"/>
    <cellStyle name="Normal 3 6 3 2 2 3" xfId="34222"/>
    <cellStyle name="Normal 3 6 3 2 2_Sheet1" xfId="34223"/>
    <cellStyle name="Normal 3 6 3 2 3" xfId="12007"/>
    <cellStyle name="Normal 3 6 3 2 3 2" xfId="34225"/>
    <cellStyle name="Normal 3 6 3 2 3 3" xfId="34226"/>
    <cellStyle name="Normal 3 6 3 2 3 4" xfId="34224"/>
    <cellStyle name="Normal 3 6 3 2 4" xfId="17024"/>
    <cellStyle name="Normal 3 6 3 2 4 2" xfId="34227"/>
    <cellStyle name="Normal 3 6 3 2_Sheet1" xfId="34228"/>
    <cellStyle name="Normal 3 6 3 3" xfId="2171"/>
    <cellStyle name="Normal 3 6 3 3 2" xfId="10881"/>
    <cellStyle name="Normal 3 6 3 3 2 2" xfId="34229"/>
    <cellStyle name="Normal 3 6 3 3 3" xfId="34230"/>
    <cellStyle name="Normal 3 6 3 3_Sheet1" xfId="34231"/>
    <cellStyle name="Normal 3 6 3 4" xfId="12006"/>
    <cellStyle name="Normal 3 6 3 4 2" xfId="34233"/>
    <cellStyle name="Normal 3 6 3 4 3" xfId="34234"/>
    <cellStyle name="Normal 3 6 3 4 4" xfId="34232"/>
    <cellStyle name="Normal 3 6 3 5" xfId="17023"/>
    <cellStyle name="Normal 3 6 3 5 2" xfId="34235"/>
    <cellStyle name="Normal 3 6 3_ASP" xfId="9983"/>
    <cellStyle name="Normal 3 6 30" xfId="34236"/>
    <cellStyle name="Normal 3 6 31" xfId="34237"/>
    <cellStyle name="Normal 3 6 32" xfId="34238"/>
    <cellStyle name="Normal 3 6 33" xfId="34239"/>
    <cellStyle name="Normal 3 6 34" xfId="34240"/>
    <cellStyle name="Normal 3 6 35" xfId="34241"/>
    <cellStyle name="Normal 3 6 36" xfId="34242"/>
    <cellStyle name="Normal 3 6 37" xfId="34243"/>
    <cellStyle name="Normal 3 6 38" xfId="34244"/>
    <cellStyle name="Normal 3 6 39" xfId="34245"/>
    <cellStyle name="Normal 3 6 4" xfId="568"/>
    <cellStyle name="Normal 3 6 4 2" xfId="569"/>
    <cellStyle name="Normal 3 6 4 2 2" xfId="2174"/>
    <cellStyle name="Normal 3 6 4 2 2 2" xfId="10882"/>
    <cellStyle name="Normal 3 6 4 2 2 2 2" xfId="34246"/>
    <cellStyle name="Normal 3 6 4 2 2 3" xfId="34247"/>
    <cellStyle name="Normal 3 6 4 2 2_Sheet1" xfId="34248"/>
    <cellStyle name="Normal 3 6 4 2 3" xfId="12009"/>
    <cellStyle name="Normal 3 6 4 2 3 2" xfId="34250"/>
    <cellStyle name="Normal 3 6 4 2 3 3" xfId="34251"/>
    <cellStyle name="Normal 3 6 4 2 3 4" xfId="34249"/>
    <cellStyle name="Normal 3 6 4 2 4" xfId="17026"/>
    <cellStyle name="Normal 3 6 4 2 4 2" xfId="34252"/>
    <cellStyle name="Normal 3 6 4 2_Sheet1" xfId="34253"/>
    <cellStyle name="Normal 3 6 4 3" xfId="2173"/>
    <cellStyle name="Normal 3 6 4 3 2" xfId="10883"/>
    <cellStyle name="Normal 3 6 4 3 2 2" xfId="34254"/>
    <cellStyle name="Normal 3 6 4 3 3" xfId="34255"/>
    <cellStyle name="Normal 3 6 4 3_Sheet1" xfId="34256"/>
    <cellStyle name="Normal 3 6 4 4" xfId="12008"/>
    <cellStyle name="Normal 3 6 4 4 2" xfId="34258"/>
    <cellStyle name="Normal 3 6 4 4 3" xfId="34259"/>
    <cellStyle name="Normal 3 6 4 4 4" xfId="34257"/>
    <cellStyle name="Normal 3 6 4 5" xfId="17025"/>
    <cellStyle name="Normal 3 6 4 5 2" xfId="34260"/>
    <cellStyle name="Normal 3 6 4_ASP" xfId="9984"/>
    <cellStyle name="Normal 3 6 40" xfId="34261"/>
    <cellStyle name="Normal 3 6 41" xfId="34262"/>
    <cellStyle name="Normal 3 6 42" xfId="34263"/>
    <cellStyle name="Normal 3 6 43" xfId="34264"/>
    <cellStyle name="Normal 3 6 44" xfId="34265"/>
    <cellStyle name="Normal 3 6 45" xfId="34266"/>
    <cellStyle name="Normal 3 6 46" xfId="34267"/>
    <cellStyle name="Normal 3 6 47" xfId="34268"/>
    <cellStyle name="Normal 3 6 48" xfId="34269"/>
    <cellStyle name="Normal 3 6 49" xfId="34270"/>
    <cellStyle name="Normal 3 6 5" xfId="570"/>
    <cellStyle name="Normal 3 6 5 2" xfId="571"/>
    <cellStyle name="Normal 3 6 5 2 2" xfId="2176"/>
    <cellStyle name="Normal 3 6 5 2 2 2" xfId="10884"/>
    <cellStyle name="Normal 3 6 5 2 2 2 2" xfId="34271"/>
    <cellStyle name="Normal 3 6 5 2 2 3" xfId="34272"/>
    <cellStyle name="Normal 3 6 5 2 2_Sheet1" xfId="34273"/>
    <cellStyle name="Normal 3 6 5 2 3" xfId="12011"/>
    <cellStyle name="Normal 3 6 5 2 3 2" xfId="34275"/>
    <cellStyle name="Normal 3 6 5 2 3 3" xfId="34276"/>
    <cellStyle name="Normal 3 6 5 2 3 4" xfId="34274"/>
    <cellStyle name="Normal 3 6 5 2 4" xfId="17028"/>
    <cellStyle name="Normal 3 6 5 2 4 2" xfId="34277"/>
    <cellStyle name="Normal 3 6 5 2_Sheet1" xfId="34278"/>
    <cellStyle name="Normal 3 6 5 3" xfId="2175"/>
    <cellStyle name="Normal 3 6 5 3 2" xfId="10885"/>
    <cellStyle name="Normal 3 6 5 3 2 2" xfId="34279"/>
    <cellStyle name="Normal 3 6 5 3 3" xfId="34280"/>
    <cellStyle name="Normal 3 6 5 3_Sheet1" xfId="34281"/>
    <cellStyle name="Normal 3 6 5 4" xfId="12010"/>
    <cellStyle name="Normal 3 6 5 4 2" xfId="34283"/>
    <cellStyle name="Normal 3 6 5 4 3" xfId="34284"/>
    <cellStyle name="Normal 3 6 5 4 4" xfId="34282"/>
    <cellStyle name="Normal 3 6 5 5" xfId="17027"/>
    <cellStyle name="Normal 3 6 5 5 2" xfId="34285"/>
    <cellStyle name="Normal 3 6 5_ASP" xfId="9985"/>
    <cellStyle name="Normal 3 6 50" xfId="34286"/>
    <cellStyle name="Normal 3 6 51" xfId="34287"/>
    <cellStyle name="Normal 3 6 6" xfId="572"/>
    <cellStyle name="Normal 3 6 6 2" xfId="573"/>
    <cellStyle name="Normal 3 6 6 2 2" xfId="2178"/>
    <cellStyle name="Normal 3 6 6 2 2 2" xfId="10886"/>
    <cellStyle name="Normal 3 6 6 2 2 2 2" xfId="34288"/>
    <cellStyle name="Normal 3 6 6 2 2 3" xfId="34289"/>
    <cellStyle name="Normal 3 6 6 2 2_Sheet1" xfId="34290"/>
    <cellStyle name="Normal 3 6 6 2 3" xfId="12013"/>
    <cellStyle name="Normal 3 6 6 2 3 2" xfId="34292"/>
    <cellStyle name="Normal 3 6 6 2 3 3" xfId="34293"/>
    <cellStyle name="Normal 3 6 6 2 3 4" xfId="34291"/>
    <cellStyle name="Normal 3 6 6 2 4" xfId="17030"/>
    <cellStyle name="Normal 3 6 6 2 4 2" xfId="34294"/>
    <cellStyle name="Normal 3 6 6 2_Sheet1" xfId="34295"/>
    <cellStyle name="Normal 3 6 6 3" xfId="2177"/>
    <cellStyle name="Normal 3 6 6 3 2" xfId="10887"/>
    <cellStyle name="Normal 3 6 6 3 2 2" xfId="34296"/>
    <cellStyle name="Normal 3 6 6 3 3" xfId="34297"/>
    <cellStyle name="Normal 3 6 6 3_Sheet1" xfId="34298"/>
    <cellStyle name="Normal 3 6 6 4" xfId="12012"/>
    <cellStyle name="Normal 3 6 6 4 2" xfId="34300"/>
    <cellStyle name="Normal 3 6 6 4 3" xfId="34301"/>
    <cellStyle name="Normal 3 6 6 4 4" xfId="34299"/>
    <cellStyle name="Normal 3 6 6 5" xfId="17029"/>
    <cellStyle name="Normal 3 6 6 5 2" xfId="34302"/>
    <cellStyle name="Normal 3 6 6_ASP" xfId="9986"/>
    <cellStyle name="Normal 3 6 7" xfId="574"/>
    <cellStyle name="Normal 3 6 7 2" xfId="575"/>
    <cellStyle name="Normal 3 6 7 2 2" xfId="2180"/>
    <cellStyle name="Normal 3 6 7 2 2 2" xfId="10888"/>
    <cellStyle name="Normal 3 6 7 2 2 2 2" xfId="34303"/>
    <cellStyle name="Normal 3 6 7 2 2 3" xfId="34304"/>
    <cellStyle name="Normal 3 6 7 2 2_Sheet1" xfId="34305"/>
    <cellStyle name="Normal 3 6 7 2 3" xfId="12015"/>
    <cellStyle name="Normal 3 6 7 2 3 2" xfId="34307"/>
    <cellStyle name="Normal 3 6 7 2 3 3" xfId="34308"/>
    <cellStyle name="Normal 3 6 7 2 3 4" xfId="34306"/>
    <cellStyle name="Normal 3 6 7 2 4" xfId="17032"/>
    <cellStyle name="Normal 3 6 7 2 4 2" xfId="34309"/>
    <cellStyle name="Normal 3 6 7 2_Sheet1" xfId="34310"/>
    <cellStyle name="Normal 3 6 7 3" xfId="2179"/>
    <cellStyle name="Normal 3 6 7 3 2" xfId="10889"/>
    <cellStyle name="Normal 3 6 7 3 2 2" xfId="34311"/>
    <cellStyle name="Normal 3 6 7 3 3" xfId="34312"/>
    <cellStyle name="Normal 3 6 7 3_Sheet1" xfId="34313"/>
    <cellStyle name="Normal 3 6 7 4" xfId="12014"/>
    <cellStyle name="Normal 3 6 7 4 2" xfId="34315"/>
    <cellStyle name="Normal 3 6 7 4 3" xfId="34316"/>
    <cellStyle name="Normal 3 6 7 4 4" xfId="34314"/>
    <cellStyle name="Normal 3 6 7 5" xfId="17031"/>
    <cellStyle name="Normal 3 6 7 5 2" xfId="34317"/>
    <cellStyle name="Normal 3 6 7_ASP" xfId="9987"/>
    <cellStyle name="Normal 3 6 8" xfId="576"/>
    <cellStyle name="Normal 3 6 8 2" xfId="577"/>
    <cellStyle name="Normal 3 6 8 2 2" xfId="2182"/>
    <cellStyle name="Normal 3 6 8 2 2 2" xfId="10890"/>
    <cellStyle name="Normal 3 6 8 2 2 2 2" xfId="34318"/>
    <cellStyle name="Normal 3 6 8 2 2 3" xfId="34319"/>
    <cellStyle name="Normal 3 6 8 2 2_Sheet1" xfId="34320"/>
    <cellStyle name="Normal 3 6 8 2 3" xfId="12017"/>
    <cellStyle name="Normal 3 6 8 2 3 2" xfId="34322"/>
    <cellStyle name="Normal 3 6 8 2 3 3" xfId="34323"/>
    <cellStyle name="Normal 3 6 8 2 3 4" xfId="34321"/>
    <cellStyle name="Normal 3 6 8 2 4" xfId="17034"/>
    <cellStyle name="Normal 3 6 8 2 4 2" xfId="34324"/>
    <cellStyle name="Normal 3 6 8 2_Sheet1" xfId="34325"/>
    <cellStyle name="Normal 3 6 8 3" xfId="2181"/>
    <cellStyle name="Normal 3 6 8 3 2" xfId="10891"/>
    <cellStyle name="Normal 3 6 8 3 2 2" xfId="34326"/>
    <cellStyle name="Normal 3 6 8 3 3" xfId="34327"/>
    <cellStyle name="Normal 3 6 8 3_Sheet1" xfId="34328"/>
    <cellStyle name="Normal 3 6 8 4" xfId="12016"/>
    <cellStyle name="Normal 3 6 8 4 2" xfId="34330"/>
    <cellStyle name="Normal 3 6 8 4 3" xfId="34331"/>
    <cellStyle name="Normal 3 6 8 4 4" xfId="34329"/>
    <cellStyle name="Normal 3 6 8 5" xfId="17033"/>
    <cellStyle name="Normal 3 6 8 5 2" xfId="34332"/>
    <cellStyle name="Normal 3 6 8_ASP" xfId="9988"/>
    <cellStyle name="Normal 3 6 9" xfId="578"/>
    <cellStyle name="Normal 3 6 9 2" xfId="579"/>
    <cellStyle name="Normal 3 6 9 2 2" xfId="2184"/>
    <cellStyle name="Normal 3 6 9 2 2 2" xfId="10892"/>
    <cellStyle name="Normal 3 6 9 2 2 2 2" xfId="34333"/>
    <cellStyle name="Normal 3 6 9 2 2 3" xfId="34334"/>
    <cellStyle name="Normal 3 6 9 2 2_Sheet1" xfId="34335"/>
    <cellStyle name="Normal 3 6 9 2 3" xfId="12019"/>
    <cellStyle name="Normal 3 6 9 2 3 2" xfId="34337"/>
    <cellStyle name="Normal 3 6 9 2 3 3" xfId="34338"/>
    <cellStyle name="Normal 3 6 9 2 3 4" xfId="34336"/>
    <cellStyle name="Normal 3 6 9 2 4" xfId="17036"/>
    <cellStyle name="Normal 3 6 9 2 4 2" xfId="34339"/>
    <cellStyle name="Normal 3 6 9 2_Sheet1" xfId="34340"/>
    <cellStyle name="Normal 3 6 9 3" xfId="2183"/>
    <cellStyle name="Normal 3 6 9 3 2" xfId="10893"/>
    <cellStyle name="Normal 3 6 9 3 2 2" xfId="34341"/>
    <cellStyle name="Normal 3 6 9 3 3" xfId="34342"/>
    <cellStyle name="Normal 3 6 9 3_Sheet1" xfId="34343"/>
    <cellStyle name="Normal 3 6 9 4" xfId="12018"/>
    <cellStyle name="Normal 3 6 9 4 2" xfId="34345"/>
    <cellStyle name="Normal 3 6 9 4 3" xfId="34346"/>
    <cellStyle name="Normal 3 6 9 4 4" xfId="34344"/>
    <cellStyle name="Normal 3 6 9 5" xfId="17035"/>
    <cellStyle name="Normal 3 6 9 5 2" xfId="34347"/>
    <cellStyle name="Normal 3 6 9_ASP" xfId="9989"/>
    <cellStyle name="Normal 3 6_57" xfId="22171"/>
    <cellStyle name="Normal 3 60" xfId="34348"/>
    <cellStyle name="Normal 3 61" xfId="34349"/>
    <cellStyle name="Normal 3 62" xfId="34350"/>
    <cellStyle name="Normal 3 63" xfId="34351"/>
    <cellStyle name="Normal 3 64" xfId="34352"/>
    <cellStyle name="Normal 3 65" xfId="34353"/>
    <cellStyle name="Normal 3 66" xfId="34354"/>
    <cellStyle name="Normal 3 67" xfId="34355"/>
    <cellStyle name="Normal 3 68" xfId="34356"/>
    <cellStyle name="Normal 3 69" xfId="34357"/>
    <cellStyle name="Normal 3 7" xfId="580"/>
    <cellStyle name="Normal 3 7 10" xfId="581"/>
    <cellStyle name="Normal 3 7 10 2" xfId="582"/>
    <cellStyle name="Normal 3 7 10 2 2" xfId="2187"/>
    <cellStyle name="Normal 3 7 10 2 2 2" xfId="10894"/>
    <cellStyle name="Normal 3 7 10 2 2 2 2" xfId="34358"/>
    <cellStyle name="Normal 3 7 10 2 2 3" xfId="34359"/>
    <cellStyle name="Normal 3 7 10 2 2_Sheet1" xfId="34360"/>
    <cellStyle name="Normal 3 7 10 2 3" xfId="12022"/>
    <cellStyle name="Normal 3 7 10 2 3 2" xfId="34362"/>
    <cellStyle name="Normal 3 7 10 2 3 3" xfId="34363"/>
    <cellStyle name="Normal 3 7 10 2 3 4" xfId="34361"/>
    <cellStyle name="Normal 3 7 10 2 4" xfId="17039"/>
    <cellStyle name="Normal 3 7 10 2 4 2" xfId="34364"/>
    <cellStyle name="Normal 3 7 10 2_Sheet1" xfId="34365"/>
    <cellStyle name="Normal 3 7 10 3" xfId="2186"/>
    <cellStyle name="Normal 3 7 10 3 2" xfId="10895"/>
    <cellStyle name="Normal 3 7 10 3 2 2" xfId="34366"/>
    <cellStyle name="Normal 3 7 10 3 3" xfId="34367"/>
    <cellStyle name="Normal 3 7 10 3_Sheet1" xfId="34368"/>
    <cellStyle name="Normal 3 7 10 4" xfId="12021"/>
    <cellStyle name="Normal 3 7 10 4 2" xfId="34370"/>
    <cellStyle name="Normal 3 7 10 4 3" xfId="34371"/>
    <cellStyle name="Normal 3 7 10 4 4" xfId="34369"/>
    <cellStyle name="Normal 3 7 10 5" xfId="17038"/>
    <cellStyle name="Normal 3 7 10 5 2" xfId="34372"/>
    <cellStyle name="Normal 3 7 10_ASP" xfId="9990"/>
    <cellStyle name="Normal 3 7 11" xfId="583"/>
    <cellStyle name="Normal 3 7 11 2" xfId="584"/>
    <cellStyle name="Normal 3 7 11 2 2" xfId="2189"/>
    <cellStyle name="Normal 3 7 11 2 2 2" xfId="10896"/>
    <cellStyle name="Normal 3 7 11 2 2 2 2" xfId="34373"/>
    <cellStyle name="Normal 3 7 11 2 2 3" xfId="34374"/>
    <cellStyle name="Normal 3 7 11 2 2_Sheet1" xfId="34375"/>
    <cellStyle name="Normal 3 7 11 2 3" xfId="12024"/>
    <cellStyle name="Normal 3 7 11 2 3 2" xfId="34377"/>
    <cellStyle name="Normal 3 7 11 2 3 3" xfId="34378"/>
    <cellStyle name="Normal 3 7 11 2 3 4" xfId="34376"/>
    <cellStyle name="Normal 3 7 11 2 4" xfId="17041"/>
    <cellStyle name="Normal 3 7 11 2 4 2" xfId="34379"/>
    <cellStyle name="Normal 3 7 11 2_Sheet1" xfId="34380"/>
    <cellStyle name="Normal 3 7 11 3" xfId="2188"/>
    <cellStyle name="Normal 3 7 11 3 2" xfId="10897"/>
    <cellStyle name="Normal 3 7 11 3 2 2" xfId="34381"/>
    <cellStyle name="Normal 3 7 11 3 3" xfId="34382"/>
    <cellStyle name="Normal 3 7 11 3_Sheet1" xfId="34383"/>
    <cellStyle name="Normal 3 7 11 4" xfId="12023"/>
    <cellStyle name="Normal 3 7 11 4 2" xfId="34385"/>
    <cellStyle name="Normal 3 7 11 4 3" xfId="34386"/>
    <cellStyle name="Normal 3 7 11 4 4" xfId="34384"/>
    <cellStyle name="Normal 3 7 11 5" xfId="17040"/>
    <cellStyle name="Normal 3 7 11 5 2" xfId="34387"/>
    <cellStyle name="Normal 3 7 11_ASP" xfId="9991"/>
    <cellStyle name="Normal 3 7 12" xfId="585"/>
    <cellStyle name="Normal 3 7 12 2" xfId="586"/>
    <cellStyle name="Normal 3 7 12 2 2" xfId="2191"/>
    <cellStyle name="Normal 3 7 12 2 2 2" xfId="10898"/>
    <cellStyle name="Normal 3 7 12 2 2 2 2" xfId="34388"/>
    <cellStyle name="Normal 3 7 12 2 2 3" xfId="34389"/>
    <cellStyle name="Normal 3 7 12 2 2_Sheet1" xfId="34390"/>
    <cellStyle name="Normal 3 7 12 2 3" xfId="12026"/>
    <cellStyle name="Normal 3 7 12 2 3 2" xfId="34392"/>
    <cellStyle name="Normal 3 7 12 2 3 3" xfId="34393"/>
    <cellStyle name="Normal 3 7 12 2 3 4" xfId="34391"/>
    <cellStyle name="Normal 3 7 12 2 4" xfId="17043"/>
    <cellStyle name="Normal 3 7 12 2 4 2" xfId="34394"/>
    <cellStyle name="Normal 3 7 12 2_Sheet1" xfId="34395"/>
    <cellStyle name="Normal 3 7 12 3" xfId="2190"/>
    <cellStyle name="Normal 3 7 12 3 2" xfId="10899"/>
    <cellStyle name="Normal 3 7 12 3 2 2" xfId="34396"/>
    <cellStyle name="Normal 3 7 12 3 3" xfId="34397"/>
    <cellStyle name="Normal 3 7 12 3_Sheet1" xfId="34398"/>
    <cellStyle name="Normal 3 7 12 4" xfId="12025"/>
    <cellStyle name="Normal 3 7 12 4 2" xfId="34400"/>
    <cellStyle name="Normal 3 7 12 4 3" xfId="34401"/>
    <cellStyle name="Normal 3 7 12 4 4" xfId="34399"/>
    <cellStyle name="Normal 3 7 12 5" xfId="17042"/>
    <cellStyle name="Normal 3 7 12 5 2" xfId="34402"/>
    <cellStyle name="Normal 3 7 12_ASP" xfId="9992"/>
    <cellStyle name="Normal 3 7 13" xfId="587"/>
    <cellStyle name="Normal 3 7 13 2" xfId="588"/>
    <cellStyle name="Normal 3 7 13 2 2" xfId="2193"/>
    <cellStyle name="Normal 3 7 13 2 2 2" xfId="10900"/>
    <cellStyle name="Normal 3 7 13 2 2 2 2" xfId="34403"/>
    <cellStyle name="Normal 3 7 13 2 2 3" xfId="34404"/>
    <cellStyle name="Normal 3 7 13 2 2_Sheet1" xfId="34405"/>
    <cellStyle name="Normal 3 7 13 2 3" xfId="12028"/>
    <cellStyle name="Normal 3 7 13 2 3 2" xfId="34407"/>
    <cellStyle name="Normal 3 7 13 2 3 3" xfId="34408"/>
    <cellStyle name="Normal 3 7 13 2 3 4" xfId="34406"/>
    <cellStyle name="Normal 3 7 13 2 4" xfId="17045"/>
    <cellStyle name="Normal 3 7 13 2 4 2" xfId="34409"/>
    <cellStyle name="Normal 3 7 13 2_Sheet1" xfId="34410"/>
    <cellStyle name="Normal 3 7 13 3" xfId="2192"/>
    <cellStyle name="Normal 3 7 13 3 2" xfId="10901"/>
    <cellStyle name="Normal 3 7 13 3 2 2" xfId="34411"/>
    <cellStyle name="Normal 3 7 13 3 3" xfId="34412"/>
    <cellStyle name="Normal 3 7 13 3_Sheet1" xfId="34413"/>
    <cellStyle name="Normal 3 7 13 4" xfId="12027"/>
    <cellStyle name="Normal 3 7 13 4 2" xfId="34415"/>
    <cellStyle name="Normal 3 7 13 4 3" xfId="34416"/>
    <cellStyle name="Normal 3 7 13 4 4" xfId="34414"/>
    <cellStyle name="Normal 3 7 13 5" xfId="17044"/>
    <cellStyle name="Normal 3 7 13 5 2" xfId="34417"/>
    <cellStyle name="Normal 3 7 13_ASP" xfId="9993"/>
    <cellStyle name="Normal 3 7 14" xfId="2185"/>
    <cellStyle name="Normal 3 7 14 2" xfId="10277"/>
    <cellStyle name="Normal 3 7 14 2 2" xfId="34418"/>
    <cellStyle name="Normal 3 7 14 3" xfId="34419"/>
    <cellStyle name="Normal 3 7 14_Sheet1" xfId="34420"/>
    <cellStyle name="Normal 3 7 15" xfId="10902"/>
    <cellStyle name="Normal 3 7 15 2" xfId="34421"/>
    <cellStyle name="Normal 3 7 15 3" xfId="22172"/>
    <cellStyle name="Normal 3 7 15_Sheet1" xfId="34422"/>
    <cellStyle name="Normal 3 7 16" xfId="10903"/>
    <cellStyle name="Normal 3 7 16 2" xfId="34423"/>
    <cellStyle name="Normal 3 7 16 3" xfId="22173"/>
    <cellStyle name="Normal 3 7 16_Sheet1" xfId="34424"/>
    <cellStyle name="Normal 3 7 17" xfId="12020"/>
    <cellStyle name="Normal 3 7 17 2" xfId="34425"/>
    <cellStyle name="Normal 3 7 17 3" xfId="34426"/>
    <cellStyle name="Normal 3 7 17_Sheet1" xfId="34427"/>
    <cellStyle name="Normal 3 7 18" xfId="17037"/>
    <cellStyle name="Normal 3 7 18 2" xfId="34428"/>
    <cellStyle name="Normal 3 7 18 3" xfId="34429"/>
    <cellStyle name="Normal 3 7 18_Sheet1" xfId="34430"/>
    <cellStyle name="Normal 3 7 19" xfId="34431"/>
    <cellStyle name="Normal 3 7 19 2" xfId="34432"/>
    <cellStyle name="Normal 3 7 19 3" xfId="34433"/>
    <cellStyle name="Normal 3 7 19_Sheet2" xfId="34434"/>
    <cellStyle name="Normal 3 7 2" xfId="589"/>
    <cellStyle name="Normal 3 7 2 2" xfId="590"/>
    <cellStyle name="Normal 3 7 2 2 2" xfId="2195"/>
    <cellStyle name="Normal 3 7 2 2 2 2" xfId="10904"/>
    <cellStyle name="Normal 3 7 2 2 2 2 2" xfId="34435"/>
    <cellStyle name="Normal 3 7 2 2 2 3" xfId="34436"/>
    <cellStyle name="Normal 3 7 2 2 2_Sheet1" xfId="34437"/>
    <cellStyle name="Normal 3 7 2 2 3" xfId="12030"/>
    <cellStyle name="Normal 3 7 2 2 3 2" xfId="34439"/>
    <cellStyle name="Normal 3 7 2 2 3 3" xfId="34440"/>
    <cellStyle name="Normal 3 7 2 2 3 4" xfId="34438"/>
    <cellStyle name="Normal 3 7 2 2 4" xfId="17047"/>
    <cellStyle name="Normal 3 7 2 2 4 2" xfId="34441"/>
    <cellStyle name="Normal 3 7 2 2_Sheet1" xfId="34442"/>
    <cellStyle name="Normal 3 7 2 3" xfId="2194"/>
    <cellStyle name="Normal 3 7 2 3 2" xfId="10905"/>
    <cellStyle name="Normal 3 7 2 3 2 2" xfId="34443"/>
    <cellStyle name="Normal 3 7 2 3 3" xfId="34444"/>
    <cellStyle name="Normal 3 7 2 3_Sheet1" xfId="34445"/>
    <cellStyle name="Normal 3 7 2 4" xfId="12029"/>
    <cellStyle name="Normal 3 7 2 4 2" xfId="34447"/>
    <cellStyle name="Normal 3 7 2 4 3" xfId="34448"/>
    <cellStyle name="Normal 3 7 2 4 4" xfId="34446"/>
    <cellStyle name="Normal 3 7 2 5" xfId="17046"/>
    <cellStyle name="Normal 3 7 2 5 2" xfId="34449"/>
    <cellStyle name="Normal 3 7 2_ASP" xfId="9994"/>
    <cellStyle name="Normal 3 7 20" xfId="34450"/>
    <cellStyle name="Normal 3 7 21" xfId="34451"/>
    <cellStyle name="Normal 3 7 22" xfId="34452"/>
    <cellStyle name="Normal 3 7 23" xfId="34453"/>
    <cellStyle name="Normal 3 7 24" xfId="34454"/>
    <cellStyle name="Normal 3 7 25" xfId="34455"/>
    <cellStyle name="Normal 3 7 26" xfId="34456"/>
    <cellStyle name="Normal 3 7 27" xfId="34457"/>
    <cellStyle name="Normal 3 7 28" xfId="34458"/>
    <cellStyle name="Normal 3 7 29" xfId="34459"/>
    <cellStyle name="Normal 3 7 3" xfId="591"/>
    <cellStyle name="Normal 3 7 3 2" xfId="592"/>
    <cellStyle name="Normal 3 7 3 2 2" xfId="2197"/>
    <cellStyle name="Normal 3 7 3 2 2 2" xfId="10906"/>
    <cellStyle name="Normal 3 7 3 2 2 2 2" xfId="34460"/>
    <cellStyle name="Normal 3 7 3 2 2 3" xfId="34461"/>
    <cellStyle name="Normal 3 7 3 2 2_Sheet1" xfId="34462"/>
    <cellStyle name="Normal 3 7 3 2 3" xfId="12032"/>
    <cellStyle name="Normal 3 7 3 2 3 2" xfId="34464"/>
    <cellStyle name="Normal 3 7 3 2 3 3" xfId="34465"/>
    <cellStyle name="Normal 3 7 3 2 3 4" xfId="34463"/>
    <cellStyle name="Normal 3 7 3 2 4" xfId="17049"/>
    <cellStyle name="Normal 3 7 3 2 4 2" xfId="34466"/>
    <cellStyle name="Normal 3 7 3 2_Sheet1" xfId="34467"/>
    <cellStyle name="Normal 3 7 3 3" xfId="2196"/>
    <cellStyle name="Normal 3 7 3 3 2" xfId="10907"/>
    <cellStyle name="Normal 3 7 3 3 2 2" xfId="34468"/>
    <cellStyle name="Normal 3 7 3 3 3" xfId="34469"/>
    <cellStyle name="Normal 3 7 3 3_Sheet1" xfId="34470"/>
    <cellStyle name="Normal 3 7 3 4" xfId="12031"/>
    <cellStyle name="Normal 3 7 3 4 2" xfId="34472"/>
    <cellStyle name="Normal 3 7 3 4 3" xfId="34473"/>
    <cellStyle name="Normal 3 7 3 4 4" xfId="34471"/>
    <cellStyle name="Normal 3 7 3 5" xfId="17048"/>
    <cellStyle name="Normal 3 7 3 5 2" xfId="34474"/>
    <cellStyle name="Normal 3 7 3_ASP" xfId="9995"/>
    <cellStyle name="Normal 3 7 30" xfId="34475"/>
    <cellStyle name="Normal 3 7 31" xfId="34476"/>
    <cellStyle name="Normal 3 7 32" xfId="34477"/>
    <cellStyle name="Normal 3 7 33" xfId="34478"/>
    <cellStyle name="Normal 3 7 34" xfId="34479"/>
    <cellStyle name="Normal 3 7 35" xfId="34480"/>
    <cellStyle name="Normal 3 7 36" xfId="34481"/>
    <cellStyle name="Normal 3 7 37" xfId="34482"/>
    <cellStyle name="Normal 3 7 38" xfId="34483"/>
    <cellStyle name="Normal 3 7 39" xfId="34484"/>
    <cellStyle name="Normal 3 7 4" xfId="593"/>
    <cellStyle name="Normal 3 7 4 2" xfId="594"/>
    <cellStyle name="Normal 3 7 4 2 2" xfId="2199"/>
    <cellStyle name="Normal 3 7 4 2 2 2" xfId="10908"/>
    <cellStyle name="Normal 3 7 4 2 2 2 2" xfId="34485"/>
    <cellStyle name="Normal 3 7 4 2 2 3" xfId="34486"/>
    <cellStyle name="Normal 3 7 4 2 2_Sheet1" xfId="34487"/>
    <cellStyle name="Normal 3 7 4 2 3" xfId="12034"/>
    <cellStyle name="Normal 3 7 4 2 3 2" xfId="34489"/>
    <cellStyle name="Normal 3 7 4 2 3 3" xfId="34490"/>
    <cellStyle name="Normal 3 7 4 2 3 4" xfId="34488"/>
    <cellStyle name="Normal 3 7 4 2 4" xfId="17051"/>
    <cellStyle name="Normal 3 7 4 2 4 2" xfId="34491"/>
    <cellStyle name="Normal 3 7 4 2_Sheet1" xfId="34492"/>
    <cellStyle name="Normal 3 7 4 3" xfId="2198"/>
    <cellStyle name="Normal 3 7 4 3 2" xfId="10909"/>
    <cellStyle name="Normal 3 7 4 3 2 2" xfId="34493"/>
    <cellStyle name="Normal 3 7 4 3 3" xfId="34494"/>
    <cellStyle name="Normal 3 7 4 3_Sheet1" xfId="34495"/>
    <cellStyle name="Normal 3 7 4 4" xfId="12033"/>
    <cellStyle name="Normal 3 7 4 4 2" xfId="34497"/>
    <cellStyle name="Normal 3 7 4 4 3" xfId="34498"/>
    <cellStyle name="Normal 3 7 4 4 4" xfId="34496"/>
    <cellStyle name="Normal 3 7 4 5" xfId="17050"/>
    <cellStyle name="Normal 3 7 4 5 2" xfId="34499"/>
    <cellStyle name="Normal 3 7 4_ASP" xfId="9996"/>
    <cellStyle name="Normal 3 7 40" xfId="34500"/>
    <cellStyle name="Normal 3 7 41" xfId="34501"/>
    <cellStyle name="Normal 3 7 42" xfId="34502"/>
    <cellStyle name="Normal 3 7 43" xfId="34503"/>
    <cellStyle name="Normal 3 7 44" xfId="34504"/>
    <cellStyle name="Normal 3 7 45" xfId="34505"/>
    <cellStyle name="Normal 3 7 46" xfId="34506"/>
    <cellStyle name="Normal 3 7 47" xfId="34507"/>
    <cellStyle name="Normal 3 7 48" xfId="34508"/>
    <cellStyle name="Normal 3 7 49" xfId="34509"/>
    <cellStyle name="Normal 3 7 5" xfId="595"/>
    <cellStyle name="Normal 3 7 5 2" xfId="596"/>
    <cellStyle name="Normal 3 7 5 2 2" xfId="2201"/>
    <cellStyle name="Normal 3 7 5 2 2 2" xfId="10910"/>
    <cellStyle name="Normal 3 7 5 2 2 2 2" xfId="34510"/>
    <cellStyle name="Normal 3 7 5 2 2 3" xfId="34511"/>
    <cellStyle name="Normal 3 7 5 2 2_Sheet1" xfId="34512"/>
    <cellStyle name="Normal 3 7 5 2 3" xfId="12036"/>
    <cellStyle name="Normal 3 7 5 2 3 2" xfId="34514"/>
    <cellStyle name="Normal 3 7 5 2 3 3" xfId="34515"/>
    <cellStyle name="Normal 3 7 5 2 3 4" xfId="34513"/>
    <cellStyle name="Normal 3 7 5 2 4" xfId="17053"/>
    <cellStyle name="Normal 3 7 5 2 4 2" xfId="34516"/>
    <cellStyle name="Normal 3 7 5 2_Sheet1" xfId="34517"/>
    <cellStyle name="Normal 3 7 5 3" xfId="2200"/>
    <cellStyle name="Normal 3 7 5 3 2" xfId="10911"/>
    <cellStyle name="Normal 3 7 5 3 2 2" xfId="34518"/>
    <cellStyle name="Normal 3 7 5 3 3" xfId="34519"/>
    <cellStyle name="Normal 3 7 5 3_Sheet1" xfId="34520"/>
    <cellStyle name="Normal 3 7 5 4" xfId="12035"/>
    <cellStyle name="Normal 3 7 5 4 2" xfId="34522"/>
    <cellStyle name="Normal 3 7 5 4 3" xfId="34523"/>
    <cellStyle name="Normal 3 7 5 4 4" xfId="34521"/>
    <cellStyle name="Normal 3 7 5 5" xfId="17052"/>
    <cellStyle name="Normal 3 7 5 5 2" xfId="34524"/>
    <cellStyle name="Normal 3 7 5_ASP" xfId="9997"/>
    <cellStyle name="Normal 3 7 50" xfId="34525"/>
    <cellStyle name="Normal 3 7 51" xfId="34526"/>
    <cellStyle name="Normal 3 7 6" xfId="597"/>
    <cellStyle name="Normal 3 7 6 2" xfId="598"/>
    <cellStyle name="Normal 3 7 6 2 2" xfId="2203"/>
    <cellStyle name="Normal 3 7 6 2 2 2" xfId="10912"/>
    <cellStyle name="Normal 3 7 6 2 2 2 2" xfId="34527"/>
    <cellStyle name="Normal 3 7 6 2 2 3" xfId="34528"/>
    <cellStyle name="Normal 3 7 6 2 2_Sheet1" xfId="34529"/>
    <cellStyle name="Normal 3 7 6 2 3" xfId="12038"/>
    <cellStyle name="Normal 3 7 6 2 3 2" xfId="34531"/>
    <cellStyle name="Normal 3 7 6 2 3 3" xfId="34532"/>
    <cellStyle name="Normal 3 7 6 2 3 4" xfId="34530"/>
    <cellStyle name="Normal 3 7 6 2 4" xfId="17055"/>
    <cellStyle name="Normal 3 7 6 2 4 2" xfId="34533"/>
    <cellStyle name="Normal 3 7 6 2_Sheet1" xfId="34534"/>
    <cellStyle name="Normal 3 7 6 3" xfId="2202"/>
    <cellStyle name="Normal 3 7 6 3 2" xfId="10913"/>
    <cellStyle name="Normal 3 7 6 3 2 2" xfId="34535"/>
    <cellStyle name="Normal 3 7 6 3 3" xfId="34536"/>
    <cellStyle name="Normal 3 7 6 3_Sheet1" xfId="34537"/>
    <cellStyle name="Normal 3 7 6 4" xfId="12037"/>
    <cellStyle name="Normal 3 7 6 4 2" xfId="34539"/>
    <cellStyle name="Normal 3 7 6 4 3" xfId="34540"/>
    <cellStyle name="Normal 3 7 6 4 4" xfId="34538"/>
    <cellStyle name="Normal 3 7 6 5" xfId="17054"/>
    <cellStyle name="Normal 3 7 6 5 2" xfId="34541"/>
    <cellStyle name="Normal 3 7 6_ASP" xfId="9998"/>
    <cellStyle name="Normal 3 7 7" xfId="599"/>
    <cellStyle name="Normal 3 7 7 2" xfId="600"/>
    <cellStyle name="Normal 3 7 7 2 2" xfId="2205"/>
    <cellStyle name="Normal 3 7 7 2 2 2" xfId="10914"/>
    <cellStyle name="Normal 3 7 7 2 2 2 2" xfId="34542"/>
    <cellStyle name="Normal 3 7 7 2 2 3" xfId="34543"/>
    <cellStyle name="Normal 3 7 7 2 2_Sheet1" xfId="34544"/>
    <cellStyle name="Normal 3 7 7 2 3" xfId="12040"/>
    <cellStyle name="Normal 3 7 7 2 3 2" xfId="34546"/>
    <cellStyle name="Normal 3 7 7 2 3 3" xfId="34547"/>
    <cellStyle name="Normal 3 7 7 2 3 4" xfId="34545"/>
    <cellStyle name="Normal 3 7 7 2 4" xfId="17057"/>
    <cellStyle name="Normal 3 7 7 2 4 2" xfId="34548"/>
    <cellStyle name="Normal 3 7 7 2_Sheet1" xfId="34549"/>
    <cellStyle name="Normal 3 7 7 3" xfId="2204"/>
    <cellStyle name="Normal 3 7 7 3 2" xfId="10915"/>
    <cellStyle name="Normal 3 7 7 3 2 2" xfId="34550"/>
    <cellStyle name="Normal 3 7 7 3 3" xfId="34551"/>
    <cellStyle name="Normal 3 7 7 3_Sheet1" xfId="34552"/>
    <cellStyle name="Normal 3 7 7 4" xfId="12039"/>
    <cellStyle name="Normal 3 7 7 4 2" xfId="34554"/>
    <cellStyle name="Normal 3 7 7 4 3" xfId="34555"/>
    <cellStyle name="Normal 3 7 7 4 4" xfId="34553"/>
    <cellStyle name="Normal 3 7 7 5" xfId="17056"/>
    <cellStyle name="Normal 3 7 7 5 2" xfId="34556"/>
    <cellStyle name="Normal 3 7 7_ASP" xfId="9999"/>
    <cellStyle name="Normal 3 7 8" xfId="601"/>
    <cellStyle name="Normal 3 7 8 2" xfId="602"/>
    <cellStyle name="Normal 3 7 8 2 2" xfId="2207"/>
    <cellStyle name="Normal 3 7 8 2 2 2" xfId="10916"/>
    <cellStyle name="Normal 3 7 8 2 2 2 2" xfId="34557"/>
    <cellStyle name="Normal 3 7 8 2 2 3" xfId="34558"/>
    <cellStyle name="Normal 3 7 8 2 2_Sheet1" xfId="34559"/>
    <cellStyle name="Normal 3 7 8 2 3" xfId="12042"/>
    <cellStyle name="Normal 3 7 8 2 3 2" xfId="34561"/>
    <cellStyle name="Normal 3 7 8 2 3 3" xfId="34562"/>
    <cellStyle name="Normal 3 7 8 2 3 4" xfId="34560"/>
    <cellStyle name="Normal 3 7 8 2 4" xfId="17059"/>
    <cellStyle name="Normal 3 7 8 2 4 2" xfId="34563"/>
    <cellStyle name="Normal 3 7 8 2_Sheet1" xfId="34564"/>
    <cellStyle name="Normal 3 7 8 3" xfId="2206"/>
    <cellStyle name="Normal 3 7 8 3 2" xfId="10917"/>
    <cellStyle name="Normal 3 7 8 3 2 2" xfId="34565"/>
    <cellStyle name="Normal 3 7 8 3 3" xfId="34566"/>
    <cellStyle name="Normal 3 7 8 3_Sheet1" xfId="34567"/>
    <cellStyle name="Normal 3 7 8 4" xfId="12041"/>
    <cellStyle name="Normal 3 7 8 4 2" xfId="34569"/>
    <cellStyle name="Normal 3 7 8 4 3" xfId="34570"/>
    <cellStyle name="Normal 3 7 8 4 4" xfId="34568"/>
    <cellStyle name="Normal 3 7 8 5" xfId="17058"/>
    <cellStyle name="Normal 3 7 8 5 2" xfId="34571"/>
    <cellStyle name="Normal 3 7 8_ASP" xfId="10000"/>
    <cellStyle name="Normal 3 7 9" xfId="603"/>
    <cellStyle name="Normal 3 7 9 2" xfId="604"/>
    <cellStyle name="Normal 3 7 9 2 2" xfId="2209"/>
    <cellStyle name="Normal 3 7 9 2 2 2" xfId="10918"/>
    <cellStyle name="Normal 3 7 9 2 2 2 2" xfId="34572"/>
    <cellStyle name="Normal 3 7 9 2 2 3" xfId="34573"/>
    <cellStyle name="Normal 3 7 9 2 2_Sheet1" xfId="34574"/>
    <cellStyle name="Normal 3 7 9 2 3" xfId="12044"/>
    <cellStyle name="Normal 3 7 9 2 3 2" xfId="34576"/>
    <cellStyle name="Normal 3 7 9 2 3 3" xfId="34577"/>
    <cellStyle name="Normal 3 7 9 2 3 4" xfId="34575"/>
    <cellStyle name="Normal 3 7 9 2 4" xfId="17061"/>
    <cellStyle name="Normal 3 7 9 2 4 2" xfId="34578"/>
    <cellStyle name="Normal 3 7 9 2_Sheet1" xfId="34579"/>
    <cellStyle name="Normal 3 7 9 3" xfId="2208"/>
    <cellStyle name="Normal 3 7 9 3 2" xfId="10919"/>
    <cellStyle name="Normal 3 7 9 3 2 2" xfId="34580"/>
    <cellStyle name="Normal 3 7 9 3 3" xfId="34581"/>
    <cellStyle name="Normal 3 7 9 3_Sheet1" xfId="34582"/>
    <cellStyle name="Normal 3 7 9 4" xfId="12043"/>
    <cellStyle name="Normal 3 7 9 4 2" xfId="34584"/>
    <cellStyle name="Normal 3 7 9 4 3" xfId="34585"/>
    <cellStyle name="Normal 3 7 9 4 4" xfId="34583"/>
    <cellStyle name="Normal 3 7 9 5" xfId="17060"/>
    <cellStyle name="Normal 3 7 9 5 2" xfId="34586"/>
    <cellStyle name="Normal 3 7 9_ASP" xfId="10001"/>
    <cellStyle name="Normal 3 7_57" xfId="22175"/>
    <cellStyle name="Normal 3 70" xfId="34587"/>
    <cellStyle name="Normal 3 71" xfId="34588"/>
    <cellStyle name="Normal 3 72" xfId="34589"/>
    <cellStyle name="Normal 3 73" xfId="34590"/>
    <cellStyle name="Normal 3 74" xfId="34591"/>
    <cellStyle name="Normal 3 75" xfId="34592"/>
    <cellStyle name="Normal 3 76" xfId="34593"/>
    <cellStyle name="Normal 3 77" xfId="34594"/>
    <cellStyle name="Normal 3 78" xfId="34595"/>
    <cellStyle name="Normal 3 79" xfId="34596"/>
    <cellStyle name="Normal 3 8" xfId="605"/>
    <cellStyle name="Normal 3 8 2" xfId="2210"/>
    <cellStyle name="Normal 3 8 2 2" xfId="10278"/>
    <cellStyle name="Normal 3 8 2 2 2" xfId="34597"/>
    <cellStyle name="Normal 3 8 2 3" xfId="34598"/>
    <cellStyle name="Normal 3 8 2_Sheet1" xfId="34599"/>
    <cellStyle name="Normal 3 8 3" xfId="12045"/>
    <cellStyle name="Normal 3 8 3 2" xfId="34600"/>
    <cellStyle name="Normal 3 8 3_Sheet1" xfId="34601"/>
    <cellStyle name="Normal 3 8 4" xfId="17062"/>
    <cellStyle name="Normal 3 8 4 2" xfId="34603"/>
    <cellStyle name="Normal 3 8 4 3" xfId="34602"/>
    <cellStyle name="Normal 3 8 5" xfId="34604"/>
    <cellStyle name="Normal 3 8_Sheet1" xfId="34605"/>
    <cellStyle name="Normal 3 80" xfId="34606"/>
    <cellStyle name="Normal 3 81" xfId="34607"/>
    <cellStyle name="Normal 3 82" xfId="34608"/>
    <cellStyle name="Normal 3 83" xfId="34609"/>
    <cellStyle name="Normal 3 84" xfId="34610"/>
    <cellStyle name="Normal 3 85" xfId="34611"/>
    <cellStyle name="Normal 3 86" xfId="34612"/>
    <cellStyle name="Normal 3 87" xfId="34613"/>
    <cellStyle name="Normal 3 88" xfId="34614"/>
    <cellStyle name="Normal 3 89" xfId="34615"/>
    <cellStyle name="Normal 3 9" xfId="606"/>
    <cellStyle name="Normal 3 9 2" xfId="2211"/>
    <cellStyle name="Normal 3 9 2 2" xfId="10279"/>
    <cellStyle name="Normal 3 9 2 2 2" xfId="34616"/>
    <cellStyle name="Normal 3 9 2 3" xfId="34617"/>
    <cellStyle name="Normal 3 9 2_Sheet1" xfId="34618"/>
    <cellStyle name="Normal 3 9 3" xfId="12046"/>
    <cellStyle name="Normal 3 9 3 2" xfId="34619"/>
    <cellStyle name="Normal 3 9 3_Sheet1" xfId="34620"/>
    <cellStyle name="Normal 3 9 4" xfId="17063"/>
    <cellStyle name="Normal 3 9 4 2" xfId="34622"/>
    <cellStyle name="Normal 3 9 4 3" xfId="34621"/>
    <cellStyle name="Normal 3 9 5" xfId="34623"/>
    <cellStyle name="Normal 3 9_Sheet1" xfId="34624"/>
    <cellStyle name="Normal 3 90" xfId="34625"/>
    <cellStyle name="Normal 3 91" xfId="34626"/>
    <cellStyle name="Normal 3 92" xfId="34627"/>
    <cellStyle name="Normal 3 93" xfId="34628"/>
    <cellStyle name="Normal 3 94" xfId="34629"/>
    <cellStyle name="Normal 3 95" xfId="34630"/>
    <cellStyle name="Normal 3 96" xfId="34631"/>
    <cellStyle name="Normal 3 97" xfId="34632"/>
    <cellStyle name="Normal 3 98" xfId="34633"/>
    <cellStyle name="Normal 3 99" xfId="34634"/>
    <cellStyle name="Normal 3_1" xfId="10280"/>
    <cellStyle name="Normal 30" xfId="1017"/>
    <cellStyle name="Normal 30 10" xfId="34635"/>
    <cellStyle name="Normal 30 11" xfId="34636"/>
    <cellStyle name="Normal 30 12" xfId="21750"/>
    <cellStyle name="Normal 30 2" xfId="1266"/>
    <cellStyle name="Normal 30 2 2" xfId="1458"/>
    <cellStyle name="Normal 30 2 2 2" xfId="1569"/>
    <cellStyle name="Normal 30 2 2 2 2" xfId="12990"/>
    <cellStyle name="Normal 30 2 2 2 3" xfId="18007"/>
    <cellStyle name="Normal 30 2 2 3" xfId="12881"/>
    <cellStyle name="Normal 30 2 2 3 2" xfId="34638"/>
    <cellStyle name="Normal 30 2 2 4" xfId="17898"/>
    <cellStyle name="Normal 30 2 2 4 2" xfId="47162"/>
    <cellStyle name="Normal 30 2 3" xfId="11248"/>
    <cellStyle name="Normal 30 2 3 2" xfId="34637"/>
    <cellStyle name="Normal 30 2 4" xfId="12690"/>
    <cellStyle name="Normal 30 2 5" xfId="17707"/>
    <cellStyle name="Normal 30 2_Sheet2" xfId="34639"/>
    <cellStyle name="Normal 30 3" xfId="1372"/>
    <cellStyle name="Normal 30 3 2" xfId="2775"/>
    <cellStyle name="Normal 30 3 2 2" xfId="13089"/>
    <cellStyle name="Normal 30 3 2 3" xfId="18106"/>
    <cellStyle name="Normal 30 3 3" xfId="4517"/>
    <cellStyle name="Normal 30 3 3 2" xfId="14717"/>
    <cellStyle name="Normal 30 3 3 3" xfId="19729"/>
    <cellStyle name="Normal 30 3 4" xfId="12796"/>
    <cellStyle name="Normal 30 3 4 2" xfId="34640"/>
    <cellStyle name="Normal 30 3 5" xfId="17813"/>
    <cellStyle name="Normal 30 4" xfId="2637"/>
    <cellStyle name="Normal 30 4 2" xfId="34641"/>
    <cellStyle name="Normal 30 4 3" xfId="22176"/>
    <cellStyle name="Normal 30 5" xfId="12449"/>
    <cellStyle name="Normal 30 5 2" xfId="34642"/>
    <cellStyle name="Normal 30 6" xfId="17466"/>
    <cellStyle name="Normal 30 6 2" xfId="34643"/>
    <cellStyle name="Normal 30 7" xfId="34644"/>
    <cellStyle name="Normal 30 8" xfId="34645"/>
    <cellStyle name="Normal 30 9" xfId="34646"/>
    <cellStyle name="Normal 30_Sheet1" xfId="34647"/>
    <cellStyle name="Normal 302" xfId="21488"/>
    <cellStyle name="Normal 31" xfId="1018"/>
    <cellStyle name="Normal 31 10" xfId="43976"/>
    <cellStyle name="Normal 31 11" xfId="45262"/>
    <cellStyle name="Normal 31 2" xfId="1267"/>
    <cellStyle name="Normal 31 2 2" xfId="1459"/>
    <cellStyle name="Normal 31 2 2 2" xfId="1570"/>
    <cellStyle name="Normal 31 2 2 2 2" xfId="12991"/>
    <cellStyle name="Normal 31 2 2 2 3" xfId="18008"/>
    <cellStyle name="Normal 31 2 2 3" xfId="5605"/>
    <cellStyle name="Normal 31 2 2 3 2" xfId="15770"/>
    <cellStyle name="Normal 31 2 2 3 3" xfId="20782"/>
    <cellStyle name="Normal 31 2 2 4" xfId="12882"/>
    <cellStyle name="Normal 31 2 2 4 2" xfId="34649"/>
    <cellStyle name="Normal 31 2 2 5" xfId="17899"/>
    <cellStyle name="Normal 31 2 3" xfId="4576"/>
    <cellStyle name="Normal 31 2 3 2" xfId="14762"/>
    <cellStyle name="Normal 31 2 3 3" xfId="19774"/>
    <cellStyle name="Normal 31 2 4" xfId="11260"/>
    <cellStyle name="Normal 31 2 4 2" xfId="34648"/>
    <cellStyle name="Normal 31 2 5" xfId="12691"/>
    <cellStyle name="Normal 31 2 6" xfId="17708"/>
    <cellStyle name="Normal 31 2_Sheet2" xfId="34650"/>
    <cellStyle name="Normal 31 3" xfId="1373"/>
    <cellStyle name="Normal 31 3 2" xfId="1541"/>
    <cellStyle name="Normal 31 3 2 2" xfId="12963"/>
    <cellStyle name="Normal 31 3 2 3" xfId="17980"/>
    <cellStyle name="Normal 31 3 3" xfId="12797"/>
    <cellStyle name="Normal 31 3 3 2" xfId="34651"/>
    <cellStyle name="Normal 31 3 4" xfId="17814"/>
    <cellStyle name="Normal 31 4" xfId="3638"/>
    <cellStyle name="Normal 31 4 2" xfId="13894"/>
    <cellStyle name="Normal 31 4 2 2" xfId="34652"/>
    <cellStyle name="Normal 31 4 3" xfId="18906"/>
    <cellStyle name="Normal 31 4 4" xfId="21539"/>
    <cellStyle name="Normal 31 4 5" xfId="21613"/>
    <cellStyle name="Normal 31 4 6" xfId="21682"/>
    <cellStyle name="Normal 31 5" xfId="12450"/>
    <cellStyle name="Normal 31 5 2" xfId="34653"/>
    <cellStyle name="Normal 31 5 3" xfId="22177"/>
    <cellStyle name="Normal 31 6" xfId="17467"/>
    <cellStyle name="Normal 31 6 2" xfId="34654"/>
    <cellStyle name="Normal 31 7" xfId="34655"/>
    <cellStyle name="Normal 31 8" xfId="22630"/>
    <cellStyle name="Normal 31 9" xfId="44823"/>
    <cellStyle name="Normal 31_Sheet1" xfId="34656"/>
    <cellStyle name="Normal 32" xfId="1019"/>
    <cellStyle name="Normal 32 10" xfId="44464"/>
    <cellStyle name="Normal 32 11" xfId="45263"/>
    <cellStyle name="Normal 32 2" xfId="1268"/>
    <cellStyle name="Normal 32 2 2" xfId="1460"/>
    <cellStyle name="Normal 32 2 2 2" xfId="1571"/>
    <cellStyle name="Normal 32 2 2 2 2" xfId="12992"/>
    <cellStyle name="Normal 32 2 2 2 3" xfId="18009"/>
    <cellStyle name="Normal 32 2 2 3" xfId="12883"/>
    <cellStyle name="Normal 32 2 2 3 2" xfId="34658"/>
    <cellStyle name="Normal 32 2 2 4" xfId="17900"/>
    <cellStyle name="Normal 32 2 3" xfId="11257"/>
    <cellStyle name="Normal 32 2 3 2" xfId="34657"/>
    <cellStyle name="Normal 32 2 4" xfId="12692"/>
    <cellStyle name="Normal 32 2 5" xfId="17709"/>
    <cellStyle name="Normal 32 2_Sheet2" xfId="34659"/>
    <cellStyle name="Normal 32 3" xfId="1374"/>
    <cellStyle name="Normal 32 3 2" xfId="1542"/>
    <cellStyle name="Normal 32 3 2 2" xfId="12964"/>
    <cellStyle name="Normal 32 3 2 3" xfId="17981"/>
    <cellStyle name="Normal 32 3 3" xfId="12798"/>
    <cellStyle name="Normal 32 3 3 2" xfId="34660"/>
    <cellStyle name="Normal 32 3 4" xfId="17815"/>
    <cellStyle name="Normal 32 4" xfId="3639"/>
    <cellStyle name="Normal 32 4 2" xfId="13895"/>
    <cellStyle name="Normal 32 4 2 2" xfId="34661"/>
    <cellStyle name="Normal 32 4 3" xfId="18907"/>
    <cellStyle name="Normal 32 4 4" xfId="21540"/>
    <cellStyle name="Normal 32 4 5" xfId="21614"/>
    <cellStyle name="Normal 32 4 6" xfId="21683"/>
    <cellStyle name="Normal 32 5" xfId="12451"/>
    <cellStyle name="Normal 32 5 2" xfId="34662"/>
    <cellStyle name="Normal 32 5 3" xfId="22178"/>
    <cellStyle name="Normal 32 6" xfId="17468"/>
    <cellStyle name="Normal 32 6 2" xfId="22629"/>
    <cellStyle name="Normal 32 7" xfId="44822"/>
    <cellStyle name="Normal 32 8" xfId="43977"/>
    <cellStyle name="Normal 32 9" xfId="44574"/>
    <cellStyle name="Normal 32_Sheet1" xfId="34663"/>
    <cellStyle name="Normal 33" xfId="1020"/>
    <cellStyle name="Normal 33 2" xfId="1461"/>
    <cellStyle name="Normal 33 2 2" xfId="3184"/>
    <cellStyle name="Normal 33 2 2 2" xfId="13446"/>
    <cellStyle name="Normal 33 2 2 2 2" xfId="34665"/>
    <cellStyle name="Normal 33 2 2 3" xfId="18458"/>
    <cellStyle name="Normal 33 2 3" xfId="12884"/>
    <cellStyle name="Normal 33 2 3 2" xfId="34664"/>
    <cellStyle name="Normal 33 2 4" xfId="17901"/>
    <cellStyle name="Normal 33 2 4 2" xfId="45281"/>
    <cellStyle name="Normal 33 2_Sheet2" xfId="34666"/>
    <cellStyle name="Normal 33 3" xfId="1375"/>
    <cellStyle name="Normal 33 3 2" xfId="1543"/>
    <cellStyle name="Normal 33 3 2 2" xfId="12965"/>
    <cellStyle name="Normal 33 3 2 3" xfId="17982"/>
    <cellStyle name="Normal 33 3 3" xfId="12799"/>
    <cellStyle name="Normal 33 3 3 2" xfId="34667"/>
    <cellStyle name="Normal 33 3 4" xfId="17816"/>
    <cellStyle name="Normal 33 4" xfId="2786"/>
    <cellStyle name="Normal 33 4 2" xfId="34668"/>
    <cellStyle name="Normal 33 5" xfId="12452"/>
    <cellStyle name="Normal 33 5 2" xfId="34669"/>
    <cellStyle name="Normal 33 6" xfId="17469"/>
    <cellStyle name="Normal 33 6 2" xfId="34670"/>
    <cellStyle name="Normal 33 7" xfId="21500"/>
    <cellStyle name="Normal 33 7 2" xfId="34671"/>
    <cellStyle name="Normal 33 8" xfId="21574"/>
    <cellStyle name="Normal 33 8 2" xfId="34672"/>
    <cellStyle name="Normal 33 9" xfId="21650"/>
    <cellStyle name="Normal 33_Sheet1" xfId="34673"/>
    <cellStyle name="Normal 34" xfId="1269"/>
    <cellStyle name="Normal 34 2" xfId="1376"/>
    <cellStyle name="Normal 34 2 2" xfId="1544"/>
    <cellStyle name="Normal 34 2 2 2" xfId="6300"/>
    <cellStyle name="Normal 34 2 2 2 2" xfId="16465"/>
    <cellStyle name="Normal 34 2 2 2 3" xfId="21477"/>
    <cellStyle name="Normal 34 2 2 3" xfId="12966"/>
    <cellStyle name="Normal 34 2 2 3 2" xfId="34675"/>
    <cellStyle name="Normal 34 2 2 4" xfId="17983"/>
    <cellStyle name="Normal 34 2 3" xfId="5449"/>
    <cellStyle name="Normal 34 2 3 2" xfId="15619"/>
    <cellStyle name="Normal 34 2 3 3" xfId="20631"/>
    <cellStyle name="Normal 34 2 3 4" xfId="21558"/>
    <cellStyle name="Normal 34 2 3 5" xfId="21632"/>
    <cellStyle name="Normal 34 2 3 6" xfId="21701"/>
    <cellStyle name="Normal 34 2 4" xfId="11277"/>
    <cellStyle name="Normal 34 2 4 2" xfId="34674"/>
    <cellStyle name="Normal 34 2 5" xfId="12800"/>
    <cellStyle name="Normal 34 2 5 2" xfId="48272"/>
    <cellStyle name="Normal 34 2 6" xfId="17817"/>
    <cellStyle name="Normal 34 2_Sheet2" xfId="34676"/>
    <cellStyle name="Normal 34 3" xfId="4476"/>
    <cellStyle name="Normal 34 3 2" xfId="14699"/>
    <cellStyle name="Normal 34 3 2 2" xfId="34677"/>
    <cellStyle name="Normal 34 3 3" xfId="19711"/>
    <cellStyle name="Normal 34 3 3 2" xfId="48273"/>
    <cellStyle name="Normal 34 4" xfId="3868"/>
    <cellStyle name="Normal 34 4 2" xfId="14105"/>
    <cellStyle name="Normal 34 4 2 2" xfId="34678"/>
    <cellStyle name="Normal 34 4 3" xfId="19117"/>
    <cellStyle name="Normal 34 4 4" xfId="21541"/>
    <cellStyle name="Normal 34 4 5" xfId="21615"/>
    <cellStyle name="Normal 34 4 6" xfId="21684"/>
    <cellStyle name="Normal 34 5" xfId="11063"/>
    <cellStyle name="Normal 34 5 2" xfId="34679"/>
    <cellStyle name="Normal 34 6" xfId="12693"/>
    <cellStyle name="Normal 34 6 2" xfId="34680"/>
    <cellStyle name="Normal 34 7" xfId="17710"/>
    <cellStyle name="Normal 34 7 2" xfId="34681"/>
    <cellStyle name="Normal 34 8" xfId="34682"/>
    <cellStyle name="Normal 34_Sheet1" xfId="34683"/>
    <cellStyle name="Normal 35" xfId="1377"/>
    <cellStyle name="Normal 35 2" xfId="1462"/>
    <cellStyle name="Normal 35 2 2" xfId="12885"/>
    <cellStyle name="Normal 35 2 2 2" xfId="34684"/>
    <cellStyle name="Normal 35 2 3" xfId="17902"/>
    <cellStyle name="Normal 35 2 3 2" xfId="48274"/>
    <cellStyle name="Normal 35 3" xfId="1545"/>
    <cellStyle name="Normal 35 3 2" xfId="12967"/>
    <cellStyle name="Normal 35 3 2 2" xfId="34685"/>
    <cellStyle name="Normal 35 3 3" xfId="17984"/>
    <cellStyle name="Normal 35 4" xfId="11170"/>
    <cellStyle name="Normal 35 4 2" xfId="34686"/>
    <cellStyle name="Normal 35 4 3" xfId="22179"/>
    <cellStyle name="Normal 35 5" xfId="12801"/>
    <cellStyle name="Normal 35 5 2" xfId="34687"/>
    <cellStyle name="Normal 35 6" xfId="17818"/>
    <cellStyle name="Normal 35 6 2" xfId="48087"/>
    <cellStyle name="Normal 35_Sheet1" xfId="34688"/>
    <cellStyle name="Normal 36" xfId="1378"/>
    <cellStyle name="Normal 36 2" xfId="1463"/>
    <cellStyle name="Normal 36 2 2" xfId="3900"/>
    <cellStyle name="Normal 36 2 2 2" xfId="14134"/>
    <cellStyle name="Normal 36 2 2 3" xfId="19146"/>
    <cellStyle name="Normal 36 2 3" xfId="12886"/>
    <cellStyle name="Normal 36 2 3 2" xfId="34689"/>
    <cellStyle name="Normal 36 2 4" xfId="17903"/>
    <cellStyle name="Normal 36 2 4 2" xfId="48275"/>
    <cellStyle name="Normal 36 3" xfId="1554"/>
    <cellStyle name="Normal 36 3 2" xfId="12975"/>
    <cellStyle name="Normal 36 3 2 2" xfId="34690"/>
    <cellStyle name="Normal 36 3 3" xfId="17992"/>
    <cellStyle name="Normal 36 4" xfId="3100"/>
    <cellStyle name="Normal 36 4 2" xfId="13368"/>
    <cellStyle name="Normal 36 4 2 2" xfId="34691"/>
    <cellStyle name="Normal 36 4 3" xfId="18380"/>
    <cellStyle name="Normal 36 5" xfId="12802"/>
    <cellStyle name="Normal 36 5 2" xfId="34692"/>
    <cellStyle name="Normal 36 5 3" xfId="22180"/>
    <cellStyle name="Normal 36 6" xfId="17819"/>
    <cellStyle name="Normal 36 6 2" xfId="22456"/>
    <cellStyle name="Normal 36 7" xfId="45294"/>
    <cellStyle name="Normal 36 8" xfId="48741"/>
    <cellStyle name="Normal 36_Sheet1" xfId="34693"/>
    <cellStyle name="Normal 37" xfId="1379"/>
    <cellStyle name="Normal 37 2" xfId="1464"/>
    <cellStyle name="Normal 37 2 2" xfId="12887"/>
    <cellStyle name="Normal 37 2 2 2" xfId="34694"/>
    <cellStyle name="Normal 37 2 3" xfId="17904"/>
    <cellStyle name="Normal 37 3" xfId="1557"/>
    <cellStyle name="Normal 37 3 2" xfId="12978"/>
    <cellStyle name="Normal 37 3 2 2" xfId="34695"/>
    <cellStyle name="Normal 37 3 3" xfId="17995"/>
    <cellStyle name="Normal 37 4" xfId="2830"/>
    <cellStyle name="Normal 37 4 2" xfId="13102"/>
    <cellStyle name="Normal 37 4 2 2" xfId="21485"/>
    <cellStyle name="Normal 37 4 3" xfId="18114"/>
    <cellStyle name="Normal 37 4 3 2" xfId="34696"/>
    <cellStyle name="Normal 37 5" xfId="12803"/>
    <cellStyle name="Normal 37 5 2" xfId="34697"/>
    <cellStyle name="Normal 37 6" xfId="17820"/>
    <cellStyle name="Normal 37 6 2" xfId="34698"/>
    <cellStyle name="Normal 37 7" xfId="22656"/>
    <cellStyle name="Normal 37 8" xfId="48276"/>
    <cellStyle name="Normal 37_Sheet1" xfId="34699"/>
    <cellStyle name="Normal 378" xfId="11061"/>
    <cellStyle name="Normal 38" xfId="1380"/>
    <cellStyle name="Normal 38 10" xfId="34700"/>
    <cellStyle name="Normal 38 11" xfId="48277"/>
    <cellStyle name="Normal 38 2" xfId="1465"/>
    <cellStyle name="Normal 38 2 2" xfId="12888"/>
    <cellStyle name="Normal 38 2 2 2" xfId="34701"/>
    <cellStyle name="Normal 38 2 3" xfId="17905"/>
    <cellStyle name="Normal 38 3" xfId="11171"/>
    <cellStyle name="Normal 38 3 2" xfId="34703"/>
    <cellStyle name="Normal 38 3 3" xfId="34702"/>
    <cellStyle name="Normal 38 3_Sheet2" xfId="34704"/>
    <cellStyle name="Normal 38 4" xfId="12804"/>
    <cellStyle name="Normal 38 4 2" xfId="34705"/>
    <cellStyle name="Normal 38 5" xfId="17821"/>
    <cellStyle name="Normal 38 5 2" xfId="34706"/>
    <cellStyle name="Normal 38 6" xfId="34707"/>
    <cellStyle name="Normal 38 7" xfId="34708"/>
    <cellStyle name="Normal 38 8" xfId="34709"/>
    <cellStyle name="Normal 38 9" xfId="34710"/>
    <cellStyle name="Normal 38_Sheet2" xfId="34711"/>
    <cellStyle name="Normal 39" xfId="1381"/>
    <cellStyle name="Normal 39 2" xfId="1558"/>
    <cellStyle name="Normal 39 2 2" xfId="12979"/>
    <cellStyle name="Normal 39 2 2 2" xfId="34713"/>
    <cellStyle name="Normal 39 2 3" xfId="17996"/>
    <cellStyle name="Normal 39 3" xfId="1573"/>
    <cellStyle name="Normal 39 3 2" xfId="12993"/>
    <cellStyle name="Normal 39 3 2 2" xfId="34714"/>
    <cellStyle name="Normal 39 3 3" xfId="18010"/>
    <cellStyle name="Normal 39 4" xfId="11172"/>
    <cellStyle name="Normal 39 4 2" xfId="34715"/>
    <cellStyle name="Normal 39 5" xfId="12805"/>
    <cellStyle name="Normal 39 5 2" xfId="34716"/>
    <cellStyle name="Normal 39 6" xfId="17822"/>
    <cellStyle name="Normal 39 6 2" xfId="34712"/>
    <cellStyle name="Normal 39 7" xfId="45127"/>
    <cellStyle name="Normal 39_Sheet2" xfId="34717"/>
    <cellStyle name="Normal 4" xfId="2"/>
    <cellStyle name="Normal 4 10" xfId="608"/>
    <cellStyle name="Normal 4 10 2" xfId="609"/>
    <cellStyle name="Normal 4 10 2 2" xfId="2214"/>
    <cellStyle name="Normal 4 10 2 2 2" xfId="10920"/>
    <cellStyle name="Normal 4 10 2 2 2 2" xfId="34718"/>
    <cellStyle name="Normal 4 10 2 2 3" xfId="34719"/>
    <cellStyle name="Normal 4 10 2 2_Sheet1" xfId="34720"/>
    <cellStyle name="Normal 4 10 2 3" xfId="12049"/>
    <cellStyle name="Normal 4 10 2 3 2" xfId="34722"/>
    <cellStyle name="Normal 4 10 2 3 3" xfId="34723"/>
    <cellStyle name="Normal 4 10 2 3 4" xfId="34721"/>
    <cellStyle name="Normal 4 10 2 4" xfId="17066"/>
    <cellStyle name="Normal 4 10 2 4 2" xfId="34724"/>
    <cellStyle name="Normal 4 10 2_Sheet1" xfId="34725"/>
    <cellStyle name="Normal 4 10 3" xfId="2213"/>
    <cellStyle name="Normal 4 10 3 2" xfId="10921"/>
    <cellStyle name="Normal 4 10 3 2 2" xfId="34726"/>
    <cellStyle name="Normal 4 10 3 3" xfId="34727"/>
    <cellStyle name="Normal 4 10 3_Sheet1" xfId="34728"/>
    <cellStyle name="Normal 4 10 4" xfId="12048"/>
    <cellStyle name="Normal 4 10 4 2" xfId="34730"/>
    <cellStyle name="Normal 4 10 4 3" xfId="34731"/>
    <cellStyle name="Normal 4 10 4 4" xfId="34729"/>
    <cellStyle name="Normal 4 10 5" xfId="17065"/>
    <cellStyle name="Normal 4 10 5 2" xfId="34732"/>
    <cellStyle name="Normal 4 10_ASP" xfId="10002"/>
    <cellStyle name="Normal 4 11" xfId="610"/>
    <cellStyle name="Normal 4 11 2" xfId="611"/>
    <cellStyle name="Normal 4 11 2 2" xfId="2216"/>
    <cellStyle name="Normal 4 11 2 2 2" xfId="10922"/>
    <cellStyle name="Normal 4 11 2 2 2 2" xfId="34733"/>
    <cellStyle name="Normal 4 11 2 2 3" xfId="34734"/>
    <cellStyle name="Normal 4 11 2 2_Sheet1" xfId="34735"/>
    <cellStyle name="Normal 4 11 2 3" xfId="12051"/>
    <cellStyle name="Normal 4 11 2 3 2" xfId="34737"/>
    <cellStyle name="Normal 4 11 2 3 3" xfId="34738"/>
    <cellStyle name="Normal 4 11 2 3 4" xfId="34736"/>
    <cellStyle name="Normal 4 11 2 4" xfId="17068"/>
    <cellStyle name="Normal 4 11 2 4 2" xfId="34739"/>
    <cellStyle name="Normal 4 11 2_Sheet1" xfId="34740"/>
    <cellStyle name="Normal 4 11 3" xfId="2215"/>
    <cellStyle name="Normal 4 11 3 2" xfId="10923"/>
    <cellStyle name="Normal 4 11 3 2 2" xfId="34741"/>
    <cellStyle name="Normal 4 11 3 3" xfId="34742"/>
    <cellStyle name="Normal 4 11 3_Sheet1" xfId="34743"/>
    <cellStyle name="Normal 4 11 4" xfId="12050"/>
    <cellStyle name="Normal 4 11 4 2" xfId="34745"/>
    <cellStyle name="Normal 4 11 4 3" xfId="34746"/>
    <cellStyle name="Normal 4 11 4 4" xfId="34744"/>
    <cellStyle name="Normal 4 11 5" xfId="17067"/>
    <cellStyle name="Normal 4 11 5 2" xfId="34747"/>
    <cellStyle name="Normal 4 11_ASP" xfId="10003"/>
    <cellStyle name="Normal 4 12" xfId="612"/>
    <cellStyle name="Normal 4 12 2" xfId="613"/>
    <cellStyle name="Normal 4 12 2 2" xfId="2218"/>
    <cellStyle name="Normal 4 12 2 2 2" xfId="10924"/>
    <cellStyle name="Normal 4 12 2 2 2 2" xfId="34748"/>
    <cellStyle name="Normal 4 12 2 2 3" xfId="34749"/>
    <cellStyle name="Normal 4 12 2 2_Sheet1" xfId="34750"/>
    <cellStyle name="Normal 4 12 2 3" xfId="12053"/>
    <cellStyle name="Normal 4 12 2 3 2" xfId="34752"/>
    <cellStyle name="Normal 4 12 2 3 3" xfId="34753"/>
    <cellStyle name="Normal 4 12 2 3 4" xfId="34751"/>
    <cellStyle name="Normal 4 12 2 4" xfId="17070"/>
    <cellStyle name="Normal 4 12 2 4 2" xfId="34754"/>
    <cellStyle name="Normal 4 12 2_Sheet1" xfId="34755"/>
    <cellStyle name="Normal 4 12 3" xfId="2217"/>
    <cellStyle name="Normal 4 12 3 2" xfId="10925"/>
    <cellStyle name="Normal 4 12 3 2 2" xfId="34756"/>
    <cellStyle name="Normal 4 12 3 3" xfId="34757"/>
    <cellStyle name="Normal 4 12 3_Sheet1" xfId="34758"/>
    <cellStyle name="Normal 4 12 4" xfId="12052"/>
    <cellStyle name="Normal 4 12 4 2" xfId="34760"/>
    <cellStyle name="Normal 4 12 4 3" xfId="34761"/>
    <cellStyle name="Normal 4 12 4 4" xfId="34759"/>
    <cellStyle name="Normal 4 12 5" xfId="17069"/>
    <cellStyle name="Normal 4 12 5 2" xfId="34762"/>
    <cellStyle name="Normal 4 12_ASP" xfId="10004"/>
    <cellStyle name="Normal 4 13" xfId="614"/>
    <cellStyle name="Normal 4 13 2" xfId="615"/>
    <cellStyle name="Normal 4 13 2 2" xfId="2220"/>
    <cellStyle name="Normal 4 13 2 2 2" xfId="10926"/>
    <cellStyle name="Normal 4 13 2 2 2 2" xfId="34763"/>
    <cellStyle name="Normal 4 13 2 2 3" xfId="34764"/>
    <cellStyle name="Normal 4 13 2 2_Sheet1" xfId="34765"/>
    <cellStyle name="Normal 4 13 2 3" xfId="12055"/>
    <cellStyle name="Normal 4 13 2 3 2" xfId="34767"/>
    <cellStyle name="Normal 4 13 2 3 3" xfId="34768"/>
    <cellStyle name="Normal 4 13 2 3 4" xfId="34766"/>
    <cellStyle name="Normal 4 13 2 4" xfId="17072"/>
    <cellStyle name="Normal 4 13 2 4 2" xfId="34769"/>
    <cellStyle name="Normal 4 13 2_Sheet1" xfId="34770"/>
    <cellStyle name="Normal 4 13 3" xfId="2219"/>
    <cellStyle name="Normal 4 13 3 2" xfId="10927"/>
    <cellStyle name="Normal 4 13 3 2 2" xfId="34771"/>
    <cellStyle name="Normal 4 13 3 3" xfId="34772"/>
    <cellStyle name="Normal 4 13 3_Sheet1" xfId="34773"/>
    <cellStyle name="Normal 4 13 4" xfId="12054"/>
    <cellStyle name="Normal 4 13 4 2" xfId="34775"/>
    <cellStyle name="Normal 4 13 4 3" xfId="34776"/>
    <cellStyle name="Normal 4 13 4 4" xfId="34774"/>
    <cellStyle name="Normal 4 13 5" xfId="17071"/>
    <cellStyle name="Normal 4 13 5 2" xfId="34777"/>
    <cellStyle name="Normal 4 13_ASP" xfId="10005"/>
    <cellStyle name="Normal 4 14" xfId="616"/>
    <cellStyle name="Normal 4 14 2" xfId="617"/>
    <cellStyle name="Normal 4 14 2 2" xfId="2222"/>
    <cellStyle name="Normal 4 14 2 2 2" xfId="10928"/>
    <cellStyle name="Normal 4 14 2 2 2 2" xfId="34778"/>
    <cellStyle name="Normal 4 14 2 2 3" xfId="34779"/>
    <cellStyle name="Normal 4 14 2 2_Sheet1" xfId="34780"/>
    <cellStyle name="Normal 4 14 2 3" xfId="12057"/>
    <cellStyle name="Normal 4 14 2 3 2" xfId="34782"/>
    <cellStyle name="Normal 4 14 2 3 3" xfId="34783"/>
    <cellStyle name="Normal 4 14 2 3 4" xfId="34781"/>
    <cellStyle name="Normal 4 14 2 4" xfId="17074"/>
    <cellStyle name="Normal 4 14 2 4 2" xfId="34784"/>
    <cellStyle name="Normal 4 14 2_Sheet1" xfId="34785"/>
    <cellStyle name="Normal 4 14 3" xfId="2221"/>
    <cellStyle name="Normal 4 14 3 2" xfId="10929"/>
    <cellStyle name="Normal 4 14 3 2 2" xfId="34786"/>
    <cellStyle name="Normal 4 14 3 3" xfId="34787"/>
    <cellStyle name="Normal 4 14 3_Sheet1" xfId="34788"/>
    <cellStyle name="Normal 4 14 4" xfId="12056"/>
    <cellStyle name="Normal 4 14 4 2" xfId="34790"/>
    <cellStyle name="Normal 4 14 4 3" xfId="34791"/>
    <cellStyle name="Normal 4 14 4 4" xfId="34789"/>
    <cellStyle name="Normal 4 14 5" xfId="17073"/>
    <cellStyle name="Normal 4 14 5 2" xfId="34792"/>
    <cellStyle name="Normal 4 14_ASP" xfId="10006"/>
    <cellStyle name="Normal 4 15" xfId="618"/>
    <cellStyle name="Normal 4 15 2" xfId="619"/>
    <cellStyle name="Normal 4 15 2 2" xfId="2224"/>
    <cellStyle name="Normal 4 15 2 2 2" xfId="10930"/>
    <cellStyle name="Normal 4 15 2 2 2 2" xfId="34793"/>
    <cellStyle name="Normal 4 15 2 2 3" xfId="34794"/>
    <cellStyle name="Normal 4 15 2 2_Sheet1" xfId="34795"/>
    <cellStyle name="Normal 4 15 2 3" xfId="12059"/>
    <cellStyle name="Normal 4 15 2 3 2" xfId="34797"/>
    <cellStyle name="Normal 4 15 2 3 3" xfId="34798"/>
    <cellStyle name="Normal 4 15 2 3 4" xfId="34796"/>
    <cellStyle name="Normal 4 15 2 4" xfId="17076"/>
    <cellStyle name="Normal 4 15 2 4 2" xfId="34799"/>
    <cellStyle name="Normal 4 15 2_Sheet1" xfId="34800"/>
    <cellStyle name="Normal 4 15 3" xfId="2223"/>
    <cellStyle name="Normal 4 15 3 2" xfId="10931"/>
    <cellStyle name="Normal 4 15 3 2 2" xfId="34801"/>
    <cellStyle name="Normal 4 15 3 3" xfId="34802"/>
    <cellStyle name="Normal 4 15 3_Sheet1" xfId="34803"/>
    <cellStyle name="Normal 4 15 4" xfId="12058"/>
    <cellStyle name="Normal 4 15 4 2" xfId="34805"/>
    <cellStyle name="Normal 4 15 4 3" xfId="34806"/>
    <cellStyle name="Normal 4 15 4 4" xfId="34804"/>
    <cellStyle name="Normal 4 15 5" xfId="17075"/>
    <cellStyle name="Normal 4 15 5 2" xfId="34807"/>
    <cellStyle name="Normal 4 15_ASP" xfId="10007"/>
    <cellStyle name="Normal 4 16" xfId="620"/>
    <cellStyle name="Normal 4 16 2" xfId="621"/>
    <cellStyle name="Normal 4 16 2 2" xfId="2226"/>
    <cellStyle name="Normal 4 16 2 2 2" xfId="10932"/>
    <cellStyle name="Normal 4 16 2 2 2 2" xfId="34808"/>
    <cellStyle name="Normal 4 16 2 2 3" xfId="34809"/>
    <cellStyle name="Normal 4 16 2 2_Sheet1" xfId="34810"/>
    <cellStyle name="Normal 4 16 2 3" xfId="12061"/>
    <cellStyle name="Normal 4 16 2 3 2" xfId="34812"/>
    <cellStyle name="Normal 4 16 2 3 3" xfId="34813"/>
    <cellStyle name="Normal 4 16 2 3 4" xfId="34811"/>
    <cellStyle name="Normal 4 16 2 4" xfId="17078"/>
    <cellStyle name="Normal 4 16 2 4 2" xfId="34814"/>
    <cellStyle name="Normal 4 16 2_Sheet1" xfId="34815"/>
    <cellStyle name="Normal 4 16 3" xfId="2225"/>
    <cellStyle name="Normal 4 16 3 2" xfId="10933"/>
    <cellStyle name="Normal 4 16 3 2 2" xfId="34816"/>
    <cellStyle name="Normal 4 16 3 3" xfId="34817"/>
    <cellStyle name="Normal 4 16 3_Sheet1" xfId="34818"/>
    <cellStyle name="Normal 4 16 4" xfId="12060"/>
    <cellStyle name="Normal 4 16 4 2" xfId="34820"/>
    <cellStyle name="Normal 4 16 4 3" xfId="34821"/>
    <cellStyle name="Normal 4 16 4 4" xfId="34819"/>
    <cellStyle name="Normal 4 16 5" xfId="17077"/>
    <cellStyle name="Normal 4 16 5 2" xfId="34822"/>
    <cellStyle name="Normal 4 16_ASP" xfId="10008"/>
    <cellStyle name="Normal 4 17" xfId="622"/>
    <cellStyle name="Normal 4 17 2" xfId="623"/>
    <cellStyle name="Normal 4 17 2 2" xfId="2228"/>
    <cellStyle name="Normal 4 17 2 2 2" xfId="10934"/>
    <cellStyle name="Normal 4 17 2 2 2 2" xfId="34823"/>
    <cellStyle name="Normal 4 17 2 2 3" xfId="34824"/>
    <cellStyle name="Normal 4 17 2 2_Sheet1" xfId="34825"/>
    <cellStyle name="Normal 4 17 2 3" xfId="12063"/>
    <cellStyle name="Normal 4 17 2 3 2" xfId="34827"/>
    <cellStyle name="Normal 4 17 2 3 3" xfId="34828"/>
    <cellStyle name="Normal 4 17 2 3 4" xfId="34826"/>
    <cellStyle name="Normal 4 17 2 4" xfId="17080"/>
    <cellStyle name="Normal 4 17 2 4 2" xfId="34829"/>
    <cellStyle name="Normal 4 17 2_Sheet1" xfId="34830"/>
    <cellStyle name="Normal 4 17 3" xfId="2227"/>
    <cellStyle name="Normal 4 17 3 2" xfId="10935"/>
    <cellStyle name="Normal 4 17 3 2 2" xfId="34831"/>
    <cellStyle name="Normal 4 17 3 3" xfId="34832"/>
    <cellStyle name="Normal 4 17 3_Sheet1" xfId="34833"/>
    <cellStyle name="Normal 4 17 4" xfId="12062"/>
    <cellStyle name="Normal 4 17 4 2" xfId="34835"/>
    <cellStyle name="Normal 4 17 4 3" xfId="34836"/>
    <cellStyle name="Normal 4 17 4 4" xfId="34834"/>
    <cellStyle name="Normal 4 17 5" xfId="17079"/>
    <cellStyle name="Normal 4 17 5 2" xfId="34837"/>
    <cellStyle name="Normal 4 17_ASP" xfId="10009"/>
    <cellStyle name="Normal 4 18" xfId="624"/>
    <cellStyle name="Normal 4 18 2" xfId="625"/>
    <cellStyle name="Normal 4 18 2 2" xfId="2230"/>
    <cellStyle name="Normal 4 18 2 2 2" xfId="10936"/>
    <cellStyle name="Normal 4 18 2 2 2 2" xfId="34838"/>
    <cellStyle name="Normal 4 18 2 2 3" xfId="34839"/>
    <cellStyle name="Normal 4 18 2 2_Sheet1" xfId="34840"/>
    <cellStyle name="Normal 4 18 2 3" xfId="12065"/>
    <cellStyle name="Normal 4 18 2 3 2" xfId="34842"/>
    <cellStyle name="Normal 4 18 2 3 3" xfId="34843"/>
    <cellStyle name="Normal 4 18 2 3 4" xfId="34841"/>
    <cellStyle name="Normal 4 18 2 4" xfId="17082"/>
    <cellStyle name="Normal 4 18 2 4 2" xfId="34844"/>
    <cellStyle name="Normal 4 18 2_Sheet1" xfId="34845"/>
    <cellStyle name="Normal 4 18 3" xfId="2229"/>
    <cellStyle name="Normal 4 18 3 2" xfId="10937"/>
    <cellStyle name="Normal 4 18 3 2 2" xfId="34846"/>
    <cellStyle name="Normal 4 18 3 3" xfId="34847"/>
    <cellStyle name="Normal 4 18 3_Sheet1" xfId="34848"/>
    <cellStyle name="Normal 4 18 4" xfId="12064"/>
    <cellStyle name="Normal 4 18 4 2" xfId="34850"/>
    <cellStyle name="Normal 4 18 4 3" xfId="34851"/>
    <cellStyle name="Normal 4 18 4 4" xfId="34849"/>
    <cellStyle name="Normal 4 18 5" xfId="17081"/>
    <cellStyle name="Normal 4 18 5 2" xfId="34852"/>
    <cellStyle name="Normal 4 18_ASP" xfId="10010"/>
    <cellStyle name="Normal 4 19" xfId="1546"/>
    <cellStyle name="Normal 4 19 2" xfId="3876"/>
    <cellStyle name="Normal 4 19 2 2" xfId="4304"/>
    <cellStyle name="Normal 4 19 2 2 2" xfId="14531"/>
    <cellStyle name="Normal 4 19 2 2 3" xfId="19543"/>
    <cellStyle name="Normal 4 19 2 3" xfId="5395"/>
    <cellStyle name="Normal 4 19 2 3 2" xfId="15566"/>
    <cellStyle name="Normal 4 19 2 3 3" xfId="20578"/>
    <cellStyle name="Normal 4 19 2 4" xfId="11278"/>
    <cellStyle name="Normal 4 19 2 4 2" xfId="34853"/>
    <cellStyle name="Normal 4 19 2 5" xfId="14112"/>
    <cellStyle name="Normal 4 19 2 6" xfId="19124"/>
    <cellStyle name="Normal 4 19 3" xfId="3101"/>
    <cellStyle name="Normal 4 19 3 2" xfId="13369"/>
    <cellStyle name="Normal 4 19 3 2 2" xfId="34854"/>
    <cellStyle name="Normal 4 19 3 3" xfId="18381"/>
    <cellStyle name="Normal 4 19 4" xfId="12968"/>
    <cellStyle name="Normal 4 19 4 2" xfId="34855"/>
    <cellStyle name="Normal 4 19 5" xfId="17985"/>
    <cellStyle name="Normal 4 19_Sheet1" xfId="34856"/>
    <cellStyle name="Normal 4 2" xfId="626"/>
    <cellStyle name="Normal 4 2 2" xfId="627"/>
    <cellStyle name="Normal 4 2 2 2" xfId="2232"/>
    <cellStyle name="Normal 4 2 2 2 2" xfId="10938"/>
    <cellStyle name="Normal 4 2 2 2 2 2" xfId="34857"/>
    <cellStyle name="Normal 4 2 2 2 3" xfId="34858"/>
    <cellStyle name="Normal 4 2 2 2_Sheet1" xfId="34859"/>
    <cellStyle name="Normal 4 2 2 3" xfId="12067"/>
    <cellStyle name="Normal 4 2 2 3 2" xfId="34861"/>
    <cellStyle name="Normal 4 2 2 3 3" xfId="34862"/>
    <cellStyle name="Normal 4 2 2 3 4" xfId="34860"/>
    <cellStyle name="Normal 4 2 2 4" xfId="17084"/>
    <cellStyle name="Normal 4 2 2 4 2" xfId="34863"/>
    <cellStyle name="Normal 4 2 2_Sheet1" xfId="34864"/>
    <cellStyle name="Normal 4 2 3" xfId="628"/>
    <cellStyle name="Normal 4 2 3 2" xfId="1120"/>
    <cellStyle name="Normal 4 2 3 2 2" xfId="12550"/>
    <cellStyle name="Normal 4 2 3 2 2 2" xfId="34865"/>
    <cellStyle name="Normal 4 2 3 2 3" xfId="17567"/>
    <cellStyle name="Normal 4 2 3 2 3 2" xfId="34866"/>
    <cellStyle name="Normal 4 2 3 2_Sheet1" xfId="34867"/>
    <cellStyle name="Normal 4 2 3 3" xfId="2233"/>
    <cellStyle name="Normal 4 2 3 3 2" xfId="34868"/>
    <cellStyle name="Normal 4 2 3 3 3" xfId="34869"/>
    <cellStyle name="Normal 4 2 3 3_Sheet1" xfId="34870"/>
    <cellStyle name="Normal 4 2 3 4" xfId="12068"/>
    <cellStyle name="Normal 4 2 3 4 2" xfId="34872"/>
    <cellStyle name="Normal 4 2 3 4 3" xfId="34871"/>
    <cellStyle name="Normal 4 2 3 5" xfId="17085"/>
    <cellStyle name="Normal 4 2 3 5 2" xfId="34873"/>
    <cellStyle name="Normal 4 2 3 6" xfId="34874"/>
    <cellStyle name="Normal 4 2 3_Sheet1" xfId="34875"/>
    <cellStyle name="Normal 4 2 4" xfId="1305"/>
    <cellStyle name="Normal 4 2 4 2" xfId="1369"/>
    <cellStyle name="Normal 4 2 4 2 2" xfId="12793"/>
    <cellStyle name="Normal 4 2 4 2 2 2" xfId="34876"/>
    <cellStyle name="Normal 4 2 4 2 3" xfId="17810"/>
    <cellStyle name="Normal 4 2 4 3" xfId="11241"/>
    <cellStyle name="Normal 4 2 4 3 2" xfId="34877"/>
    <cellStyle name="Normal 4 2 4 4" xfId="12729"/>
    <cellStyle name="Normal 4 2 4 5" xfId="17746"/>
    <cellStyle name="Normal 4 2 4_Sheet1" xfId="34878"/>
    <cellStyle name="Normal 4 2 5" xfId="2231"/>
    <cellStyle name="Normal 4 2 5 2" xfId="34880"/>
    <cellStyle name="Normal 4 2 5 3" xfId="34881"/>
    <cellStyle name="Normal 4 2 5 4" xfId="34879"/>
    <cellStyle name="Normal 4 2 6" xfId="12066"/>
    <cellStyle name="Normal 4 2 6 2" xfId="34882"/>
    <cellStyle name="Normal 4 2 7" xfId="17083"/>
    <cellStyle name="Normal 4 2_ASP" xfId="10011"/>
    <cellStyle name="Normal 4 20" xfId="1556"/>
    <cellStyle name="Normal 4 20 2" xfId="3641"/>
    <cellStyle name="Normal 4 20 2 2" xfId="13897"/>
    <cellStyle name="Normal 4 20 2 2 2" xfId="34883"/>
    <cellStyle name="Normal 4 20 2 3" xfId="18909"/>
    <cellStyle name="Normal 4 20 3" xfId="4070"/>
    <cellStyle name="Normal 4 20 3 2" xfId="5396"/>
    <cellStyle name="Normal 4 20 3 2 2" xfId="15567"/>
    <cellStyle name="Normal 4 20 3 2 3" xfId="20579"/>
    <cellStyle name="Normal 4 20 3 3" xfId="5279"/>
    <cellStyle name="Normal 4 20 3 3 2" xfId="15455"/>
    <cellStyle name="Normal 4 20 3 3 3" xfId="20467"/>
    <cellStyle name="Normal 4 20 3 4" xfId="14302"/>
    <cellStyle name="Normal 4 20 3 4 2" xfId="34884"/>
    <cellStyle name="Normal 4 20 3 5" xfId="19314"/>
    <cellStyle name="Normal 4 20 4" xfId="4009"/>
    <cellStyle name="Normal 4 20 4 2" xfId="14242"/>
    <cellStyle name="Normal 4 20 4 2 2" xfId="34885"/>
    <cellStyle name="Normal 4 20 4 3" xfId="19254"/>
    <cellStyle name="Normal 4 20 5" xfId="3640"/>
    <cellStyle name="Normal 4 20 5 2" xfId="13896"/>
    <cellStyle name="Normal 4 20 5 3" xfId="18908"/>
    <cellStyle name="Normal 4 20 6" xfId="12977"/>
    <cellStyle name="Normal 4 20 7" xfId="17994"/>
    <cellStyle name="Normal 4 20_Sheet1" xfId="34886"/>
    <cellStyle name="Normal 4 21" xfId="607"/>
    <cellStyle name="Normal 4 21 2" xfId="11173"/>
    <cellStyle name="Normal 4 21 3" xfId="2852"/>
    <cellStyle name="Normal 4 21 3 2" xfId="34888"/>
    <cellStyle name="Normal 4 21 4" xfId="13124"/>
    <cellStyle name="Normal 4 21 4 2" xfId="34889"/>
    <cellStyle name="Normal 4 21 5" xfId="18136"/>
    <cellStyle name="Normal 4 21_Sheet1" xfId="34890"/>
    <cellStyle name="Normal 4 22" xfId="2212"/>
    <cellStyle name="Normal 4 22 2" xfId="10012"/>
    <cellStyle name="Normal 4 22 2 2" xfId="34892"/>
    <cellStyle name="Normal 4 22 3" xfId="34893"/>
    <cellStyle name="Normal 4 22 4" xfId="34894"/>
    <cellStyle name="Normal 4 22 5" xfId="34895"/>
    <cellStyle name="Normal 4 22 6" xfId="34891"/>
    <cellStyle name="Normal 4 23" xfId="10013"/>
    <cellStyle name="Normal 4 23 2" xfId="34897"/>
    <cellStyle name="Normal 4 23 3" xfId="34896"/>
    <cellStyle name="Normal 4 24" xfId="10014"/>
    <cellStyle name="Normal 4 24 2" xfId="34899"/>
    <cellStyle name="Normal 4 24 3" xfId="34898"/>
    <cellStyle name="Normal 4 25" xfId="10015"/>
    <cellStyle name="Normal 4 25 2" xfId="34901"/>
    <cellStyle name="Normal 4 25 3" xfId="34900"/>
    <cellStyle name="Normal 4 26" xfId="10016"/>
    <cellStyle name="Normal 4 26 2" xfId="10939"/>
    <cellStyle name="Normal 4 26 3" xfId="34902"/>
    <cellStyle name="Normal 4 27" xfId="10106"/>
    <cellStyle name="Normal 4 27 2" xfId="10940"/>
    <cellStyle name="Normal 4 27 3" xfId="34903"/>
    <cellStyle name="Normal 4 28" xfId="10107"/>
    <cellStyle name="Normal 4 28 2" xfId="10941"/>
    <cellStyle name="Normal 4 28 3" xfId="34904"/>
    <cellStyle name="Normal 4 29" xfId="10112"/>
    <cellStyle name="Normal 4 29 2" xfId="34905"/>
    <cellStyle name="Normal 4 3" xfId="629"/>
    <cellStyle name="Normal 4 3 2" xfId="630"/>
    <cellStyle name="Normal 4 3 2 2" xfId="2235"/>
    <cellStyle name="Normal 4 3 2 2 2" xfId="10942"/>
    <cellStyle name="Normal 4 3 2 2 2 2" xfId="34906"/>
    <cellStyle name="Normal 4 3 2 2 3" xfId="34907"/>
    <cellStyle name="Normal 4 3 2 2_Sheet1" xfId="34908"/>
    <cellStyle name="Normal 4 3 2 3" xfId="12070"/>
    <cellStyle name="Normal 4 3 2 3 2" xfId="34910"/>
    <cellStyle name="Normal 4 3 2 3 3" xfId="34911"/>
    <cellStyle name="Normal 4 3 2 3 4" xfId="34909"/>
    <cellStyle name="Normal 4 3 2 4" xfId="17087"/>
    <cellStyle name="Normal 4 3 2 4 2" xfId="34912"/>
    <cellStyle name="Normal 4 3 2_Sheet1" xfId="34913"/>
    <cellStyle name="Normal 4 3 3" xfId="2234"/>
    <cellStyle name="Normal 4 3 3 2" xfId="10943"/>
    <cellStyle name="Normal 4 3 3 2 2" xfId="34914"/>
    <cellStyle name="Normal 4 3 3 3" xfId="34915"/>
    <cellStyle name="Normal 4 3 3_Sheet1" xfId="34916"/>
    <cellStyle name="Normal 4 3 4" xfId="12069"/>
    <cellStyle name="Normal 4 3 4 2" xfId="34918"/>
    <cellStyle name="Normal 4 3 4 3" xfId="34919"/>
    <cellStyle name="Normal 4 3 4 4" xfId="34917"/>
    <cellStyle name="Normal 4 3 5" xfId="17086"/>
    <cellStyle name="Normal 4 3 5 2" xfId="34920"/>
    <cellStyle name="Normal 4 3_ASP" xfId="10017"/>
    <cellStyle name="Normal 4 30" xfId="10209"/>
    <cellStyle name="Normal 4 30 2" xfId="34921"/>
    <cellStyle name="Normal 4 31" xfId="10944"/>
    <cellStyle name="Normal 4 31 2" xfId="34922"/>
    <cellStyle name="Normal 4 32" xfId="2785"/>
    <cellStyle name="Normal 4 33" xfId="12047"/>
    <cellStyle name="Normal 4 34" xfId="17064"/>
    <cellStyle name="Normal 4 35" xfId="21499"/>
    <cellStyle name="Normal 4 36" xfId="21573"/>
    <cellStyle name="Normal 4 37" xfId="21649"/>
    <cellStyle name="Normal 4 4" xfId="631"/>
    <cellStyle name="Normal 4 4 2" xfId="632"/>
    <cellStyle name="Normal 4 4 2 2" xfId="2237"/>
    <cellStyle name="Normal 4 4 2 2 2" xfId="10945"/>
    <cellStyle name="Normal 4 4 2 2 2 2" xfId="34923"/>
    <cellStyle name="Normal 4 4 2 2 3" xfId="34924"/>
    <cellStyle name="Normal 4 4 2 2_Sheet1" xfId="34925"/>
    <cellStyle name="Normal 4 4 2 3" xfId="12072"/>
    <cellStyle name="Normal 4 4 2 3 2" xfId="34927"/>
    <cellStyle name="Normal 4 4 2 3 3" xfId="34928"/>
    <cellStyle name="Normal 4 4 2 3 4" xfId="34926"/>
    <cellStyle name="Normal 4 4 2 4" xfId="17089"/>
    <cellStyle name="Normal 4 4 2 4 2" xfId="34929"/>
    <cellStyle name="Normal 4 4 2_Sheet1" xfId="34930"/>
    <cellStyle name="Normal 4 4 3" xfId="2236"/>
    <cellStyle name="Normal 4 4 3 2" xfId="10946"/>
    <cellStyle name="Normal 4 4 3 2 2" xfId="34931"/>
    <cellStyle name="Normal 4 4 3 3" xfId="34932"/>
    <cellStyle name="Normal 4 4 3_Sheet1" xfId="34933"/>
    <cellStyle name="Normal 4 4 4" xfId="12071"/>
    <cellStyle name="Normal 4 4 4 2" xfId="34935"/>
    <cellStyle name="Normal 4 4 4 3" xfId="34936"/>
    <cellStyle name="Normal 4 4 4 4" xfId="34934"/>
    <cellStyle name="Normal 4 4 5" xfId="17088"/>
    <cellStyle name="Normal 4 4 5 2" xfId="34937"/>
    <cellStyle name="Normal 4 4_ASP" xfId="10018"/>
    <cellStyle name="Normal 4 5" xfId="633"/>
    <cellStyle name="Normal 4 5 2" xfId="634"/>
    <cellStyle name="Normal 4 5 2 2" xfId="2239"/>
    <cellStyle name="Normal 4 5 2 2 2" xfId="10947"/>
    <cellStyle name="Normal 4 5 2 2 2 2" xfId="34938"/>
    <cellStyle name="Normal 4 5 2 2 3" xfId="34939"/>
    <cellStyle name="Normal 4 5 2 2_Sheet1" xfId="34940"/>
    <cellStyle name="Normal 4 5 2 3" xfId="12074"/>
    <cellStyle name="Normal 4 5 2 3 2" xfId="34942"/>
    <cellStyle name="Normal 4 5 2 3 3" xfId="34943"/>
    <cellStyle name="Normal 4 5 2 3 4" xfId="34941"/>
    <cellStyle name="Normal 4 5 2 4" xfId="17091"/>
    <cellStyle name="Normal 4 5 2 4 2" xfId="34944"/>
    <cellStyle name="Normal 4 5 2_Sheet1" xfId="34945"/>
    <cellStyle name="Normal 4 5 3" xfId="2238"/>
    <cellStyle name="Normal 4 5 3 2" xfId="10948"/>
    <cellStyle name="Normal 4 5 3 2 2" xfId="34946"/>
    <cellStyle name="Normal 4 5 3 3" xfId="34947"/>
    <cellStyle name="Normal 4 5 3_Sheet1" xfId="34948"/>
    <cellStyle name="Normal 4 5 4" xfId="12073"/>
    <cellStyle name="Normal 4 5 4 2" xfId="34950"/>
    <cellStyle name="Normal 4 5 4 3" xfId="34951"/>
    <cellStyle name="Normal 4 5 4 4" xfId="34949"/>
    <cellStyle name="Normal 4 5 5" xfId="17090"/>
    <cellStyle name="Normal 4 5 5 2" xfId="34952"/>
    <cellStyle name="Normal 4 5_ASP" xfId="10019"/>
    <cellStyle name="Normal 4 6" xfId="635"/>
    <cellStyle name="Normal 4 6 2" xfId="636"/>
    <cellStyle name="Normal 4 6 2 2" xfId="2241"/>
    <cellStyle name="Normal 4 6 2 2 2" xfId="10949"/>
    <cellStyle name="Normal 4 6 2 2 2 2" xfId="34953"/>
    <cellStyle name="Normal 4 6 2 2 3" xfId="34954"/>
    <cellStyle name="Normal 4 6 2 2_Sheet1" xfId="34955"/>
    <cellStyle name="Normal 4 6 2 3" xfId="12076"/>
    <cellStyle name="Normal 4 6 2 3 2" xfId="34957"/>
    <cellStyle name="Normal 4 6 2 3 3" xfId="34958"/>
    <cellStyle name="Normal 4 6 2 3 4" xfId="34956"/>
    <cellStyle name="Normal 4 6 2 4" xfId="17093"/>
    <cellStyle name="Normal 4 6 2 4 2" xfId="34959"/>
    <cellStyle name="Normal 4 6 2_Sheet1" xfId="34960"/>
    <cellStyle name="Normal 4 6 3" xfId="2240"/>
    <cellStyle name="Normal 4 6 3 2" xfId="10950"/>
    <cellStyle name="Normal 4 6 3 2 2" xfId="34961"/>
    <cellStyle name="Normal 4 6 3 3" xfId="34962"/>
    <cellStyle name="Normal 4 6 3_Sheet1" xfId="34963"/>
    <cellStyle name="Normal 4 6 4" xfId="12075"/>
    <cellStyle name="Normal 4 6 4 2" xfId="34965"/>
    <cellStyle name="Normal 4 6 4 3" xfId="34966"/>
    <cellStyle name="Normal 4 6 4 4" xfId="34964"/>
    <cellStyle name="Normal 4 6 5" xfId="17092"/>
    <cellStyle name="Normal 4 6 5 2" xfId="34967"/>
    <cellStyle name="Normal 4 6_ASP" xfId="10020"/>
    <cellStyle name="Normal 4 7" xfId="637"/>
    <cellStyle name="Normal 4 7 2" xfId="638"/>
    <cellStyle name="Normal 4 7 2 2" xfId="2243"/>
    <cellStyle name="Normal 4 7 2 2 2" xfId="10951"/>
    <cellStyle name="Normal 4 7 2 2 2 2" xfId="34968"/>
    <cellStyle name="Normal 4 7 2 2 3" xfId="34969"/>
    <cellStyle name="Normal 4 7 2 2_Sheet1" xfId="34970"/>
    <cellStyle name="Normal 4 7 2 3" xfId="12078"/>
    <cellStyle name="Normal 4 7 2 3 2" xfId="34972"/>
    <cellStyle name="Normal 4 7 2 3 3" xfId="34973"/>
    <cellStyle name="Normal 4 7 2 3 4" xfId="34971"/>
    <cellStyle name="Normal 4 7 2 4" xfId="17095"/>
    <cellStyle name="Normal 4 7 2 4 2" xfId="34974"/>
    <cellStyle name="Normal 4 7 2_Sheet1" xfId="34975"/>
    <cellStyle name="Normal 4 7 3" xfId="2242"/>
    <cellStyle name="Normal 4 7 3 2" xfId="10952"/>
    <cellStyle name="Normal 4 7 3 2 2" xfId="34976"/>
    <cellStyle name="Normal 4 7 3 3" xfId="34977"/>
    <cellStyle name="Normal 4 7 3_Sheet1" xfId="34978"/>
    <cellStyle name="Normal 4 7 4" xfId="12077"/>
    <cellStyle name="Normal 4 7 4 2" xfId="34980"/>
    <cellStyle name="Normal 4 7 4 3" xfId="34981"/>
    <cellStyle name="Normal 4 7 4 4" xfId="34979"/>
    <cellStyle name="Normal 4 7 5" xfId="17094"/>
    <cellStyle name="Normal 4 7 5 2" xfId="34982"/>
    <cellStyle name="Normal 4 7_ASP" xfId="10021"/>
    <cellStyle name="Normal 4 8" xfId="639"/>
    <cellStyle name="Normal 4 8 2" xfId="640"/>
    <cellStyle name="Normal 4 8 2 2" xfId="2245"/>
    <cellStyle name="Normal 4 8 2 2 2" xfId="10953"/>
    <cellStyle name="Normal 4 8 2 2 2 2" xfId="34983"/>
    <cellStyle name="Normal 4 8 2 2 3" xfId="34984"/>
    <cellStyle name="Normal 4 8 2 2_Sheet1" xfId="34985"/>
    <cellStyle name="Normal 4 8 2 3" xfId="12080"/>
    <cellStyle name="Normal 4 8 2 3 2" xfId="34987"/>
    <cellStyle name="Normal 4 8 2 3 3" xfId="34988"/>
    <cellStyle name="Normal 4 8 2 3 4" xfId="34986"/>
    <cellStyle name="Normal 4 8 2 4" xfId="17097"/>
    <cellStyle name="Normal 4 8 2 4 2" xfId="34989"/>
    <cellStyle name="Normal 4 8 2_Sheet1" xfId="34990"/>
    <cellStyle name="Normal 4 8 3" xfId="2244"/>
    <cellStyle name="Normal 4 8 3 2" xfId="10954"/>
    <cellStyle name="Normal 4 8 3 2 2" xfId="34991"/>
    <cellStyle name="Normal 4 8 3 3" xfId="34992"/>
    <cellStyle name="Normal 4 8 3_Sheet1" xfId="34993"/>
    <cellStyle name="Normal 4 8 4" xfId="12079"/>
    <cellStyle name="Normal 4 8 4 2" xfId="34995"/>
    <cellStyle name="Normal 4 8 4 3" xfId="34996"/>
    <cellStyle name="Normal 4 8 4 4" xfId="34994"/>
    <cellStyle name="Normal 4 8 5" xfId="17096"/>
    <cellStyle name="Normal 4 8 5 2" xfId="34997"/>
    <cellStyle name="Normal 4 8_ASP" xfId="10022"/>
    <cellStyle name="Normal 4 9" xfId="641"/>
    <cellStyle name="Normal 4 9 2" xfId="642"/>
    <cellStyle name="Normal 4 9 2 2" xfId="2247"/>
    <cellStyle name="Normal 4 9 2 2 2" xfId="10955"/>
    <cellStyle name="Normal 4 9 2 2 2 2" xfId="34998"/>
    <cellStyle name="Normal 4 9 2 2 3" xfId="34999"/>
    <cellStyle name="Normal 4 9 2 2_Sheet1" xfId="35000"/>
    <cellStyle name="Normal 4 9 2 3" xfId="12082"/>
    <cellStyle name="Normal 4 9 2 3 2" xfId="35002"/>
    <cellStyle name="Normal 4 9 2 3 3" xfId="35003"/>
    <cellStyle name="Normal 4 9 2 3 4" xfId="35001"/>
    <cellStyle name="Normal 4 9 2 4" xfId="17099"/>
    <cellStyle name="Normal 4 9 2 4 2" xfId="35004"/>
    <cellStyle name="Normal 4 9 2_Sheet1" xfId="35005"/>
    <cellStyle name="Normal 4 9 3" xfId="2246"/>
    <cellStyle name="Normal 4 9 3 2" xfId="10956"/>
    <cellStyle name="Normal 4 9 3 2 2" xfId="35006"/>
    <cellStyle name="Normal 4 9 3 3" xfId="35007"/>
    <cellStyle name="Normal 4 9 3_Sheet1" xfId="35008"/>
    <cellStyle name="Normal 4 9 4" xfId="12081"/>
    <cellStyle name="Normal 4 9 4 2" xfId="35010"/>
    <cellStyle name="Normal 4 9 4 3" xfId="35011"/>
    <cellStyle name="Normal 4 9 4 4" xfId="35009"/>
    <cellStyle name="Normal 4 9 5" xfId="17098"/>
    <cellStyle name="Normal 4 9 5 2" xfId="35012"/>
    <cellStyle name="Normal 4 9_ASP" xfId="10023"/>
    <cellStyle name="Normal 4_12.19WM-131219C MS BNB" xfId="10281"/>
    <cellStyle name="Normal 40" xfId="1389"/>
    <cellStyle name="Normal 40 2" xfId="1466"/>
    <cellStyle name="Normal 40 2 2" xfId="12889"/>
    <cellStyle name="Normal 40 2 2 2" xfId="35014"/>
    <cellStyle name="Normal 40 2 3" xfId="17906"/>
    <cellStyle name="Normal 40 3" xfId="1562"/>
    <cellStyle name="Normal 40 3 2" xfId="12983"/>
    <cellStyle name="Normal 40 3 2 2" xfId="35015"/>
    <cellStyle name="Normal 40 3 3" xfId="18000"/>
    <cellStyle name="Normal 40 4" xfId="12813"/>
    <cellStyle name="Normal 40 4 2" xfId="35016"/>
    <cellStyle name="Normal 40 5" xfId="17830"/>
    <cellStyle name="Normal 40 5 2" xfId="35017"/>
    <cellStyle name="Normal 40 6" xfId="35013"/>
    <cellStyle name="Normal 40_Sheet2" xfId="35018"/>
    <cellStyle name="Normal 41" xfId="643"/>
    <cellStyle name="Normal 41 2" xfId="2248"/>
    <cellStyle name="Normal 41 2 2" xfId="4305"/>
    <cellStyle name="Normal 41 2 2 2" xfId="14532"/>
    <cellStyle name="Normal 41 2 2 2 2" xfId="35019"/>
    <cellStyle name="Normal 41 2 2 3" xfId="19544"/>
    <cellStyle name="Normal 41 2 3" xfId="5397"/>
    <cellStyle name="Normal 41 2 3 2" xfId="15568"/>
    <cellStyle name="Normal 41 2 3 2 2" xfId="35020"/>
    <cellStyle name="Normal 41 2 3 3" xfId="20580"/>
    <cellStyle name="Normal 41 2 4" xfId="3877"/>
    <cellStyle name="Normal 41 2 4 2" xfId="35021"/>
    <cellStyle name="Normal 41 2 5" xfId="14113"/>
    <cellStyle name="Normal 41 2 6" xfId="19125"/>
    <cellStyle name="Normal 41 2_Sheet1" xfId="35022"/>
    <cellStyle name="Normal 41 3" xfId="12083"/>
    <cellStyle name="Normal 41 3 2" xfId="35024"/>
    <cellStyle name="Normal 41 3 3" xfId="35025"/>
    <cellStyle name="Normal 41 3 4" xfId="35023"/>
    <cellStyle name="Normal 41 3_Sheet2" xfId="35026"/>
    <cellStyle name="Normal 41 4" xfId="17100"/>
    <cellStyle name="Normal 41 4 2" xfId="35027"/>
    <cellStyle name="Normal 41_Sheet1" xfId="35028"/>
    <cellStyle name="Normal 42" xfId="1390"/>
    <cellStyle name="Normal 42 2" xfId="1467"/>
    <cellStyle name="Normal 42 2 2" xfId="12890"/>
    <cellStyle name="Normal 42 2 2 2" xfId="35030"/>
    <cellStyle name="Normal 42 2 3" xfId="17907"/>
    <cellStyle name="Normal 42 3" xfId="1563"/>
    <cellStyle name="Normal 42 3 2" xfId="12984"/>
    <cellStyle name="Normal 42 3 2 2" xfId="35031"/>
    <cellStyle name="Normal 42 3 3" xfId="18001"/>
    <cellStyle name="Normal 42 4" xfId="12814"/>
    <cellStyle name="Normal 42 4 2" xfId="35032"/>
    <cellStyle name="Normal 42 5" xfId="17831"/>
    <cellStyle name="Normal 42 5 2" xfId="35029"/>
    <cellStyle name="Normal 42_Sheet2" xfId="35033"/>
    <cellStyle name="Normal 43" xfId="1391"/>
    <cellStyle name="Normal 43 2" xfId="1468"/>
    <cellStyle name="Normal 43 2 2" xfId="12891"/>
    <cellStyle name="Normal 43 2 2 2" xfId="35035"/>
    <cellStyle name="Normal 43 2 3" xfId="17908"/>
    <cellStyle name="Normal 43 3" xfId="1564"/>
    <cellStyle name="Normal 43 3 2" xfId="12985"/>
    <cellStyle name="Normal 43 3 2 2" xfId="35036"/>
    <cellStyle name="Normal 43 3 3" xfId="18002"/>
    <cellStyle name="Normal 43 4" xfId="11174"/>
    <cellStyle name="Normal 43 4 2" xfId="35037"/>
    <cellStyle name="Normal 43 5" xfId="12815"/>
    <cellStyle name="Normal 43 5 2" xfId="35034"/>
    <cellStyle name="Normal 43 6" xfId="17832"/>
    <cellStyle name="Normal 43_Sheet2" xfId="35038"/>
    <cellStyle name="Normal 44" xfId="1392"/>
    <cellStyle name="Normal 44 2" xfId="1469"/>
    <cellStyle name="Normal 44 2 2" xfId="12892"/>
    <cellStyle name="Normal 44 2 2 2" xfId="35040"/>
    <cellStyle name="Normal 44 2 3" xfId="17909"/>
    <cellStyle name="Normal 44 3" xfId="1565"/>
    <cellStyle name="Normal 44 3 2" xfId="12986"/>
    <cellStyle name="Normal 44 3 2 2" xfId="35041"/>
    <cellStyle name="Normal 44 3 3" xfId="18003"/>
    <cellStyle name="Normal 44 4" xfId="11175"/>
    <cellStyle name="Normal 44 4 2" xfId="35042"/>
    <cellStyle name="Normal 44 5" xfId="12816"/>
    <cellStyle name="Normal 44 5 2" xfId="35039"/>
    <cellStyle name="Normal 44 6" xfId="17833"/>
    <cellStyle name="Normal 44_Sheet2" xfId="35043"/>
    <cellStyle name="Normal 45" xfId="1393"/>
    <cellStyle name="Normal 45 2" xfId="1470"/>
    <cellStyle name="Normal 45 2 2" xfId="12893"/>
    <cellStyle name="Normal 45 2 2 2" xfId="35045"/>
    <cellStyle name="Normal 45 2 3" xfId="17910"/>
    <cellStyle name="Normal 45 3" xfId="1566"/>
    <cellStyle name="Normal 45 3 2" xfId="12987"/>
    <cellStyle name="Normal 45 3 2 2" xfId="35046"/>
    <cellStyle name="Normal 45 3 3" xfId="18004"/>
    <cellStyle name="Normal 45 4" xfId="11176"/>
    <cellStyle name="Normal 45 4 2" xfId="35047"/>
    <cellStyle name="Normal 45 5" xfId="12817"/>
    <cellStyle name="Normal 45 5 2" xfId="35044"/>
    <cellStyle name="Normal 45 6" xfId="17834"/>
    <cellStyle name="Normal 45_Sheet2" xfId="35048"/>
    <cellStyle name="Normal 46" xfId="644"/>
    <cellStyle name="Normal 46 2" xfId="2249"/>
    <cellStyle name="Normal 46 2 2" xfId="10282"/>
    <cellStyle name="Normal 46 2 2 2" xfId="35049"/>
    <cellStyle name="Normal 46 2 3" xfId="35050"/>
    <cellStyle name="Normal 46 2_Sheet1" xfId="35051"/>
    <cellStyle name="Normal 46 3" xfId="12084"/>
    <cellStyle name="Normal 46 3 2" xfId="35052"/>
    <cellStyle name="Normal 46 3 3" xfId="35053"/>
    <cellStyle name="Normal 46 3_Sheet1" xfId="35054"/>
    <cellStyle name="Normal 46 4" xfId="17101"/>
    <cellStyle name="Normal 46 4 2" xfId="35056"/>
    <cellStyle name="Normal 46 4 3" xfId="35055"/>
    <cellStyle name="Normal 46 5" xfId="35057"/>
    <cellStyle name="Normal 46_Sheet1" xfId="35058"/>
    <cellStyle name="Normal 47" xfId="645"/>
    <cellStyle name="Normal 47 2" xfId="2250"/>
    <cellStyle name="Normal 47 2 2" xfId="10283"/>
    <cellStyle name="Normal 47 2 2 2" xfId="35059"/>
    <cellStyle name="Normal 47 2 3" xfId="35060"/>
    <cellStyle name="Normal 47 2_Sheet1" xfId="35061"/>
    <cellStyle name="Normal 47 3" xfId="12085"/>
    <cellStyle name="Normal 47 3 2" xfId="35062"/>
    <cellStyle name="Normal 47 3 3" xfId="35063"/>
    <cellStyle name="Normal 47 3_Sheet1" xfId="35064"/>
    <cellStyle name="Normal 47 4" xfId="17102"/>
    <cellStyle name="Normal 47 4 2" xfId="35066"/>
    <cellStyle name="Normal 47 4 3" xfId="35065"/>
    <cellStyle name="Normal 47 5" xfId="35067"/>
    <cellStyle name="Normal 47_Sheet1" xfId="35068"/>
    <cellStyle name="Normal 48" xfId="646"/>
    <cellStyle name="Normal 48 2" xfId="2251"/>
    <cellStyle name="Normal 48 2 2" xfId="10284"/>
    <cellStyle name="Normal 48 2 2 2" xfId="35069"/>
    <cellStyle name="Normal 48 2 3" xfId="35070"/>
    <cellStyle name="Normal 48 2_Sheet1" xfId="35071"/>
    <cellStyle name="Normal 48 3" xfId="12086"/>
    <cellStyle name="Normal 48 3 2" xfId="35072"/>
    <cellStyle name="Normal 48 3 3" xfId="35073"/>
    <cellStyle name="Normal 48 3_Sheet1" xfId="35074"/>
    <cellStyle name="Normal 48 4" xfId="17103"/>
    <cellStyle name="Normal 48 4 2" xfId="35076"/>
    <cellStyle name="Normal 48 4 3" xfId="35075"/>
    <cellStyle name="Normal 48 5" xfId="35077"/>
    <cellStyle name="Normal 48_Sheet1" xfId="35078"/>
    <cellStyle name="Normal 49" xfId="1453"/>
    <cellStyle name="Normal 49 2" xfId="647"/>
    <cellStyle name="Normal 49 2 2" xfId="2252"/>
    <cellStyle name="Normal 49 2 2 2" xfId="10285"/>
    <cellStyle name="Normal 49 2 2 2 2" xfId="35080"/>
    <cellStyle name="Normal 49 2 2 3" xfId="35081"/>
    <cellStyle name="Normal 49 2 2_Sheet1" xfId="35082"/>
    <cellStyle name="Normal 49 2 3" xfId="12087"/>
    <cellStyle name="Normal 49 2 3 2" xfId="35083"/>
    <cellStyle name="Normal 49 2 3_Sheet1" xfId="35084"/>
    <cellStyle name="Normal 49 2 4" xfId="17104"/>
    <cellStyle name="Normal 49 2 4 2" xfId="35086"/>
    <cellStyle name="Normal 49 2 4 3" xfId="35085"/>
    <cellStyle name="Normal 49 2 5" xfId="35087"/>
    <cellStyle name="Normal 49 2_Sheet1" xfId="35088"/>
    <cellStyle name="Normal 49 3" xfId="648"/>
    <cellStyle name="Normal 49 3 2" xfId="2253"/>
    <cellStyle name="Normal 49 3 2 2" xfId="10286"/>
    <cellStyle name="Normal 49 3 2 2 2" xfId="35089"/>
    <cellStyle name="Normal 49 3 2 3" xfId="35090"/>
    <cellStyle name="Normal 49 3 2_Sheet1" xfId="35091"/>
    <cellStyle name="Normal 49 3 3" xfId="12088"/>
    <cellStyle name="Normal 49 3 3 2" xfId="35092"/>
    <cellStyle name="Normal 49 3 3_Sheet1" xfId="35093"/>
    <cellStyle name="Normal 49 3 4" xfId="17105"/>
    <cellStyle name="Normal 49 3 4 2" xfId="35095"/>
    <cellStyle name="Normal 49 3 4 3" xfId="35094"/>
    <cellStyle name="Normal 49 3 5" xfId="35096"/>
    <cellStyle name="Normal 49 3_Sheet1" xfId="35097"/>
    <cellStyle name="Normal 49 4" xfId="1476"/>
    <cellStyle name="Normal 49 4 2" xfId="12898"/>
    <cellStyle name="Normal 49 4 2 2" xfId="35098"/>
    <cellStyle name="Normal 49 4 3" xfId="17915"/>
    <cellStyle name="Normal 49 5" xfId="11177"/>
    <cellStyle name="Normal 49 5 2" xfId="35099"/>
    <cellStyle name="Normal 49 6" xfId="12876"/>
    <cellStyle name="Normal 49 6 2" xfId="35100"/>
    <cellStyle name="Normal 49 7" xfId="17893"/>
    <cellStyle name="Normal 49 7 2" xfId="35079"/>
    <cellStyle name="Normal 49_Sheet2" xfId="35101"/>
    <cellStyle name="Normal 5" xfId="649"/>
    <cellStyle name="Normal 5 10" xfId="650"/>
    <cellStyle name="Normal 5 10 2" xfId="651"/>
    <cellStyle name="Normal 5 10 2 2" xfId="2256"/>
    <cellStyle name="Normal 5 10 2 2 2" xfId="10957"/>
    <cellStyle name="Normal 5 10 2 2 2 2" xfId="35102"/>
    <cellStyle name="Normal 5 10 2 2 3" xfId="35103"/>
    <cellStyle name="Normal 5 10 2 2_Sheet1" xfId="35104"/>
    <cellStyle name="Normal 5 10 2 3" xfId="12091"/>
    <cellStyle name="Normal 5 10 2 3 2" xfId="35106"/>
    <cellStyle name="Normal 5 10 2 3 3" xfId="35107"/>
    <cellStyle name="Normal 5 10 2 3 4" xfId="35105"/>
    <cellStyle name="Normal 5 10 2 4" xfId="17108"/>
    <cellStyle name="Normal 5 10 2 4 2" xfId="35108"/>
    <cellStyle name="Normal 5 10 2_Sheet1" xfId="35109"/>
    <cellStyle name="Normal 5 10 3" xfId="2255"/>
    <cellStyle name="Normal 5 10 3 2" xfId="10958"/>
    <cellStyle name="Normal 5 10 3 2 2" xfId="35110"/>
    <cellStyle name="Normal 5 10 3 3" xfId="35111"/>
    <cellStyle name="Normal 5 10 3_Sheet1" xfId="35112"/>
    <cellStyle name="Normal 5 10 4" xfId="12090"/>
    <cellStyle name="Normal 5 10 4 2" xfId="35114"/>
    <cellStyle name="Normal 5 10 4 3" xfId="35115"/>
    <cellStyle name="Normal 5 10 4 4" xfId="35113"/>
    <cellStyle name="Normal 5 10 5" xfId="17107"/>
    <cellStyle name="Normal 5 10 5 2" xfId="35116"/>
    <cellStyle name="Normal 5 10_ASP" xfId="10024"/>
    <cellStyle name="Normal 5 11" xfId="652"/>
    <cellStyle name="Normal 5 11 2" xfId="653"/>
    <cellStyle name="Normal 5 11 2 2" xfId="2258"/>
    <cellStyle name="Normal 5 11 2 2 2" xfId="10959"/>
    <cellStyle name="Normal 5 11 2 2 2 2" xfId="35117"/>
    <cellStyle name="Normal 5 11 2 2 3" xfId="35118"/>
    <cellStyle name="Normal 5 11 2 2_Sheet1" xfId="35119"/>
    <cellStyle name="Normal 5 11 2 3" xfId="12093"/>
    <cellStyle name="Normal 5 11 2 3 2" xfId="35121"/>
    <cellStyle name="Normal 5 11 2 3 3" xfId="35122"/>
    <cellStyle name="Normal 5 11 2 3 4" xfId="35120"/>
    <cellStyle name="Normal 5 11 2 4" xfId="17110"/>
    <cellStyle name="Normal 5 11 2 4 2" xfId="35123"/>
    <cellStyle name="Normal 5 11 2_Sheet1" xfId="35124"/>
    <cellStyle name="Normal 5 11 3" xfId="2257"/>
    <cellStyle name="Normal 5 11 3 2" xfId="10960"/>
    <cellStyle name="Normal 5 11 3 2 2" xfId="35125"/>
    <cellStyle name="Normal 5 11 3 3" xfId="35126"/>
    <cellStyle name="Normal 5 11 3_Sheet1" xfId="35127"/>
    <cellStyle name="Normal 5 11 4" xfId="12092"/>
    <cellStyle name="Normal 5 11 4 2" xfId="35129"/>
    <cellStyle name="Normal 5 11 4 3" xfId="35130"/>
    <cellStyle name="Normal 5 11 4 4" xfId="35128"/>
    <cellStyle name="Normal 5 11 5" xfId="17109"/>
    <cellStyle name="Normal 5 11 5 2" xfId="35131"/>
    <cellStyle name="Normal 5 11_ASP" xfId="10025"/>
    <cellStyle name="Normal 5 12" xfId="654"/>
    <cellStyle name="Normal 5 12 2" xfId="655"/>
    <cellStyle name="Normal 5 12 2 2" xfId="2260"/>
    <cellStyle name="Normal 5 12 2 2 2" xfId="10961"/>
    <cellStyle name="Normal 5 12 2 2 2 2" xfId="35132"/>
    <cellStyle name="Normal 5 12 2 2 3" xfId="35133"/>
    <cellStyle name="Normal 5 12 2 2_Sheet1" xfId="35134"/>
    <cellStyle name="Normal 5 12 2 3" xfId="12095"/>
    <cellStyle name="Normal 5 12 2 3 2" xfId="35136"/>
    <cellStyle name="Normal 5 12 2 3 3" xfId="35137"/>
    <cellStyle name="Normal 5 12 2 3 4" xfId="35135"/>
    <cellStyle name="Normal 5 12 2 4" xfId="17112"/>
    <cellStyle name="Normal 5 12 2 4 2" xfId="35138"/>
    <cellStyle name="Normal 5 12 2_Sheet1" xfId="35139"/>
    <cellStyle name="Normal 5 12 3" xfId="2259"/>
    <cellStyle name="Normal 5 12 3 2" xfId="10962"/>
    <cellStyle name="Normal 5 12 3 2 2" xfId="35140"/>
    <cellStyle name="Normal 5 12 3 3" xfId="35141"/>
    <cellStyle name="Normal 5 12 3_Sheet1" xfId="35142"/>
    <cellStyle name="Normal 5 12 4" xfId="12094"/>
    <cellStyle name="Normal 5 12 4 2" xfId="35144"/>
    <cellStyle name="Normal 5 12 4 3" xfId="35145"/>
    <cellStyle name="Normal 5 12 4 4" xfId="35143"/>
    <cellStyle name="Normal 5 12 5" xfId="17111"/>
    <cellStyle name="Normal 5 12 5 2" xfId="35146"/>
    <cellStyle name="Normal 5 12_ASP" xfId="10026"/>
    <cellStyle name="Normal 5 13" xfId="656"/>
    <cellStyle name="Normal 5 13 2" xfId="657"/>
    <cellStyle name="Normal 5 13 2 2" xfId="2262"/>
    <cellStyle name="Normal 5 13 2 2 2" xfId="10963"/>
    <cellStyle name="Normal 5 13 2 2 2 2" xfId="35147"/>
    <cellStyle name="Normal 5 13 2 2 3" xfId="35148"/>
    <cellStyle name="Normal 5 13 2 2_Sheet1" xfId="35149"/>
    <cellStyle name="Normal 5 13 2 3" xfId="12097"/>
    <cellStyle name="Normal 5 13 2 3 2" xfId="35151"/>
    <cellStyle name="Normal 5 13 2 3 3" xfId="35152"/>
    <cellStyle name="Normal 5 13 2 3 4" xfId="35150"/>
    <cellStyle name="Normal 5 13 2 4" xfId="17114"/>
    <cellStyle name="Normal 5 13 2 4 2" xfId="35153"/>
    <cellStyle name="Normal 5 13 2_Sheet1" xfId="35154"/>
    <cellStyle name="Normal 5 13 3" xfId="2261"/>
    <cellStyle name="Normal 5 13 3 2" xfId="10964"/>
    <cellStyle name="Normal 5 13 3 2 2" xfId="35155"/>
    <cellStyle name="Normal 5 13 3 3" xfId="35156"/>
    <cellStyle name="Normal 5 13 3_Sheet1" xfId="35157"/>
    <cellStyle name="Normal 5 13 4" xfId="12096"/>
    <cellStyle name="Normal 5 13 4 2" xfId="35159"/>
    <cellStyle name="Normal 5 13 4 3" xfId="35160"/>
    <cellStyle name="Normal 5 13 4 4" xfId="35158"/>
    <cellStyle name="Normal 5 13 5" xfId="17113"/>
    <cellStyle name="Normal 5 13 5 2" xfId="35161"/>
    <cellStyle name="Normal 5 13_ASP" xfId="10027"/>
    <cellStyle name="Normal 5 14" xfId="658"/>
    <cellStyle name="Normal 5 14 2" xfId="659"/>
    <cellStyle name="Normal 5 14 2 2" xfId="2264"/>
    <cellStyle name="Normal 5 14 2 2 2" xfId="10965"/>
    <cellStyle name="Normal 5 14 2 2 2 2" xfId="35162"/>
    <cellStyle name="Normal 5 14 2 2 3" xfId="35163"/>
    <cellStyle name="Normal 5 14 2 2_Sheet1" xfId="35164"/>
    <cellStyle name="Normal 5 14 2 3" xfId="12099"/>
    <cellStyle name="Normal 5 14 2 3 2" xfId="35166"/>
    <cellStyle name="Normal 5 14 2 3 3" xfId="35167"/>
    <cellStyle name="Normal 5 14 2 3 4" xfId="35165"/>
    <cellStyle name="Normal 5 14 2 4" xfId="17116"/>
    <cellStyle name="Normal 5 14 2 4 2" xfId="35168"/>
    <cellStyle name="Normal 5 14 2_Sheet1" xfId="35169"/>
    <cellStyle name="Normal 5 14 3" xfId="2263"/>
    <cellStyle name="Normal 5 14 3 2" xfId="10966"/>
    <cellStyle name="Normal 5 14 3 2 2" xfId="35170"/>
    <cellStyle name="Normal 5 14 3 3" xfId="35171"/>
    <cellStyle name="Normal 5 14 3_Sheet1" xfId="35172"/>
    <cellStyle name="Normal 5 14 4" xfId="12098"/>
    <cellStyle name="Normal 5 14 4 2" xfId="35174"/>
    <cellStyle name="Normal 5 14 4 3" xfId="35175"/>
    <cellStyle name="Normal 5 14 4 4" xfId="35173"/>
    <cellStyle name="Normal 5 14 5" xfId="17115"/>
    <cellStyle name="Normal 5 14 5 2" xfId="35176"/>
    <cellStyle name="Normal 5 14_ASP" xfId="10028"/>
    <cellStyle name="Normal 5 15" xfId="660"/>
    <cellStyle name="Normal 5 15 2" xfId="661"/>
    <cellStyle name="Normal 5 15 2 2" xfId="2266"/>
    <cellStyle name="Normal 5 15 2 2 2" xfId="10967"/>
    <cellStyle name="Normal 5 15 2 2 2 2" xfId="35177"/>
    <cellStyle name="Normal 5 15 2 2 3" xfId="35178"/>
    <cellStyle name="Normal 5 15 2 2_Sheet1" xfId="35179"/>
    <cellStyle name="Normal 5 15 2 3" xfId="12101"/>
    <cellStyle name="Normal 5 15 2 3 2" xfId="35181"/>
    <cellStyle name="Normal 5 15 2 3 3" xfId="35182"/>
    <cellStyle name="Normal 5 15 2 3 4" xfId="35180"/>
    <cellStyle name="Normal 5 15 2 4" xfId="17118"/>
    <cellStyle name="Normal 5 15 2 4 2" xfId="35183"/>
    <cellStyle name="Normal 5 15 2_Sheet1" xfId="35184"/>
    <cellStyle name="Normal 5 15 3" xfId="2265"/>
    <cellStyle name="Normal 5 15 3 2" xfId="10968"/>
    <cellStyle name="Normal 5 15 3 2 2" xfId="35185"/>
    <cellStyle name="Normal 5 15 3 3" xfId="35186"/>
    <cellStyle name="Normal 5 15 3_Sheet1" xfId="35187"/>
    <cellStyle name="Normal 5 15 4" xfId="12100"/>
    <cellStyle name="Normal 5 15 4 2" xfId="35189"/>
    <cellStyle name="Normal 5 15 4 3" xfId="35190"/>
    <cellStyle name="Normal 5 15 4 4" xfId="35188"/>
    <cellStyle name="Normal 5 15 5" xfId="17117"/>
    <cellStyle name="Normal 5 15 5 2" xfId="35191"/>
    <cellStyle name="Normal 5 15_ASP" xfId="10029"/>
    <cellStyle name="Normal 5 16" xfId="662"/>
    <cellStyle name="Normal 5 16 2" xfId="663"/>
    <cellStyle name="Normal 5 16 2 2" xfId="2268"/>
    <cellStyle name="Normal 5 16 2 2 2" xfId="10969"/>
    <cellStyle name="Normal 5 16 2 2 2 2" xfId="35192"/>
    <cellStyle name="Normal 5 16 2 2 3" xfId="35193"/>
    <cellStyle name="Normal 5 16 2 2_Sheet1" xfId="35194"/>
    <cellStyle name="Normal 5 16 2 3" xfId="12103"/>
    <cellStyle name="Normal 5 16 2 3 2" xfId="35196"/>
    <cellStyle name="Normal 5 16 2 3 3" xfId="35197"/>
    <cellStyle name="Normal 5 16 2 3 4" xfId="35195"/>
    <cellStyle name="Normal 5 16 2 4" xfId="17120"/>
    <cellStyle name="Normal 5 16 2 4 2" xfId="35198"/>
    <cellStyle name="Normal 5 16 2_Sheet1" xfId="35199"/>
    <cellStyle name="Normal 5 16 3" xfId="2267"/>
    <cellStyle name="Normal 5 16 3 2" xfId="10970"/>
    <cellStyle name="Normal 5 16 3 2 2" xfId="35200"/>
    <cellStyle name="Normal 5 16 3 3" xfId="35201"/>
    <cellStyle name="Normal 5 16 3_Sheet1" xfId="35202"/>
    <cellStyle name="Normal 5 16 4" xfId="12102"/>
    <cellStyle name="Normal 5 16 4 2" xfId="35204"/>
    <cellStyle name="Normal 5 16 4 3" xfId="35205"/>
    <cellStyle name="Normal 5 16 4 4" xfId="35203"/>
    <cellStyle name="Normal 5 16 5" xfId="17119"/>
    <cellStyle name="Normal 5 16 5 2" xfId="35206"/>
    <cellStyle name="Normal 5 16_ASP" xfId="10030"/>
    <cellStyle name="Normal 5 17" xfId="664"/>
    <cellStyle name="Normal 5 17 2" xfId="665"/>
    <cellStyle name="Normal 5 17 2 2" xfId="2270"/>
    <cellStyle name="Normal 5 17 2 2 2" xfId="10971"/>
    <cellStyle name="Normal 5 17 2 2 2 2" xfId="35207"/>
    <cellStyle name="Normal 5 17 2 2 3" xfId="35208"/>
    <cellStyle name="Normal 5 17 2 2_Sheet1" xfId="35209"/>
    <cellStyle name="Normal 5 17 2 3" xfId="12105"/>
    <cellStyle name="Normal 5 17 2 3 2" xfId="35211"/>
    <cellStyle name="Normal 5 17 2 3 3" xfId="35212"/>
    <cellStyle name="Normal 5 17 2 3 4" xfId="35210"/>
    <cellStyle name="Normal 5 17 2 4" xfId="17122"/>
    <cellStyle name="Normal 5 17 2 4 2" xfId="35213"/>
    <cellStyle name="Normal 5 17 2_Sheet1" xfId="35214"/>
    <cellStyle name="Normal 5 17 3" xfId="2269"/>
    <cellStyle name="Normal 5 17 3 2" xfId="10972"/>
    <cellStyle name="Normal 5 17 3 2 2" xfId="35215"/>
    <cellStyle name="Normal 5 17 3 3" xfId="35216"/>
    <cellStyle name="Normal 5 17 3_Sheet1" xfId="35217"/>
    <cellStyle name="Normal 5 17 4" xfId="12104"/>
    <cellStyle name="Normal 5 17 4 2" xfId="35219"/>
    <cellStyle name="Normal 5 17 4 3" xfId="35220"/>
    <cellStyle name="Normal 5 17 4 4" xfId="35218"/>
    <cellStyle name="Normal 5 17 5" xfId="17121"/>
    <cellStyle name="Normal 5 17 5 2" xfId="35221"/>
    <cellStyle name="Normal 5 17_ASP" xfId="10031"/>
    <cellStyle name="Normal 5 18" xfId="666"/>
    <cellStyle name="Normal 5 18 2" xfId="667"/>
    <cellStyle name="Normal 5 18 2 2" xfId="2272"/>
    <cellStyle name="Normal 5 18 2 2 2" xfId="10973"/>
    <cellStyle name="Normal 5 18 2 2 2 2" xfId="35222"/>
    <cellStyle name="Normal 5 18 2 2 3" xfId="35223"/>
    <cellStyle name="Normal 5 18 2 2_Sheet1" xfId="35224"/>
    <cellStyle name="Normal 5 18 2 3" xfId="12107"/>
    <cellStyle name="Normal 5 18 2 3 2" xfId="35226"/>
    <cellStyle name="Normal 5 18 2 3 3" xfId="35227"/>
    <cellStyle name="Normal 5 18 2 3 4" xfId="35225"/>
    <cellStyle name="Normal 5 18 2 4" xfId="17124"/>
    <cellStyle name="Normal 5 18 2 4 2" xfId="35228"/>
    <cellStyle name="Normal 5 18 2_Sheet1" xfId="35229"/>
    <cellStyle name="Normal 5 18 3" xfId="2271"/>
    <cellStyle name="Normal 5 18 3 2" xfId="10974"/>
    <cellStyle name="Normal 5 18 3 2 2" xfId="35230"/>
    <cellStyle name="Normal 5 18 3 3" xfId="35231"/>
    <cellStyle name="Normal 5 18 3_Sheet1" xfId="35232"/>
    <cellStyle name="Normal 5 18 4" xfId="12106"/>
    <cellStyle name="Normal 5 18 4 2" xfId="35234"/>
    <cellStyle name="Normal 5 18 4 3" xfId="35235"/>
    <cellStyle name="Normal 5 18 4 4" xfId="35233"/>
    <cellStyle name="Normal 5 18 5" xfId="17123"/>
    <cellStyle name="Normal 5 18 5 2" xfId="35236"/>
    <cellStyle name="Normal 5 18_ASP" xfId="10032"/>
    <cellStyle name="Normal 5 19" xfId="1121"/>
    <cellStyle name="Normal 5 19 2" xfId="12551"/>
    <cellStyle name="Normal 5 19 2 2" xfId="35237"/>
    <cellStyle name="Normal 5 19 3" xfId="17568"/>
    <cellStyle name="Normal 5 19 3 2" xfId="35238"/>
    <cellStyle name="Normal 5 19 4" xfId="35239"/>
    <cellStyle name="Normal 5 19_Sheet1" xfId="35240"/>
    <cellStyle name="Normal 5 2" xfId="668"/>
    <cellStyle name="Normal 5 2 2" xfId="669"/>
    <cellStyle name="Normal 5 2 2 2" xfId="2274"/>
    <cellStyle name="Normal 5 2 2 2 2" xfId="10975"/>
    <cellStyle name="Normal 5 2 2 2 2 2" xfId="35241"/>
    <cellStyle name="Normal 5 2 2 2 3" xfId="35242"/>
    <cellStyle name="Normal 5 2 2 2_Sheet1" xfId="35243"/>
    <cellStyle name="Normal 5 2 2 3" xfId="12109"/>
    <cellStyle name="Normal 5 2 2 3 2" xfId="35245"/>
    <cellStyle name="Normal 5 2 2 3 3" xfId="35246"/>
    <cellStyle name="Normal 5 2 2 3 4" xfId="35244"/>
    <cellStyle name="Normal 5 2 2 4" xfId="17126"/>
    <cellStyle name="Normal 5 2 2 4 2" xfId="35247"/>
    <cellStyle name="Normal 5 2 2_Sheet1" xfId="35248"/>
    <cellStyle name="Normal 5 2 3" xfId="2273"/>
    <cellStyle name="Normal 5 2 3 2" xfId="10976"/>
    <cellStyle name="Normal 5 2 3 2 2" xfId="35249"/>
    <cellStyle name="Normal 5 2 3 3" xfId="35250"/>
    <cellStyle name="Normal 5 2 3 4" xfId="47163"/>
    <cellStyle name="Normal 5 2 3_Sheet1" xfId="35251"/>
    <cellStyle name="Normal 5 2 4" xfId="12108"/>
    <cellStyle name="Normal 5 2 4 2" xfId="35253"/>
    <cellStyle name="Normal 5 2 4 3" xfId="35254"/>
    <cellStyle name="Normal 5 2 4 4" xfId="35255"/>
    <cellStyle name="Normal 5 2 4 5" xfId="35252"/>
    <cellStyle name="Normal 5 2 4_Sheet2" xfId="35256"/>
    <cellStyle name="Normal 5 2 5" xfId="17125"/>
    <cellStyle name="Normal 5 2 5 2" xfId="35257"/>
    <cellStyle name="Normal 5 2_ASP" xfId="10033"/>
    <cellStyle name="Normal 5 20" xfId="1291"/>
    <cellStyle name="Normal 5 20 2" xfId="1368"/>
    <cellStyle name="Normal 5 20 2 2" xfId="12792"/>
    <cellStyle name="Normal 5 20 2 3" xfId="17809"/>
    <cellStyle name="Normal 5 20 3" xfId="12715"/>
    <cellStyle name="Normal 5 20 3 2" xfId="35258"/>
    <cellStyle name="Normal 5 20 4" xfId="17732"/>
    <cellStyle name="Normal 5 20 4 2" xfId="35259"/>
    <cellStyle name="Normal 5 20_Sheet1" xfId="35260"/>
    <cellStyle name="Normal 5 21" xfId="2254"/>
    <cellStyle name="Normal 5 21 2" xfId="10194"/>
    <cellStyle name="Normal 5 21 3" xfId="35261"/>
    <cellStyle name="Normal 5 21_Sheet1" xfId="35262"/>
    <cellStyle name="Normal 5 22" xfId="10202"/>
    <cellStyle name="Normal 5 22 2" xfId="11279"/>
    <cellStyle name="Normal 5 22 2 2" xfId="35264"/>
    <cellStyle name="Normal 5 22 3" xfId="35265"/>
    <cellStyle name="Normal 5 22 4" xfId="35266"/>
    <cellStyle name="Normal 5 22 5" xfId="35263"/>
    <cellStyle name="Normal 5 22 6" xfId="21713"/>
    <cellStyle name="Normal 5 23" xfId="12089"/>
    <cellStyle name="Normal 5 23 2" xfId="35267"/>
    <cellStyle name="Normal 5 23 3" xfId="22301"/>
    <cellStyle name="Normal 5 24" xfId="17106"/>
    <cellStyle name="Normal 5 24 2" xfId="35268"/>
    <cellStyle name="Normal 5 24 3" xfId="22558"/>
    <cellStyle name="Normal 5 25" xfId="22295"/>
    <cellStyle name="Normal 5 25 2" xfId="35269"/>
    <cellStyle name="Normal 5 26" xfId="22548"/>
    <cellStyle name="Normal 5 26 2" xfId="35270"/>
    <cellStyle name="Normal 5 27" xfId="22280"/>
    <cellStyle name="Normal 5 27 2" xfId="35271"/>
    <cellStyle name="Normal 5 28" xfId="35272"/>
    <cellStyle name="Normal 5 29" xfId="35273"/>
    <cellStyle name="Normal 5 3" xfId="670"/>
    <cellStyle name="Normal 5 3 2" xfId="671"/>
    <cellStyle name="Normal 5 3 2 2" xfId="2276"/>
    <cellStyle name="Normal 5 3 2 2 2" xfId="10977"/>
    <cellStyle name="Normal 5 3 2 2 2 2" xfId="35274"/>
    <cellStyle name="Normal 5 3 2 2 3" xfId="35275"/>
    <cellStyle name="Normal 5 3 2 2_Sheet1" xfId="35276"/>
    <cellStyle name="Normal 5 3 2 3" xfId="12111"/>
    <cellStyle name="Normal 5 3 2 3 2" xfId="35278"/>
    <cellStyle name="Normal 5 3 2 3 3" xfId="35279"/>
    <cellStyle name="Normal 5 3 2 3 4" xfId="35277"/>
    <cellStyle name="Normal 5 3 2 4" xfId="17128"/>
    <cellStyle name="Normal 5 3 2 4 2" xfId="35280"/>
    <cellStyle name="Normal 5 3 2_Sheet1" xfId="35281"/>
    <cellStyle name="Normal 5 3 3" xfId="2275"/>
    <cellStyle name="Normal 5 3 3 2" xfId="10978"/>
    <cellStyle name="Normal 5 3 3 2 2" xfId="35282"/>
    <cellStyle name="Normal 5 3 3 3" xfId="35283"/>
    <cellStyle name="Normal 5 3 3_Sheet1" xfId="35284"/>
    <cellStyle name="Normal 5 3 4" xfId="12110"/>
    <cellStyle name="Normal 5 3 4 2" xfId="35286"/>
    <cellStyle name="Normal 5 3 4 3" xfId="35287"/>
    <cellStyle name="Normal 5 3 4 4" xfId="35288"/>
    <cellStyle name="Normal 5 3 4 5" xfId="35285"/>
    <cellStyle name="Normal 5 3 4_Sheet2" xfId="35289"/>
    <cellStyle name="Normal 5 3 5" xfId="17127"/>
    <cellStyle name="Normal 5 3 5 2" xfId="35290"/>
    <cellStyle name="Normal 5 3_ASP" xfId="10034"/>
    <cellStyle name="Normal 5 30" xfId="35291"/>
    <cellStyle name="Normal 5 31" xfId="35292"/>
    <cellStyle name="Normal 5 32" xfId="48424"/>
    <cellStyle name="Normal 5 33" xfId="49155"/>
    <cellStyle name="Normal 5 34" xfId="49209"/>
    <cellStyle name="Normal 5 35" xfId="49242"/>
    <cellStyle name="Normal 5 36" xfId="49260"/>
    <cellStyle name="Normal 5 4" xfId="672"/>
    <cellStyle name="Normal 5 4 2" xfId="673"/>
    <cellStyle name="Normal 5 4 2 2" xfId="2278"/>
    <cellStyle name="Normal 5 4 2 2 2" xfId="10979"/>
    <cellStyle name="Normal 5 4 2 2 2 2" xfId="35293"/>
    <cellStyle name="Normal 5 4 2 2 3" xfId="35294"/>
    <cellStyle name="Normal 5 4 2 2_Sheet1" xfId="35295"/>
    <cellStyle name="Normal 5 4 2 3" xfId="12113"/>
    <cellStyle name="Normal 5 4 2 3 2" xfId="35297"/>
    <cellStyle name="Normal 5 4 2 3 3" xfId="35298"/>
    <cellStyle name="Normal 5 4 2 3 4" xfId="35296"/>
    <cellStyle name="Normal 5 4 2 4" xfId="17130"/>
    <cellStyle name="Normal 5 4 2 4 2" xfId="35299"/>
    <cellStyle name="Normal 5 4 2_Sheet1" xfId="35300"/>
    <cellStyle name="Normal 5 4 3" xfId="2277"/>
    <cellStyle name="Normal 5 4 3 2" xfId="10980"/>
    <cellStyle name="Normal 5 4 3 2 2" xfId="35301"/>
    <cellStyle name="Normal 5 4 3 3" xfId="35302"/>
    <cellStyle name="Normal 5 4 3_Sheet1" xfId="35303"/>
    <cellStyle name="Normal 5 4 4" xfId="12112"/>
    <cellStyle name="Normal 5 4 4 2" xfId="35305"/>
    <cellStyle name="Normal 5 4 4 3" xfId="35306"/>
    <cellStyle name="Normal 5 4 4 4" xfId="35304"/>
    <cellStyle name="Normal 5 4 5" xfId="17129"/>
    <cellStyle name="Normal 5 4 5 2" xfId="35307"/>
    <cellStyle name="Normal 5 4_ASP" xfId="10035"/>
    <cellStyle name="Normal 5 5" xfId="674"/>
    <cellStyle name="Normal 5 5 2" xfId="675"/>
    <cellStyle name="Normal 5 5 2 2" xfId="2280"/>
    <cellStyle name="Normal 5 5 2 2 2" xfId="10981"/>
    <cellStyle name="Normal 5 5 2 2 2 2" xfId="35308"/>
    <cellStyle name="Normal 5 5 2 2 3" xfId="35309"/>
    <cellStyle name="Normal 5 5 2 2_Sheet1" xfId="35310"/>
    <cellStyle name="Normal 5 5 2 3" xfId="12115"/>
    <cellStyle name="Normal 5 5 2 3 2" xfId="35312"/>
    <cellStyle name="Normal 5 5 2 3 3" xfId="35313"/>
    <cellStyle name="Normal 5 5 2 3 4" xfId="35311"/>
    <cellStyle name="Normal 5 5 2 4" xfId="17132"/>
    <cellStyle name="Normal 5 5 2 4 2" xfId="35314"/>
    <cellStyle name="Normal 5 5 2_Sheet1" xfId="35315"/>
    <cellStyle name="Normal 5 5 3" xfId="2279"/>
    <cellStyle name="Normal 5 5 3 2" xfId="10982"/>
    <cellStyle name="Normal 5 5 3 2 2" xfId="35316"/>
    <cellStyle name="Normal 5 5 3 3" xfId="35317"/>
    <cellStyle name="Normal 5 5 3_Sheet1" xfId="35318"/>
    <cellStyle name="Normal 5 5 4" xfId="12114"/>
    <cellStyle name="Normal 5 5 4 2" xfId="35320"/>
    <cellStyle name="Normal 5 5 4 3" xfId="35321"/>
    <cellStyle name="Normal 5 5 4 4" xfId="35319"/>
    <cellStyle name="Normal 5 5 5" xfId="17131"/>
    <cellStyle name="Normal 5 5 5 2" xfId="35322"/>
    <cellStyle name="Normal 5 5_ASP" xfId="10036"/>
    <cellStyle name="Normal 5 6" xfId="676"/>
    <cellStyle name="Normal 5 6 2" xfId="677"/>
    <cellStyle name="Normal 5 6 2 2" xfId="2282"/>
    <cellStyle name="Normal 5 6 2 2 2" xfId="10983"/>
    <cellStyle name="Normal 5 6 2 2 2 2" xfId="35323"/>
    <cellStyle name="Normal 5 6 2 2 3" xfId="35324"/>
    <cellStyle name="Normal 5 6 2 2_Sheet1" xfId="35325"/>
    <cellStyle name="Normal 5 6 2 3" xfId="12117"/>
    <cellStyle name="Normal 5 6 2 3 2" xfId="35327"/>
    <cellStyle name="Normal 5 6 2 3 3" xfId="35328"/>
    <cellStyle name="Normal 5 6 2 3 4" xfId="35326"/>
    <cellStyle name="Normal 5 6 2 4" xfId="17134"/>
    <cellStyle name="Normal 5 6 2 4 2" xfId="35329"/>
    <cellStyle name="Normal 5 6 2_Sheet1" xfId="35330"/>
    <cellStyle name="Normal 5 6 3" xfId="2281"/>
    <cellStyle name="Normal 5 6 3 2" xfId="10984"/>
    <cellStyle name="Normal 5 6 3 2 2" xfId="35331"/>
    <cellStyle name="Normal 5 6 3 3" xfId="35332"/>
    <cellStyle name="Normal 5 6 3_Sheet1" xfId="35333"/>
    <cellStyle name="Normal 5 6 4" xfId="12116"/>
    <cellStyle name="Normal 5 6 4 2" xfId="35335"/>
    <cellStyle name="Normal 5 6 4 3" xfId="35336"/>
    <cellStyle name="Normal 5 6 4 4" xfId="35334"/>
    <cellStyle name="Normal 5 6 5" xfId="17133"/>
    <cellStyle name="Normal 5 6 5 2" xfId="35337"/>
    <cellStyle name="Normal 5 6_ASP" xfId="10037"/>
    <cellStyle name="Normal 5 7" xfId="678"/>
    <cellStyle name="Normal 5 7 2" xfId="679"/>
    <cellStyle name="Normal 5 7 2 2" xfId="2284"/>
    <cellStyle name="Normal 5 7 2 2 2" xfId="10985"/>
    <cellStyle name="Normal 5 7 2 2 2 2" xfId="35338"/>
    <cellStyle name="Normal 5 7 2 2 3" xfId="35339"/>
    <cellStyle name="Normal 5 7 2 2_Sheet1" xfId="35340"/>
    <cellStyle name="Normal 5 7 2 3" xfId="12119"/>
    <cellStyle name="Normal 5 7 2 3 2" xfId="35342"/>
    <cellStyle name="Normal 5 7 2 3 3" xfId="35343"/>
    <cellStyle name="Normal 5 7 2 3 4" xfId="35341"/>
    <cellStyle name="Normal 5 7 2 4" xfId="17136"/>
    <cellStyle name="Normal 5 7 2 4 2" xfId="35344"/>
    <cellStyle name="Normal 5 7 2_Sheet1" xfId="35345"/>
    <cellStyle name="Normal 5 7 3" xfId="2283"/>
    <cellStyle name="Normal 5 7 3 2" xfId="10986"/>
    <cellStyle name="Normal 5 7 3 2 2" xfId="35346"/>
    <cellStyle name="Normal 5 7 3 3" xfId="35347"/>
    <cellStyle name="Normal 5 7 3_Sheet1" xfId="35348"/>
    <cellStyle name="Normal 5 7 4" xfId="12118"/>
    <cellStyle name="Normal 5 7 4 2" xfId="35350"/>
    <cellStyle name="Normal 5 7 4 3" xfId="35351"/>
    <cellStyle name="Normal 5 7 4 4" xfId="35349"/>
    <cellStyle name="Normal 5 7 5" xfId="17135"/>
    <cellStyle name="Normal 5 7 5 2" xfId="35352"/>
    <cellStyle name="Normal 5 7_ASP" xfId="10038"/>
    <cellStyle name="Normal 5 8" xfId="680"/>
    <cellStyle name="Normal 5 8 2" xfId="681"/>
    <cellStyle name="Normal 5 8 2 2" xfId="2286"/>
    <cellStyle name="Normal 5 8 2 2 2" xfId="10987"/>
    <cellStyle name="Normal 5 8 2 2 2 2" xfId="35353"/>
    <cellStyle name="Normal 5 8 2 2 3" xfId="35354"/>
    <cellStyle name="Normal 5 8 2 2_Sheet1" xfId="35355"/>
    <cellStyle name="Normal 5 8 2 3" xfId="12121"/>
    <cellStyle name="Normal 5 8 2 3 2" xfId="35357"/>
    <cellStyle name="Normal 5 8 2 3 3" xfId="35358"/>
    <cellStyle name="Normal 5 8 2 3 4" xfId="35356"/>
    <cellStyle name="Normal 5 8 2 4" xfId="17138"/>
    <cellStyle name="Normal 5 8 2 4 2" xfId="35359"/>
    <cellStyle name="Normal 5 8 2_Sheet1" xfId="35360"/>
    <cellStyle name="Normal 5 8 3" xfId="2285"/>
    <cellStyle name="Normal 5 8 3 2" xfId="10988"/>
    <cellStyle name="Normal 5 8 3 2 2" xfId="35361"/>
    <cellStyle name="Normal 5 8 3 3" xfId="35362"/>
    <cellStyle name="Normal 5 8 3_Sheet1" xfId="35363"/>
    <cellStyle name="Normal 5 8 4" xfId="12120"/>
    <cellStyle name="Normal 5 8 4 2" xfId="35365"/>
    <cellStyle name="Normal 5 8 4 3" xfId="35366"/>
    <cellStyle name="Normal 5 8 4 4" xfId="35364"/>
    <cellStyle name="Normal 5 8 5" xfId="17137"/>
    <cellStyle name="Normal 5 8 5 2" xfId="35367"/>
    <cellStyle name="Normal 5 8_ASP" xfId="10039"/>
    <cellStyle name="Normal 5 9" xfId="682"/>
    <cellStyle name="Normal 5 9 2" xfId="683"/>
    <cellStyle name="Normal 5 9 2 2" xfId="2288"/>
    <cellStyle name="Normal 5 9 2 2 2" xfId="10989"/>
    <cellStyle name="Normal 5 9 2 2 2 2" xfId="35368"/>
    <cellStyle name="Normal 5 9 2 2 3" xfId="35369"/>
    <cellStyle name="Normal 5 9 2 2_Sheet1" xfId="35370"/>
    <cellStyle name="Normal 5 9 2 3" xfId="12123"/>
    <cellStyle name="Normal 5 9 2 3 2" xfId="35372"/>
    <cellStyle name="Normal 5 9 2 3 3" xfId="35373"/>
    <cellStyle name="Normal 5 9 2 3 4" xfId="35371"/>
    <cellStyle name="Normal 5 9 2 4" xfId="17140"/>
    <cellStyle name="Normal 5 9 2 4 2" xfId="35374"/>
    <cellStyle name="Normal 5 9 2_Sheet1" xfId="35375"/>
    <cellStyle name="Normal 5 9 3" xfId="2287"/>
    <cellStyle name="Normal 5 9 3 2" xfId="10990"/>
    <cellStyle name="Normal 5 9 3 2 2" xfId="35376"/>
    <cellStyle name="Normal 5 9 3 3" xfId="35377"/>
    <cellStyle name="Normal 5 9 3_Sheet1" xfId="35378"/>
    <cellStyle name="Normal 5 9 4" xfId="12122"/>
    <cellStyle name="Normal 5 9 4 2" xfId="35380"/>
    <cellStyle name="Normal 5 9 4 3" xfId="35381"/>
    <cellStyle name="Normal 5 9 4 4" xfId="35379"/>
    <cellStyle name="Normal 5 9 5" xfId="17139"/>
    <cellStyle name="Normal 5 9 5 2" xfId="35382"/>
    <cellStyle name="Normal 5 9_ASP" xfId="10040"/>
    <cellStyle name="Normal 5_77" xfId="22190"/>
    <cellStyle name="Normal 50" xfId="1454"/>
    <cellStyle name="Normal 50 2" xfId="684"/>
    <cellStyle name="Normal 50 2 2" xfId="2289"/>
    <cellStyle name="Normal 50 2 2 2" xfId="10287"/>
    <cellStyle name="Normal 50 2 2 2 2" xfId="35384"/>
    <cellStyle name="Normal 50 2 2 3" xfId="35385"/>
    <cellStyle name="Normal 50 2 2 4" xfId="35386"/>
    <cellStyle name="Normal 50 2 2_Sheet1" xfId="35387"/>
    <cellStyle name="Normal 50 2 3" xfId="12124"/>
    <cellStyle name="Normal 50 2 3 2" xfId="35388"/>
    <cellStyle name="Normal 50 2 3 3" xfId="35389"/>
    <cellStyle name="Normal 50 2 3 4" xfId="35390"/>
    <cellStyle name="Normal 50 2 3_Sheet1" xfId="35391"/>
    <cellStyle name="Normal 50 2 4" xfId="17141"/>
    <cellStyle name="Normal 50 2 4 2" xfId="35393"/>
    <cellStyle name="Normal 50 2 4 3" xfId="35394"/>
    <cellStyle name="Normal 50 2 4 4" xfId="35392"/>
    <cellStyle name="Normal 50 2 4_Sheet2" xfId="35395"/>
    <cellStyle name="Normal 50 2 5" xfId="35396"/>
    <cellStyle name="Normal 50 2_Sheet1" xfId="35397"/>
    <cellStyle name="Normal 50 3" xfId="685"/>
    <cellStyle name="Normal 50 3 2" xfId="2290"/>
    <cellStyle name="Normal 50 3 2 2" xfId="10288"/>
    <cellStyle name="Normal 50 3 2 2 2" xfId="35398"/>
    <cellStyle name="Normal 50 3 2 3" xfId="35399"/>
    <cellStyle name="Normal 50 3 2 4" xfId="35400"/>
    <cellStyle name="Normal 50 3 2_Sheet1" xfId="35401"/>
    <cellStyle name="Normal 50 3 3" xfId="12125"/>
    <cellStyle name="Normal 50 3 3 2" xfId="35402"/>
    <cellStyle name="Normal 50 3 3 3" xfId="35403"/>
    <cellStyle name="Normal 50 3 3 4" xfId="35404"/>
    <cellStyle name="Normal 50 3 3_Sheet1" xfId="35405"/>
    <cellStyle name="Normal 50 3 4" xfId="17142"/>
    <cellStyle name="Normal 50 3 4 2" xfId="35407"/>
    <cellStyle name="Normal 50 3 4 3" xfId="35408"/>
    <cellStyle name="Normal 50 3 4 4" xfId="35406"/>
    <cellStyle name="Normal 50 3 4_Sheet2" xfId="35409"/>
    <cellStyle name="Normal 50 3 5" xfId="35410"/>
    <cellStyle name="Normal 50 3_Sheet1" xfId="35411"/>
    <cellStyle name="Normal 50 4" xfId="1567"/>
    <cellStyle name="Normal 50 4 2" xfId="12988"/>
    <cellStyle name="Normal 50 4 2 2" xfId="35413"/>
    <cellStyle name="Normal 50 4 3" xfId="18005"/>
    <cellStyle name="Normal 50 4 3 2" xfId="35412"/>
    <cellStyle name="Normal 50 4_Sheet2" xfId="35414"/>
    <cellStyle name="Normal 50 5" xfId="11178"/>
    <cellStyle name="Normal 50 5 2" xfId="35415"/>
    <cellStyle name="Normal 50 6" xfId="12877"/>
    <cellStyle name="Normal 50 6 2" xfId="35383"/>
    <cellStyle name="Normal 50 7" xfId="17894"/>
    <cellStyle name="Normal 50_Sheet2" xfId="35416"/>
    <cellStyle name="Normal 51" xfId="1477"/>
    <cellStyle name="Normal 51 2" xfId="686"/>
    <cellStyle name="Normal 51 2 2" xfId="2291"/>
    <cellStyle name="Normal 51 2 2 2" xfId="10289"/>
    <cellStyle name="Normal 51 2 2 2 2" xfId="35418"/>
    <cellStyle name="Normal 51 2 2 3" xfId="35419"/>
    <cellStyle name="Normal 51 2 2 4" xfId="35420"/>
    <cellStyle name="Normal 51 2 2_Sheet1" xfId="35421"/>
    <cellStyle name="Normal 51 2 3" xfId="12126"/>
    <cellStyle name="Normal 51 2 3 2" xfId="35422"/>
    <cellStyle name="Normal 51 2 3 3" xfId="35423"/>
    <cellStyle name="Normal 51 2 3 4" xfId="35424"/>
    <cellStyle name="Normal 51 2 3_Sheet1" xfId="35425"/>
    <cellStyle name="Normal 51 2 4" xfId="17143"/>
    <cellStyle name="Normal 51 2 4 2" xfId="35427"/>
    <cellStyle name="Normal 51 2 4 3" xfId="35428"/>
    <cellStyle name="Normal 51 2 4 4" xfId="35426"/>
    <cellStyle name="Normal 51 2 4_Sheet2" xfId="35429"/>
    <cellStyle name="Normal 51 2 5" xfId="35430"/>
    <cellStyle name="Normal 51 2_Sheet1" xfId="35431"/>
    <cellStyle name="Normal 51 3" xfId="687"/>
    <cellStyle name="Normal 51 3 2" xfId="2292"/>
    <cellStyle name="Normal 51 3 2 2" xfId="10290"/>
    <cellStyle name="Normal 51 3 2 2 2" xfId="35432"/>
    <cellStyle name="Normal 51 3 2 3" xfId="35433"/>
    <cellStyle name="Normal 51 3 2 4" xfId="35434"/>
    <cellStyle name="Normal 51 3 2_Sheet1" xfId="35435"/>
    <cellStyle name="Normal 51 3 3" xfId="12127"/>
    <cellStyle name="Normal 51 3 3 2" xfId="35436"/>
    <cellStyle name="Normal 51 3 3 3" xfId="35437"/>
    <cellStyle name="Normal 51 3 3 4" xfId="35438"/>
    <cellStyle name="Normal 51 3 3_Sheet1" xfId="35439"/>
    <cellStyle name="Normal 51 3 4" xfId="17144"/>
    <cellStyle name="Normal 51 3 4 2" xfId="35441"/>
    <cellStyle name="Normal 51 3 4 3" xfId="35442"/>
    <cellStyle name="Normal 51 3 4 4" xfId="35440"/>
    <cellStyle name="Normal 51 3 4_Sheet2" xfId="35443"/>
    <cellStyle name="Normal 51 3 5" xfId="35444"/>
    <cellStyle name="Normal 51 3_Sheet1" xfId="35445"/>
    <cellStyle name="Normal 51 4" xfId="11179"/>
    <cellStyle name="Normal 51 4 2" xfId="35447"/>
    <cellStyle name="Normal 51 4 3" xfId="35446"/>
    <cellStyle name="Normal 51 4_Sheet2" xfId="35448"/>
    <cellStyle name="Normal 51 5" xfId="12899"/>
    <cellStyle name="Normal 51 5 2" xfId="35449"/>
    <cellStyle name="Normal 51 6" xfId="17916"/>
    <cellStyle name="Normal 51 6 2" xfId="35417"/>
    <cellStyle name="Normal 51_Sheet2" xfId="35450"/>
    <cellStyle name="Normal 52" xfId="1478"/>
    <cellStyle name="Normal 52 2" xfId="688"/>
    <cellStyle name="Normal 52 2 2" xfId="2293"/>
    <cellStyle name="Normal 52 2 2 2" xfId="10291"/>
    <cellStyle name="Normal 52 2 2 2 2" xfId="35452"/>
    <cellStyle name="Normal 52 2 2 3" xfId="35453"/>
    <cellStyle name="Normal 52 2 2 4" xfId="35454"/>
    <cellStyle name="Normal 52 2 2_Sheet1" xfId="35455"/>
    <cellStyle name="Normal 52 2 3" xfId="12128"/>
    <cellStyle name="Normal 52 2 3 2" xfId="35456"/>
    <cellStyle name="Normal 52 2 3 3" xfId="35457"/>
    <cellStyle name="Normal 52 2 3 4" xfId="35458"/>
    <cellStyle name="Normal 52 2 3_Sheet1" xfId="35459"/>
    <cellStyle name="Normal 52 2 4" xfId="17145"/>
    <cellStyle name="Normal 52 2 4 2" xfId="35461"/>
    <cellStyle name="Normal 52 2 4 3" xfId="35462"/>
    <cellStyle name="Normal 52 2 4 4" xfId="35460"/>
    <cellStyle name="Normal 52 2 4_Sheet2" xfId="35463"/>
    <cellStyle name="Normal 52 2 5" xfId="35464"/>
    <cellStyle name="Normal 52 2_Sheet1" xfId="35465"/>
    <cellStyle name="Normal 52 3" xfId="689"/>
    <cellStyle name="Normal 52 3 2" xfId="2294"/>
    <cellStyle name="Normal 52 3 2 2" xfId="10292"/>
    <cellStyle name="Normal 52 3 2 2 2" xfId="35466"/>
    <cellStyle name="Normal 52 3 2 3" xfId="35467"/>
    <cellStyle name="Normal 52 3 2 4" xfId="35468"/>
    <cellStyle name="Normal 52 3 2_Sheet1" xfId="35469"/>
    <cellStyle name="Normal 52 3 3" xfId="12129"/>
    <cellStyle name="Normal 52 3 3 2" xfId="35470"/>
    <cellStyle name="Normal 52 3 3 3" xfId="35471"/>
    <cellStyle name="Normal 52 3 3 4" xfId="35472"/>
    <cellStyle name="Normal 52 3 3_Sheet1" xfId="35473"/>
    <cellStyle name="Normal 52 3 4" xfId="17146"/>
    <cellStyle name="Normal 52 3 4 2" xfId="35475"/>
    <cellStyle name="Normal 52 3 4 3" xfId="35476"/>
    <cellStyle name="Normal 52 3 4 4" xfId="35474"/>
    <cellStyle name="Normal 52 3 4_Sheet2" xfId="35477"/>
    <cellStyle name="Normal 52 3 5" xfId="35478"/>
    <cellStyle name="Normal 52 3_Sheet1" xfId="35479"/>
    <cellStyle name="Normal 52 4" xfId="11180"/>
    <cellStyle name="Normal 52 4 2" xfId="35481"/>
    <cellStyle name="Normal 52 4 3" xfId="35480"/>
    <cellStyle name="Normal 52 4_Sheet2" xfId="35482"/>
    <cellStyle name="Normal 52 5" xfId="12900"/>
    <cellStyle name="Normal 52 5 2" xfId="35483"/>
    <cellStyle name="Normal 52 6" xfId="17917"/>
    <cellStyle name="Normal 52 6 2" xfId="35451"/>
    <cellStyle name="Normal 52_Sheet2" xfId="35484"/>
    <cellStyle name="Normal 53" xfId="1479"/>
    <cellStyle name="Normal 53 2" xfId="690"/>
    <cellStyle name="Normal 53 2 2" xfId="2295"/>
    <cellStyle name="Normal 53 2 2 2" xfId="10293"/>
    <cellStyle name="Normal 53 2 2 2 2" xfId="35486"/>
    <cellStyle name="Normal 53 2 2 3" xfId="35487"/>
    <cellStyle name="Normal 53 2 2 4" xfId="35488"/>
    <cellStyle name="Normal 53 2 2_Sheet1" xfId="35489"/>
    <cellStyle name="Normal 53 2 3" xfId="12130"/>
    <cellStyle name="Normal 53 2 3 2" xfId="35490"/>
    <cellStyle name="Normal 53 2 3 3" xfId="35491"/>
    <cellStyle name="Normal 53 2 3 4" xfId="35492"/>
    <cellStyle name="Normal 53 2 3_Sheet1" xfId="35493"/>
    <cellStyle name="Normal 53 2 4" xfId="17147"/>
    <cellStyle name="Normal 53 2 4 2" xfId="35495"/>
    <cellStyle name="Normal 53 2 4 3" xfId="35496"/>
    <cellStyle name="Normal 53 2 4 4" xfId="35494"/>
    <cellStyle name="Normal 53 2 4_Sheet2" xfId="35497"/>
    <cellStyle name="Normal 53 2 5" xfId="35498"/>
    <cellStyle name="Normal 53 2_Sheet1" xfId="35499"/>
    <cellStyle name="Normal 53 3" xfId="691"/>
    <cellStyle name="Normal 53 3 2" xfId="2296"/>
    <cellStyle name="Normal 53 3 2 2" xfId="10294"/>
    <cellStyle name="Normal 53 3 2 2 2" xfId="35500"/>
    <cellStyle name="Normal 53 3 2 3" xfId="35501"/>
    <cellStyle name="Normal 53 3 2 4" xfId="35502"/>
    <cellStyle name="Normal 53 3 2_Sheet1" xfId="35503"/>
    <cellStyle name="Normal 53 3 3" xfId="12131"/>
    <cellStyle name="Normal 53 3 3 2" xfId="35504"/>
    <cellStyle name="Normal 53 3 3 3" xfId="35505"/>
    <cellStyle name="Normal 53 3 3 4" xfId="35506"/>
    <cellStyle name="Normal 53 3 3_Sheet1" xfId="35507"/>
    <cellStyle name="Normal 53 3 4" xfId="17148"/>
    <cellStyle name="Normal 53 3 4 2" xfId="35509"/>
    <cellStyle name="Normal 53 3 4 3" xfId="35510"/>
    <cellStyle name="Normal 53 3 4 4" xfId="35508"/>
    <cellStyle name="Normal 53 3 4_Sheet2" xfId="35511"/>
    <cellStyle name="Normal 53 3 5" xfId="35512"/>
    <cellStyle name="Normal 53 3_Sheet1" xfId="35513"/>
    <cellStyle name="Normal 53 4" xfId="11181"/>
    <cellStyle name="Normal 53 4 2" xfId="35515"/>
    <cellStyle name="Normal 53 4 3" xfId="35514"/>
    <cellStyle name="Normal 53 4_Sheet2" xfId="35516"/>
    <cellStyle name="Normal 53 5" xfId="12901"/>
    <cellStyle name="Normal 53 5 2" xfId="35517"/>
    <cellStyle name="Normal 53 6" xfId="17918"/>
    <cellStyle name="Normal 53 6 2" xfId="35485"/>
    <cellStyle name="Normal 53_Sheet2" xfId="35518"/>
    <cellStyle name="Normal 54" xfId="1480"/>
    <cellStyle name="Normal 54 10" xfId="44084"/>
    <cellStyle name="Normal 54 2" xfId="692"/>
    <cellStyle name="Normal 54 2 2" xfId="2297"/>
    <cellStyle name="Normal 54 2 2 2" xfId="10295"/>
    <cellStyle name="Normal 54 2 2 2 2" xfId="35519"/>
    <cellStyle name="Normal 54 2 2 3" xfId="35520"/>
    <cellStyle name="Normal 54 2 2 4" xfId="35521"/>
    <cellStyle name="Normal 54 2 2_Sheet1" xfId="35522"/>
    <cellStyle name="Normal 54 2 3" xfId="12132"/>
    <cellStyle name="Normal 54 2 3 2" xfId="35523"/>
    <cellStyle name="Normal 54 2 3 3" xfId="35524"/>
    <cellStyle name="Normal 54 2 3 4" xfId="35525"/>
    <cellStyle name="Normal 54 2 3_Sheet1" xfId="35526"/>
    <cellStyle name="Normal 54 2 4" xfId="17149"/>
    <cellStyle name="Normal 54 2 4 2" xfId="35528"/>
    <cellStyle name="Normal 54 2 4 3" xfId="35529"/>
    <cellStyle name="Normal 54 2 4 4" xfId="35527"/>
    <cellStyle name="Normal 54 2 4_Sheet2" xfId="35530"/>
    <cellStyle name="Normal 54 2 5" xfId="35531"/>
    <cellStyle name="Normal 54 2_Sheet1" xfId="35532"/>
    <cellStyle name="Normal 54 3" xfId="693"/>
    <cellStyle name="Normal 54 3 2" xfId="2298"/>
    <cellStyle name="Normal 54 3 2 2" xfId="10296"/>
    <cellStyle name="Normal 54 3 2 2 2" xfId="35533"/>
    <cellStyle name="Normal 54 3 2 3" xfId="35534"/>
    <cellStyle name="Normal 54 3 2 4" xfId="35535"/>
    <cellStyle name="Normal 54 3 2_Sheet1" xfId="35536"/>
    <cellStyle name="Normal 54 3 3" xfId="12133"/>
    <cellStyle name="Normal 54 3 3 2" xfId="35537"/>
    <cellStyle name="Normal 54 3 3 3" xfId="35538"/>
    <cellStyle name="Normal 54 3 3 4" xfId="35539"/>
    <cellStyle name="Normal 54 3 3_Sheet1" xfId="35540"/>
    <cellStyle name="Normal 54 3 4" xfId="17150"/>
    <cellStyle name="Normal 54 3 4 2" xfId="35542"/>
    <cellStyle name="Normal 54 3 4 3" xfId="35543"/>
    <cellStyle name="Normal 54 3 4 4" xfId="35541"/>
    <cellStyle name="Normal 54 3 4_Sheet2" xfId="35544"/>
    <cellStyle name="Normal 54 3 5" xfId="35545"/>
    <cellStyle name="Normal 54 3_Sheet1" xfId="35546"/>
    <cellStyle name="Normal 54 4" xfId="3102"/>
    <cellStyle name="Normal 54 4 2" xfId="13370"/>
    <cellStyle name="Normal 54 4 2 2" xfId="35548"/>
    <cellStyle name="Normal 54 4 3" xfId="18382"/>
    <cellStyle name="Normal 54 4 3 2" xfId="35549"/>
    <cellStyle name="Normal 54 4 4" xfId="35547"/>
    <cellStyle name="Normal 54 4_Sheet2" xfId="35550"/>
    <cellStyle name="Normal 54 5" xfId="11182"/>
    <cellStyle name="Normal 54 5 2" xfId="35551"/>
    <cellStyle name="Normal 54 6" xfId="12902"/>
    <cellStyle name="Normal 54 6 2" xfId="35552"/>
    <cellStyle name="Normal 54 7" xfId="17919"/>
    <cellStyle name="Normal 54 7 2" xfId="35553"/>
    <cellStyle name="Normal 54 8" xfId="22203"/>
    <cellStyle name="Normal 54 9" xfId="44693"/>
    <cellStyle name="Normal 54_E com window  Pool Stock master sheet" xfId="22191"/>
    <cellStyle name="Normal 55" xfId="1481"/>
    <cellStyle name="Normal 55 2" xfId="694"/>
    <cellStyle name="Normal 55 2 2" xfId="2299"/>
    <cellStyle name="Normal 55 2 2 2" xfId="10297"/>
    <cellStyle name="Normal 55 2 2 2 2" xfId="35555"/>
    <cellStyle name="Normal 55 2 2 3" xfId="35556"/>
    <cellStyle name="Normal 55 2 2 4" xfId="35557"/>
    <cellStyle name="Normal 55 2 2_Sheet1" xfId="35558"/>
    <cellStyle name="Normal 55 2 3" xfId="12134"/>
    <cellStyle name="Normal 55 2 3 2" xfId="35559"/>
    <cellStyle name="Normal 55 2 3 3" xfId="35560"/>
    <cellStyle name="Normal 55 2 3 4" xfId="35561"/>
    <cellStyle name="Normal 55 2 3_Sheet1" xfId="35562"/>
    <cellStyle name="Normal 55 2 4" xfId="17151"/>
    <cellStyle name="Normal 55 2 4 2" xfId="35564"/>
    <cellStyle name="Normal 55 2 4 3" xfId="35565"/>
    <cellStyle name="Normal 55 2 4 4" xfId="35563"/>
    <cellStyle name="Normal 55 2 4_Sheet2" xfId="35566"/>
    <cellStyle name="Normal 55 2 5" xfId="35567"/>
    <cellStyle name="Normal 55 2_Sheet1" xfId="35568"/>
    <cellStyle name="Normal 55 3" xfId="695"/>
    <cellStyle name="Normal 55 3 2" xfId="2300"/>
    <cellStyle name="Normal 55 3 2 2" xfId="10298"/>
    <cellStyle name="Normal 55 3 2 2 2" xfId="35569"/>
    <cellStyle name="Normal 55 3 2 3" xfId="35570"/>
    <cellStyle name="Normal 55 3 2 4" xfId="35571"/>
    <cellStyle name="Normal 55 3 2_Sheet1" xfId="35572"/>
    <cellStyle name="Normal 55 3 3" xfId="12135"/>
    <cellStyle name="Normal 55 3 3 2" xfId="35573"/>
    <cellStyle name="Normal 55 3 3 3" xfId="35574"/>
    <cellStyle name="Normal 55 3 3 4" xfId="35575"/>
    <cellStyle name="Normal 55 3 3_Sheet1" xfId="35576"/>
    <cellStyle name="Normal 55 3 4" xfId="17152"/>
    <cellStyle name="Normal 55 3 4 2" xfId="35578"/>
    <cellStyle name="Normal 55 3 4 3" xfId="35579"/>
    <cellStyle name="Normal 55 3 4 4" xfId="35577"/>
    <cellStyle name="Normal 55 3 4_Sheet2" xfId="35580"/>
    <cellStyle name="Normal 55 3 5" xfId="35581"/>
    <cellStyle name="Normal 55 3_Sheet1" xfId="35582"/>
    <cellStyle name="Normal 55 4" xfId="11183"/>
    <cellStyle name="Normal 55 4 2" xfId="35584"/>
    <cellStyle name="Normal 55 4 3" xfId="35583"/>
    <cellStyle name="Normal 55 4_Sheet2" xfId="35585"/>
    <cellStyle name="Normal 55 5" xfId="12903"/>
    <cellStyle name="Normal 55 5 2" xfId="35586"/>
    <cellStyle name="Normal 55 6" xfId="17920"/>
    <cellStyle name="Normal 55 6 2" xfId="35554"/>
    <cellStyle name="Normal 55_Sheet2" xfId="35587"/>
    <cellStyle name="Normal 56" xfId="1482"/>
    <cellStyle name="Normal 56 2" xfId="696"/>
    <cellStyle name="Normal 56 2 2" xfId="2301"/>
    <cellStyle name="Normal 56 2 2 2" xfId="10299"/>
    <cellStyle name="Normal 56 2 2 2 2" xfId="35589"/>
    <cellStyle name="Normal 56 2 2 3" xfId="35590"/>
    <cellStyle name="Normal 56 2 2 4" xfId="35591"/>
    <cellStyle name="Normal 56 2 2_Sheet1" xfId="35592"/>
    <cellStyle name="Normal 56 2 3" xfId="12136"/>
    <cellStyle name="Normal 56 2 3 2" xfId="35593"/>
    <cellStyle name="Normal 56 2 3 3" xfId="35594"/>
    <cellStyle name="Normal 56 2 3 4" xfId="35595"/>
    <cellStyle name="Normal 56 2 3_Sheet1" xfId="35596"/>
    <cellStyle name="Normal 56 2 4" xfId="17153"/>
    <cellStyle name="Normal 56 2 4 2" xfId="35598"/>
    <cellStyle name="Normal 56 2 4 3" xfId="35599"/>
    <cellStyle name="Normal 56 2 4 4" xfId="35597"/>
    <cellStyle name="Normal 56 2 4_Sheet2" xfId="35600"/>
    <cellStyle name="Normal 56 2 5" xfId="35601"/>
    <cellStyle name="Normal 56 2_Sheet1" xfId="35602"/>
    <cellStyle name="Normal 56 3" xfId="697"/>
    <cellStyle name="Normal 56 3 2" xfId="2302"/>
    <cellStyle name="Normal 56 3 2 2" xfId="10300"/>
    <cellStyle name="Normal 56 3 2 2 2" xfId="35603"/>
    <cellStyle name="Normal 56 3 2 3" xfId="35604"/>
    <cellStyle name="Normal 56 3 2 4" xfId="35605"/>
    <cellStyle name="Normal 56 3 2_Sheet1" xfId="35606"/>
    <cellStyle name="Normal 56 3 3" xfId="12137"/>
    <cellStyle name="Normal 56 3 3 2" xfId="35607"/>
    <cellStyle name="Normal 56 3 3 3" xfId="35608"/>
    <cellStyle name="Normal 56 3 3 4" xfId="35609"/>
    <cellStyle name="Normal 56 3 3_Sheet1" xfId="35610"/>
    <cellStyle name="Normal 56 3 4" xfId="17154"/>
    <cellStyle name="Normal 56 3 4 2" xfId="35612"/>
    <cellStyle name="Normal 56 3 4 3" xfId="35613"/>
    <cellStyle name="Normal 56 3 4 4" xfId="35611"/>
    <cellStyle name="Normal 56 3 4_Sheet2" xfId="35614"/>
    <cellStyle name="Normal 56 3 5" xfId="35615"/>
    <cellStyle name="Normal 56 3_Sheet1" xfId="35616"/>
    <cellStyle name="Normal 56 4" xfId="11184"/>
    <cellStyle name="Normal 56 4 2" xfId="35618"/>
    <cellStyle name="Normal 56 4 3" xfId="35617"/>
    <cellStyle name="Normal 56 4_Sheet2" xfId="35619"/>
    <cellStyle name="Normal 56 5" xfId="12904"/>
    <cellStyle name="Normal 56 5 2" xfId="35620"/>
    <cellStyle name="Normal 56 6" xfId="17921"/>
    <cellStyle name="Normal 56 6 2" xfId="35588"/>
    <cellStyle name="Normal 56_Sheet2" xfId="35621"/>
    <cellStyle name="Normal 57" xfId="1483"/>
    <cellStyle name="Normal 57 2" xfId="698"/>
    <cellStyle name="Normal 57 2 2" xfId="2303"/>
    <cellStyle name="Normal 57 2 2 2" xfId="10301"/>
    <cellStyle name="Normal 57 2 2 2 2" xfId="35623"/>
    <cellStyle name="Normal 57 2 2 3" xfId="35624"/>
    <cellStyle name="Normal 57 2 2 4" xfId="35625"/>
    <cellStyle name="Normal 57 2 2_Sheet1" xfId="35626"/>
    <cellStyle name="Normal 57 2 3" xfId="12138"/>
    <cellStyle name="Normal 57 2 3 2" xfId="35627"/>
    <cellStyle name="Normal 57 2 3 3" xfId="35628"/>
    <cellStyle name="Normal 57 2 3 4" xfId="35629"/>
    <cellStyle name="Normal 57 2 3_Sheet1" xfId="35630"/>
    <cellStyle name="Normal 57 2 4" xfId="17155"/>
    <cellStyle name="Normal 57 2 4 2" xfId="35632"/>
    <cellStyle name="Normal 57 2 4 3" xfId="35633"/>
    <cellStyle name="Normal 57 2 4 4" xfId="35631"/>
    <cellStyle name="Normal 57 2 4_Sheet2" xfId="35634"/>
    <cellStyle name="Normal 57 2 5" xfId="35635"/>
    <cellStyle name="Normal 57 2_Sheet1" xfId="35636"/>
    <cellStyle name="Normal 57 3" xfId="699"/>
    <cellStyle name="Normal 57 3 2" xfId="2304"/>
    <cellStyle name="Normal 57 3 2 2" xfId="10302"/>
    <cellStyle name="Normal 57 3 2 2 2" xfId="35637"/>
    <cellStyle name="Normal 57 3 2 3" xfId="35638"/>
    <cellStyle name="Normal 57 3 2 4" xfId="35639"/>
    <cellStyle name="Normal 57 3 2_Sheet1" xfId="35640"/>
    <cellStyle name="Normal 57 3 3" xfId="12139"/>
    <cellStyle name="Normal 57 3 3 2" xfId="35641"/>
    <cellStyle name="Normal 57 3 3 3" xfId="35642"/>
    <cellStyle name="Normal 57 3 3 4" xfId="35643"/>
    <cellStyle name="Normal 57 3 3_Sheet1" xfId="35644"/>
    <cellStyle name="Normal 57 3 4" xfId="17156"/>
    <cellStyle name="Normal 57 3 4 2" xfId="35646"/>
    <cellStyle name="Normal 57 3 4 3" xfId="35647"/>
    <cellStyle name="Normal 57 3 4 4" xfId="35645"/>
    <cellStyle name="Normal 57 3 4_Sheet2" xfId="35648"/>
    <cellStyle name="Normal 57 3 5" xfId="35649"/>
    <cellStyle name="Normal 57 3_Sheet1" xfId="35650"/>
    <cellStyle name="Normal 57 4" xfId="11185"/>
    <cellStyle name="Normal 57 4 2" xfId="35652"/>
    <cellStyle name="Normal 57 4 3" xfId="35651"/>
    <cellStyle name="Normal 57 4_Sheet2" xfId="35653"/>
    <cellStyle name="Normal 57 5" xfId="12905"/>
    <cellStyle name="Normal 57 5 2" xfId="35654"/>
    <cellStyle name="Normal 57 6" xfId="17922"/>
    <cellStyle name="Normal 57 6 2" xfId="35622"/>
    <cellStyle name="Normal 57_Sheet2" xfId="35655"/>
    <cellStyle name="Normal 58" xfId="1484"/>
    <cellStyle name="Normal 58 2" xfId="700"/>
    <cellStyle name="Normal 58 2 2" xfId="2305"/>
    <cellStyle name="Normal 58 2 2 2" xfId="10303"/>
    <cellStyle name="Normal 58 2 2 2 2" xfId="35657"/>
    <cellStyle name="Normal 58 2 2 3" xfId="35658"/>
    <cellStyle name="Normal 58 2 2 4" xfId="35659"/>
    <cellStyle name="Normal 58 2 2_Sheet1" xfId="35660"/>
    <cellStyle name="Normal 58 2 3" xfId="12140"/>
    <cellStyle name="Normal 58 2 3 2" xfId="35661"/>
    <cellStyle name="Normal 58 2 3 3" xfId="35662"/>
    <cellStyle name="Normal 58 2 3 4" xfId="35663"/>
    <cellStyle name="Normal 58 2 3_Sheet1" xfId="35664"/>
    <cellStyle name="Normal 58 2 4" xfId="17157"/>
    <cellStyle name="Normal 58 2 4 2" xfId="35666"/>
    <cellStyle name="Normal 58 2 4 3" xfId="35667"/>
    <cellStyle name="Normal 58 2 4 4" xfId="35665"/>
    <cellStyle name="Normal 58 2 4_Sheet2" xfId="35668"/>
    <cellStyle name="Normal 58 2 5" xfId="35669"/>
    <cellStyle name="Normal 58 2_Sheet1" xfId="35670"/>
    <cellStyle name="Normal 58 3" xfId="701"/>
    <cellStyle name="Normal 58 3 2" xfId="2306"/>
    <cellStyle name="Normal 58 3 2 2" xfId="10304"/>
    <cellStyle name="Normal 58 3 2 2 2" xfId="35671"/>
    <cellStyle name="Normal 58 3 2 3" xfId="35672"/>
    <cellStyle name="Normal 58 3 2 4" xfId="35673"/>
    <cellStyle name="Normal 58 3 2_Sheet1" xfId="35674"/>
    <cellStyle name="Normal 58 3 3" xfId="12141"/>
    <cellStyle name="Normal 58 3 3 2" xfId="35675"/>
    <cellStyle name="Normal 58 3 3 3" xfId="35676"/>
    <cellStyle name="Normal 58 3 3 4" xfId="35677"/>
    <cellStyle name="Normal 58 3 3_Sheet1" xfId="35678"/>
    <cellStyle name="Normal 58 3 4" xfId="17158"/>
    <cellStyle name="Normal 58 3 4 2" xfId="35680"/>
    <cellStyle name="Normal 58 3 4 3" xfId="35681"/>
    <cellStyle name="Normal 58 3 4 4" xfId="35679"/>
    <cellStyle name="Normal 58 3 4_Sheet2" xfId="35682"/>
    <cellStyle name="Normal 58 3 5" xfId="35683"/>
    <cellStyle name="Normal 58 3_Sheet1" xfId="35684"/>
    <cellStyle name="Normal 58 4" xfId="11186"/>
    <cellStyle name="Normal 58 4 2" xfId="35686"/>
    <cellStyle name="Normal 58 4 3" xfId="35685"/>
    <cellStyle name="Normal 58 4_Sheet2" xfId="35687"/>
    <cellStyle name="Normal 58 5" xfId="12906"/>
    <cellStyle name="Normal 58 5 2" xfId="35688"/>
    <cellStyle name="Normal 58 6" xfId="17923"/>
    <cellStyle name="Normal 58 6 2" xfId="35656"/>
    <cellStyle name="Normal 58_Sheet2" xfId="35689"/>
    <cellStyle name="Normal 59" xfId="1485"/>
    <cellStyle name="Normal 59 2" xfId="702"/>
    <cellStyle name="Normal 59 2 2" xfId="2307"/>
    <cellStyle name="Normal 59 2 2 2" xfId="10305"/>
    <cellStyle name="Normal 59 2 2 2 2" xfId="35691"/>
    <cellStyle name="Normal 59 2 2 3" xfId="35692"/>
    <cellStyle name="Normal 59 2 2 4" xfId="35693"/>
    <cellStyle name="Normal 59 2 2_Sheet1" xfId="35694"/>
    <cellStyle name="Normal 59 2 3" xfId="12142"/>
    <cellStyle name="Normal 59 2 3 2" xfId="35695"/>
    <cellStyle name="Normal 59 2 3 3" xfId="35696"/>
    <cellStyle name="Normal 59 2 3 4" xfId="35697"/>
    <cellStyle name="Normal 59 2 3_Sheet1" xfId="35698"/>
    <cellStyle name="Normal 59 2 4" xfId="17159"/>
    <cellStyle name="Normal 59 2 4 2" xfId="35700"/>
    <cellStyle name="Normal 59 2 4 3" xfId="35701"/>
    <cellStyle name="Normal 59 2 4 4" xfId="35699"/>
    <cellStyle name="Normal 59 2 4_Sheet2" xfId="35702"/>
    <cellStyle name="Normal 59 2 5" xfId="35703"/>
    <cellStyle name="Normal 59 2_Sheet1" xfId="35704"/>
    <cellStyle name="Normal 59 3" xfId="703"/>
    <cellStyle name="Normal 59 3 2" xfId="2308"/>
    <cellStyle name="Normal 59 3 2 2" xfId="10306"/>
    <cellStyle name="Normal 59 3 2 2 2" xfId="35705"/>
    <cellStyle name="Normal 59 3 2 3" xfId="35706"/>
    <cellStyle name="Normal 59 3 2 4" xfId="35707"/>
    <cellStyle name="Normal 59 3 2_Sheet1" xfId="35708"/>
    <cellStyle name="Normal 59 3 3" xfId="12143"/>
    <cellStyle name="Normal 59 3 3 2" xfId="35709"/>
    <cellStyle name="Normal 59 3 3 3" xfId="35710"/>
    <cellStyle name="Normal 59 3 3 4" xfId="35711"/>
    <cellStyle name="Normal 59 3 3_Sheet1" xfId="35712"/>
    <cellStyle name="Normal 59 3 4" xfId="17160"/>
    <cellStyle name="Normal 59 3 4 2" xfId="35714"/>
    <cellStyle name="Normal 59 3 4 3" xfId="35715"/>
    <cellStyle name="Normal 59 3 4 4" xfId="35713"/>
    <cellStyle name="Normal 59 3 4_Sheet2" xfId="35716"/>
    <cellStyle name="Normal 59 3 5" xfId="35717"/>
    <cellStyle name="Normal 59 3_Sheet1" xfId="35718"/>
    <cellStyle name="Normal 59 4" xfId="11187"/>
    <cellStyle name="Normal 59 4 2" xfId="35720"/>
    <cellStyle name="Normal 59 4 3" xfId="35719"/>
    <cellStyle name="Normal 59 4_Sheet2" xfId="35721"/>
    <cellStyle name="Normal 59 5" xfId="12907"/>
    <cellStyle name="Normal 59 5 2" xfId="35722"/>
    <cellStyle name="Normal 59 6" xfId="17924"/>
    <cellStyle name="Normal 59 6 2" xfId="35690"/>
    <cellStyle name="Normal 59_Sheet2" xfId="35723"/>
    <cellStyle name="Normal 6" xfId="704"/>
    <cellStyle name="Normal 6 10" xfId="49140"/>
    <cellStyle name="Normal 6 2" xfId="1122"/>
    <cellStyle name="Normal 6 2 10" xfId="44821"/>
    <cellStyle name="Normal 6 2 2" xfId="5277"/>
    <cellStyle name="Normal 6 2 2 2" xfId="15453"/>
    <cellStyle name="Normal 6 2 2 2 2" xfId="35726"/>
    <cellStyle name="Normal 6 2 2 2 3" xfId="35725"/>
    <cellStyle name="Normal 6 2 2 2_Sheet2" xfId="35727"/>
    <cellStyle name="Normal 6 2 2 3" xfId="20465"/>
    <cellStyle name="Normal 6 2 2 3 2" xfId="35728"/>
    <cellStyle name="Normal 6 2 2 4" xfId="35724"/>
    <cellStyle name="Normal 6 2 3" xfId="3642"/>
    <cellStyle name="Normal 6 2 3 2" xfId="13898"/>
    <cellStyle name="Normal 6 2 3 2 2" xfId="35731"/>
    <cellStyle name="Normal 6 2 3 2 3" xfId="35730"/>
    <cellStyle name="Normal 6 2 3 2_Sheet2" xfId="35732"/>
    <cellStyle name="Normal 6 2 3 3" xfId="18910"/>
    <cellStyle name="Normal 6 2 3 3 2" xfId="35733"/>
    <cellStyle name="Normal 6 2 3 4" xfId="35729"/>
    <cellStyle name="Normal 6 2 4" xfId="12552"/>
    <cellStyle name="Normal 6 2 4 2" xfId="35735"/>
    <cellStyle name="Normal 6 2 4 3" xfId="35734"/>
    <cellStyle name="Normal 6 2 5" xfId="17569"/>
    <cellStyle name="Normal 6 2 5 2" xfId="35737"/>
    <cellStyle name="Normal 6 2 5 3" xfId="35736"/>
    <cellStyle name="Normal 6 2 6" xfId="35738"/>
    <cellStyle name="Normal 6 2 6 2" xfId="35739"/>
    <cellStyle name="Normal 6 2 7" xfId="35740"/>
    <cellStyle name="Normal 6 2 8" xfId="35741"/>
    <cellStyle name="Normal 6 2 9" xfId="22628"/>
    <cellStyle name="Normal 6 2_BBB Meeting Quote 1-29-13" xfId="35742"/>
    <cellStyle name="Normal 6 3" xfId="1292"/>
    <cellStyle name="Normal 6 3 2" xfId="1364"/>
    <cellStyle name="Normal 6 3 2 2" xfId="12788"/>
    <cellStyle name="Normal 6 3 2 2 2" xfId="35744"/>
    <cellStyle name="Normal 6 3 2 3" xfId="17805"/>
    <cellStyle name="Normal 6 3 2 3 2" xfId="35743"/>
    <cellStyle name="Normal 6 3 2_Sheet2" xfId="35745"/>
    <cellStyle name="Normal 6 3 3" xfId="12716"/>
    <cellStyle name="Normal 6 3 3 2" xfId="35746"/>
    <cellStyle name="Normal 6 3 4" xfId="17733"/>
    <cellStyle name="Normal 6 3 4 2" xfId="35747"/>
    <cellStyle name="Normal 6 3 5" xfId="47164"/>
    <cellStyle name="Normal 6 3_Sheet1" xfId="35748"/>
    <cellStyle name="Normal 6 4" xfId="2309"/>
    <cellStyle name="Normal 6 4 2" xfId="35749"/>
    <cellStyle name="Normal 6 4 2 2" xfId="35750"/>
    <cellStyle name="Normal 6 4 2_Sheet1" xfId="35751"/>
    <cellStyle name="Normal 6 4 3" xfId="35752"/>
    <cellStyle name="Normal 6 4 4" xfId="35753"/>
    <cellStyle name="Normal 6 4_Sheet1" xfId="35754"/>
    <cellStyle name="Normal 6 5" xfId="12144"/>
    <cellStyle name="Normal 6 5 2" xfId="35756"/>
    <cellStyle name="Normal 6 5 3" xfId="35757"/>
    <cellStyle name="Normal 6 5 4" xfId="22409"/>
    <cellStyle name="Normal 6 5 4 2" xfId="45124"/>
    <cellStyle name="Normal 6 5 4 3" xfId="49185"/>
    <cellStyle name="Normal 6 5 5" xfId="35755"/>
    <cellStyle name="Normal 6 5 6" xfId="21715"/>
    <cellStyle name="Normal 6 6" xfId="17161"/>
    <cellStyle name="Normal 6 6 2" xfId="35759"/>
    <cellStyle name="Normal 6 6 3" xfId="35758"/>
    <cellStyle name="Normal 6 7" xfId="35760"/>
    <cellStyle name="Normal 6 8" xfId="35761"/>
    <cellStyle name="Normal 6 9" xfId="48425"/>
    <cellStyle name="Normal 6_77" xfId="22198"/>
    <cellStyle name="Normal 60" xfId="1486"/>
    <cellStyle name="Normal 60 2" xfId="705"/>
    <cellStyle name="Normal 60 2 2" xfId="2310"/>
    <cellStyle name="Normal 60 2 2 2" xfId="10307"/>
    <cellStyle name="Normal 60 2 2 2 2" xfId="35763"/>
    <cellStyle name="Normal 60 2 2 3" xfId="35764"/>
    <cellStyle name="Normal 60 2 2 4" xfId="35765"/>
    <cellStyle name="Normal 60 2 2_Sheet1" xfId="35766"/>
    <cellStyle name="Normal 60 2 3" xfId="12145"/>
    <cellStyle name="Normal 60 2 3 2" xfId="35767"/>
    <cellStyle name="Normal 60 2 3 3" xfId="35768"/>
    <cellStyle name="Normal 60 2 3 4" xfId="35769"/>
    <cellStyle name="Normal 60 2 3_Sheet1" xfId="35770"/>
    <cellStyle name="Normal 60 2 4" xfId="17162"/>
    <cellStyle name="Normal 60 2 4 2" xfId="35772"/>
    <cellStyle name="Normal 60 2 4 3" xfId="35773"/>
    <cellStyle name="Normal 60 2 4 4" xfId="35771"/>
    <cellStyle name="Normal 60 2 4_Sheet2" xfId="35774"/>
    <cellStyle name="Normal 60 2 5" xfId="35775"/>
    <cellStyle name="Normal 60 2_Sheet1" xfId="35776"/>
    <cellStyle name="Normal 60 3" xfId="706"/>
    <cellStyle name="Normal 60 3 2" xfId="2311"/>
    <cellStyle name="Normal 60 3 2 2" xfId="10308"/>
    <cellStyle name="Normal 60 3 2 2 2" xfId="35777"/>
    <cellStyle name="Normal 60 3 2 3" xfId="35778"/>
    <cellStyle name="Normal 60 3 2 4" xfId="35779"/>
    <cellStyle name="Normal 60 3 2_Sheet1" xfId="35780"/>
    <cellStyle name="Normal 60 3 3" xfId="12146"/>
    <cellStyle name="Normal 60 3 3 2" xfId="35781"/>
    <cellStyle name="Normal 60 3 3 3" xfId="35782"/>
    <cellStyle name="Normal 60 3 3 4" xfId="35783"/>
    <cellStyle name="Normal 60 3 3_Sheet1" xfId="35784"/>
    <cellStyle name="Normal 60 3 4" xfId="17163"/>
    <cellStyle name="Normal 60 3 4 2" xfId="35786"/>
    <cellStyle name="Normal 60 3 4 3" xfId="35787"/>
    <cellStyle name="Normal 60 3 4 4" xfId="35785"/>
    <cellStyle name="Normal 60 3 4_Sheet2" xfId="35788"/>
    <cellStyle name="Normal 60 3 5" xfId="35789"/>
    <cellStyle name="Normal 60 3_Sheet1" xfId="35790"/>
    <cellStyle name="Normal 60 4" xfId="2827"/>
    <cellStyle name="Normal 60 4 2" xfId="11310"/>
    <cellStyle name="Normal 60 4 2 2" xfId="35792"/>
    <cellStyle name="Normal 60 4 3" xfId="13099"/>
    <cellStyle name="Normal 60 4 3 2" xfId="35791"/>
    <cellStyle name="Normal 60 4 4" xfId="21536"/>
    <cellStyle name="Normal 60 4 5" xfId="21610"/>
    <cellStyle name="Normal 60 4_Sheet2" xfId="35793"/>
    <cellStyle name="Normal 60 5" xfId="11188"/>
    <cellStyle name="Normal 60 5 2" xfId="35794"/>
    <cellStyle name="Normal 60 6" xfId="12908"/>
    <cellStyle name="Normal 60 6 2" xfId="35762"/>
    <cellStyle name="Normal 60 7" xfId="17925"/>
    <cellStyle name="Normal 60_Sheet2" xfId="35795"/>
    <cellStyle name="Normal 61" xfId="1487"/>
    <cellStyle name="Normal 61 2" xfId="707"/>
    <cellStyle name="Normal 61 2 2" xfId="2312"/>
    <cellStyle name="Normal 61 2 2 2" xfId="10309"/>
    <cellStyle name="Normal 61 2 2 2 2" xfId="35797"/>
    <cellStyle name="Normal 61 2 2 3" xfId="35798"/>
    <cellStyle name="Normal 61 2 2 4" xfId="35799"/>
    <cellStyle name="Normal 61 2 2_Sheet1" xfId="35800"/>
    <cellStyle name="Normal 61 2 3" xfId="12147"/>
    <cellStyle name="Normal 61 2 3 2" xfId="35801"/>
    <cellStyle name="Normal 61 2 3 3" xfId="35802"/>
    <cellStyle name="Normal 61 2 3 4" xfId="35803"/>
    <cellStyle name="Normal 61 2 3_Sheet1" xfId="35804"/>
    <cellStyle name="Normal 61 2 4" xfId="17164"/>
    <cellStyle name="Normal 61 2 4 2" xfId="35806"/>
    <cellStyle name="Normal 61 2 4 3" xfId="35807"/>
    <cellStyle name="Normal 61 2 4 4" xfId="35805"/>
    <cellStyle name="Normal 61 2 4_Sheet2" xfId="35808"/>
    <cellStyle name="Normal 61 2 5" xfId="35809"/>
    <cellStyle name="Normal 61 2_Sheet1" xfId="35810"/>
    <cellStyle name="Normal 61 3" xfId="708"/>
    <cellStyle name="Normal 61 3 2" xfId="2313"/>
    <cellStyle name="Normal 61 3 2 2" xfId="10310"/>
    <cellStyle name="Normal 61 3 2 2 2" xfId="35811"/>
    <cellStyle name="Normal 61 3 2 3" xfId="35812"/>
    <cellStyle name="Normal 61 3 2 4" xfId="35813"/>
    <cellStyle name="Normal 61 3 2_Sheet1" xfId="35814"/>
    <cellStyle name="Normal 61 3 3" xfId="12148"/>
    <cellStyle name="Normal 61 3 3 2" xfId="35815"/>
    <cellStyle name="Normal 61 3 3 3" xfId="35816"/>
    <cellStyle name="Normal 61 3 3 4" xfId="35817"/>
    <cellStyle name="Normal 61 3 3_Sheet1" xfId="35818"/>
    <cellStyle name="Normal 61 3 4" xfId="17165"/>
    <cellStyle name="Normal 61 3 4 2" xfId="35820"/>
    <cellStyle name="Normal 61 3 4 3" xfId="35821"/>
    <cellStyle name="Normal 61 3 4 4" xfId="35819"/>
    <cellStyle name="Normal 61 3 4_Sheet2" xfId="35822"/>
    <cellStyle name="Normal 61 3 5" xfId="35823"/>
    <cellStyle name="Normal 61 3_Sheet1" xfId="35824"/>
    <cellStyle name="Normal 61 4" xfId="11189"/>
    <cellStyle name="Normal 61 4 2" xfId="35826"/>
    <cellStyle name="Normal 61 4 3" xfId="35825"/>
    <cellStyle name="Normal 61 4_Sheet2" xfId="35827"/>
    <cellStyle name="Normal 61 5" xfId="12909"/>
    <cellStyle name="Normal 61 5 2" xfId="35828"/>
    <cellStyle name="Normal 61 6" xfId="17926"/>
    <cellStyle name="Normal 61 6 2" xfId="35796"/>
    <cellStyle name="Normal 61_Sheet2" xfId="35829"/>
    <cellStyle name="Normal 62" xfId="1488"/>
    <cellStyle name="Normal 62 2" xfId="709"/>
    <cellStyle name="Normal 62 2 2" xfId="2314"/>
    <cellStyle name="Normal 62 2 2 2" xfId="10311"/>
    <cellStyle name="Normal 62 2 2 2 2" xfId="35831"/>
    <cellStyle name="Normal 62 2 2 3" xfId="35832"/>
    <cellStyle name="Normal 62 2 2 4" xfId="35833"/>
    <cellStyle name="Normal 62 2 2_Sheet1" xfId="35834"/>
    <cellStyle name="Normal 62 2 3" xfId="12149"/>
    <cellStyle name="Normal 62 2 3 2" xfId="35835"/>
    <cellStyle name="Normal 62 2 3 3" xfId="35836"/>
    <cellStyle name="Normal 62 2 3 4" xfId="35837"/>
    <cellStyle name="Normal 62 2 3_Sheet1" xfId="35838"/>
    <cellStyle name="Normal 62 2 4" xfId="17166"/>
    <cellStyle name="Normal 62 2 4 2" xfId="35840"/>
    <cellStyle name="Normal 62 2 4 3" xfId="35841"/>
    <cellStyle name="Normal 62 2 4 4" xfId="35839"/>
    <cellStyle name="Normal 62 2 4_Sheet2" xfId="35842"/>
    <cellStyle name="Normal 62 2 5" xfId="35843"/>
    <cellStyle name="Normal 62 2_Sheet1" xfId="35844"/>
    <cellStyle name="Normal 62 3" xfId="710"/>
    <cellStyle name="Normal 62 3 2" xfId="2315"/>
    <cellStyle name="Normal 62 3 2 2" xfId="10312"/>
    <cellStyle name="Normal 62 3 2 2 2" xfId="35845"/>
    <cellStyle name="Normal 62 3 2 3" xfId="35846"/>
    <cellStyle name="Normal 62 3 2 4" xfId="35847"/>
    <cellStyle name="Normal 62 3 2_Sheet1" xfId="35848"/>
    <cellStyle name="Normal 62 3 3" xfId="12150"/>
    <cellStyle name="Normal 62 3 3 2" xfId="35849"/>
    <cellStyle name="Normal 62 3 3 3" xfId="35850"/>
    <cellStyle name="Normal 62 3 3 4" xfId="35851"/>
    <cellStyle name="Normal 62 3 3_Sheet1" xfId="35852"/>
    <cellStyle name="Normal 62 3 4" xfId="17167"/>
    <cellStyle name="Normal 62 3 4 2" xfId="35854"/>
    <cellStyle name="Normal 62 3 4 3" xfId="35855"/>
    <cellStyle name="Normal 62 3 4 4" xfId="35853"/>
    <cellStyle name="Normal 62 3 4_Sheet2" xfId="35856"/>
    <cellStyle name="Normal 62 3 5" xfId="35857"/>
    <cellStyle name="Normal 62 3_Sheet1" xfId="35858"/>
    <cellStyle name="Normal 62 4" xfId="10991"/>
    <cellStyle name="Normal 62 4 2" xfId="35860"/>
    <cellStyle name="Normal 62 4 3" xfId="35859"/>
    <cellStyle name="Normal 62 4_Sheet2" xfId="35861"/>
    <cellStyle name="Normal 62 5" xfId="11190"/>
    <cellStyle name="Normal 62 5 2" xfId="35862"/>
    <cellStyle name="Normal 62 6" xfId="12910"/>
    <cellStyle name="Normal 62 6 2" xfId="35830"/>
    <cellStyle name="Normal 62 7" xfId="17927"/>
    <cellStyle name="Normal 62_Sheet2" xfId="35863"/>
    <cellStyle name="Normal 63" xfId="1490"/>
    <cellStyle name="Normal 63 2" xfId="711"/>
    <cellStyle name="Normal 63 2 2" xfId="2316"/>
    <cellStyle name="Normal 63 2 2 2" xfId="10313"/>
    <cellStyle name="Normal 63 2 2 2 2" xfId="35865"/>
    <cellStyle name="Normal 63 2 2 3" xfId="35866"/>
    <cellStyle name="Normal 63 2 2 4" xfId="35867"/>
    <cellStyle name="Normal 63 2 2_Sheet1" xfId="35868"/>
    <cellStyle name="Normal 63 2 3" xfId="12151"/>
    <cellStyle name="Normal 63 2 3 2" xfId="35869"/>
    <cellStyle name="Normal 63 2 3 3" xfId="35870"/>
    <cellStyle name="Normal 63 2 3 4" xfId="35871"/>
    <cellStyle name="Normal 63 2 3_Sheet1" xfId="35872"/>
    <cellStyle name="Normal 63 2 4" xfId="17168"/>
    <cellStyle name="Normal 63 2 4 2" xfId="35874"/>
    <cellStyle name="Normal 63 2 4 3" xfId="35875"/>
    <cellStyle name="Normal 63 2 4 4" xfId="35873"/>
    <cellStyle name="Normal 63 2 4_Sheet2" xfId="35876"/>
    <cellStyle name="Normal 63 2 5" xfId="35877"/>
    <cellStyle name="Normal 63 2_Sheet1" xfId="35878"/>
    <cellStyle name="Normal 63 3" xfId="712"/>
    <cellStyle name="Normal 63 3 2" xfId="2317"/>
    <cellStyle name="Normal 63 3 2 2" xfId="10314"/>
    <cellStyle name="Normal 63 3 2 2 2" xfId="35879"/>
    <cellStyle name="Normal 63 3 2 3" xfId="35880"/>
    <cellStyle name="Normal 63 3 2 4" xfId="35881"/>
    <cellStyle name="Normal 63 3 2_Sheet1" xfId="35882"/>
    <cellStyle name="Normal 63 3 3" xfId="12152"/>
    <cellStyle name="Normal 63 3 3 2" xfId="35883"/>
    <cellStyle name="Normal 63 3 3 3" xfId="35884"/>
    <cellStyle name="Normal 63 3 3 4" xfId="35885"/>
    <cellStyle name="Normal 63 3 3_Sheet1" xfId="35886"/>
    <cellStyle name="Normal 63 3 4" xfId="17169"/>
    <cellStyle name="Normal 63 3 4 2" xfId="35888"/>
    <cellStyle name="Normal 63 3 4 3" xfId="35889"/>
    <cellStyle name="Normal 63 3 4 4" xfId="35887"/>
    <cellStyle name="Normal 63 3 4_Sheet2" xfId="35890"/>
    <cellStyle name="Normal 63 3 5" xfId="35891"/>
    <cellStyle name="Normal 63 3_Sheet1" xfId="35892"/>
    <cellStyle name="Normal 63 4" xfId="11191"/>
    <cellStyle name="Normal 63 4 2" xfId="35893"/>
    <cellStyle name="Normal 63 5" xfId="12912"/>
    <cellStyle name="Normal 63 5 2" xfId="35864"/>
    <cellStyle name="Normal 63 6" xfId="17929"/>
    <cellStyle name="Normal 63_Sheet2" xfId="35894"/>
    <cellStyle name="Normal 64" xfId="1491"/>
    <cellStyle name="Normal 64 2" xfId="713"/>
    <cellStyle name="Normal 64 2 2" xfId="2318"/>
    <cellStyle name="Normal 64 2 2 2" xfId="10315"/>
    <cellStyle name="Normal 64 2 2 2 2" xfId="35896"/>
    <cellStyle name="Normal 64 2 2 3" xfId="35897"/>
    <cellStyle name="Normal 64 2 2 4" xfId="35898"/>
    <cellStyle name="Normal 64 2 2_Sheet1" xfId="35899"/>
    <cellStyle name="Normal 64 2 3" xfId="12153"/>
    <cellStyle name="Normal 64 2 3 2" xfId="35900"/>
    <cellStyle name="Normal 64 2 3 3" xfId="35901"/>
    <cellStyle name="Normal 64 2 3 4" xfId="35902"/>
    <cellStyle name="Normal 64 2 3_Sheet1" xfId="35903"/>
    <cellStyle name="Normal 64 2 4" xfId="17170"/>
    <cellStyle name="Normal 64 2 4 2" xfId="35905"/>
    <cellStyle name="Normal 64 2 4 3" xfId="35906"/>
    <cellStyle name="Normal 64 2 4 4" xfId="35904"/>
    <cellStyle name="Normal 64 2 4_Sheet2" xfId="35907"/>
    <cellStyle name="Normal 64 2 5" xfId="35908"/>
    <cellStyle name="Normal 64 2_Sheet1" xfId="35909"/>
    <cellStyle name="Normal 64 3" xfId="714"/>
    <cellStyle name="Normal 64 3 2" xfId="2319"/>
    <cellStyle name="Normal 64 3 2 2" xfId="10316"/>
    <cellStyle name="Normal 64 3 2 2 2" xfId="35910"/>
    <cellStyle name="Normal 64 3 2 3" xfId="35911"/>
    <cellStyle name="Normal 64 3 2 4" xfId="35912"/>
    <cellStyle name="Normal 64 3 2_Sheet1" xfId="35913"/>
    <cellStyle name="Normal 64 3 3" xfId="12154"/>
    <cellStyle name="Normal 64 3 3 2" xfId="35914"/>
    <cellStyle name="Normal 64 3 3 3" xfId="35915"/>
    <cellStyle name="Normal 64 3 3 4" xfId="35916"/>
    <cellStyle name="Normal 64 3 3_Sheet1" xfId="35917"/>
    <cellStyle name="Normal 64 3 4" xfId="17171"/>
    <cellStyle name="Normal 64 3 4 2" xfId="35919"/>
    <cellStyle name="Normal 64 3 4 3" xfId="35920"/>
    <cellStyle name="Normal 64 3 4 4" xfId="35918"/>
    <cellStyle name="Normal 64 3 4_Sheet2" xfId="35921"/>
    <cellStyle name="Normal 64 3 5" xfId="35922"/>
    <cellStyle name="Normal 64 3_Sheet1" xfId="35923"/>
    <cellStyle name="Normal 64 4" xfId="11192"/>
    <cellStyle name="Normal 64 4 2" xfId="35924"/>
    <cellStyle name="Normal 64 5" xfId="12913"/>
    <cellStyle name="Normal 64 5 2" xfId="35895"/>
    <cellStyle name="Normal 64 6" xfId="17930"/>
    <cellStyle name="Normal 64_Sheet2" xfId="35925"/>
    <cellStyle name="Normal 65" xfId="1492"/>
    <cellStyle name="Normal 65 2" xfId="715"/>
    <cellStyle name="Normal 65 2 2" xfId="2320"/>
    <cellStyle name="Normal 65 2 2 2" xfId="10317"/>
    <cellStyle name="Normal 65 2 2 2 2" xfId="35927"/>
    <cellStyle name="Normal 65 2 2 3" xfId="35928"/>
    <cellStyle name="Normal 65 2 2 4" xfId="35929"/>
    <cellStyle name="Normal 65 2 2_Sheet1" xfId="35930"/>
    <cellStyle name="Normal 65 2 3" xfId="12155"/>
    <cellStyle name="Normal 65 2 3 2" xfId="35931"/>
    <cellStyle name="Normal 65 2 3 3" xfId="35932"/>
    <cellStyle name="Normal 65 2 3 4" xfId="35933"/>
    <cellStyle name="Normal 65 2 3_Sheet1" xfId="35934"/>
    <cellStyle name="Normal 65 2 4" xfId="17172"/>
    <cellStyle name="Normal 65 2 4 2" xfId="35936"/>
    <cellStyle name="Normal 65 2 4 3" xfId="35937"/>
    <cellStyle name="Normal 65 2 4 4" xfId="35935"/>
    <cellStyle name="Normal 65 2 4_Sheet2" xfId="35938"/>
    <cellStyle name="Normal 65 2 5" xfId="35939"/>
    <cellStyle name="Normal 65 2_Sheet1" xfId="35940"/>
    <cellStyle name="Normal 65 3" xfId="716"/>
    <cellStyle name="Normal 65 3 2" xfId="2321"/>
    <cellStyle name="Normal 65 3 2 2" xfId="10318"/>
    <cellStyle name="Normal 65 3 2 2 2" xfId="35941"/>
    <cellStyle name="Normal 65 3 2 3" xfId="35942"/>
    <cellStyle name="Normal 65 3 2 4" xfId="35943"/>
    <cellStyle name="Normal 65 3 2_Sheet1" xfId="35944"/>
    <cellStyle name="Normal 65 3 3" xfId="12156"/>
    <cellStyle name="Normal 65 3 3 2" xfId="35945"/>
    <cellStyle name="Normal 65 3 3 3" xfId="35946"/>
    <cellStyle name="Normal 65 3 3 4" xfId="35947"/>
    <cellStyle name="Normal 65 3 3_Sheet1" xfId="35948"/>
    <cellStyle name="Normal 65 3 4" xfId="17173"/>
    <cellStyle name="Normal 65 3 4 2" xfId="35950"/>
    <cellStyle name="Normal 65 3 4 3" xfId="35951"/>
    <cellStyle name="Normal 65 3 4 4" xfId="35949"/>
    <cellStyle name="Normal 65 3 4_Sheet2" xfId="35952"/>
    <cellStyle name="Normal 65 3 5" xfId="35953"/>
    <cellStyle name="Normal 65 3_Sheet1" xfId="35954"/>
    <cellStyle name="Normal 65 4" xfId="11193"/>
    <cellStyle name="Normal 65 4 2" xfId="35955"/>
    <cellStyle name="Normal 65 5" xfId="12914"/>
    <cellStyle name="Normal 65 5 2" xfId="35926"/>
    <cellStyle name="Normal 65 6" xfId="17931"/>
    <cellStyle name="Normal 65_Sheet2" xfId="35956"/>
    <cellStyle name="Normal 66" xfId="1493"/>
    <cellStyle name="Normal 66 2" xfId="717"/>
    <cellStyle name="Normal 66 2 2" xfId="2322"/>
    <cellStyle name="Normal 66 2 2 2" xfId="10319"/>
    <cellStyle name="Normal 66 2 2 2 2" xfId="35958"/>
    <cellStyle name="Normal 66 2 2 3" xfId="35959"/>
    <cellStyle name="Normal 66 2 2 4" xfId="35960"/>
    <cellStyle name="Normal 66 2 2_Sheet1" xfId="35961"/>
    <cellStyle name="Normal 66 2 3" xfId="12157"/>
    <cellStyle name="Normal 66 2 3 2" xfId="35962"/>
    <cellStyle name="Normal 66 2 3 3" xfId="35963"/>
    <cellStyle name="Normal 66 2 3 4" xfId="35964"/>
    <cellStyle name="Normal 66 2 3_Sheet1" xfId="35965"/>
    <cellStyle name="Normal 66 2 4" xfId="17174"/>
    <cellStyle name="Normal 66 2 4 2" xfId="35967"/>
    <cellStyle name="Normal 66 2 4 3" xfId="35968"/>
    <cellStyle name="Normal 66 2 4 4" xfId="35966"/>
    <cellStyle name="Normal 66 2 4_Sheet2" xfId="35969"/>
    <cellStyle name="Normal 66 2 5" xfId="35970"/>
    <cellStyle name="Normal 66 2_Sheet1" xfId="35971"/>
    <cellStyle name="Normal 66 3" xfId="718"/>
    <cellStyle name="Normal 66 3 2" xfId="2323"/>
    <cellStyle name="Normal 66 3 2 2" xfId="10320"/>
    <cellStyle name="Normal 66 3 2 2 2" xfId="35972"/>
    <cellStyle name="Normal 66 3 2 3" xfId="35973"/>
    <cellStyle name="Normal 66 3 2 4" xfId="35974"/>
    <cellStyle name="Normal 66 3 2_Sheet1" xfId="35975"/>
    <cellStyle name="Normal 66 3 3" xfId="12158"/>
    <cellStyle name="Normal 66 3 3 2" xfId="35976"/>
    <cellStyle name="Normal 66 3 3 3" xfId="35977"/>
    <cellStyle name="Normal 66 3 3 4" xfId="35978"/>
    <cellStyle name="Normal 66 3 3_Sheet1" xfId="35979"/>
    <cellStyle name="Normal 66 3 4" xfId="17175"/>
    <cellStyle name="Normal 66 3 4 2" xfId="35981"/>
    <cellStyle name="Normal 66 3 4 3" xfId="35982"/>
    <cellStyle name="Normal 66 3 4 4" xfId="35980"/>
    <cellStyle name="Normal 66 3 4_Sheet2" xfId="35983"/>
    <cellStyle name="Normal 66 3 5" xfId="35984"/>
    <cellStyle name="Normal 66 3_Sheet1" xfId="35985"/>
    <cellStyle name="Normal 66 4" xfId="11194"/>
    <cellStyle name="Normal 66 4 2" xfId="35986"/>
    <cellStyle name="Normal 66 5" xfId="12915"/>
    <cellStyle name="Normal 66 5 2" xfId="35957"/>
    <cellStyle name="Normal 66 6" xfId="17932"/>
    <cellStyle name="Normal 66_Sheet2" xfId="35987"/>
    <cellStyle name="Normal 67" xfId="1494"/>
    <cellStyle name="Normal 67 2" xfId="719"/>
    <cellStyle name="Normal 67 2 2" xfId="2324"/>
    <cellStyle name="Normal 67 2 2 2" xfId="10321"/>
    <cellStyle name="Normal 67 2 2 2 2" xfId="35989"/>
    <cellStyle name="Normal 67 2 2 3" xfId="35990"/>
    <cellStyle name="Normal 67 2 2 4" xfId="35991"/>
    <cellStyle name="Normal 67 2 2_Sheet1" xfId="35992"/>
    <cellStyle name="Normal 67 2 3" xfId="12159"/>
    <cellStyle name="Normal 67 2 3 2" xfId="35993"/>
    <cellStyle name="Normal 67 2 3 3" xfId="35994"/>
    <cellStyle name="Normal 67 2 3 4" xfId="35995"/>
    <cellStyle name="Normal 67 2 3_Sheet1" xfId="35996"/>
    <cellStyle name="Normal 67 2 4" xfId="17176"/>
    <cellStyle name="Normal 67 2 4 2" xfId="35998"/>
    <cellStyle name="Normal 67 2 4 3" xfId="35999"/>
    <cellStyle name="Normal 67 2 4 4" xfId="35997"/>
    <cellStyle name="Normal 67 2 4_Sheet2" xfId="36000"/>
    <cellStyle name="Normal 67 2 5" xfId="36001"/>
    <cellStyle name="Normal 67 2_Sheet1" xfId="36002"/>
    <cellStyle name="Normal 67 3" xfId="720"/>
    <cellStyle name="Normal 67 3 2" xfId="2325"/>
    <cellStyle name="Normal 67 3 2 2" xfId="10322"/>
    <cellStyle name="Normal 67 3 2 2 2" xfId="36003"/>
    <cellStyle name="Normal 67 3 2 3" xfId="36004"/>
    <cellStyle name="Normal 67 3 2 4" xfId="36005"/>
    <cellStyle name="Normal 67 3 2_Sheet1" xfId="36006"/>
    <cellStyle name="Normal 67 3 3" xfId="12160"/>
    <cellStyle name="Normal 67 3 3 2" xfId="36007"/>
    <cellStyle name="Normal 67 3 3 3" xfId="36008"/>
    <cellStyle name="Normal 67 3 3 4" xfId="36009"/>
    <cellStyle name="Normal 67 3 3_Sheet1" xfId="36010"/>
    <cellStyle name="Normal 67 3 4" xfId="17177"/>
    <cellStyle name="Normal 67 3 4 2" xfId="36012"/>
    <cellStyle name="Normal 67 3 4 3" xfId="36013"/>
    <cellStyle name="Normal 67 3 4 4" xfId="36011"/>
    <cellStyle name="Normal 67 3 4_Sheet2" xfId="36014"/>
    <cellStyle name="Normal 67 3 5" xfId="36015"/>
    <cellStyle name="Normal 67 3_Sheet1" xfId="36016"/>
    <cellStyle name="Normal 67 4" xfId="10041"/>
    <cellStyle name="Normal 67 4 2" xfId="36017"/>
    <cellStyle name="Normal 67 5" xfId="12916"/>
    <cellStyle name="Normal 67 5 2" xfId="35988"/>
    <cellStyle name="Normal 67 6" xfId="17933"/>
    <cellStyle name="Normal 67_Sheet2" xfId="36018"/>
    <cellStyle name="Normal 68" xfId="1495"/>
    <cellStyle name="Normal 68 2" xfId="721"/>
    <cellStyle name="Normal 68 2 2" xfId="2326"/>
    <cellStyle name="Normal 68 2 2 2" xfId="10323"/>
    <cellStyle name="Normal 68 2 2 2 2" xfId="36020"/>
    <cellStyle name="Normal 68 2 2 3" xfId="36021"/>
    <cellStyle name="Normal 68 2 2 4" xfId="36022"/>
    <cellStyle name="Normal 68 2 2_Sheet1" xfId="36023"/>
    <cellStyle name="Normal 68 2 3" xfId="12161"/>
    <cellStyle name="Normal 68 2 3 2" xfId="36024"/>
    <cellStyle name="Normal 68 2 3 3" xfId="36025"/>
    <cellStyle name="Normal 68 2 3 4" xfId="36026"/>
    <cellStyle name="Normal 68 2 3_Sheet1" xfId="36027"/>
    <cellStyle name="Normal 68 2 4" xfId="17178"/>
    <cellStyle name="Normal 68 2 4 2" xfId="36029"/>
    <cellStyle name="Normal 68 2 4 3" xfId="36030"/>
    <cellStyle name="Normal 68 2 4 4" xfId="36028"/>
    <cellStyle name="Normal 68 2 4_Sheet2" xfId="36031"/>
    <cellStyle name="Normal 68 2 5" xfId="36032"/>
    <cellStyle name="Normal 68 2_Sheet1" xfId="36033"/>
    <cellStyle name="Normal 68 3" xfId="722"/>
    <cellStyle name="Normal 68 3 2" xfId="2327"/>
    <cellStyle name="Normal 68 3 2 2" xfId="10324"/>
    <cellStyle name="Normal 68 3 2 2 2" xfId="36034"/>
    <cellStyle name="Normal 68 3 2 3" xfId="36035"/>
    <cellStyle name="Normal 68 3 2 4" xfId="36036"/>
    <cellStyle name="Normal 68 3 2_Sheet1" xfId="36037"/>
    <cellStyle name="Normal 68 3 3" xfId="12162"/>
    <cellStyle name="Normal 68 3 3 2" xfId="36038"/>
    <cellStyle name="Normal 68 3 3 3" xfId="36039"/>
    <cellStyle name="Normal 68 3 3 4" xfId="36040"/>
    <cellStyle name="Normal 68 3 3_Sheet1" xfId="36041"/>
    <cellStyle name="Normal 68 3 4" xfId="17179"/>
    <cellStyle name="Normal 68 3 4 2" xfId="36043"/>
    <cellStyle name="Normal 68 3 4 3" xfId="36044"/>
    <cellStyle name="Normal 68 3 4 4" xfId="36042"/>
    <cellStyle name="Normal 68 3 4_Sheet2" xfId="36045"/>
    <cellStyle name="Normal 68 3 5" xfId="36046"/>
    <cellStyle name="Normal 68 3_Sheet1" xfId="36047"/>
    <cellStyle name="Normal 68 4" xfId="10042"/>
    <cellStyle name="Normal 68 4 2" xfId="36048"/>
    <cellStyle name="Normal 68 5" xfId="12917"/>
    <cellStyle name="Normal 68 5 2" xfId="36019"/>
    <cellStyle name="Normal 68 6" xfId="17934"/>
    <cellStyle name="Normal 68_Sheet2" xfId="36049"/>
    <cellStyle name="Normal 69" xfId="1496"/>
    <cellStyle name="Normal 69 2" xfId="723"/>
    <cellStyle name="Normal 69 2 2" xfId="2328"/>
    <cellStyle name="Normal 69 2 2 2" xfId="10325"/>
    <cellStyle name="Normal 69 2 2 2 2" xfId="36051"/>
    <cellStyle name="Normal 69 2 2 3" xfId="36052"/>
    <cellStyle name="Normal 69 2 2 4" xfId="36053"/>
    <cellStyle name="Normal 69 2 2_Sheet1" xfId="36054"/>
    <cellStyle name="Normal 69 2 3" xfId="12163"/>
    <cellStyle name="Normal 69 2 3 2" xfId="36055"/>
    <cellStyle name="Normal 69 2 3 3" xfId="36056"/>
    <cellStyle name="Normal 69 2 3 4" xfId="36057"/>
    <cellStyle name="Normal 69 2 3_Sheet1" xfId="36058"/>
    <cellStyle name="Normal 69 2 4" xfId="17180"/>
    <cellStyle name="Normal 69 2 4 2" xfId="36060"/>
    <cellStyle name="Normal 69 2 4 3" xfId="36061"/>
    <cellStyle name="Normal 69 2 4 4" xfId="36059"/>
    <cellStyle name="Normal 69 2 4_Sheet2" xfId="36062"/>
    <cellStyle name="Normal 69 2 5" xfId="36063"/>
    <cellStyle name="Normal 69 2_Sheet1" xfId="36064"/>
    <cellStyle name="Normal 69 3" xfId="724"/>
    <cellStyle name="Normal 69 3 2" xfId="2329"/>
    <cellStyle name="Normal 69 3 2 2" xfId="10326"/>
    <cellStyle name="Normal 69 3 2 2 2" xfId="36065"/>
    <cellStyle name="Normal 69 3 2 3" xfId="36066"/>
    <cellStyle name="Normal 69 3 2 4" xfId="36067"/>
    <cellStyle name="Normal 69 3 2_Sheet1" xfId="36068"/>
    <cellStyle name="Normal 69 3 3" xfId="12164"/>
    <cellStyle name="Normal 69 3 3 2" xfId="36069"/>
    <cellStyle name="Normal 69 3 3 3" xfId="36070"/>
    <cellStyle name="Normal 69 3 3 4" xfId="36071"/>
    <cellStyle name="Normal 69 3 3_Sheet1" xfId="36072"/>
    <cellStyle name="Normal 69 3 4" xfId="17181"/>
    <cellStyle name="Normal 69 3 4 2" xfId="36074"/>
    <cellStyle name="Normal 69 3 4 3" xfId="36075"/>
    <cellStyle name="Normal 69 3 4 4" xfId="36073"/>
    <cellStyle name="Normal 69 3 4_Sheet2" xfId="36076"/>
    <cellStyle name="Normal 69 3 5" xfId="36077"/>
    <cellStyle name="Normal 69 3_Sheet1" xfId="36078"/>
    <cellStyle name="Normal 69 4" xfId="11195"/>
    <cellStyle name="Normal 69 4 2" xfId="36079"/>
    <cellStyle name="Normal 69 5" xfId="12918"/>
    <cellStyle name="Normal 69 5 2" xfId="36050"/>
    <cellStyle name="Normal 69 6" xfId="17935"/>
    <cellStyle name="Normal 69_Sheet2" xfId="36080"/>
    <cellStyle name="Normal 7" xfId="725"/>
    <cellStyle name="Normal 7 10" xfId="726"/>
    <cellStyle name="Normal 7 10 2" xfId="727"/>
    <cellStyle name="Normal 7 10 2 2" xfId="2332"/>
    <cellStyle name="Normal 7 10 2 2 2" xfId="10992"/>
    <cellStyle name="Normal 7 10 2 2 2 2" xfId="36082"/>
    <cellStyle name="Normal 7 10 2 2 2 3" xfId="36081"/>
    <cellStyle name="Normal 7 10 2 2 2_Sheet2" xfId="36083"/>
    <cellStyle name="Normal 7 10 2 2 3" xfId="36084"/>
    <cellStyle name="Normal 7 10 2 2 4" xfId="36085"/>
    <cellStyle name="Normal 7 10 2 2_Sheet1" xfId="36086"/>
    <cellStyle name="Normal 7 10 2 3" xfId="12167"/>
    <cellStyle name="Normal 7 10 2 3 2" xfId="36088"/>
    <cellStyle name="Normal 7 10 2 3 3" xfId="36089"/>
    <cellStyle name="Normal 7 10 2 3 4" xfId="36087"/>
    <cellStyle name="Normal 7 10 2 4" xfId="17184"/>
    <cellStyle name="Normal 7 10 2 4 2" xfId="36090"/>
    <cellStyle name="Normal 7 10 2_Sheet1" xfId="36091"/>
    <cellStyle name="Normal 7 10 3" xfId="2331"/>
    <cellStyle name="Normal 7 10 3 2" xfId="10993"/>
    <cellStyle name="Normal 7 10 3 2 2" xfId="36093"/>
    <cellStyle name="Normal 7 10 3 2 3" xfId="36092"/>
    <cellStyle name="Normal 7 10 3 2_Sheet2" xfId="36094"/>
    <cellStyle name="Normal 7 10 3 3" xfId="36095"/>
    <cellStyle name="Normal 7 10 3 4" xfId="36096"/>
    <cellStyle name="Normal 7 10 3_Sheet1" xfId="36097"/>
    <cellStyle name="Normal 7 10 4" xfId="12166"/>
    <cellStyle name="Normal 7 10 4 2" xfId="36099"/>
    <cellStyle name="Normal 7 10 4 3" xfId="36100"/>
    <cellStyle name="Normal 7 10 4 4" xfId="36098"/>
    <cellStyle name="Normal 7 10 5" xfId="17183"/>
    <cellStyle name="Normal 7 10 5 2" xfId="36101"/>
    <cellStyle name="Normal 7 10_ASP" xfId="10043"/>
    <cellStyle name="Normal 7 11" xfId="728"/>
    <cellStyle name="Normal 7 11 2" xfId="729"/>
    <cellStyle name="Normal 7 11 2 2" xfId="2334"/>
    <cellStyle name="Normal 7 11 2 2 2" xfId="10994"/>
    <cellStyle name="Normal 7 11 2 2 2 2" xfId="36103"/>
    <cellStyle name="Normal 7 11 2 2 2 3" xfId="36102"/>
    <cellStyle name="Normal 7 11 2 2 2_Sheet2" xfId="36104"/>
    <cellStyle name="Normal 7 11 2 2 3" xfId="36105"/>
    <cellStyle name="Normal 7 11 2 2 4" xfId="36106"/>
    <cellStyle name="Normal 7 11 2 2_Sheet1" xfId="36107"/>
    <cellStyle name="Normal 7 11 2 3" xfId="12169"/>
    <cellStyle name="Normal 7 11 2 3 2" xfId="36109"/>
    <cellStyle name="Normal 7 11 2 3 3" xfId="36110"/>
    <cellStyle name="Normal 7 11 2 3 4" xfId="36108"/>
    <cellStyle name="Normal 7 11 2 4" xfId="17186"/>
    <cellStyle name="Normal 7 11 2 4 2" xfId="36111"/>
    <cellStyle name="Normal 7 11 2_Sheet1" xfId="36112"/>
    <cellStyle name="Normal 7 11 3" xfId="2333"/>
    <cellStyle name="Normal 7 11 3 2" xfId="10995"/>
    <cellStyle name="Normal 7 11 3 2 2" xfId="36114"/>
    <cellStyle name="Normal 7 11 3 2 3" xfId="36113"/>
    <cellStyle name="Normal 7 11 3 2_Sheet2" xfId="36115"/>
    <cellStyle name="Normal 7 11 3 3" xfId="36116"/>
    <cellStyle name="Normal 7 11 3 4" xfId="36117"/>
    <cellStyle name="Normal 7 11 3_Sheet1" xfId="36118"/>
    <cellStyle name="Normal 7 11 4" xfId="12168"/>
    <cellStyle name="Normal 7 11 4 2" xfId="36120"/>
    <cellStyle name="Normal 7 11 4 3" xfId="36121"/>
    <cellStyle name="Normal 7 11 4 4" xfId="36119"/>
    <cellStyle name="Normal 7 11 5" xfId="17185"/>
    <cellStyle name="Normal 7 11 5 2" xfId="36122"/>
    <cellStyle name="Normal 7 11_ASP" xfId="10044"/>
    <cellStyle name="Normal 7 12" xfId="730"/>
    <cellStyle name="Normal 7 12 2" xfId="731"/>
    <cellStyle name="Normal 7 12 2 2" xfId="2336"/>
    <cellStyle name="Normal 7 12 2 2 2" xfId="10996"/>
    <cellStyle name="Normal 7 12 2 2 2 2" xfId="36124"/>
    <cellStyle name="Normal 7 12 2 2 2 3" xfId="36123"/>
    <cellStyle name="Normal 7 12 2 2 2_Sheet2" xfId="36125"/>
    <cellStyle name="Normal 7 12 2 2 3" xfId="36126"/>
    <cellStyle name="Normal 7 12 2 2 4" xfId="36127"/>
    <cellStyle name="Normal 7 12 2 2_Sheet1" xfId="36128"/>
    <cellStyle name="Normal 7 12 2 3" xfId="12171"/>
    <cellStyle name="Normal 7 12 2 3 2" xfId="36130"/>
    <cellStyle name="Normal 7 12 2 3 3" xfId="36131"/>
    <cellStyle name="Normal 7 12 2 3 4" xfId="36129"/>
    <cellStyle name="Normal 7 12 2 4" xfId="17188"/>
    <cellStyle name="Normal 7 12 2 4 2" xfId="36132"/>
    <cellStyle name="Normal 7 12 2_Sheet1" xfId="36133"/>
    <cellStyle name="Normal 7 12 3" xfId="2335"/>
    <cellStyle name="Normal 7 12 3 2" xfId="10997"/>
    <cellStyle name="Normal 7 12 3 2 2" xfId="36135"/>
    <cellStyle name="Normal 7 12 3 2 3" xfId="36134"/>
    <cellStyle name="Normal 7 12 3 2_Sheet2" xfId="36136"/>
    <cellStyle name="Normal 7 12 3 3" xfId="36137"/>
    <cellStyle name="Normal 7 12 3 4" xfId="36138"/>
    <cellStyle name="Normal 7 12 3_Sheet1" xfId="36139"/>
    <cellStyle name="Normal 7 12 4" xfId="12170"/>
    <cellStyle name="Normal 7 12 4 2" xfId="36141"/>
    <cellStyle name="Normal 7 12 4 3" xfId="36142"/>
    <cellStyle name="Normal 7 12 4 4" xfId="36140"/>
    <cellStyle name="Normal 7 12 5" xfId="17187"/>
    <cellStyle name="Normal 7 12 5 2" xfId="36143"/>
    <cellStyle name="Normal 7 12_ASP" xfId="10045"/>
    <cellStyle name="Normal 7 13" xfId="732"/>
    <cellStyle name="Normal 7 13 2" xfId="733"/>
    <cellStyle name="Normal 7 13 2 2" xfId="2338"/>
    <cellStyle name="Normal 7 13 2 2 2" xfId="10998"/>
    <cellStyle name="Normal 7 13 2 2 2 2" xfId="36145"/>
    <cellStyle name="Normal 7 13 2 2 2 3" xfId="36144"/>
    <cellStyle name="Normal 7 13 2 2 2_Sheet2" xfId="36146"/>
    <cellStyle name="Normal 7 13 2 2 3" xfId="36147"/>
    <cellStyle name="Normal 7 13 2 2 4" xfId="36148"/>
    <cellStyle name="Normal 7 13 2 2_Sheet1" xfId="36149"/>
    <cellStyle name="Normal 7 13 2 3" xfId="12173"/>
    <cellStyle name="Normal 7 13 2 3 2" xfId="36151"/>
    <cellStyle name="Normal 7 13 2 3 3" xfId="36152"/>
    <cellStyle name="Normal 7 13 2 3 4" xfId="36150"/>
    <cellStyle name="Normal 7 13 2 4" xfId="17190"/>
    <cellStyle name="Normal 7 13 2 4 2" xfId="36153"/>
    <cellStyle name="Normal 7 13 2_Sheet1" xfId="36154"/>
    <cellStyle name="Normal 7 13 3" xfId="2337"/>
    <cellStyle name="Normal 7 13 3 2" xfId="10999"/>
    <cellStyle name="Normal 7 13 3 2 2" xfId="36156"/>
    <cellStyle name="Normal 7 13 3 2 3" xfId="36155"/>
    <cellStyle name="Normal 7 13 3 2_Sheet2" xfId="36157"/>
    <cellStyle name="Normal 7 13 3 3" xfId="36158"/>
    <cellStyle name="Normal 7 13 3 4" xfId="36159"/>
    <cellStyle name="Normal 7 13 3_Sheet1" xfId="36160"/>
    <cellStyle name="Normal 7 13 4" xfId="12172"/>
    <cellStyle name="Normal 7 13 4 2" xfId="36162"/>
    <cellStyle name="Normal 7 13 4 3" xfId="36163"/>
    <cellStyle name="Normal 7 13 4 4" xfId="36161"/>
    <cellStyle name="Normal 7 13 5" xfId="17189"/>
    <cellStyle name="Normal 7 13 5 2" xfId="36164"/>
    <cellStyle name="Normal 7 13_ASP" xfId="10046"/>
    <cellStyle name="Normal 7 14" xfId="734"/>
    <cellStyle name="Normal 7 14 2" xfId="735"/>
    <cellStyle name="Normal 7 14 2 2" xfId="2340"/>
    <cellStyle name="Normal 7 14 2 2 2" xfId="11000"/>
    <cellStyle name="Normal 7 14 2 2 2 2" xfId="36166"/>
    <cellStyle name="Normal 7 14 2 2 2 3" xfId="36165"/>
    <cellStyle name="Normal 7 14 2 2 2_Sheet2" xfId="36167"/>
    <cellStyle name="Normal 7 14 2 2 3" xfId="36168"/>
    <cellStyle name="Normal 7 14 2 2 4" xfId="36169"/>
    <cellStyle name="Normal 7 14 2 2_Sheet1" xfId="36170"/>
    <cellStyle name="Normal 7 14 2 3" xfId="12175"/>
    <cellStyle name="Normal 7 14 2 3 2" xfId="36172"/>
    <cellStyle name="Normal 7 14 2 3 3" xfId="36173"/>
    <cellStyle name="Normal 7 14 2 3 4" xfId="36171"/>
    <cellStyle name="Normal 7 14 2 4" xfId="17192"/>
    <cellStyle name="Normal 7 14 2 4 2" xfId="36174"/>
    <cellStyle name="Normal 7 14 2_Sheet1" xfId="36175"/>
    <cellStyle name="Normal 7 14 3" xfId="2339"/>
    <cellStyle name="Normal 7 14 3 2" xfId="11001"/>
    <cellStyle name="Normal 7 14 3 2 2" xfId="36177"/>
    <cellStyle name="Normal 7 14 3 2 3" xfId="36176"/>
    <cellStyle name="Normal 7 14 3 2_Sheet2" xfId="36178"/>
    <cellStyle name="Normal 7 14 3 3" xfId="36179"/>
    <cellStyle name="Normal 7 14 3 4" xfId="36180"/>
    <cellStyle name="Normal 7 14 3_Sheet1" xfId="36181"/>
    <cellStyle name="Normal 7 14 4" xfId="12174"/>
    <cellStyle name="Normal 7 14 4 2" xfId="36183"/>
    <cellStyle name="Normal 7 14 4 3" xfId="36184"/>
    <cellStyle name="Normal 7 14 4 4" xfId="36182"/>
    <cellStyle name="Normal 7 14 5" xfId="17191"/>
    <cellStyle name="Normal 7 14 5 2" xfId="36185"/>
    <cellStyle name="Normal 7 14_ASP" xfId="10047"/>
    <cellStyle name="Normal 7 15" xfId="736"/>
    <cellStyle name="Normal 7 15 2" xfId="737"/>
    <cellStyle name="Normal 7 15 2 2" xfId="2342"/>
    <cellStyle name="Normal 7 15 2 2 2" xfId="11002"/>
    <cellStyle name="Normal 7 15 2 2 2 2" xfId="36187"/>
    <cellStyle name="Normal 7 15 2 2 2 3" xfId="36186"/>
    <cellStyle name="Normal 7 15 2 2 2_Sheet2" xfId="36188"/>
    <cellStyle name="Normal 7 15 2 2 3" xfId="36189"/>
    <cellStyle name="Normal 7 15 2 2 4" xfId="36190"/>
    <cellStyle name="Normal 7 15 2 2_Sheet1" xfId="36191"/>
    <cellStyle name="Normal 7 15 2 3" xfId="12177"/>
    <cellStyle name="Normal 7 15 2 3 2" xfId="36193"/>
    <cellStyle name="Normal 7 15 2 3 3" xfId="36194"/>
    <cellStyle name="Normal 7 15 2 3 4" xfId="36192"/>
    <cellStyle name="Normal 7 15 2 4" xfId="17194"/>
    <cellStyle name="Normal 7 15 2 4 2" xfId="36195"/>
    <cellStyle name="Normal 7 15 2_Sheet1" xfId="36196"/>
    <cellStyle name="Normal 7 15 3" xfId="2341"/>
    <cellStyle name="Normal 7 15 3 2" xfId="11003"/>
    <cellStyle name="Normal 7 15 3 2 2" xfId="36198"/>
    <cellStyle name="Normal 7 15 3 2 3" xfId="36197"/>
    <cellStyle name="Normal 7 15 3 2_Sheet2" xfId="36199"/>
    <cellStyle name="Normal 7 15 3 3" xfId="36200"/>
    <cellStyle name="Normal 7 15 3 4" xfId="36201"/>
    <cellStyle name="Normal 7 15 3_Sheet1" xfId="36202"/>
    <cellStyle name="Normal 7 15 4" xfId="12176"/>
    <cellStyle name="Normal 7 15 4 2" xfId="36204"/>
    <cellStyle name="Normal 7 15 4 3" xfId="36205"/>
    <cellStyle name="Normal 7 15 4 4" xfId="36203"/>
    <cellStyle name="Normal 7 15 5" xfId="17193"/>
    <cellStyle name="Normal 7 15 5 2" xfId="36206"/>
    <cellStyle name="Normal 7 15_ASP" xfId="10048"/>
    <cellStyle name="Normal 7 16" xfId="738"/>
    <cellStyle name="Normal 7 16 2" xfId="739"/>
    <cellStyle name="Normal 7 16 2 2" xfId="2344"/>
    <cellStyle name="Normal 7 16 2 2 2" xfId="11004"/>
    <cellStyle name="Normal 7 16 2 2 2 2" xfId="36208"/>
    <cellStyle name="Normal 7 16 2 2 2 3" xfId="36207"/>
    <cellStyle name="Normal 7 16 2 2 2_Sheet2" xfId="36209"/>
    <cellStyle name="Normal 7 16 2 2 3" xfId="36210"/>
    <cellStyle name="Normal 7 16 2 2 4" xfId="36211"/>
    <cellStyle name="Normal 7 16 2 2_Sheet1" xfId="36212"/>
    <cellStyle name="Normal 7 16 2 3" xfId="12179"/>
    <cellStyle name="Normal 7 16 2 3 2" xfId="36214"/>
    <cellStyle name="Normal 7 16 2 3 3" xfId="36215"/>
    <cellStyle name="Normal 7 16 2 3 4" xfId="36213"/>
    <cellStyle name="Normal 7 16 2 4" xfId="17196"/>
    <cellStyle name="Normal 7 16 2 4 2" xfId="36216"/>
    <cellStyle name="Normal 7 16 2_Sheet1" xfId="36217"/>
    <cellStyle name="Normal 7 16 3" xfId="2343"/>
    <cellStyle name="Normal 7 16 3 2" xfId="11005"/>
    <cellStyle name="Normal 7 16 3 2 2" xfId="36219"/>
    <cellStyle name="Normal 7 16 3 2 3" xfId="36218"/>
    <cellStyle name="Normal 7 16 3 2_Sheet2" xfId="36220"/>
    <cellStyle name="Normal 7 16 3 3" xfId="36221"/>
    <cellStyle name="Normal 7 16 3 4" xfId="36222"/>
    <cellStyle name="Normal 7 16 3_Sheet1" xfId="36223"/>
    <cellStyle name="Normal 7 16 4" xfId="12178"/>
    <cellStyle name="Normal 7 16 4 2" xfId="36225"/>
    <cellStyle name="Normal 7 16 4 3" xfId="36226"/>
    <cellStyle name="Normal 7 16 4 4" xfId="36224"/>
    <cellStyle name="Normal 7 16 5" xfId="17195"/>
    <cellStyle name="Normal 7 16 5 2" xfId="36227"/>
    <cellStyle name="Normal 7 16_ASP" xfId="10049"/>
    <cellStyle name="Normal 7 17" xfId="740"/>
    <cellStyle name="Normal 7 17 2" xfId="741"/>
    <cellStyle name="Normal 7 17 2 2" xfId="2346"/>
    <cellStyle name="Normal 7 17 2 2 2" xfId="11006"/>
    <cellStyle name="Normal 7 17 2 2 2 2" xfId="36229"/>
    <cellStyle name="Normal 7 17 2 2 2 3" xfId="36228"/>
    <cellStyle name="Normal 7 17 2 2 2_Sheet2" xfId="36230"/>
    <cellStyle name="Normal 7 17 2 2 3" xfId="36231"/>
    <cellStyle name="Normal 7 17 2 2 4" xfId="36232"/>
    <cellStyle name="Normal 7 17 2 2_Sheet1" xfId="36233"/>
    <cellStyle name="Normal 7 17 2 3" xfId="12181"/>
    <cellStyle name="Normal 7 17 2 3 2" xfId="36235"/>
    <cellStyle name="Normal 7 17 2 3 3" xfId="36236"/>
    <cellStyle name="Normal 7 17 2 3 4" xfId="36234"/>
    <cellStyle name="Normal 7 17 2 4" xfId="17198"/>
    <cellStyle name="Normal 7 17 2 4 2" xfId="36237"/>
    <cellStyle name="Normal 7 17 2_Sheet1" xfId="36238"/>
    <cellStyle name="Normal 7 17 3" xfId="2345"/>
    <cellStyle name="Normal 7 17 3 2" xfId="11007"/>
    <cellStyle name="Normal 7 17 3 2 2" xfId="36240"/>
    <cellStyle name="Normal 7 17 3 2 3" xfId="36239"/>
    <cellStyle name="Normal 7 17 3 2_Sheet2" xfId="36241"/>
    <cellStyle name="Normal 7 17 3 3" xfId="36242"/>
    <cellStyle name="Normal 7 17 3 4" xfId="36243"/>
    <cellStyle name="Normal 7 17 3_Sheet1" xfId="36244"/>
    <cellStyle name="Normal 7 17 4" xfId="12180"/>
    <cellStyle name="Normal 7 17 4 2" xfId="36246"/>
    <cellStyle name="Normal 7 17 4 3" xfId="36247"/>
    <cellStyle name="Normal 7 17 4 4" xfId="36245"/>
    <cellStyle name="Normal 7 17 5" xfId="17197"/>
    <cellStyle name="Normal 7 17 5 2" xfId="36248"/>
    <cellStyle name="Normal 7 17_ASP" xfId="10050"/>
    <cellStyle name="Normal 7 18" xfId="742"/>
    <cellStyle name="Normal 7 18 2" xfId="743"/>
    <cellStyle name="Normal 7 18 2 2" xfId="2348"/>
    <cellStyle name="Normal 7 18 2 2 2" xfId="11008"/>
    <cellStyle name="Normal 7 18 2 2 2 2" xfId="36250"/>
    <cellStyle name="Normal 7 18 2 2 2 3" xfId="36249"/>
    <cellStyle name="Normal 7 18 2 2 2_Sheet2" xfId="36251"/>
    <cellStyle name="Normal 7 18 2 2 3" xfId="36252"/>
    <cellStyle name="Normal 7 18 2 2 4" xfId="36253"/>
    <cellStyle name="Normal 7 18 2 2_Sheet1" xfId="36254"/>
    <cellStyle name="Normal 7 18 2 3" xfId="12183"/>
    <cellStyle name="Normal 7 18 2 3 2" xfId="36256"/>
    <cellStyle name="Normal 7 18 2 3 3" xfId="36257"/>
    <cellStyle name="Normal 7 18 2 3 4" xfId="36255"/>
    <cellStyle name="Normal 7 18 2 4" xfId="17200"/>
    <cellStyle name="Normal 7 18 2 4 2" xfId="36258"/>
    <cellStyle name="Normal 7 18 2_Sheet1" xfId="36259"/>
    <cellStyle name="Normal 7 18 3" xfId="2347"/>
    <cellStyle name="Normal 7 18 3 2" xfId="11009"/>
    <cellStyle name="Normal 7 18 3 2 2" xfId="36261"/>
    <cellStyle name="Normal 7 18 3 2 3" xfId="36260"/>
    <cellStyle name="Normal 7 18 3 2_Sheet2" xfId="36262"/>
    <cellStyle name="Normal 7 18 3 3" xfId="36263"/>
    <cellStyle name="Normal 7 18 3 4" xfId="36264"/>
    <cellStyle name="Normal 7 18 3_Sheet1" xfId="36265"/>
    <cellStyle name="Normal 7 18 4" xfId="12182"/>
    <cellStyle name="Normal 7 18 4 2" xfId="36267"/>
    <cellStyle name="Normal 7 18 4 3" xfId="36268"/>
    <cellStyle name="Normal 7 18 4 4" xfId="36266"/>
    <cellStyle name="Normal 7 18 5" xfId="17199"/>
    <cellStyle name="Normal 7 18 5 2" xfId="36269"/>
    <cellStyle name="Normal 7 18_ASP" xfId="10051"/>
    <cellStyle name="Normal 7 19" xfId="1123"/>
    <cellStyle name="Normal 7 19 2" xfId="12553"/>
    <cellStyle name="Normal 7 19 2 2" xfId="36271"/>
    <cellStyle name="Normal 7 19 2 3" xfId="36270"/>
    <cellStyle name="Normal 7 19 3" xfId="17570"/>
    <cellStyle name="Normal 7 19 3 2" xfId="36272"/>
    <cellStyle name="Normal 7 19_Sheet1" xfId="36273"/>
    <cellStyle name="Normal 7 2" xfId="744"/>
    <cellStyle name="Normal 7 2 2" xfId="745"/>
    <cellStyle name="Normal 7 2 2 2" xfId="2350"/>
    <cellStyle name="Normal 7 2 2 2 2" xfId="11010"/>
    <cellStyle name="Normal 7 2 2 2 2 2" xfId="36275"/>
    <cellStyle name="Normal 7 2 2 2 2 3" xfId="36274"/>
    <cellStyle name="Normal 7 2 2 2 2_Sheet2" xfId="36276"/>
    <cellStyle name="Normal 7 2 2 2 3" xfId="36277"/>
    <cellStyle name="Normal 7 2 2 2 4" xfId="36278"/>
    <cellStyle name="Normal 7 2 2 2_Sheet1" xfId="36279"/>
    <cellStyle name="Normal 7 2 2 3" xfId="12185"/>
    <cellStyle name="Normal 7 2 2 3 2" xfId="36281"/>
    <cellStyle name="Normal 7 2 2 3 3" xfId="36282"/>
    <cellStyle name="Normal 7 2 2 3 4" xfId="36280"/>
    <cellStyle name="Normal 7 2 2 4" xfId="17202"/>
    <cellStyle name="Normal 7 2 2 4 2" xfId="36283"/>
    <cellStyle name="Normal 7 2 2_Sheet1" xfId="36284"/>
    <cellStyle name="Normal 7 2 3" xfId="2349"/>
    <cellStyle name="Normal 7 2 3 2" xfId="11280"/>
    <cellStyle name="Normal 7 2 3 2 2" xfId="36286"/>
    <cellStyle name="Normal 7 2 3 2 3" xfId="36285"/>
    <cellStyle name="Normal 7 2 3 2_Sheet2" xfId="36287"/>
    <cellStyle name="Normal 7 2 3 3" xfId="3643"/>
    <cellStyle name="Normal 7 2 3 3 2" xfId="36289"/>
    <cellStyle name="Normal 7 2 3 3 3" xfId="36288"/>
    <cellStyle name="Normal 7 2 3 3_Sheet2" xfId="36290"/>
    <cellStyle name="Normal 7 2 3 4" xfId="13899"/>
    <cellStyle name="Normal 7 2 3 4 2" xfId="36291"/>
    <cellStyle name="Normal 7 2 3 5" xfId="18911"/>
    <cellStyle name="Normal 7 2 3 5 2" xfId="36292"/>
    <cellStyle name="Normal 7 2 3 6" xfId="36293"/>
    <cellStyle name="Normal 7 2 3_Sheet1" xfId="36294"/>
    <cellStyle name="Normal 7 2 4" xfId="12184"/>
    <cellStyle name="Normal 7 2 4 2" xfId="36295"/>
    <cellStyle name="Normal 7 2 4 2 2" xfId="36296"/>
    <cellStyle name="Normal 7 2 4 2_Sheet2" xfId="36297"/>
    <cellStyle name="Normal 7 2 4 3" xfId="36298"/>
    <cellStyle name="Normal 7 2 4 4" xfId="36299"/>
    <cellStyle name="Normal 7 2 4_Sheet1" xfId="36300"/>
    <cellStyle name="Normal 7 2 5" xfId="17201"/>
    <cellStyle name="Normal 7 2 5 2" xfId="36302"/>
    <cellStyle name="Normal 7 2 5 3" xfId="36303"/>
    <cellStyle name="Normal 7 2 5 4" xfId="36301"/>
    <cellStyle name="Normal 7 2 6" xfId="36304"/>
    <cellStyle name="Normal 7 2_ASP" xfId="10052"/>
    <cellStyle name="Normal 7 20" xfId="1293"/>
    <cellStyle name="Normal 7 20 2" xfId="1362"/>
    <cellStyle name="Normal 7 20 2 2" xfId="12786"/>
    <cellStyle name="Normal 7 20 2 2 2" xfId="36305"/>
    <cellStyle name="Normal 7 20 2 3" xfId="17803"/>
    <cellStyle name="Normal 7 20 2_Sheet1" xfId="36306"/>
    <cellStyle name="Normal 7 20 3" xfId="12717"/>
    <cellStyle name="Normal 7 20 3 2" xfId="36307"/>
    <cellStyle name="Normal 7 20 4" xfId="17734"/>
    <cellStyle name="Normal 7 20 4 2" xfId="36308"/>
    <cellStyle name="Normal 7 20_Sheet1" xfId="36309"/>
    <cellStyle name="Normal 7 21" xfId="2330"/>
    <cellStyle name="Normal 7 21 2" xfId="10111"/>
    <cellStyle name="Normal 7 21 3" xfId="36310"/>
    <cellStyle name="Normal 7 21 4" xfId="36311"/>
    <cellStyle name="Normal 7 21_Sheet1" xfId="36312"/>
    <cellStyle name="Normal 7 22" xfId="10195"/>
    <cellStyle name="Normal 7 22 2" xfId="11217"/>
    <cellStyle name="Normal 7 22 2 2" xfId="36314"/>
    <cellStyle name="Normal 7 22 3" xfId="36315"/>
    <cellStyle name="Normal 7 22 4" xfId="36313"/>
    <cellStyle name="Normal 7 23" xfId="10203"/>
    <cellStyle name="Normal 7 23 2" xfId="36317"/>
    <cellStyle name="Normal 7 23 3" xfId="36316"/>
    <cellStyle name="Normal 7 24" xfId="12165"/>
    <cellStyle name="Normal 7 24 2" xfId="36318"/>
    <cellStyle name="Normal 7 25" xfId="17182"/>
    <cellStyle name="Normal 7 25 2" xfId="36319"/>
    <cellStyle name="Normal 7 26" xfId="36320"/>
    <cellStyle name="Normal 7 27" xfId="36321"/>
    <cellStyle name="Normal 7 3" xfId="746"/>
    <cellStyle name="Normal 7 3 2" xfId="747"/>
    <cellStyle name="Normal 7 3 2 2" xfId="2352"/>
    <cellStyle name="Normal 7 3 2 2 2" xfId="11011"/>
    <cellStyle name="Normal 7 3 2 2 2 2" xfId="36323"/>
    <cellStyle name="Normal 7 3 2 2 2 3" xfId="36322"/>
    <cellStyle name="Normal 7 3 2 2 2_Sheet2" xfId="36324"/>
    <cellStyle name="Normal 7 3 2 2 3" xfId="36325"/>
    <cellStyle name="Normal 7 3 2 2 4" xfId="36326"/>
    <cellStyle name="Normal 7 3 2 2_Sheet1" xfId="36327"/>
    <cellStyle name="Normal 7 3 2 3" xfId="12187"/>
    <cellStyle name="Normal 7 3 2 3 2" xfId="36329"/>
    <cellStyle name="Normal 7 3 2 3 3" xfId="36330"/>
    <cellStyle name="Normal 7 3 2 3 4" xfId="36328"/>
    <cellStyle name="Normal 7 3 2 4" xfId="17204"/>
    <cellStyle name="Normal 7 3 2 4 2" xfId="36331"/>
    <cellStyle name="Normal 7 3 2_Sheet1" xfId="36332"/>
    <cellStyle name="Normal 7 3 3" xfId="2351"/>
    <cellStyle name="Normal 7 3 3 2" xfId="11012"/>
    <cellStyle name="Normal 7 3 3 2 2" xfId="36334"/>
    <cellStyle name="Normal 7 3 3 2 3" xfId="36333"/>
    <cellStyle name="Normal 7 3 3 2_Sheet2" xfId="36335"/>
    <cellStyle name="Normal 7 3 3 3" xfId="36336"/>
    <cellStyle name="Normal 7 3 3 4" xfId="36337"/>
    <cellStyle name="Normal 7 3 3_Sheet1" xfId="36338"/>
    <cellStyle name="Normal 7 3 4" xfId="12186"/>
    <cellStyle name="Normal 7 3 4 2" xfId="36340"/>
    <cellStyle name="Normal 7 3 4 3" xfId="36341"/>
    <cellStyle name="Normal 7 3 4 4" xfId="36339"/>
    <cellStyle name="Normal 7 3 5" xfId="17203"/>
    <cellStyle name="Normal 7 3 5 2" xfId="36342"/>
    <cellStyle name="Normal 7 3_ASP" xfId="10053"/>
    <cellStyle name="Normal 7 4" xfId="748"/>
    <cellStyle name="Normal 7 4 2" xfId="749"/>
    <cellStyle name="Normal 7 4 2 2" xfId="2354"/>
    <cellStyle name="Normal 7 4 2 2 2" xfId="11013"/>
    <cellStyle name="Normal 7 4 2 2 2 2" xfId="36344"/>
    <cellStyle name="Normal 7 4 2 2 2 3" xfId="36343"/>
    <cellStyle name="Normal 7 4 2 2 2_Sheet2" xfId="36345"/>
    <cellStyle name="Normal 7 4 2 2 3" xfId="36346"/>
    <cellStyle name="Normal 7 4 2 2 4" xfId="36347"/>
    <cellStyle name="Normal 7 4 2 2_Sheet1" xfId="36348"/>
    <cellStyle name="Normal 7 4 2 3" xfId="12189"/>
    <cellStyle name="Normal 7 4 2 3 2" xfId="36350"/>
    <cellStyle name="Normal 7 4 2 3 3" xfId="36351"/>
    <cellStyle name="Normal 7 4 2 3 4" xfId="36349"/>
    <cellStyle name="Normal 7 4 2 4" xfId="17206"/>
    <cellStyle name="Normal 7 4 2 4 2" xfId="36352"/>
    <cellStyle name="Normal 7 4 2_Sheet1" xfId="36353"/>
    <cellStyle name="Normal 7 4 3" xfId="2353"/>
    <cellStyle name="Normal 7 4 3 2" xfId="11014"/>
    <cellStyle name="Normal 7 4 3 2 2" xfId="36355"/>
    <cellStyle name="Normal 7 4 3 2 3" xfId="36354"/>
    <cellStyle name="Normal 7 4 3 2_Sheet2" xfId="36356"/>
    <cellStyle name="Normal 7 4 3 3" xfId="36357"/>
    <cellStyle name="Normal 7 4 3 4" xfId="36358"/>
    <cellStyle name="Normal 7 4 3_Sheet1" xfId="36359"/>
    <cellStyle name="Normal 7 4 4" xfId="12188"/>
    <cellStyle name="Normal 7 4 4 2" xfId="36361"/>
    <cellStyle name="Normal 7 4 4 3" xfId="36362"/>
    <cellStyle name="Normal 7 4 4 4" xfId="36360"/>
    <cellStyle name="Normal 7 4 5" xfId="17205"/>
    <cellStyle name="Normal 7 4 5 2" xfId="36363"/>
    <cellStyle name="Normal 7 4_ASP" xfId="10054"/>
    <cellStyle name="Normal 7 5" xfId="750"/>
    <cellStyle name="Normal 7 5 2" xfId="751"/>
    <cellStyle name="Normal 7 5 2 2" xfId="2356"/>
    <cellStyle name="Normal 7 5 2 2 2" xfId="11015"/>
    <cellStyle name="Normal 7 5 2 2 2 2" xfId="36365"/>
    <cellStyle name="Normal 7 5 2 2 2 3" xfId="36364"/>
    <cellStyle name="Normal 7 5 2 2 2_Sheet2" xfId="36366"/>
    <cellStyle name="Normal 7 5 2 2 3" xfId="36367"/>
    <cellStyle name="Normal 7 5 2 2 4" xfId="36368"/>
    <cellStyle name="Normal 7 5 2 2_Sheet1" xfId="36369"/>
    <cellStyle name="Normal 7 5 2 3" xfId="12191"/>
    <cellStyle name="Normal 7 5 2 3 2" xfId="36371"/>
    <cellStyle name="Normal 7 5 2 3 3" xfId="36372"/>
    <cellStyle name="Normal 7 5 2 3 4" xfId="36370"/>
    <cellStyle name="Normal 7 5 2 4" xfId="17208"/>
    <cellStyle name="Normal 7 5 2 4 2" xfId="36373"/>
    <cellStyle name="Normal 7 5 2_Sheet1" xfId="36374"/>
    <cellStyle name="Normal 7 5 3" xfId="2355"/>
    <cellStyle name="Normal 7 5 3 2" xfId="11016"/>
    <cellStyle name="Normal 7 5 3 2 2" xfId="36376"/>
    <cellStyle name="Normal 7 5 3 2 3" xfId="36375"/>
    <cellStyle name="Normal 7 5 3 2_Sheet2" xfId="36377"/>
    <cellStyle name="Normal 7 5 3 3" xfId="36378"/>
    <cellStyle name="Normal 7 5 3 4" xfId="36379"/>
    <cellStyle name="Normal 7 5 3_Sheet1" xfId="36380"/>
    <cellStyle name="Normal 7 5 4" xfId="12190"/>
    <cellStyle name="Normal 7 5 4 2" xfId="36382"/>
    <cellStyle name="Normal 7 5 4 3" xfId="36383"/>
    <cellStyle name="Normal 7 5 4 4" xfId="36381"/>
    <cellStyle name="Normal 7 5 5" xfId="17207"/>
    <cellStyle name="Normal 7 5 5 2" xfId="36384"/>
    <cellStyle name="Normal 7 5_ASP" xfId="10055"/>
    <cellStyle name="Normal 7 6" xfId="752"/>
    <cellStyle name="Normal 7 6 2" xfId="753"/>
    <cellStyle name="Normal 7 6 2 2" xfId="2358"/>
    <cellStyle name="Normal 7 6 2 2 2" xfId="11017"/>
    <cellStyle name="Normal 7 6 2 2 2 2" xfId="36386"/>
    <cellStyle name="Normal 7 6 2 2 2 3" xfId="36385"/>
    <cellStyle name="Normal 7 6 2 2 2_Sheet2" xfId="36387"/>
    <cellStyle name="Normal 7 6 2 2 3" xfId="36388"/>
    <cellStyle name="Normal 7 6 2 2 4" xfId="36389"/>
    <cellStyle name="Normal 7 6 2 2_Sheet1" xfId="36390"/>
    <cellStyle name="Normal 7 6 2 3" xfId="12193"/>
    <cellStyle name="Normal 7 6 2 3 2" xfId="36392"/>
    <cellStyle name="Normal 7 6 2 3 3" xfId="36393"/>
    <cellStyle name="Normal 7 6 2 3 4" xfId="36391"/>
    <cellStyle name="Normal 7 6 2 4" xfId="17210"/>
    <cellStyle name="Normal 7 6 2 4 2" xfId="36394"/>
    <cellStyle name="Normal 7 6 2_Sheet1" xfId="36395"/>
    <cellStyle name="Normal 7 6 3" xfId="2357"/>
    <cellStyle name="Normal 7 6 3 2" xfId="11018"/>
    <cellStyle name="Normal 7 6 3 2 2" xfId="36397"/>
    <cellStyle name="Normal 7 6 3 2 3" xfId="36396"/>
    <cellStyle name="Normal 7 6 3 2_Sheet2" xfId="36398"/>
    <cellStyle name="Normal 7 6 3 3" xfId="36399"/>
    <cellStyle name="Normal 7 6 3 4" xfId="36400"/>
    <cellStyle name="Normal 7 6 3_Sheet1" xfId="36401"/>
    <cellStyle name="Normal 7 6 4" xfId="12192"/>
    <cellStyle name="Normal 7 6 4 2" xfId="36403"/>
    <cellStyle name="Normal 7 6 4 3" xfId="36404"/>
    <cellStyle name="Normal 7 6 4 4" xfId="36402"/>
    <cellStyle name="Normal 7 6 5" xfId="17209"/>
    <cellStyle name="Normal 7 6 5 2" xfId="36405"/>
    <cellStyle name="Normal 7 6_ASP" xfId="10056"/>
    <cellStyle name="Normal 7 7" xfId="754"/>
    <cellStyle name="Normal 7 7 2" xfId="755"/>
    <cellStyle name="Normal 7 7 2 2" xfId="2360"/>
    <cellStyle name="Normal 7 7 2 2 2" xfId="11019"/>
    <cellStyle name="Normal 7 7 2 2 2 2" xfId="36407"/>
    <cellStyle name="Normal 7 7 2 2 2 3" xfId="36406"/>
    <cellStyle name="Normal 7 7 2 2 2_Sheet2" xfId="36408"/>
    <cellStyle name="Normal 7 7 2 2 3" xfId="36409"/>
    <cellStyle name="Normal 7 7 2 2 4" xfId="36410"/>
    <cellStyle name="Normal 7 7 2 2_Sheet1" xfId="36411"/>
    <cellStyle name="Normal 7 7 2 3" xfId="12195"/>
    <cellStyle name="Normal 7 7 2 3 2" xfId="36413"/>
    <cellStyle name="Normal 7 7 2 3 3" xfId="36414"/>
    <cellStyle name="Normal 7 7 2 3 4" xfId="36412"/>
    <cellStyle name="Normal 7 7 2 4" xfId="17212"/>
    <cellStyle name="Normal 7 7 2 4 2" xfId="36415"/>
    <cellStyle name="Normal 7 7 2_Sheet1" xfId="36416"/>
    <cellStyle name="Normal 7 7 3" xfId="2359"/>
    <cellStyle name="Normal 7 7 3 2" xfId="11020"/>
    <cellStyle name="Normal 7 7 3 2 2" xfId="36418"/>
    <cellStyle name="Normal 7 7 3 2 3" xfId="36417"/>
    <cellStyle name="Normal 7 7 3 2_Sheet2" xfId="36419"/>
    <cellStyle name="Normal 7 7 3 3" xfId="36420"/>
    <cellStyle name="Normal 7 7 3 4" xfId="36421"/>
    <cellStyle name="Normal 7 7 3_Sheet1" xfId="36422"/>
    <cellStyle name="Normal 7 7 4" xfId="12194"/>
    <cellStyle name="Normal 7 7 4 2" xfId="36424"/>
    <cellStyle name="Normal 7 7 4 3" xfId="36425"/>
    <cellStyle name="Normal 7 7 4 4" xfId="36423"/>
    <cellStyle name="Normal 7 7 5" xfId="17211"/>
    <cellStyle name="Normal 7 7 5 2" xfId="36426"/>
    <cellStyle name="Normal 7 7_ASP" xfId="10057"/>
    <cellStyle name="Normal 7 8" xfId="756"/>
    <cellStyle name="Normal 7 8 2" xfId="757"/>
    <cellStyle name="Normal 7 8 2 2" xfId="2362"/>
    <cellStyle name="Normal 7 8 2 2 2" xfId="11021"/>
    <cellStyle name="Normal 7 8 2 2 2 2" xfId="36428"/>
    <cellStyle name="Normal 7 8 2 2 2 3" xfId="36427"/>
    <cellStyle name="Normal 7 8 2 2 2_Sheet2" xfId="36429"/>
    <cellStyle name="Normal 7 8 2 2 3" xfId="36430"/>
    <cellStyle name="Normal 7 8 2 2 4" xfId="36431"/>
    <cellStyle name="Normal 7 8 2 2_Sheet1" xfId="36432"/>
    <cellStyle name="Normal 7 8 2 3" xfId="12197"/>
    <cellStyle name="Normal 7 8 2 3 2" xfId="36434"/>
    <cellStyle name="Normal 7 8 2 3 3" xfId="36435"/>
    <cellStyle name="Normal 7 8 2 3 4" xfId="36433"/>
    <cellStyle name="Normal 7 8 2 4" xfId="17214"/>
    <cellStyle name="Normal 7 8 2 4 2" xfId="36436"/>
    <cellStyle name="Normal 7 8 2_Sheet1" xfId="36437"/>
    <cellStyle name="Normal 7 8 3" xfId="2361"/>
    <cellStyle name="Normal 7 8 3 2" xfId="11022"/>
    <cellStyle name="Normal 7 8 3 2 2" xfId="36439"/>
    <cellStyle name="Normal 7 8 3 2 3" xfId="36438"/>
    <cellStyle name="Normal 7 8 3 2_Sheet2" xfId="36440"/>
    <cellStyle name="Normal 7 8 3 3" xfId="36441"/>
    <cellStyle name="Normal 7 8 3 4" xfId="36442"/>
    <cellStyle name="Normal 7 8 3_Sheet1" xfId="36443"/>
    <cellStyle name="Normal 7 8 4" xfId="12196"/>
    <cellStyle name="Normal 7 8 4 2" xfId="36445"/>
    <cellStyle name="Normal 7 8 4 3" xfId="36446"/>
    <cellStyle name="Normal 7 8 4 4" xfId="36444"/>
    <cellStyle name="Normal 7 8 5" xfId="17213"/>
    <cellStyle name="Normal 7 8 5 2" xfId="36447"/>
    <cellStyle name="Normal 7 8_ASP" xfId="10058"/>
    <cellStyle name="Normal 7 9" xfId="758"/>
    <cellStyle name="Normal 7 9 2" xfId="759"/>
    <cellStyle name="Normal 7 9 2 2" xfId="2364"/>
    <cellStyle name="Normal 7 9 2 2 2" xfId="11023"/>
    <cellStyle name="Normal 7 9 2 2 2 2" xfId="36449"/>
    <cellStyle name="Normal 7 9 2 2 2 3" xfId="36448"/>
    <cellStyle name="Normal 7 9 2 2 2_Sheet2" xfId="36450"/>
    <cellStyle name="Normal 7 9 2 2 3" xfId="36451"/>
    <cellStyle name="Normal 7 9 2 2 4" xfId="36452"/>
    <cellStyle name="Normal 7 9 2 2_Sheet1" xfId="36453"/>
    <cellStyle name="Normal 7 9 2 3" xfId="12199"/>
    <cellStyle name="Normal 7 9 2 3 2" xfId="36455"/>
    <cellStyle name="Normal 7 9 2 3 3" xfId="36456"/>
    <cellStyle name="Normal 7 9 2 3 4" xfId="36454"/>
    <cellStyle name="Normal 7 9 2 4" xfId="17216"/>
    <cellStyle name="Normal 7 9 2 4 2" xfId="36457"/>
    <cellStyle name="Normal 7 9 2_Sheet1" xfId="36458"/>
    <cellStyle name="Normal 7 9 3" xfId="2363"/>
    <cellStyle name="Normal 7 9 3 2" xfId="11024"/>
    <cellStyle name="Normal 7 9 3 2 2" xfId="36460"/>
    <cellStyle name="Normal 7 9 3 2 3" xfId="36459"/>
    <cellStyle name="Normal 7 9 3 2_Sheet2" xfId="36461"/>
    <cellStyle name="Normal 7 9 3 3" xfId="36462"/>
    <cellStyle name="Normal 7 9 3 4" xfId="36463"/>
    <cellStyle name="Normal 7 9 3_Sheet1" xfId="36464"/>
    <cellStyle name="Normal 7 9 4" xfId="12198"/>
    <cellStyle name="Normal 7 9 4 2" xfId="36466"/>
    <cellStyle name="Normal 7 9 4 3" xfId="36467"/>
    <cellStyle name="Normal 7 9 4 4" xfId="36465"/>
    <cellStyle name="Normal 7 9 5" xfId="17215"/>
    <cellStyle name="Normal 7 9 5 2" xfId="36468"/>
    <cellStyle name="Normal 7 9_ASP" xfId="10059"/>
    <cellStyle name="Normal 7_77" xfId="22205"/>
    <cellStyle name="Normal 70" xfId="1497"/>
    <cellStyle name="Normal 70 2" xfId="760"/>
    <cellStyle name="Normal 70 2 2" xfId="2365"/>
    <cellStyle name="Normal 70 2 2 2" xfId="10327"/>
    <cellStyle name="Normal 70 2 2 2 2" xfId="36470"/>
    <cellStyle name="Normal 70 2 2 3" xfId="36471"/>
    <cellStyle name="Normal 70 2 2 4" xfId="36472"/>
    <cellStyle name="Normal 70 2 2_Sheet1" xfId="36473"/>
    <cellStyle name="Normal 70 2 3" xfId="12200"/>
    <cellStyle name="Normal 70 2 3 2" xfId="36474"/>
    <cellStyle name="Normal 70 2 3 3" xfId="36475"/>
    <cellStyle name="Normal 70 2 3 4" xfId="36476"/>
    <cellStyle name="Normal 70 2 3_Sheet1" xfId="36477"/>
    <cellStyle name="Normal 70 2 4" xfId="17217"/>
    <cellStyle name="Normal 70 2 4 2" xfId="36479"/>
    <cellStyle name="Normal 70 2 4 3" xfId="36480"/>
    <cellStyle name="Normal 70 2 4 4" xfId="36478"/>
    <cellStyle name="Normal 70 2 4_Sheet2" xfId="36481"/>
    <cellStyle name="Normal 70 2 5" xfId="36482"/>
    <cellStyle name="Normal 70 2_Sheet1" xfId="36483"/>
    <cellStyle name="Normal 70 3" xfId="761"/>
    <cellStyle name="Normal 70 3 2" xfId="2366"/>
    <cellStyle name="Normal 70 3 2 2" xfId="10328"/>
    <cellStyle name="Normal 70 3 2 2 2" xfId="36484"/>
    <cellStyle name="Normal 70 3 2 3" xfId="36485"/>
    <cellStyle name="Normal 70 3 2 4" xfId="36486"/>
    <cellStyle name="Normal 70 3 2_Sheet1" xfId="36487"/>
    <cellStyle name="Normal 70 3 3" xfId="12201"/>
    <cellStyle name="Normal 70 3 3 2" xfId="36488"/>
    <cellStyle name="Normal 70 3 3 3" xfId="36489"/>
    <cellStyle name="Normal 70 3 3 4" xfId="36490"/>
    <cellStyle name="Normal 70 3 3_Sheet1" xfId="36491"/>
    <cellStyle name="Normal 70 3 4" xfId="17218"/>
    <cellStyle name="Normal 70 3 4 2" xfId="36493"/>
    <cellStyle name="Normal 70 3 4 3" xfId="36494"/>
    <cellStyle name="Normal 70 3 4 4" xfId="36492"/>
    <cellStyle name="Normal 70 3 4_Sheet2" xfId="36495"/>
    <cellStyle name="Normal 70 3 5" xfId="36496"/>
    <cellStyle name="Normal 70 3_Sheet1" xfId="36497"/>
    <cellStyle name="Normal 70 4" xfId="11196"/>
    <cellStyle name="Normal 70 4 2" xfId="36498"/>
    <cellStyle name="Normal 70 5" xfId="12919"/>
    <cellStyle name="Normal 70 5 2" xfId="36469"/>
    <cellStyle name="Normal 70 6" xfId="17936"/>
    <cellStyle name="Normal 70_Sheet2" xfId="36499"/>
    <cellStyle name="Normal 71" xfId="1498"/>
    <cellStyle name="Normal 71 2" xfId="762"/>
    <cellStyle name="Normal 71 2 2" xfId="2367"/>
    <cellStyle name="Normal 71 2 2 2" xfId="10329"/>
    <cellStyle name="Normal 71 2 2 2 2" xfId="36501"/>
    <cellStyle name="Normal 71 2 2 3" xfId="36502"/>
    <cellStyle name="Normal 71 2 2 4" xfId="36503"/>
    <cellStyle name="Normal 71 2 2_Sheet1" xfId="36504"/>
    <cellStyle name="Normal 71 2 3" xfId="12202"/>
    <cellStyle name="Normal 71 2 3 2" xfId="36505"/>
    <cellStyle name="Normal 71 2 3 3" xfId="36506"/>
    <cellStyle name="Normal 71 2 3 4" xfId="36507"/>
    <cellStyle name="Normal 71 2 3_Sheet1" xfId="36508"/>
    <cellStyle name="Normal 71 2 4" xfId="17219"/>
    <cellStyle name="Normal 71 2 4 2" xfId="36510"/>
    <cellStyle name="Normal 71 2 4 3" xfId="36511"/>
    <cellStyle name="Normal 71 2 4 4" xfId="36509"/>
    <cellStyle name="Normal 71 2 4_Sheet2" xfId="36512"/>
    <cellStyle name="Normal 71 2 5" xfId="36513"/>
    <cellStyle name="Normal 71 2_Sheet1" xfId="36514"/>
    <cellStyle name="Normal 71 3" xfId="763"/>
    <cellStyle name="Normal 71 3 2" xfId="2368"/>
    <cellStyle name="Normal 71 3 2 2" xfId="10330"/>
    <cellStyle name="Normal 71 3 2 2 2" xfId="36515"/>
    <cellStyle name="Normal 71 3 2 3" xfId="36516"/>
    <cellStyle name="Normal 71 3 2 4" xfId="36517"/>
    <cellStyle name="Normal 71 3 2_Sheet1" xfId="36518"/>
    <cellStyle name="Normal 71 3 3" xfId="12203"/>
    <cellStyle name="Normal 71 3 3 2" xfId="36519"/>
    <cellStyle name="Normal 71 3 3 3" xfId="36520"/>
    <cellStyle name="Normal 71 3 3 4" xfId="36521"/>
    <cellStyle name="Normal 71 3 3_Sheet1" xfId="36522"/>
    <cellStyle name="Normal 71 3 4" xfId="17220"/>
    <cellStyle name="Normal 71 3 4 2" xfId="36524"/>
    <cellStyle name="Normal 71 3 4 3" xfId="36525"/>
    <cellStyle name="Normal 71 3 4 4" xfId="36523"/>
    <cellStyle name="Normal 71 3 4_Sheet2" xfId="36526"/>
    <cellStyle name="Normal 71 3 5" xfId="36527"/>
    <cellStyle name="Normal 71 3_Sheet1" xfId="36528"/>
    <cellStyle name="Normal 71 4" xfId="11197"/>
    <cellStyle name="Normal 71 4 2" xfId="36529"/>
    <cellStyle name="Normal 71 5" xfId="12920"/>
    <cellStyle name="Normal 71 5 2" xfId="36500"/>
    <cellStyle name="Normal 71 6" xfId="17937"/>
    <cellStyle name="Normal 71_Sheet2" xfId="36530"/>
    <cellStyle name="Normal 72" xfId="1500"/>
    <cellStyle name="Normal 72 2" xfId="764"/>
    <cellStyle name="Normal 72 2 2" xfId="2369"/>
    <cellStyle name="Normal 72 2 2 2" xfId="10331"/>
    <cellStyle name="Normal 72 2 2 2 2" xfId="36532"/>
    <cellStyle name="Normal 72 2 2 3" xfId="36533"/>
    <cellStyle name="Normal 72 2 2 4" xfId="36534"/>
    <cellStyle name="Normal 72 2 2_Sheet1" xfId="36535"/>
    <cellStyle name="Normal 72 2 3" xfId="12204"/>
    <cellStyle name="Normal 72 2 3 2" xfId="36536"/>
    <cellStyle name="Normal 72 2 3 3" xfId="36537"/>
    <cellStyle name="Normal 72 2 3 4" xfId="36538"/>
    <cellStyle name="Normal 72 2 3_Sheet1" xfId="36539"/>
    <cellStyle name="Normal 72 2 4" xfId="17221"/>
    <cellStyle name="Normal 72 2 4 2" xfId="36541"/>
    <cellStyle name="Normal 72 2 4 3" xfId="36542"/>
    <cellStyle name="Normal 72 2 4 4" xfId="36540"/>
    <cellStyle name="Normal 72 2 4_Sheet2" xfId="36543"/>
    <cellStyle name="Normal 72 2 5" xfId="36544"/>
    <cellStyle name="Normal 72 2_Sheet1" xfId="36545"/>
    <cellStyle name="Normal 72 3" xfId="765"/>
    <cellStyle name="Normal 72 3 2" xfId="2370"/>
    <cellStyle name="Normal 72 3 2 2" xfId="10332"/>
    <cellStyle name="Normal 72 3 2 2 2" xfId="36546"/>
    <cellStyle name="Normal 72 3 2 3" xfId="36547"/>
    <cellStyle name="Normal 72 3 2 4" xfId="36548"/>
    <cellStyle name="Normal 72 3 2_Sheet1" xfId="36549"/>
    <cellStyle name="Normal 72 3 3" xfId="12205"/>
    <cellStyle name="Normal 72 3 3 2" xfId="36550"/>
    <cellStyle name="Normal 72 3 3 3" xfId="36551"/>
    <cellStyle name="Normal 72 3 3 4" xfId="36552"/>
    <cellStyle name="Normal 72 3 3_Sheet1" xfId="36553"/>
    <cellStyle name="Normal 72 3 4" xfId="17222"/>
    <cellStyle name="Normal 72 3 4 2" xfId="36555"/>
    <cellStyle name="Normal 72 3 4 3" xfId="36556"/>
    <cellStyle name="Normal 72 3 4 4" xfId="36554"/>
    <cellStyle name="Normal 72 3 4_Sheet2" xfId="36557"/>
    <cellStyle name="Normal 72 3 5" xfId="36558"/>
    <cellStyle name="Normal 72 3_Sheet1" xfId="36559"/>
    <cellStyle name="Normal 72 4" xfId="11198"/>
    <cellStyle name="Normal 72 4 2" xfId="36560"/>
    <cellStyle name="Normal 72 5" xfId="12922"/>
    <cellStyle name="Normal 72 5 2" xfId="36531"/>
    <cellStyle name="Normal 72 6" xfId="17939"/>
    <cellStyle name="Normal 72_Sheet2" xfId="36561"/>
    <cellStyle name="Normal 73" xfId="1501"/>
    <cellStyle name="Normal 73 2" xfId="766"/>
    <cellStyle name="Normal 73 2 2" xfId="2371"/>
    <cellStyle name="Normal 73 2 2 2" xfId="10333"/>
    <cellStyle name="Normal 73 2 2 2 2" xfId="36563"/>
    <cellStyle name="Normal 73 2 2 3" xfId="36564"/>
    <cellStyle name="Normal 73 2 2 4" xfId="36565"/>
    <cellStyle name="Normal 73 2 2_Sheet1" xfId="36566"/>
    <cellStyle name="Normal 73 2 3" xfId="12206"/>
    <cellStyle name="Normal 73 2 3 2" xfId="36567"/>
    <cellStyle name="Normal 73 2 3 3" xfId="36568"/>
    <cellStyle name="Normal 73 2 3 4" xfId="36569"/>
    <cellStyle name="Normal 73 2 3_Sheet1" xfId="36570"/>
    <cellStyle name="Normal 73 2 4" xfId="17223"/>
    <cellStyle name="Normal 73 2 4 2" xfId="36572"/>
    <cellStyle name="Normal 73 2 4 3" xfId="36573"/>
    <cellStyle name="Normal 73 2 4 4" xfId="36571"/>
    <cellStyle name="Normal 73 2 4_Sheet2" xfId="36574"/>
    <cellStyle name="Normal 73 2 5" xfId="36575"/>
    <cellStyle name="Normal 73 2_Sheet1" xfId="36576"/>
    <cellStyle name="Normal 73 3" xfId="767"/>
    <cellStyle name="Normal 73 3 2" xfId="2372"/>
    <cellStyle name="Normal 73 3 2 2" xfId="10334"/>
    <cellStyle name="Normal 73 3 2 2 2" xfId="36577"/>
    <cellStyle name="Normal 73 3 2 3" xfId="36578"/>
    <cellStyle name="Normal 73 3 2 4" xfId="36579"/>
    <cellStyle name="Normal 73 3 2_Sheet1" xfId="36580"/>
    <cellStyle name="Normal 73 3 3" xfId="12207"/>
    <cellStyle name="Normal 73 3 3 2" xfId="36581"/>
    <cellStyle name="Normal 73 3 3 3" xfId="36582"/>
    <cellStyle name="Normal 73 3 3 4" xfId="36583"/>
    <cellStyle name="Normal 73 3 3_Sheet1" xfId="36584"/>
    <cellStyle name="Normal 73 3 4" xfId="17224"/>
    <cellStyle name="Normal 73 3 4 2" xfId="36586"/>
    <cellStyle name="Normal 73 3 4 3" xfId="36587"/>
    <cellStyle name="Normal 73 3 4 4" xfId="36585"/>
    <cellStyle name="Normal 73 3 4_Sheet2" xfId="36588"/>
    <cellStyle name="Normal 73 3 5" xfId="36589"/>
    <cellStyle name="Normal 73 3_Sheet1" xfId="36590"/>
    <cellStyle name="Normal 73 4" xfId="11199"/>
    <cellStyle name="Normal 73 4 2" xfId="36591"/>
    <cellStyle name="Normal 73 5" xfId="12923"/>
    <cellStyle name="Normal 73 5 2" xfId="36562"/>
    <cellStyle name="Normal 73 6" xfId="17940"/>
    <cellStyle name="Normal 74" xfId="2679"/>
    <cellStyle name="Normal 74 2" xfId="768"/>
    <cellStyle name="Normal 74 2 2" xfId="2373"/>
    <cellStyle name="Normal 74 2 2 2" xfId="10335"/>
    <cellStyle name="Normal 74 2 2 2 2" xfId="36593"/>
    <cellStyle name="Normal 74 2 2 3" xfId="36594"/>
    <cellStyle name="Normal 74 2 2 4" xfId="36595"/>
    <cellStyle name="Normal 74 2 2_Sheet1" xfId="36596"/>
    <cellStyle name="Normal 74 2 3" xfId="12208"/>
    <cellStyle name="Normal 74 2 3 2" xfId="36597"/>
    <cellStyle name="Normal 74 2 3 3" xfId="36598"/>
    <cellStyle name="Normal 74 2 3 4" xfId="36599"/>
    <cellStyle name="Normal 74 2 3_Sheet1" xfId="36600"/>
    <cellStyle name="Normal 74 2 4" xfId="17225"/>
    <cellStyle name="Normal 74 2 4 2" xfId="36602"/>
    <cellStyle name="Normal 74 2 4 3" xfId="36603"/>
    <cellStyle name="Normal 74 2 4 4" xfId="36601"/>
    <cellStyle name="Normal 74 2 4_Sheet2" xfId="36604"/>
    <cellStyle name="Normal 74 2 5" xfId="36605"/>
    <cellStyle name="Normal 74 2_Sheet1" xfId="36606"/>
    <cellStyle name="Normal 74 3" xfId="769"/>
    <cellStyle name="Normal 74 3 2" xfId="2374"/>
    <cellStyle name="Normal 74 3 2 2" xfId="10336"/>
    <cellStyle name="Normal 74 3 2 2 2" xfId="36607"/>
    <cellStyle name="Normal 74 3 2 3" xfId="36608"/>
    <cellStyle name="Normal 74 3 2 4" xfId="36609"/>
    <cellStyle name="Normal 74 3 2_Sheet1" xfId="36610"/>
    <cellStyle name="Normal 74 3 3" xfId="12209"/>
    <cellStyle name="Normal 74 3 3 2" xfId="36611"/>
    <cellStyle name="Normal 74 3 3 3" xfId="36612"/>
    <cellStyle name="Normal 74 3 3 4" xfId="36613"/>
    <cellStyle name="Normal 74 3 3_Sheet1" xfId="36614"/>
    <cellStyle name="Normal 74 3 4" xfId="17226"/>
    <cellStyle name="Normal 74 3 4 2" xfId="36616"/>
    <cellStyle name="Normal 74 3 4 3" xfId="36617"/>
    <cellStyle name="Normal 74 3 4 4" xfId="36615"/>
    <cellStyle name="Normal 74 3 4_Sheet2" xfId="36618"/>
    <cellStyle name="Normal 74 3 5" xfId="36619"/>
    <cellStyle name="Normal 74 3_Sheet1" xfId="36620"/>
    <cellStyle name="Normal 74 4" xfId="10161"/>
    <cellStyle name="Normal 74 4 2" xfId="36621"/>
    <cellStyle name="Normal 74 5" xfId="11200"/>
    <cellStyle name="Normal 74 5 2" xfId="36592"/>
    <cellStyle name="Normal 74 6" xfId="12994"/>
    <cellStyle name="Normal 74 7" xfId="18011"/>
    <cellStyle name="Normal 74_Sheet2" xfId="36622"/>
    <cellStyle name="Normal 75" xfId="2771"/>
    <cellStyle name="Normal 75 2" xfId="770"/>
    <cellStyle name="Normal 75 2 2" xfId="2375"/>
    <cellStyle name="Normal 75 2 2 2" xfId="10337"/>
    <cellStyle name="Normal 75 2 2 2 2" xfId="36624"/>
    <cellStyle name="Normal 75 2 2 3" xfId="36625"/>
    <cellStyle name="Normal 75 2 2 4" xfId="36626"/>
    <cellStyle name="Normal 75 2 2_Sheet1" xfId="36627"/>
    <cellStyle name="Normal 75 2 3" xfId="12210"/>
    <cellStyle name="Normal 75 2 3 2" xfId="36628"/>
    <cellStyle name="Normal 75 2 3 3" xfId="36629"/>
    <cellStyle name="Normal 75 2 3 4" xfId="36630"/>
    <cellStyle name="Normal 75 2 3_Sheet1" xfId="36631"/>
    <cellStyle name="Normal 75 2 4" xfId="17227"/>
    <cellStyle name="Normal 75 2 4 2" xfId="36633"/>
    <cellStyle name="Normal 75 2 4 3" xfId="36634"/>
    <cellStyle name="Normal 75 2 4 4" xfId="36632"/>
    <cellStyle name="Normal 75 2 4_Sheet2" xfId="36635"/>
    <cellStyle name="Normal 75 2 5" xfId="36636"/>
    <cellStyle name="Normal 75 2_Sheet1" xfId="36637"/>
    <cellStyle name="Normal 75 3" xfId="771"/>
    <cellStyle name="Normal 75 3 2" xfId="2376"/>
    <cellStyle name="Normal 75 3 2 2" xfId="10338"/>
    <cellStyle name="Normal 75 3 2 2 2" xfId="36638"/>
    <cellStyle name="Normal 75 3 2 3" xfId="36639"/>
    <cellStyle name="Normal 75 3 2 4" xfId="36640"/>
    <cellStyle name="Normal 75 3 2_Sheet1" xfId="36641"/>
    <cellStyle name="Normal 75 3 3" xfId="12211"/>
    <cellStyle name="Normal 75 3 3 2" xfId="36642"/>
    <cellStyle name="Normal 75 3 3 3" xfId="36643"/>
    <cellStyle name="Normal 75 3 3 4" xfId="36644"/>
    <cellStyle name="Normal 75 3 3_Sheet1" xfId="36645"/>
    <cellStyle name="Normal 75 3 4" xfId="17228"/>
    <cellStyle name="Normal 75 3 4 2" xfId="36647"/>
    <cellStyle name="Normal 75 3 4 3" xfId="36648"/>
    <cellStyle name="Normal 75 3 4 4" xfId="36646"/>
    <cellStyle name="Normal 75 3 4_Sheet2" xfId="36649"/>
    <cellStyle name="Normal 75 3 5" xfId="36650"/>
    <cellStyle name="Normal 75 3_Sheet1" xfId="36651"/>
    <cellStyle name="Normal 75 4" xfId="10162"/>
    <cellStyle name="Normal 75 4 2" xfId="36652"/>
    <cellStyle name="Normal 75 5" xfId="11201"/>
    <cellStyle name="Normal 75 5 2" xfId="36623"/>
    <cellStyle name="Normal 75 6" xfId="13085"/>
    <cellStyle name="Normal 75 7" xfId="18102"/>
    <cellStyle name="Normal 75_Sheet2" xfId="36653"/>
    <cellStyle name="Normal 76" xfId="10103"/>
    <cellStyle name="Normal 76 2" xfId="772"/>
    <cellStyle name="Normal 76 2 2" xfId="2377"/>
    <cellStyle name="Normal 76 2 2 2" xfId="10339"/>
    <cellStyle name="Normal 76 2 2 2 2" xfId="36655"/>
    <cellStyle name="Normal 76 2 2 3" xfId="36656"/>
    <cellStyle name="Normal 76 2 2 4" xfId="36657"/>
    <cellStyle name="Normal 76 2 2_Sheet1" xfId="36658"/>
    <cellStyle name="Normal 76 2 3" xfId="12212"/>
    <cellStyle name="Normal 76 2 3 2" xfId="36659"/>
    <cellStyle name="Normal 76 2 3 3" xfId="36660"/>
    <cellStyle name="Normal 76 2 3 4" xfId="36661"/>
    <cellStyle name="Normal 76 2 3_Sheet1" xfId="36662"/>
    <cellStyle name="Normal 76 2 4" xfId="17229"/>
    <cellStyle name="Normal 76 2 4 2" xfId="36664"/>
    <cellStyle name="Normal 76 2 4 3" xfId="36665"/>
    <cellStyle name="Normal 76 2 4 4" xfId="36663"/>
    <cellStyle name="Normal 76 2 4_Sheet2" xfId="36666"/>
    <cellStyle name="Normal 76 2 5" xfId="36667"/>
    <cellStyle name="Normal 76 2_Sheet1" xfId="36668"/>
    <cellStyle name="Normal 76 3" xfId="773"/>
    <cellStyle name="Normal 76 3 2" xfId="2378"/>
    <cellStyle name="Normal 76 3 2 2" xfId="10340"/>
    <cellStyle name="Normal 76 3 2 2 2" xfId="36669"/>
    <cellStyle name="Normal 76 3 2 3" xfId="36670"/>
    <cellStyle name="Normal 76 3 2 4" xfId="36671"/>
    <cellStyle name="Normal 76 3 2_Sheet1" xfId="36672"/>
    <cellStyle name="Normal 76 3 3" xfId="12213"/>
    <cellStyle name="Normal 76 3 3 2" xfId="36673"/>
    <cellStyle name="Normal 76 3 3 3" xfId="36674"/>
    <cellStyle name="Normal 76 3 3 4" xfId="36675"/>
    <cellStyle name="Normal 76 3 3_Sheet1" xfId="36676"/>
    <cellStyle name="Normal 76 3 4" xfId="17230"/>
    <cellStyle name="Normal 76 3 4 2" xfId="36678"/>
    <cellStyle name="Normal 76 3 4 3" xfId="36679"/>
    <cellStyle name="Normal 76 3 4 4" xfId="36677"/>
    <cellStyle name="Normal 76 3 4_Sheet2" xfId="36680"/>
    <cellStyle name="Normal 76 3 5" xfId="36681"/>
    <cellStyle name="Normal 76 3_Sheet1" xfId="36682"/>
    <cellStyle name="Normal 76 4" xfId="36683"/>
    <cellStyle name="Normal 76 5" xfId="36654"/>
    <cellStyle name="Normal 76_Sheet2" xfId="36684"/>
    <cellStyle name="Normal 77" xfId="10105"/>
    <cellStyle name="Normal 77 2" xfId="774"/>
    <cellStyle name="Normal 77 2 2" xfId="2379"/>
    <cellStyle name="Normal 77 2 2 2" xfId="10341"/>
    <cellStyle name="Normal 77 2 2 2 2" xfId="36686"/>
    <cellStyle name="Normal 77 2 2 3" xfId="36687"/>
    <cellStyle name="Normal 77 2 2 4" xfId="36688"/>
    <cellStyle name="Normal 77 2 2_Sheet1" xfId="36689"/>
    <cellStyle name="Normal 77 2 3" xfId="12214"/>
    <cellStyle name="Normal 77 2 3 2" xfId="36690"/>
    <cellStyle name="Normal 77 2 3 3" xfId="36691"/>
    <cellStyle name="Normal 77 2 3 4" xfId="36692"/>
    <cellStyle name="Normal 77 2 3_Sheet1" xfId="36693"/>
    <cellStyle name="Normal 77 2 4" xfId="17231"/>
    <cellStyle name="Normal 77 2 4 2" xfId="36695"/>
    <cellStyle name="Normal 77 2 4 3" xfId="36696"/>
    <cellStyle name="Normal 77 2 4 4" xfId="36694"/>
    <cellStyle name="Normal 77 2 4_Sheet2" xfId="36697"/>
    <cellStyle name="Normal 77 2 5" xfId="36698"/>
    <cellStyle name="Normal 77 2_Sheet1" xfId="36699"/>
    <cellStyle name="Normal 77 3" xfId="775"/>
    <cellStyle name="Normal 77 3 2" xfId="2380"/>
    <cellStyle name="Normal 77 3 2 2" xfId="10342"/>
    <cellStyle name="Normal 77 3 2 2 2" xfId="36700"/>
    <cellStyle name="Normal 77 3 2 3" xfId="36701"/>
    <cellStyle name="Normal 77 3 2 4" xfId="36702"/>
    <cellStyle name="Normal 77 3 2_Sheet1" xfId="36703"/>
    <cellStyle name="Normal 77 3 3" xfId="12215"/>
    <cellStyle name="Normal 77 3 3 2" xfId="36704"/>
    <cellStyle name="Normal 77 3 3 3" xfId="36705"/>
    <cellStyle name="Normal 77 3 3 4" xfId="36706"/>
    <cellStyle name="Normal 77 3 3_Sheet1" xfId="36707"/>
    <cellStyle name="Normal 77 3 4" xfId="17232"/>
    <cellStyle name="Normal 77 3 4 2" xfId="36709"/>
    <cellStyle name="Normal 77 3 4 3" xfId="36710"/>
    <cellStyle name="Normal 77 3 4 4" xfId="36708"/>
    <cellStyle name="Normal 77 3 4_Sheet2" xfId="36711"/>
    <cellStyle name="Normal 77 3 5" xfId="36712"/>
    <cellStyle name="Normal 77 3_Sheet1" xfId="36713"/>
    <cellStyle name="Normal 77 4" xfId="36714"/>
    <cellStyle name="Normal 77 5" xfId="36685"/>
    <cellStyle name="Normal 77_Sheet2" xfId="36715"/>
    <cellStyle name="Normal 78" xfId="10108"/>
    <cellStyle name="Normal 78 2" xfId="776"/>
    <cellStyle name="Normal 78 2 2" xfId="2381"/>
    <cellStyle name="Normal 78 2 2 2" xfId="10343"/>
    <cellStyle name="Normal 78 2 2 2 2" xfId="36717"/>
    <cellStyle name="Normal 78 2 2 3" xfId="36718"/>
    <cellStyle name="Normal 78 2 2 4" xfId="36719"/>
    <cellStyle name="Normal 78 2 2_Sheet1" xfId="36720"/>
    <cellStyle name="Normal 78 2 3" xfId="12216"/>
    <cellStyle name="Normal 78 2 3 2" xfId="36721"/>
    <cellStyle name="Normal 78 2 3 3" xfId="36722"/>
    <cellStyle name="Normal 78 2 3 4" xfId="36723"/>
    <cellStyle name="Normal 78 2 3_Sheet1" xfId="36724"/>
    <cellStyle name="Normal 78 2 4" xfId="17233"/>
    <cellStyle name="Normal 78 2 4 2" xfId="36726"/>
    <cellStyle name="Normal 78 2 4 3" xfId="36727"/>
    <cellStyle name="Normal 78 2 4 4" xfId="36725"/>
    <cellStyle name="Normal 78 2 4_Sheet2" xfId="36728"/>
    <cellStyle name="Normal 78 2 5" xfId="36729"/>
    <cellStyle name="Normal 78 2_Sheet1" xfId="36730"/>
    <cellStyle name="Normal 78 3" xfId="777"/>
    <cellStyle name="Normal 78 3 2" xfId="2382"/>
    <cellStyle name="Normal 78 3 2 2" xfId="10344"/>
    <cellStyle name="Normal 78 3 2 2 2" xfId="36731"/>
    <cellStyle name="Normal 78 3 2 3" xfId="36732"/>
    <cellStyle name="Normal 78 3 2 4" xfId="36733"/>
    <cellStyle name="Normal 78 3 2_Sheet1" xfId="36734"/>
    <cellStyle name="Normal 78 3 3" xfId="12217"/>
    <cellStyle name="Normal 78 3 3 2" xfId="36735"/>
    <cellStyle name="Normal 78 3 3 3" xfId="36736"/>
    <cellStyle name="Normal 78 3 3 4" xfId="36737"/>
    <cellStyle name="Normal 78 3 3_Sheet1" xfId="36738"/>
    <cellStyle name="Normal 78 3 4" xfId="17234"/>
    <cellStyle name="Normal 78 3 4 2" xfId="36740"/>
    <cellStyle name="Normal 78 3 4 3" xfId="36741"/>
    <cellStyle name="Normal 78 3 4 4" xfId="36739"/>
    <cellStyle name="Normal 78 3 4_Sheet2" xfId="36742"/>
    <cellStyle name="Normal 78 3 5" xfId="36743"/>
    <cellStyle name="Normal 78 3_Sheet1" xfId="36744"/>
    <cellStyle name="Normal 78 4" xfId="36745"/>
    <cellStyle name="Normal 78 5" xfId="36716"/>
    <cellStyle name="Normal 78 6" xfId="22565"/>
    <cellStyle name="Normal 78_Sheet2" xfId="36746"/>
    <cellStyle name="Normal 79" xfId="778"/>
    <cellStyle name="Normal 79 2" xfId="779"/>
    <cellStyle name="Normal 79 2 2" xfId="780"/>
    <cellStyle name="Normal 79 2 2 2" xfId="2385"/>
    <cellStyle name="Normal 79 2 2 2 2" xfId="11025"/>
    <cellStyle name="Normal 79 2 2 2 2 2" xfId="36748"/>
    <cellStyle name="Normal 79 2 2 2 2 3" xfId="36747"/>
    <cellStyle name="Normal 79 2 2 2 2_Sheet2" xfId="36749"/>
    <cellStyle name="Normal 79 2 2 2 3" xfId="36750"/>
    <cellStyle name="Normal 79 2 2 2 4" xfId="36751"/>
    <cellStyle name="Normal 79 2 2 2_Sheet1" xfId="36752"/>
    <cellStyle name="Normal 79 2 2 3" xfId="12220"/>
    <cellStyle name="Normal 79 2 2 3 2" xfId="36754"/>
    <cellStyle name="Normal 79 2 2 3 3" xfId="36755"/>
    <cellStyle name="Normal 79 2 2 3 4" xfId="36753"/>
    <cellStyle name="Normal 79 2 2 4" xfId="17237"/>
    <cellStyle name="Normal 79 2 2 4 2" xfId="36756"/>
    <cellStyle name="Normal 79 2 2_Sheet1" xfId="36757"/>
    <cellStyle name="Normal 79 2 3" xfId="2384"/>
    <cellStyle name="Normal 79 2 3 2" xfId="11026"/>
    <cellStyle name="Normal 79 2 3 2 2" xfId="36759"/>
    <cellStyle name="Normal 79 2 3 2 3" xfId="36758"/>
    <cellStyle name="Normal 79 2 3 2_Sheet2" xfId="36760"/>
    <cellStyle name="Normal 79 2 3 3" xfId="36761"/>
    <cellStyle name="Normal 79 2 3 4" xfId="36762"/>
    <cellStyle name="Normal 79 2 3_Sheet1" xfId="36763"/>
    <cellStyle name="Normal 79 2 4" xfId="12219"/>
    <cellStyle name="Normal 79 2 4 2" xfId="36765"/>
    <cellStyle name="Normal 79 2 4 3" xfId="36766"/>
    <cellStyle name="Normal 79 2 4 4" xfId="36764"/>
    <cellStyle name="Normal 79 2 5" xfId="17236"/>
    <cellStyle name="Normal 79 2 5 2" xfId="36767"/>
    <cellStyle name="Normal 79 2_ASP" xfId="10060"/>
    <cellStyle name="Normal 79 3" xfId="781"/>
    <cellStyle name="Normal 79 3 2" xfId="782"/>
    <cellStyle name="Normal 79 3 2 2" xfId="2387"/>
    <cellStyle name="Normal 79 3 2 2 2" xfId="11027"/>
    <cellStyle name="Normal 79 3 2 2 2 2" xfId="36769"/>
    <cellStyle name="Normal 79 3 2 2 2 3" xfId="36768"/>
    <cellStyle name="Normal 79 3 2 2 2_Sheet2" xfId="36770"/>
    <cellStyle name="Normal 79 3 2 2 3" xfId="36771"/>
    <cellStyle name="Normal 79 3 2 2 4" xfId="36772"/>
    <cellStyle name="Normal 79 3 2 2_Sheet1" xfId="36773"/>
    <cellStyle name="Normal 79 3 2 3" xfId="12222"/>
    <cellStyle name="Normal 79 3 2 3 2" xfId="36775"/>
    <cellStyle name="Normal 79 3 2 3 3" xfId="36776"/>
    <cellStyle name="Normal 79 3 2 3 4" xfId="36774"/>
    <cellStyle name="Normal 79 3 2 4" xfId="17239"/>
    <cellStyle name="Normal 79 3 2 4 2" xfId="36777"/>
    <cellStyle name="Normal 79 3 2_Sheet1" xfId="36778"/>
    <cellStyle name="Normal 79 3 3" xfId="2386"/>
    <cellStyle name="Normal 79 3 3 2" xfId="11028"/>
    <cellStyle name="Normal 79 3 3 2 2" xfId="36780"/>
    <cellStyle name="Normal 79 3 3 2 3" xfId="36779"/>
    <cellStyle name="Normal 79 3 3 2_Sheet2" xfId="36781"/>
    <cellStyle name="Normal 79 3 3 3" xfId="36782"/>
    <cellStyle name="Normal 79 3 3 4" xfId="36783"/>
    <cellStyle name="Normal 79 3 3_Sheet1" xfId="36784"/>
    <cellStyle name="Normal 79 3 4" xfId="12221"/>
    <cellStyle name="Normal 79 3 4 2" xfId="36786"/>
    <cellStyle name="Normal 79 3 4 3" xfId="36787"/>
    <cellStyle name="Normal 79 3 4 4" xfId="36785"/>
    <cellStyle name="Normal 79 3 5" xfId="17238"/>
    <cellStyle name="Normal 79 3 5 2" xfId="36788"/>
    <cellStyle name="Normal 79 3_ASP" xfId="10061"/>
    <cellStyle name="Normal 79 4" xfId="783"/>
    <cellStyle name="Normal 79 4 2" xfId="2388"/>
    <cellStyle name="Normal 79 4 2 2" xfId="11029"/>
    <cellStyle name="Normal 79 4 2 2 2" xfId="36790"/>
    <cellStyle name="Normal 79 4 2 2 3" xfId="36789"/>
    <cellStyle name="Normal 79 4 2 2_Sheet2" xfId="36791"/>
    <cellStyle name="Normal 79 4 2 3" xfId="36792"/>
    <cellStyle name="Normal 79 4 2 4" xfId="36793"/>
    <cellStyle name="Normal 79 4 2_Sheet1" xfId="36794"/>
    <cellStyle name="Normal 79 4 3" xfId="12223"/>
    <cellStyle name="Normal 79 4 3 2" xfId="36796"/>
    <cellStyle name="Normal 79 4 3 3" xfId="36797"/>
    <cellStyle name="Normal 79 4 3 4" xfId="36795"/>
    <cellStyle name="Normal 79 4 4" xfId="17240"/>
    <cellStyle name="Normal 79 4 4 2" xfId="36798"/>
    <cellStyle name="Normal 79 4_Sheet1" xfId="36799"/>
    <cellStyle name="Normal 79 5" xfId="2383"/>
    <cellStyle name="Normal 79 5 2" xfId="11030"/>
    <cellStyle name="Normal 79 5 2 2" xfId="36801"/>
    <cellStyle name="Normal 79 5 2 3" xfId="36800"/>
    <cellStyle name="Normal 79 5 2_Sheet2" xfId="36802"/>
    <cellStyle name="Normal 79 5 3" xfId="36803"/>
    <cellStyle name="Normal 79 5 4" xfId="36804"/>
    <cellStyle name="Normal 79 5_Sheet1" xfId="36805"/>
    <cellStyle name="Normal 79 6" xfId="12218"/>
    <cellStyle name="Normal 79 6 2" xfId="36807"/>
    <cellStyle name="Normal 79 6 3" xfId="36808"/>
    <cellStyle name="Normal 79 6 4" xfId="36806"/>
    <cellStyle name="Normal 79 7" xfId="17235"/>
    <cellStyle name="Normal 79 7 2" xfId="36809"/>
    <cellStyle name="Normal 79_ASP" xfId="10062"/>
    <cellStyle name="Normal 8" xfId="784"/>
    <cellStyle name="Normal 8 10" xfId="12224"/>
    <cellStyle name="Normal 8 10 2" xfId="36811"/>
    <cellStyle name="Normal 8 10 3" xfId="36810"/>
    <cellStyle name="Normal 8 11" xfId="17241"/>
    <cellStyle name="Normal 8 11 2" xfId="36813"/>
    <cellStyle name="Normal 8 11 3" xfId="36812"/>
    <cellStyle name="Normal 8 11_Sheet2" xfId="36814"/>
    <cellStyle name="Normal 8 12" xfId="36815"/>
    <cellStyle name="Normal 8 2" xfId="785"/>
    <cellStyle name="Normal 8 2 2" xfId="786"/>
    <cellStyle name="Normal 8 2 2 2" xfId="2391"/>
    <cellStyle name="Normal 8 2 2 2 2" xfId="11031"/>
    <cellStyle name="Normal 8 2 2 2 2 2" xfId="36817"/>
    <cellStyle name="Normal 8 2 2 2 2 3" xfId="36816"/>
    <cellStyle name="Normal 8 2 2 2 2_Sheet2" xfId="36818"/>
    <cellStyle name="Normal 8 2 2 2 3" xfId="36819"/>
    <cellStyle name="Normal 8 2 2 2 4" xfId="36820"/>
    <cellStyle name="Normal 8 2 2 2_Sheet1" xfId="36821"/>
    <cellStyle name="Normal 8 2 2 3" xfId="12226"/>
    <cellStyle name="Normal 8 2 2 3 2" xfId="36823"/>
    <cellStyle name="Normal 8 2 2 3 3" xfId="36824"/>
    <cellStyle name="Normal 8 2 2 3 4" xfId="36822"/>
    <cellStyle name="Normal 8 2 2 4" xfId="17243"/>
    <cellStyle name="Normal 8 2 2 4 2" xfId="36825"/>
    <cellStyle name="Normal 8 2 2_Sheet1" xfId="36826"/>
    <cellStyle name="Normal 8 2 3" xfId="2390"/>
    <cellStyle name="Normal 8 2 3 2" xfId="11032"/>
    <cellStyle name="Normal 8 2 3 2 2" xfId="36828"/>
    <cellStyle name="Normal 8 2 3 2 3" xfId="36827"/>
    <cellStyle name="Normal 8 2 3 2_Sheet2" xfId="36829"/>
    <cellStyle name="Normal 8 2 3 3" xfId="36830"/>
    <cellStyle name="Normal 8 2 3 4" xfId="36831"/>
    <cellStyle name="Normal 8 2 3_Sheet1" xfId="36832"/>
    <cellStyle name="Normal 8 2 4" xfId="12225"/>
    <cellStyle name="Normal 8 2 4 2" xfId="36834"/>
    <cellStyle name="Normal 8 2 4 3" xfId="36835"/>
    <cellStyle name="Normal 8 2 4 4" xfId="36833"/>
    <cellStyle name="Normal 8 2 5" xfId="17242"/>
    <cellStyle name="Normal 8 2 5 2" xfId="36836"/>
    <cellStyle name="Normal 8 2_ASP" xfId="10063"/>
    <cellStyle name="Normal 8 3" xfId="787"/>
    <cellStyle name="Normal 8 3 2" xfId="788"/>
    <cellStyle name="Normal 8 3 2 2" xfId="2393"/>
    <cellStyle name="Normal 8 3 2 2 2" xfId="11033"/>
    <cellStyle name="Normal 8 3 2 2 2 2" xfId="36838"/>
    <cellStyle name="Normal 8 3 2 2 2 3" xfId="36837"/>
    <cellStyle name="Normal 8 3 2 2 2_Sheet2" xfId="36839"/>
    <cellStyle name="Normal 8 3 2 2 3" xfId="36840"/>
    <cellStyle name="Normal 8 3 2 2 4" xfId="36841"/>
    <cellStyle name="Normal 8 3 2 2_Sheet1" xfId="36842"/>
    <cellStyle name="Normal 8 3 2 3" xfId="12228"/>
    <cellStyle name="Normal 8 3 2 3 2" xfId="36844"/>
    <cellStyle name="Normal 8 3 2 3 3" xfId="36845"/>
    <cellStyle name="Normal 8 3 2 3 4" xfId="36843"/>
    <cellStyle name="Normal 8 3 2 4" xfId="17245"/>
    <cellStyle name="Normal 8 3 2 4 2" xfId="36846"/>
    <cellStyle name="Normal 8 3 2_Sheet1" xfId="36847"/>
    <cellStyle name="Normal 8 3 3" xfId="2392"/>
    <cellStyle name="Normal 8 3 3 2" xfId="11034"/>
    <cellStyle name="Normal 8 3 3 2 2" xfId="36849"/>
    <cellStyle name="Normal 8 3 3 2 3" xfId="36848"/>
    <cellStyle name="Normal 8 3 3 2_Sheet2" xfId="36850"/>
    <cellStyle name="Normal 8 3 3 3" xfId="36851"/>
    <cellStyle name="Normal 8 3 3 4" xfId="36852"/>
    <cellStyle name="Normal 8 3 3_Sheet1" xfId="36853"/>
    <cellStyle name="Normal 8 3 4" xfId="12227"/>
    <cellStyle name="Normal 8 3 4 2" xfId="36855"/>
    <cellStyle name="Normal 8 3 4 3" xfId="36856"/>
    <cellStyle name="Normal 8 3 4 4" xfId="36854"/>
    <cellStyle name="Normal 8 3 5" xfId="17244"/>
    <cellStyle name="Normal 8 3 5 2" xfId="36857"/>
    <cellStyle name="Normal 8 3_ASP" xfId="10064"/>
    <cellStyle name="Normal 8 4" xfId="789"/>
    <cellStyle name="Normal 8 4 2" xfId="790"/>
    <cellStyle name="Normal 8 4 2 2" xfId="2395"/>
    <cellStyle name="Normal 8 4 2 2 2" xfId="11035"/>
    <cellStyle name="Normal 8 4 2 2 2 2" xfId="36859"/>
    <cellStyle name="Normal 8 4 2 2 2 3" xfId="36858"/>
    <cellStyle name="Normal 8 4 2 2 2_Sheet2" xfId="36860"/>
    <cellStyle name="Normal 8 4 2 2 3" xfId="36861"/>
    <cellStyle name="Normal 8 4 2 2 4" xfId="36862"/>
    <cellStyle name="Normal 8 4 2 2_Sheet1" xfId="36863"/>
    <cellStyle name="Normal 8 4 2 3" xfId="12230"/>
    <cellStyle name="Normal 8 4 2 3 2" xfId="36865"/>
    <cellStyle name="Normal 8 4 2 3 3" xfId="36866"/>
    <cellStyle name="Normal 8 4 2 3 4" xfId="36864"/>
    <cellStyle name="Normal 8 4 2 4" xfId="17247"/>
    <cellStyle name="Normal 8 4 2 4 2" xfId="36867"/>
    <cellStyle name="Normal 8 4 2_Sheet1" xfId="36868"/>
    <cellStyle name="Normal 8 4 3" xfId="2394"/>
    <cellStyle name="Normal 8 4 3 2" xfId="11036"/>
    <cellStyle name="Normal 8 4 3 2 2" xfId="36870"/>
    <cellStyle name="Normal 8 4 3 2 3" xfId="36869"/>
    <cellStyle name="Normal 8 4 3 2_Sheet2" xfId="36871"/>
    <cellStyle name="Normal 8 4 3 3" xfId="36872"/>
    <cellStyle name="Normal 8 4 3 4" xfId="36873"/>
    <cellStyle name="Normal 8 4 3_Sheet1" xfId="36874"/>
    <cellStyle name="Normal 8 4 4" xfId="12229"/>
    <cellStyle name="Normal 8 4 4 2" xfId="36876"/>
    <cellStyle name="Normal 8 4 4 3" xfId="36877"/>
    <cellStyle name="Normal 8 4 4 4" xfId="36875"/>
    <cellStyle name="Normal 8 4 5" xfId="17246"/>
    <cellStyle name="Normal 8 4 5 2" xfId="36878"/>
    <cellStyle name="Normal 8 4_ASP" xfId="10065"/>
    <cellStyle name="Normal 8 5" xfId="791"/>
    <cellStyle name="Normal 8 5 2" xfId="792"/>
    <cellStyle name="Normal 8 5 2 2" xfId="2397"/>
    <cellStyle name="Normal 8 5 2 2 2" xfId="11037"/>
    <cellStyle name="Normal 8 5 2 2 2 2" xfId="36880"/>
    <cellStyle name="Normal 8 5 2 2 2 3" xfId="36879"/>
    <cellStyle name="Normal 8 5 2 2 2_Sheet2" xfId="36881"/>
    <cellStyle name="Normal 8 5 2 2 3" xfId="36882"/>
    <cellStyle name="Normal 8 5 2 2 4" xfId="36883"/>
    <cellStyle name="Normal 8 5 2 2_Sheet1" xfId="36884"/>
    <cellStyle name="Normal 8 5 2 3" xfId="12232"/>
    <cellStyle name="Normal 8 5 2 3 2" xfId="36886"/>
    <cellStyle name="Normal 8 5 2 3 3" xfId="36887"/>
    <cellStyle name="Normal 8 5 2 3 4" xfId="36885"/>
    <cellStyle name="Normal 8 5 2 4" xfId="17249"/>
    <cellStyle name="Normal 8 5 2 4 2" xfId="36888"/>
    <cellStyle name="Normal 8 5 2_Sheet1" xfId="36889"/>
    <cellStyle name="Normal 8 5 3" xfId="2396"/>
    <cellStyle name="Normal 8 5 3 2" xfId="11038"/>
    <cellStyle name="Normal 8 5 3 2 2" xfId="36891"/>
    <cellStyle name="Normal 8 5 3 2 3" xfId="36890"/>
    <cellStyle name="Normal 8 5 3 2_Sheet2" xfId="36892"/>
    <cellStyle name="Normal 8 5 3 3" xfId="36893"/>
    <cellStyle name="Normal 8 5 3 4" xfId="36894"/>
    <cellStyle name="Normal 8 5 3_Sheet1" xfId="36895"/>
    <cellStyle name="Normal 8 5 4" xfId="12231"/>
    <cellStyle name="Normal 8 5 4 2" xfId="36897"/>
    <cellStyle name="Normal 8 5 4 3" xfId="36898"/>
    <cellStyle name="Normal 8 5 4 4" xfId="36896"/>
    <cellStyle name="Normal 8 5 5" xfId="17248"/>
    <cellStyle name="Normal 8 5 5 2" xfId="36899"/>
    <cellStyle name="Normal 8 5_ASP" xfId="10066"/>
    <cellStyle name="Normal 8 6" xfId="1124"/>
    <cellStyle name="Normal 8 6 2" xfId="12554"/>
    <cellStyle name="Normal 8 6 2 2" xfId="36901"/>
    <cellStyle name="Normal 8 6 2 3" xfId="36900"/>
    <cellStyle name="Normal 8 6 3" xfId="17571"/>
    <cellStyle name="Normal 8 6 3 2" xfId="36902"/>
    <cellStyle name="Normal 8 6_Sheet1" xfId="36903"/>
    <cellStyle name="Normal 8 7" xfId="1295"/>
    <cellStyle name="Normal 8 7 2" xfId="1361"/>
    <cellStyle name="Normal 8 7 2 2" xfId="12785"/>
    <cellStyle name="Normal 8 7 2 2 2" xfId="36904"/>
    <cellStyle name="Normal 8 7 2 3" xfId="17802"/>
    <cellStyle name="Normal 8 7 2_Sheet1" xfId="36905"/>
    <cellStyle name="Normal 8 7 3" xfId="12719"/>
    <cellStyle name="Normal 8 7 3 2" xfId="36906"/>
    <cellStyle name="Normal 8 7 4" xfId="17736"/>
    <cellStyle name="Normal 8 7 4 2" xfId="36907"/>
    <cellStyle name="Normal 8 7_Sheet1" xfId="36908"/>
    <cellStyle name="Normal 8 8" xfId="2389"/>
    <cellStyle name="Normal 8 8 2" xfId="11220"/>
    <cellStyle name="Normal 8 8 2 2" xfId="36909"/>
    <cellStyle name="Normal 8 8 3" xfId="10196"/>
    <cellStyle name="Normal 8 8 3 2" xfId="36910"/>
    <cellStyle name="Normal 8 8_Sheet1" xfId="36911"/>
    <cellStyle name="Normal 8 9" xfId="10204"/>
    <cellStyle name="Normal 8 9 2" xfId="36913"/>
    <cellStyle name="Normal 8 9 3" xfId="36914"/>
    <cellStyle name="Normal 8 9 4" xfId="36912"/>
    <cellStyle name="Normal 8_77" xfId="22207"/>
    <cellStyle name="Normal 80" xfId="793"/>
    <cellStyle name="Normal 80 2" xfId="794"/>
    <cellStyle name="Normal 80 2 2" xfId="795"/>
    <cellStyle name="Normal 80 2 2 2" xfId="2400"/>
    <cellStyle name="Normal 80 2 2 2 2" xfId="11039"/>
    <cellStyle name="Normal 80 2 2 2 2 2" xfId="36916"/>
    <cellStyle name="Normal 80 2 2 2 2 3" xfId="36915"/>
    <cellStyle name="Normal 80 2 2 2 2_Sheet2" xfId="36917"/>
    <cellStyle name="Normal 80 2 2 2 3" xfId="36918"/>
    <cellStyle name="Normal 80 2 2 2 4" xfId="36919"/>
    <cellStyle name="Normal 80 2 2 2_Sheet1" xfId="36920"/>
    <cellStyle name="Normal 80 2 2 3" xfId="12235"/>
    <cellStyle name="Normal 80 2 2 3 2" xfId="36922"/>
    <cellStyle name="Normal 80 2 2 3 3" xfId="36923"/>
    <cellStyle name="Normal 80 2 2 3 4" xfId="36921"/>
    <cellStyle name="Normal 80 2 2 4" xfId="17252"/>
    <cellStyle name="Normal 80 2 2 4 2" xfId="36924"/>
    <cellStyle name="Normal 80 2 2_Sheet1" xfId="36925"/>
    <cellStyle name="Normal 80 2 3" xfId="2399"/>
    <cellStyle name="Normal 80 2 3 2" xfId="11040"/>
    <cellStyle name="Normal 80 2 3 2 2" xfId="36927"/>
    <cellStyle name="Normal 80 2 3 2 3" xfId="36926"/>
    <cellStyle name="Normal 80 2 3 2_Sheet2" xfId="36928"/>
    <cellStyle name="Normal 80 2 3 3" xfId="36929"/>
    <cellStyle name="Normal 80 2 3 4" xfId="36930"/>
    <cellStyle name="Normal 80 2 3_Sheet1" xfId="36931"/>
    <cellStyle name="Normal 80 2 4" xfId="12234"/>
    <cellStyle name="Normal 80 2 4 2" xfId="36933"/>
    <cellStyle name="Normal 80 2 4 3" xfId="36934"/>
    <cellStyle name="Normal 80 2 4 4" xfId="36932"/>
    <cellStyle name="Normal 80 2 5" xfId="17251"/>
    <cellStyle name="Normal 80 2 5 2" xfId="36935"/>
    <cellStyle name="Normal 80 2_ASP" xfId="10067"/>
    <cellStyle name="Normal 80 3" xfId="796"/>
    <cellStyle name="Normal 80 3 2" xfId="797"/>
    <cellStyle name="Normal 80 3 2 2" xfId="2402"/>
    <cellStyle name="Normal 80 3 2 2 2" xfId="11041"/>
    <cellStyle name="Normal 80 3 2 2 2 2" xfId="36937"/>
    <cellStyle name="Normal 80 3 2 2 2 3" xfId="36936"/>
    <cellStyle name="Normal 80 3 2 2 2_Sheet2" xfId="36938"/>
    <cellStyle name="Normal 80 3 2 2 3" xfId="36939"/>
    <cellStyle name="Normal 80 3 2 2 4" xfId="36940"/>
    <cellStyle name="Normal 80 3 2 2_Sheet1" xfId="36941"/>
    <cellStyle name="Normal 80 3 2 3" xfId="12237"/>
    <cellStyle name="Normal 80 3 2 3 2" xfId="36943"/>
    <cellStyle name="Normal 80 3 2 3 3" xfId="36944"/>
    <cellStyle name="Normal 80 3 2 3 4" xfId="36942"/>
    <cellStyle name="Normal 80 3 2 4" xfId="17254"/>
    <cellStyle name="Normal 80 3 2 4 2" xfId="36945"/>
    <cellStyle name="Normal 80 3 2_Sheet1" xfId="36946"/>
    <cellStyle name="Normal 80 3 3" xfId="2401"/>
    <cellStyle name="Normal 80 3 3 2" xfId="11042"/>
    <cellStyle name="Normal 80 3 3 2 2" xfId="36948"/>
    <cellStyle name="Normal 80 3 3 2 3" xfId="36947"/>
    <cellStyle name="Normal 80 3 3 2_Sheet2" xfId="36949"/>
    <cellStyle name="Normal 80 3 3 3" xfId="36950"/>
    <cellStyle name="Normal 80 3 3 4" xfId="36951"/>
    <cellStyle name="Normal 80 3 3_Sheet1" xfId="36952"/>
    <cellStyle name="Normal 80 3 4" xfId="12236"/>
    <cellStyle name="Normal 80 3 4 2" xfId="36954"/>
    <cellStyle name="Normal 80 3 4 3" xfId="36955"/>
    <cellStyle name="Normal 80 3 4 4" xfId="36953"/>
    <cellStyle name="Normal 80 3 5" xfId="17253"/>
    <cellStyle name="Normal 80 3 5 2" xfId="36956"/>
    <cellStyle name="Normal 80 3_ASP" xfId="10068"/>
    <cellStyle name="Normal 80 4" xfId="798"/>
    <cellStyle name="Normal 80 4 2" xfId="2403"/>
    <cellStyle name="Normal 80 4 2 2" xfId="11043"/>
    <cellStyle name="Normal 80 4 2 2 2" xfId="36958"/>
    <cellStyle name="Normal 80 4 2 2 3" xfId="36957"/>
    <cellStyle name="Normal 80 4 2 2_Sheet2" xfId="36959"/>
    <cellStyle name="Normal 80 4 2 3" xfId="36960"/>
    <cellStyle name="Normal 80 4 2 4" xfId="36961"/>
    <cellStyle name="Normal 80 4 2_Sheet1" xfId="36962"/>
    <cellStyle name="Normal 80 4 3" xfId="12238"/>
    <cellStyle name="Normal 80 4 3 2" xfId="36964"/>
    <cellStyle name="Normal 80 4 3 3" xfId="36965"/>
    <cellStyle name="Normal 80 4 3 4" xfId="36963"/>
    <cellStyle name="Normal 80 4 4" xfId="17255"/>
    <cellStyle name="Normal 80 4 4 2" xfId="36966"/>
    <cellStyle name="Normal 80 4_Sheet1" xfId="36967"/>
    <cellStyle name="Normal 80 5" xfId="2398"/>
    <cellStyle name="Normal 80 5 2" xfId="11044"/>
    <cellStyle name="Normal 80 5 2 2" xfId="36969"/>
    <cellStyle name="Normal 80 5 2 3" xfId="36968"/>
    <cellStyle name="Normal 80 5 2_Sheet2" xfId="36970"/>
    <cellStyle name="Normal 80 5 3" xfId="36971"/>
    <cellStyle name="Normal 80 5 4" xfId="36972"/>
    <cellStyle name="Normal 80 5_Sheet1" xfId="36973"/>
    <cellStyle name="Normal 80 6" xfId="12233"/>
    <cellStyle name="Normal 80 6 2" xfId="36975"/>
    <cellStyle name="Normal 80 6 3" xfId="36976"/>
    <cellStyle name="Normal 80 6 4" xfId="36974"/>
    <cellStyle name="Normal 80 7" xfId="17250"/>
    <cellStyle name="Normal 80 7 2" xfId="36977"/>
    <cellStyle name="Normal 80_ASP" xfId="10069"/>
    <cellStyle name="Normal 81" xfId="799"/>
    <cellStyle name="Normal 81 2" xfId="800"/>
    <cellStyle name="Normal 81 2 2" xfId="2405"/>
    <cellStyle name="Normal 81 2 2 2" xfId="10346"/>
    <cellStyle name="Normal 81 2 2 2 2" xfId="36978"/>
    <cellStyle name="Normal 81 2 2 3" xfId="36979"/>
    <cellStyle name="Normal 81 2 2 4" xfId="36980"/>
    <cellStyle name="Normal 81 2 2_Sheet1" xfId="36981"/>
    <cellStyle name="Normal 81 2 3" xfId="12240"/>
    <cellStyle name="Normal 81 2 3 2" xfId="36982"/>
    <cellStyle name="Normal 81 2 3 3" xfId="36983"/>
    <cellStyle name="Normal 81 2 3 4" xfId="36984"/>
    <cellStyle name="Normal 81 2 3_Sheet1" xfId="36985"/>
    <cellStyle name="Normal 81 2 4" xfId="17257"/>
    <cellStyle name="Normal 81 2 4 2" xfId="36987"/>
    <cellStyle name="Normal 81 2 4 3" xfId="36988"/>
    <cellStyle name="Normal 81 2 4 4" xfId="36986"/>
    <cellStyle name="Normal 81 2 4_Sheet2" xfId="36989"/>
    <cellStyle name="Normal 81 2 5" xfId="36990"/>
    <cellStyle name="Normal 81 2_Sheet1" xfId="36991"/>
    <cellStyle name="Normal 81 3" xfId="801"/>
    <cellStyle name="Normal 81 3 2" xfId="2406"/>
    <cellStyle name="Normal 81 3 2 2" xfId="10347"/>
    <cellStyle name="Normal 81 3 2 2 2" xfId="36992"/>
    <cellStyle name="Normal 81 3 2 3" xfId="36993"/>
    <cellStyle name="Normal 81 3 2 4" xfId="36994"/>
    <cellStyle name="Normal 81 3 2_Sheet1" xfId="36995"/>
    <cellStyle name="Normal 81 3 3" xfId="12241"/>
    <cellStyle name="Normal 81 3 3 2" xfId="36996"/>
    <cellStyle name="Normal 81 3 3 3" xfId="36997"/>
    <cellStyle name="Normal 81 3 3 4" xfId="36998"/>
    <cellStyle name="Normal 81 3 3_Sheet1" xfId="36999"/>
    <cellStyle name="Normal 81 3 4" xfId="17258"/>
    <cellStyle name="Normal 81 3 4 2" xfId="37001"/>
    <cellStyle name="Normal 81 3 4 3" xfId="37002"/>
    <cellStyle name="Normal 81 3 4 4" xfId="37000"/>
    <cellStyle name="Normal 81 3 4_Sheet2" xfId="37003"/>
    <cellStyle name="Normal 81 3 5" xfId="37004"/>
    <cellStyle name="Normal 81 3_Sheet1" xfId="37005"/>
    <cellStyle name="Normal 81 4" xfId="2404"/>
    <cellStyle name="Normal 81 4 2" xfId="10345"/>
    <cellStyle name="Normal 81 4 2 2" xfId="37006"/>
    <cellStyle name="Normal 81 4 3" xfId="37007"/>
    <cellStyle name="Normal 81 4 4" xfId="37008"/>
    <cellStyle name="Normal 81 4_Sheet1" xfId="37009"/>
    <cellStyle name="Normal 81 5" xfId="12239"/>
    <cellStyle name="Normal 81 5 2" xfId="37010"/>
    <cellStyle name="Normal 81 5 3" xfId="37011"/>
    <cellStyle name="Normal 81 5 4" xfId="37012"/>
    <cellStyle name="Normal 81 5_Sheet1" xfId="37013"/>
    <cellStyle name="Normal 81 6" xfId="17256"/>
    <cellStyle name="Normal 81 6 2" xfId="37015"/>
    <cellStyle name="Normal 81 6 3" xfId="37016"/>
    <cellStyle name="Normal 81 6 4" xfId="37014"/>
    <cellStyle name="Normal 81 6_Sheet2" xfId="37017"/>
    <cellStyle name="Normal 81 7" xfId="37018"/>
    <cellStyle name="Normal 81_57" xfId="22209"/>
    <cellStyle name="Normal 82" xfId="802"/>
    <cellStyle name="Normal 82 2" xfId="803"/>
    <cellStyle name="Normal 82 2 2" xfId="2408"/>
    <cellStyle name="Normal 82 2 2 2" xfId="10349"/>
    <cellStyle name="Normal 82 2 2 2 2" xfId="37019"/>
    <cellStyle name="Normal 82 2 2 3" xfId="37020"/>
    <cellStyle name="Normal 82 2 2 4" xfId="37021"/>
    <cellStyle name="Normal 82 2 2_Sheet1" xfId="37022"/>
    <cellStyle name="Normal 82 2 3" xfId="12243"/>
    <cellStyle name="Normal 82 2 3 2" xfId="37023"/>
    <cellStyle name="Normal 82 2 3 3" xfId="37024"/>
    <cellStyle name="Normal 82 2 3 4" xfId="37025"/>
    <cellStyle name="Normal 82 2 3_Sheet1" xfId="37026"/>
    <cellStyle name="Normal 82 2 4" xfId="17260"/>
    <cellStyle name="Normal 82 2 4 2" xfId="37028"/>
    <cellStyle name="Normal 82 2 4 3" xfId="37029"/>
    <cellStyle name="Normal 82 2 4 4" xfId="37027"/>
    <cellStyle name="Normal 82 2 4_Sheet2" xfId="37030"/>
    <cellStyle name="Normal 82 2 5" xfId="37031"/>
    <cellStyle name="Normal 82 2_Sheet1" xfId="37032"/>
    <cellStyle name="Normal 82 3" xfId="804"/>
    <cellStyle name="Normal 82 3 2" xfId="2409"/>
    <cellStyle name="Normal 82 3 2 2" xfId="10350"/>
    <cellStyle name="Normal 82 3 2 2 2" xfId="37033"/>
    <cellStyle name="Normal 82 3 2 3" xfId="37034"/>
    <cellStyle name="Normal 82 3 2 4" xfId="37035"/>
    <cellStyle name="Normal 82 3 2_Sheet1" xfId="37036"/>
    <cellStyle name="Normal 82 3 3" xfId="12244"/>
    <cellStyle name="Normal 82 3 3 2" xfId="37037"/>
    <cellStyle name="Normal 82 3 3 3" xfId="37038"/>
    <cellStyle name="Normal 82 3 3 4" xfId="37039"/>
    <cellStyle name="Normal 82 3 3_Sheet1" xfId="37040"/>
    <cellStyle name="Normal 82 3 4" xfId="17261"/>
    <cellStyle name="Normal 82 3 4 2" xfId="37042"/>
    <cellStyle name="Normal 82 3 4 3" xfId="37043"/>
    <cellStyle name="Normal 82 3 4 4" xfId="37041"/>
    <cellStyle name="Normal 82 3 4_Sheet2" xfId="37044"/>
    <cellStyle name="Normal 82 3 5" xfId="37045"/>
    <cellStyle name="Normal 82 3_Sheet1" xfId="37046"/>
    <cellStyle name="Normal 82 4" xfId="2407"/>
    <cellStyle name="Normal 82 4 2" xfId="10348"/>
    <cellStyle name="Normal 82 4 2 2" xfId="37047"/>
    <cellStyle name="Normal 82 4 3" xfId="37048"/>
    <cellStyle name="Normal 82 4 4" xfId="37049"/>
    <cellStyle name="Normal 82 4_Sheet1" xfId="37050"/>
    <cellStyle name="Normal 82 5" xfId="12242"/>
    <cellStyle name="Normal 82 5 2" xfId="37051"/>
    <cellStyle name="Normal 82 5 3" xfId="37052"/>
    <cellStyle name="Normal 82 5 4" xfId="37053"/>
    <cellStyle name="Normal 82 5_Sheet1" xfId="37054"/>
    <cellStyle name="Normal 82 6" xfId="17259"/>
    <cellStyle name="Normal 82 6 2" xfId="37056"/>
    <cellStyle name="Normal 82 6 3" xfId="37057"/>
    <cellStyle name="Normal 82 6 4" xfId="37055"/>
    <cellStyle name="Normal 82 6_Sheet2" xfId="37058"/>
    <cellStyle name="Normal 82 7" xfId="37059"/>
    <cellStyle name="Normal 82_57" xfId="22210"/>
    <cellStyle name="Normal 83" xfId="805"/>
    <cellStyle name="Normal 83 2" xfId="806"/>
    <cellStyle name="Normal 83 2 2" xfId="2411"/>
    <cellStyle name="Normal 83 2 2 2" xfId="10352"/>
    <cellStyle name="Normal 83 2 2 2 2" xfId="37060"/>
    <cellStyle name="Normal 83 2 2 3" xfId="37061"/>
    <cellStyle name="Normal 83 2 2 4" xfId="37062"/>
    <cellStyle name="Normal 83 2 2_Sheet1" xfId="37063"/>
    <cellStyle name="Normal 83 2 3" xfId="12246"/>
    <cellStyle name="Normal 83 2 3 2" xfId="37064"/>
    <cellStyle name="Normal 83 2 3 3" xfId="37065"/>
    <cellStyle name="Normal 83 2 3 4" xfId="37066"/>
    <cellStyle name="Normal 83 2 3_Sheet1" xfId="37067"/>
    <cellStyle name="Normal 83 2 4" xfId="17263"/>
    <cellStyle name="Normal 83 2 4 2" xfId="37069"/>
    <cellStyle name="Normal 83 2 4 3" xfId="37070"/>
    <cellStyle name="Normal 83 2 4 4" xfId="37068"/>
    <cellStyle name="Normal 83 2 4_Sheet2" xfId="37071"/>
    <cellStyle name="Normal 83 2 5" xfId="37072"/>
    <cellStyle name="Normal 83 2_Sheet1" xfId="37073"/>
    <cellStyle name="Normal 83 3" xfId="807"/>
    <cellStyle name="Normal 83 3 2" xfId="2412"/>
    <cellStyle name="Normal 83 3 2 2" xfId="10353"/>
    <cellStyle name="Normal 83 3 2 2 2" xfId="37074"/>
    <cellStyle name="Normal 83 3 2 3" xfId="37075"/>
    <cellStyle name="Normal 83 3 2 4" xfId="37076"/>
    <cellStyle name="Normal 83 3 2_Sheet1" xfId="37077"/>
    <cellStyle name="Normal 83 3 3" xfId="12247"/>
    <cellStyle name="Normal 83 3 3 2" xfId="37078"/>
    <cellStyle name="Normal 83 3 3 3" xfId="37079"/>
    <cellStyle name="Normal 83 3 3 4" xfId="37080"/>
    <cellStyle name="Normal 83 3 3_Sheet1" xfId="37081"/>
    <cellStyle name="Normal 83 3 4" xfId="17264"/>
    <cellStyle name="Normal 83 3 4 2" xfId="37083"/>
    <cellStyle name="Normal 83 3 4 3" xfId="37084"/>
    <cellStyle name="Normal 83 3 4 4" xfId="37082"/>
    <cellStyle name="Normal 83 3 4_Sheet2" xfId="37085"/>
    <cellStyle name="Normal 83 3 5" xfId="37086"/>
    <cellStyle name="Normal 83 3_Sheet1" xfId="37087"/>
    <cellStyle name="Normal 83 4" xfId="2410"/>
    <cellStyle name="Normal 83 4 2" xfId="10351"/>
    <cellStyle name="Normal 83 4 2 2" xfId="37088"/>
    <cellStyle name="Normal 83 4 3" xfId="37089"/>
    <cellStyle name="Normal 83 4 4" xfId="37090"/>
    <cellStyle name="Normal 83 4_Sheet1" xfId="37091"/>
    <cellStyle name="Normal 83 5" xfId="12245"/>
    <cellStyle name="Normal 83 5 2" xfId="37092"/>
    <cellStyle name="Normal 83 5 3" xfId="37093"/>
    <cellStyle name="Normal 83 5 4" xfId="37094"/>
    <cellStyle name="Normal 83 5_Sheet1" xfId="37095"/>
    <cellStyle name="Normal 83 6" xfId="17262"/>
    <cellStyle name="Normal 83 6 2" xfId="37097"/>
    <cellStyle name="Normal 83 6 3" xfId="37098"/>
    <cellStyle name="Normal 83 6 4" xfId="37096"/>
    <cellStyle name="Normal 83 6_Sheet2" xfId="37099"/>
    <cellStyle name="Normal 83 7" xfId="37100"/>
    <cellStyle name="Normal 83_57" xfId="22211"/>
    <cellStyle name="Normal 84" xfId="808"/>
    <cellStyle name="Normal 84 2" xfId="809"/>
    <cellStyle name="Normal 84 2 2" xfId="2414"/>
    <cellStyle name="Normal 84 2 2 2" xfId="10355"/>
    <cellStyle name="Normal 84 2 2 2 2" xfId="37101"/>
    <cellStyle name="Normal 84 2 2 3" xfId="37102"/>
    <cellStyle name="Normal 84 2 2 4" xfId="37103"/>
    <cellStyle name="Normal 84 2 2_Sheet1" xfId="37104"/>
    <cellStyle name="Normal 84 2 3" xfId="12249"/>
    <cellStyle name="Normal 84 2 3 2" xfId="37105"/>
    <cellStyle name="Normal 84 2 3 3" xfId="37106"/>
    <cellStyle name="Normal 84 2 3 4" xfId="37107"/>
    <cellStyle name="Normal 84 2 3_Sheet1" xfId="37108"/>
    <cellStyle name="Normal 84 2 4" xfId="17266"/>
    <cellStyle name="Normal 84 2 4 2" xfId="37110"/>
    <cellStyle name="Normal 84 2 4 3" xfId="37111"/>
    <cellStyle name="Normal 84 2 4 4" xfId="37109"/>
    <cellStyle name="Normal 84 2 4_Sheet2" xfId="37112"/>
    <cellStyle name="Normal 84 2 5" xfId="37113"/>
    <cellStyle name="Normal 84 2_Sheet1" xfId="37114"/>
    <cellStyle name="Normal 84 3" xfId="810"/>
    <cellStyle name="Normal 84 3 2" xfId="2415"/>
    <cellStyle name="Normal 84 3 2 2" xfId="10356"/>
    <cellStyle name="Normal 84 3 2 2 2" xfId="37115"/>
    <cellStyle name="Normal 84 3 2 3" xfId="37116"/>
    <cellStyle name="Normal 84 3 2 4" xfId="37117"/>
    <cellStyle name="Normal 84 3 2_Sheet1" xfId="37118"/>
    <cellStyle name="Normal 84 3 3" xfId="12250"/>
    <cellStyle name="Normal 84 3 3 2" xfId="37119"/>
    <cellStyle name="Normal 84 3 3 3" xfId="37120"/>
    <cellStyle name="Normal 84 3 3 4" xfId="37121"/>
    <cellStyle name="Normal 84 3 3_Sheet1" xfId="37122"/>
    <cellStyle name="Normal 84 3 4" xfId="17267"/>
    <cellStyle name="Normal 84 3 4 2" xfId="37124"/>
    <cellStyle name="Normal 84 3 4 3" xfId="37125"/>
    <cellStyle name="Normal 84 3 4 4" xfId="37123"/>
    <cellStyle name="Normal 84 3 4_Sheet2" xfId="37126"/>
    <cellStyle name="Normal 84 3 5" xfId="37127"/>
    <cellStyle name="Normal 84 3_Sheet1" xfId="37128"/>
    <cellStyle name="Normal 84 4" xfId="2413"/>
    <cellStyle name="Normal 84 4 2" xfId="10354"/>
    <cellStyle name="Normal 84 4 2 2" xfId="37129"/>
    <cellStyle name="Normal 84 4 3" xfId="37130"/>
    <cellStyle name="Normal 84 4 4" xfId="37131"/>
    <cellStyle name="Normal 84 4_Sheet1" xfId="37132"/>
    <cellStyle name="Normal 84 5" xfId="12248"/>
    <cellStyle name="Normal 84 5 2" xfId="37133"/>
    <cellStyle name="Normal 84 5 3" xfId="37134"/>
    <cellStyle name="Normal 84 5 4" xfId="37135"/>
    <cellStyle name="Normal 84 5_Sheet1" xfId="37136"/>
    <cellStyle name="Normal 84 6" xfId="17265"/>
    <cellStyle name="Normal 84 6 2" xfId="37138"/>
    <cellStyle name="Normal 84 6 3" xfId="37139"/>
    <cellStyle name="Normal 84 6 4" xfId="37137"/>
    <cellStyle name="Normal 84 6_Sheet2" xfId="37140"/>
    <cellStyle name="Normal 84 7" xfId="37141"/>
    <cellStyle name="Normal 84_57" xfId="22212"/>
    <cellStyle name="Normal 85" xfId="811"/>
    <cellStyle name="Normal 85 2" xfId="812"/>
    <cellStyle name="Normal 85 2 2" xfId="2417"/>
    <cellStyle name="Normal 85 2 2 2" xfId="10358"/>
    <cellStyle name="Normal 85 2 2 2 2" xfId="37142"/>
    <cellStyle name="Normal 85 2 2 3" xfId="37143"/>
    <cellStyle name="Normal 85 2 2 4" xfId="37144"/>
    <cellStyle name="Normal 85 2 2_Sheet1" xfId="37145"/>
    <cellStyle name="Normal 85 2 3" xfId="12252"/>
    <cellStyle name="Normal 85 2 3 2" xfId="37146"/>
    <cellStyle name="Normal 85 2 3 3" xfId="37147"/>
    <cellStyle name="Normal 85 2 3 4" xfId="37148"/>
    <cellStyle name="Normal 85 2 3_Sheet1" xfId="37149"/>
    <cellStyle name="Normal 85 2 4" xfId="17269"/>
    <cellStyle name="Normal 85 2 4 2" xfId="37151"/>
    <cellStyle name="Normal 85 2 4 3" xfId="37152"/>
    <cellStyle name="Normal 85 2 4 4" xfId="37150"/>
    <cellStyle name="Normal 85 2 4_Sheet2" xfId="37153"/>
    <cellStyle name="Normal 85 2 5" xfId="37154"/>
    <cellStyle name="Normal 85 2_Sheet1" xfId="37155"/>
    <cellStyle name="Normal 85 3" xfId="813"/>
    <cellStyle name="Normal 85 3 2" xfId="2418"/>
    <cellStyle name="Normal 85 3 2 2" xfId="10359"/>
    <cellStyle name="Normal 85 3 2 2 2" xfId="37156"/>
    <cellStyle name="Normal 85 3 2 3" xfId="37157"/>
    <cellStyle name="Normal 85 3 2 4" xfId="37158"/>
    <cellStyle name="Normal 85 3 2_Sheet1" xfId="37159"/>
    <cellStyle name="Normal 85 3 3" xfId="12253"/>
    <cellStyle name="Normal 85 3 3 2" xfId="37160"/>
    <cellStyle name="Normal 85 3 3 3" xfId="37161"/>
    <cellStyle name="Normal 85 3 3 4" xfId="37162"/>
    <cellStyle name="Normal 85 3 3_Sheet1" xfId="37163"/>
    <cellStyle name="Normal 85 3 4" xfId="17270"/>
    <cellStyle name="Normal 85 3 4 2" xfId="37165"/>
    <cellStyle name="Normal 85 3 4 3" xfId="37166"/>
    <cellStyle name="Normal 85 3 4 4" xfId="37164"/>
    <cellStyle name="Normal 85 3 4_Sheet2" xfId="37167"/>
    <cellStyle name="Normal 85 3 5" xfId="37168"/>
    <cellStyle name="Normal 85 3_Sheet1" xfId="37169"/>
    <cellStyle name="Normal 85 4" xfId="2416"/>
    <cellStyle name="Normal 85 4 2" xfId="10357"/>
    <cellStyle name="Normal 85 4 2 2" xfId="37170"/>
    <cellStyle name="Normal 85 4 3" xfId="37171"/>
    <cellStyle name="Normal 85 4 4" xfId="37172"/>
    <cellStyle name="Normal 85 4_Sheet1" xfId="37173"/>
    <cellStyle name="Normal 85 5" xfId="12251"/>
    <cellStyle name="Normal 85 5 2" xfId="37174"/>
    <cellStyle name="Normal 85 5 3" xfId="37175"/>
    <cellStyle name="Normal 85 5 4" xfId="37176"/>
    <cellStyle name="Normal 85 5_Sheet1" xfId="37177"/>
    <cellStyle name="Normal 85 6" xfId="17268"/>
    <cellStyle name="Normal 85 6 2" xfId="37179"/>
    <cellStyle name="Normal 85 6 3" xfId="37180"/>
    <cellStyle name="Normal 85 6 4" xfId="37178"/>
    <cellStyle name="Normal 85 6_Sheet2" xfId="37181"/>
    <cellStyle name="Normal 85 7" xfId="37182"/>
    <cellStyle name="Normal 85_57" xfId="22213"/>
    <cellStyle name="Normal 86" xfId="814"/>
    <cellStyle name="Normal 86 2" xfId="815"/>
    <cellStyle name="Normal 86 2 2" xfId="2420"/>
    <cellStyle name="Normal 86 2 2 2" xfId="10361"/>
    <cellStyle name="Normal 86 2 2 2 2" xfId="37183"/>
    <cellStyle name="Normal 86 2 2 3" xfId="37184"/>
    <cellStyle name="Normal 86 2 2 4" xfId="37185"/>
    <cellStyle name="Normal 86 2 2_Sheet1" xfId="37186"/>
    <cellStyle name="Normal 86 2 3" xfId="12255"/>
    <cellStyle name="Normal 86 2 3 2" xfId="37187"/>
    <cellStyle name="Normal 86 2 3 3" xfId="37188"/>
    <cellStyle name="Normal 86 2 3 4" xfId="37189"/>
    <cellStyle name="Normal 86 2 3_Sheet1" xfId="37190"/>
    <cellStyle name="Normal 86 2 4" xfId="17272"/>
    <cellStyle name="Normal 86 2 4 2" xfId="37192"/>
    <cellStyle name="Normal 86 2 4 3" xfId="37193"/>
    <cellStyle name="Normal 86 2 4 4" xfId="37191"/>
    <cellStyle name="Normal 86 2 4_Sheet2" xfId="37194"/>
    <cellStyle name="Normal 86 2 5" xfId="37195"/>
    <cellStyle name="Normal 86 2_Sheet1" xfId="37196"/>
    <cellStyle name="Normal 86 3" xfId="816"/>
    <cellStyle name="Normal 86 3 2" xfId="2421"/>
    <cellStyle name="Normal 86 3 2 2" xfId="10362"/>
    <cellStyle name="Normal 86 3 2 2 2" xfId="37197"/>
    <cellStyle name="Normal 86 3 2 3" xfId="37198"/>
    <cellStyle name="Normal 86 3 2 4" xfId="37199"/>
    <cellStyle name="Normal 86 3 2_Sheet1" xfId="37200"/>
    <cellStyle name="Normal 86 3 3" xfId="12256"/>
    <cellStyle name="Normal 86 3 3 2" xfId="37201"/>
    <cellStyle name="Normal 86 3 3 3" xfId="37202"/>
    <cellStyle name="Normal 86 3 3 4" xfId="37203"/>
    <cellStyle name="Normal 86 3 3_Sheet1" xfId="37204"/>
    <cellStyle name="Normal 86 3 4" xfId="17273"/>
    <cellStyle name="Normal 86 3 4 2" xfId="37206"/>
    <cellStyle name="Normal 86 3 4 3" xfId="37207"/>
    <cellStyle name="Normal 86 3 4 4" xfId="37205"/>
    <cellStyle name="Normal 86 3 4_Sheet2" xfId="37208"/>
    <cellStyle name="Normal 86 3 5" xfId="37209"/>
    <cellStyle name="Normal 86 3_Sheet1" xfId="37210"/>
    <cellStyle name="Normal 86 4" xfId="2419"/>
    <cellStyle name="Normal 86 4 2" xfId="10360"/>
    <cellStyle name="Normal 86 4 2 2" xfId="37211"/>
    <cellStyle name="Normal 86 4 3" xfId="37212"/>
    <cellStyle name="Normal 86 4 4" xfId="37213"/>
    <cellStyle name="Normal 86 4_Sheet1" xfId="37214"/>
    <cellStyle name="Normal 86 5" xfId="12254"/>
    <cellStyle name="Normal 86 5 2" xfId="37215"/>
    <cellStyle name="Normal 86 5 3" xfId="37216"/>
    <cellStyle name="Normal 86 5 4" xfId="37217"/>
    <cellStyle name="Normal 86 5_Sheet1" xfId="37218"/>
    <cellStyle name="Normal 86 6" xfId="17271"/>
    <cellStyle name="Normal 86 6 2" xfId="37220"/>
    <cellStyle name="Normal 86 6 3" xfId="37221"/>
    <cellStyle name="Normal 86 6 4" xfId="37219"/>
    <cellStyle name="Normal 86 6_Sheet2" xfId="37222"/>
    <cellStyle name="Normal 86 7" xfId="37223"/>
    <cellStyle name="Normal 86_57" xfId="22214"/>
    <cellStyle name="Normal 87" xfId="817"/>
    <cellStyle name="Normal 87 2" xfId="818"/>
    <cellStyle name="Normal 87 2 2" xfId="2423"/>
    <cellStyle name="Normal 87 2 2 2" xfId="10364"/>
    <cellStyle name="Normal 87 2 2 2 2" xfId="37224"/>
    <cellStyle name="Normal 87 2 2 3" xfId="37225"/>
    <cellStyle name="Normal 87 2 2 4" xfId="37226"/>
    <cellStyle name="Normal 87 2 2_Sheet1" xfId="37227"/>
    <cellStyle name="Normal 87 2 3" xfId="12258"/>
    <cellStyle name="Normal 87 2 3 2" xfId="37228"/>
    <cellStyle name="Normal 87 2 3 3" xfId="37229"/>
    <cellStyle name="Normal 87 2 3 4" xfId="37230"/>
    <cellStyle name="Normal 87 2 3_Sheet1" xfId="37231"/>
    <cellStyle name="Normal 87 2 4" xfId="17275"/>
    <cellStyle name="Normal 87 2 4 2" xfId="37233"/>
    <cellStyle name="Normal 87 2 4 3" xfId="37234"/>
    <cellStyle name="Normal 87 2 4 4" xfId="37232"/>
    <cellStyle name="Normal 87 2 4_Sheet2" xfId="37235"/>
    <cellStyle name="Normal 87 2 5" xfId="37236"/>
    <cellStyle name="Normal 87 2_Sheet1" xfId="37237"/>
    <cellStyle name="Normal 87 3" xfId="819"/>
    <cellStyle name="Normal 87 3 2" xfId="2424"/>
    <cellStyle name="Normal 87 3 2 2" xfId="10365"/>
    <cellStyle name="Normal 87 3 2 2 2" xfId="37238"/>
    <cellStyle name="Normal 87 3 2 3" xfId="37239"/>
    <cellStyle name="Normal 87 3 2 4" xfId="37240"/>
    <cellStyle name="Normal 87 3 2_Sheet1" xfId="37241"/>
    <cellStyle name="Normal 87 3 3" xfId="12259"/>
    <cellStyle name="Normal 87 3 3 2" xfId="37242"/>
    <cellStyle name="Normal 87 3 3 3" xfId="37243"/>
    <cellStyle name="Normal 87 3 3 4" xfId="37244"/>
    <cellStyle name="Normal 87 3 3_Sheet1" xfId="37245"/>
    <cellStyle name="Normal 87 3 4" xfId="17276"/>
    <cellStyle name="Normal 87 3 4 2" xfId="37247"/>
    <cellStyle name="Normal 87 3 4 3" xfId="37248"/>
    <cellStyle name="Normal 87 3 4 4" xfId="37246"/>
    <cellStyle name="Normal 87 3 4_Sheet2" xfId="37249"/>
    <cellStyle name="Normal 87 3 5" xfId="37250"/>
    <cellStyle name="Normal 87 3_Sheet1" xfId="37251"/>
    <cellStyle name="Normal 87 4" xfId="2422"/>
    <cellStyle name="Normal 87 4 2" xfId="10363"/>
    <cellStyle name="Normal 87 4 2 2" xfId="37252"/>
    <cellStyle name="Normal 87 4 3" xfId="37253"/>
    <cellStyle name="Normal 87 4 4" xfId="37254"/>
    <cellStyle name="Normal 87 4_Sheet1" xfId="37255"/>
    <cellStyle name="Normal 87 5" xfId="12257"/>
    <cellStyle name="Normal 87 5 2" xfId="37256"/>
    <cellStyle name="Normal 87 5 3" xfId="37257"/>
    <cellStyle name="Normal 87 5 4" xfId="37258"/>
    <cellStyle name="Normal 87 5_Sheet1" xfId="37259"/>
    <cellStyle name="Normal 87 6" xfId="17274"/>
    <cellStyle name="Normal 87 6 2" xfId="37261"/>
    <cellStyle name="Normal 87 6 3" xfId="37262"/>
    <cellStyle name="Normal 87 6 4" xfId="37260"/>
    <cellStyle name="Normal 87 6_Sheet2" xfId="37263"/>
    <cellStyle name="Normal 87 7" xfId="37264"/>
    <cellStyle name="Normal 87_57" xfId="22215"/>
    <cellStyle name="Normal 88" xfId="820"/>
    <cellStyle name="Normal 88 2" xfId="821"/>
    <cellStyle name="Normal 88 2 2" xfId="2426"/>
    <cellStyle name="Normal 88 2 2 2" xfId="10367"/>
    <cellStyle name="Normal 88 2 2 2 2" xfId="37265"/>
    <cellStyle name="Normal 88 2 2 3" xfId="37266"/>
    <cellStyle name="Normal 88 2 2 4" xfId="37267"/>
    <cellStyle name="Normal 88 2 2_Sheet1" xfId="37268"/>
    <cellStyle name="Normal 88 2 3" xfId="12261"/>
    <cellStyle name="Normal 88 2 3 2" xfId="37269"/>
    <cellStyle name="Normal 88 2 3 3" xfId="37270"/>
    <cellStyle name="Normal 88 2 3 4" xfId="37271"/>
    <cellStyle name="Normal 88 2 3_Sheet1" xfId="37272"/>
    <cellStyle name="Normal 88 2 4" xfId="17278"/>
    <cellStyle name="Normal 88 2 4 2" xfId="37274"/>
    <cellStyle name="Normal 88 2 4 3" xfId="37275"/>
    <cellStyle name="Normal 88 2 4 4" xfId="37273"/>
    <cellStyle name="Normal 88 2 4_Sheet2" xfId="37276"/>
    <cellStyle name="Normal 88 2 5" xfId="37277"/>
    <cellStyle name="Normal 88 2_Sheet1" xfId="37278"/>
    <cellStyle name="Normal 88 3" xfId="822"/>
    <cellStyle name="Normal 88 3 2" xfId="2427"/>
    <cellStyle name="Normal 88 3 2 2" xfId="10368"/>
    <cellStyle name="Normal 88 3 2 2 2" xfId="37279"/>
    <cellStyle name="Normal 88 3 2 3" xfId="37280"/>
    <cellStyle name="Normal 88 3 2 4" xfId="37281"/>
    <cellStyle name="Normal 88 3 2_Sheet1" xfId="37282"/>
    <cellStyle name="Normal 88 3 3" xfId="12262"/>
    <cellStyle name="Normal 88 3 3 2" xfId="37283"/>
    <cellStyle name="Normal 88 3 3 3" xfId="37284"/>
    <cellStyle name="Normal 88 3 3 4" xfId="37285"/>
    <cellStyle name="Normal 88 3 3_Sheet1" xfId="37286"/>
    <cellStyle name="Normal 88 3 4" xfId="17279"/>
    <cellStyle name="Normal 88 3 4 2" xfId="37288"/>
    <cellStyle name="Normal 88 3 4 3" xfId="37289"/>
    <cellStyle name="Normal 88 3 4 4" xfId="37287"/>
    <cellStyle name="Normal 88 3 4_Sheet2" xfId="37290"/>
    <cellStyle name="Normal 88 3 5" xfId="37291"/>
    <cellStyle name="Normal 88 3_Sheet1" xfId="37292"/>
    <cellStyle name="Normal 88 4" xfId="2425"/>
    <cellStyle name="Normal 88 4 2" xfId="10366"/>
    <cellStyle name="Normal 88 4 2 2" xfId="37293"/>
    <cellStyle name="Normal 88 4 3" xfId="37294"/>
    <cellStyle name="Normal 88 4 4" xfId="37295"/>
    <cellStyle name="Normal 88 4_Sheet1" xfId="37296"/>
    <cellStyle name="Normal 88 5" xfId="12260"/>
    <cellStyle name="Normal 88 5 2" xfId="37297"/>
    <cellStyle name="Normal 88 5 3" xfId="37298"/>
    <cellStyle name="Normal 88 5 4" xfId="37299"/>
    <cellStyle name="Normal 88 5_Sheet1" xfId="37300"/>
    <cellStyle name="Normal 88 6" xfId="17277"/>
    <cellStyle name="Normal 88 6 2" xfId="37302"/>
    <cellStyle name="Normal 88 6 3" xfId="37303"/>
    <cellStyle name="Normal 88 6 4" xfId="37301"/>
    <cellStyle name="Normal 88 6_Sheet2" xfId="37304"/>
    <cellStyle name="Normal 88 7" xfId="37305"/>
    <cellStyle name="Normal 88_57" xfId="22216"/>
    <cellStyle name="Normal 89" xfId="823"/>
    <cellStyle name="Normal 89 2" xfId="824"/>
    <cellStyle name="Normal 89 2 2" xfId="2429"/>
    <cellStyle name="Normal 89 2 2 2" xfId="10370"/>
    <cellStyle name="Normal 89 2 2 2 2" xfId="37306"/>
    <cellStyle name="Normal 89 2 2 3" xfId="37307"/>
    <cellStyle name="Normal 89 2 2 4" xfId="37308"/>
    <cellStyle name="Normal 89 2 2_Sheet1" xfId="37309"/>
    <cellStyle name="Normal 89 2 3" xfId="12264"/>
    <cellStyle name="Normal 89 2 3 2" xfId="37310"/>
    <cellStyle name="Normal 89 2 3 3" xfId="37311"/>
    <cellStyle name="Normal 89 2 3 4" xfId="37312"/>
    <cellStyle name="Normal 89 2 3_Sheet1" xfId="37313"/>
    <cellStyle name="Normal 89 2 4" xfId="17281"/>
    <cellStyle name="Normal 89 2 4 2" xfId="37315"/>
    <cellStyle name="Normal 89 2 4 3" xfId="37316"/>
    <cellStyle name="Normal 89 2 4 4" xfId="37314"/>
    <cellStyle name="Normal 89 2 4_Sheet2" xfId="37317"/>
    <cellStyle name="Normal 89 2 5" xfId="37318"/>
    <cellStyle name="Normal 89 2_Sheet1" xfId="37319"/>
    <cellStyle name="Normal 89 3" xfId="825"/>
    <cellStyle name="Normal 89 3 2" xfId="2430"/>
    <cellStyle name="Normal 89 3 2 2" xfId="10371"/>
    <cellStyle name="Normal 89 3 2 2 2" xfId="37320"/>
    <cellStyle name="Normal 89 3 2 3" xfId="37321"/>
    <cellStyle name="Normal 89 3 2 4" xfId="37322"/>
    <cellStyle name="Normal 89 3 2_Sheet1" xfId="37323"/>
    <cellStyle name="Normal 89 3 3" xfId="12265"/>
    <cellStyle name="Normal 89 3 3 2" xfId="37324"/>
    <cellStyle name="Normal 89 3 3 3" xfId="37325"/>
    <cellStyle name="Normal 89 3 3 4" xfId="37326"/>
    <cellStyle name="Normal 89 3 3_Sheet1" xfId="37327"/>
    <cellStyle name="Normal 89 3 4" xfId="17282"/>
    <cellStyle name="Normal 89 3 4 2" xfId="37329"/>
    <cellStyle name="Normal 89 3 4 3" xfId="37330"/>
    <cellStyle name="Normal 89 3 4 4" xfId="37328"/>
    <cellStyle name="Normal 89 3 4_Sheet2" xfId="37331"/>
    <cellStyle name="Normal 89 3 5" xfId="37332"/>
    <cellStyle name="Normal 89 3_Sheet1" xfId="37333"/>
    <cellStyle name="Normal 89 4" xfId="2428"/>
    <cellStyle name="Normal 89 4 2" xfId="10369"/>
    <cellStyle name="Normal 89 4 2 2" xfId="37334"/>
    <cellStyle name="Normal 89 4 3" xfId="37335"/>
    <cellStyle name="Normal 89 4 4" xfId="37336"/>
    <cellStyle name="Normal 89 4_Sheet1" xfId="37337"/>
    <cellStyle name="Normal 89 5" xfId="12263"/>
    <cellStyle name="Normal 89 5 2" xfId="37338"/>
    <cellStyle name="Normal 89 5 3" xfId="37339"/>
    <cellStyle name="Normal 89 5 4" xfId="37340"/>
    <cellStyle name="Normal 89 5_Sheet1" xfId="37341"/>
    <cellStyle name="Normal 89 6" xfId="17280"/>
    <cellStyle name="Normal 89 6 2" xfId="37343"/>
    <cellStyle name="Normal 89 6 3" xfId="37344"/>
    <cellStyle name="Normal 89 6 4" xfId="37342"/>
    <cellStyle name="Normal 89 6_Sheet2" xfId="37345"/>
    <cellStyle name="Normal 89 7" xfId="37346"/>
    <cellStyle name="Normal 89_57" xfId="22217"/>
    <cellStyle name="Normal 9" xfId="826"/>
    <cellStyle name="Normal 9 10" xfId="17283"/>
    <cellStyle name="Normal 9 10 2" xfId="37348"/>
    <cellStyle name="Normal 9 10 3" xfId="37347"/>
    <cellStyle name="Normal 9 11" xfId="37349"/>
    <cellStyle name="Normal 9 11 2" xfId="37350"/>
    <cellStyle name="Normal 9 11_Sheet2" xfId="37351"/>
    <cellStyle name="Normal 9 12" xfId="37352"/>
    <cellStyle name="Normal 9 2" xfId="827"/>
    <cellStyle name="Normal 9 2 2" xfId="828"/>
    <cellStyle name="Normal 9 2 2 2" xfId="2433"/>
    <cellStyle name="Normal 9 2 2 2 2" xfId="11045"/>
    <cellStyle name="Normal 9 2 2 2 2 2" xfId="37354"/>
    <cellStyle name="Normal 9 2 2 2 2 3" xfId="37353"/>
    <cellStyle name="Normal 9 2 2 2 2_Sheet2" xfId="37355"/>
    <cellStyle name="Normal 9 2 2 2 3" xfId="37356"/>
    <cellStyle name="Normal 9 2 2 2 4" xfId="37357"/>
    <cellStyle name="Normal 9 2 2 2_Sheet1" xfId="37358"/>
    <cellStyle name="Normal 9 2 2 3" xfId="12268"/>
    <cellStyle name="Normal 9 2 2 3 2" xfId="37360"/>
    <cellStyle name="Normal 9 2 2 3 3" xfId="37361"/>
    <cellStyle name="Normal 9 2 2 3 4" xfId="37359"/>
    <cellStyle name="Normal 9 2 2 4" xfId="17285"/>
    <cellStyle name="Normal 9 2 2 4 2" xfId="37362"/>
    <cellStyle name="Normal 9 2 2_Sheet1" xfId="37363"/>
    <cellStyle name="Normal 9 2 3" xfId="2432"/>
    <cellStyle name="Normal 9 2 3 2" xfId="11046"/>
    <cellStyle name="Normal 9 2 3 2 2" xfId="37365"/>
    <cellStyle name="Normal 9 2 3 2 3" xfId="37364"/>
    <cellStyle name="Normal 9 2 3 2_Sheet2" xfId="37366"/>
    <cellStyle name="Normal 9 2 3 3" xfId="37367"/>
    <cellStyle name="Normal 9 2 3 4" xfId="37368"/>
    <cellStyle name="Normal 9 2 3_Sheet1" xfId="37369"/>
    <cellStyle name="Normal 9 2 4" xfId="12267"/>
    <cellStyle name="Normal 9 2 4 2" xfId="37371"/>
    <cellStyle name="Normal 9 2 4 3" xfId="37372"/>
    <cellStyle name="Normal 9 2 4 4" xfId="37370"/>
    <cellStyle name="Normal 9 2 5" xfId="17284"/>
    <cellStyle name="Normal 9 2 5 2" xfId="37373"/>
    <cellStyle name="Normal 9 2_ASP" xfId="10070"/>
    <cellStyle name="Normal 9 3" xfId="829"/>
    <cellStyle name="Normal 9 3 2" xfId="830"/>
    <cellStyle name="Normal 9 3 2 2" xfId="2435"/>
    <cellStyle name="Normal 9 3 2 2 2" xfId="11047"/>
    <cellStyle name="Normal 9 3 2 2 2 2" xfId="37375"/>
    <cellStyle name="Normal 9 3 2 2 2 3" xfId="37374"/>
    <cellStyle name="Normal 9 3 2 2 2_Sheet2" xfId="37376"/>
    <cellStyle name="Normal 9 3 2 2 3" xfId="37377"/>
    <cellStyle name="Normal 9 3 2 2 4" xfId="37378"/>
    <cellStyle name="Normal 9 3 2 2_Sheet1" xfId="37379"/>
    <cellStyle name="Normal 9 3 2 3" xfId="12270"/>
    <cellStyle name="Normal 9 3 2 3 2" xfId="37381"/>
    <cellStyle name="Normal 9 3 2 3 3" xfId="37382"/>
    <cellStyle name="Normal 9 3 2 3 4" xfId="37380"/>
    <cellStyle name="Normal 9 3 2 4" xfId="17287"/>
    <cellStyle name="Normal 9 3 2 4 2" xfId="37383"/>
    <cellStyle name="Normal 9 3 2_Sheet1" xfId="37384"/>
    <cellStyle name="Normal 9 3 3" xfId="2434"/>
    <cellStyle name="Normal 9 3 3 2" xfId="11048"/>
    <cellStyle name="Normal 9 3 3 2 2" xfId="37386"/>
    <cellStyle name="Normal 9 3 3 2 3" xfId="37385"/>
    <cellStyle name="Normal 9 3 3 2_Sheet2" xfId="37387"/>
    <cellStyle name="Normal 9 3 3 3" xfId="37388"/>
    <cellStyle name="Normal 9 3 3 4" xfId="37389"/>
    <cellStyle name="Normal 9 3 3_Sheet1" xfId="37390"/>
    <cellStyle name="Normal 9 3 4" xfId="12269"/>
    <cellStyle name="Normal 9 3 4 2" xfId="37392"/>
    <cellStyle name="Normal 9 3 4 3" xfId="37393"/>
    <cellStyle name="Normal 9 3 4 4" xfId="37391"/>
    <cellStyle name="Normal 9 3 5" xfId="17286"/>
    <cellStyle name="Normal 9 3 5 2" xfId="37394"/>
    <cellStyle name="Normal 9 3_ASP" xfId="10071"/>
    <cellStyle name="Normal 9 4" xfId="831"/>
    <cellStyle name="Normal 9 4 2" xfId="832"/>
    <cellStyle name="Normal 9 4 2 2" xfId="2437"/>
    <cellStyle name="Normal 9 4 2 2 2" xfId="11049"/>
    <cellStyle name="Normal 9 4 2 2 2 2" xfId="37396"/>
    <cellStyle name="Normal 9 4 2 2 2 3" xfId="37395"/>
    <cellStyle name="Normal 9 4 2 2 2_Sheet2" xfId="37397"/>
    <cellStyle name="Normal 9 4 2 2 3" xfId="37398"/>
    <cellStyle name="Normal 9 4 2 2 4" xfId="37399"/>
    <cellStyle name="Normal 9 4 2 2_Sheet1" xfId="37400"/>
    <cellStyle name="Normal 9 4 2 3" xfId="12272"/>
    <cellStyle name="Normal 9 4 2 3 2" xfId="37402"/>
    <cellStyle name="Normal 9 4 2 3 3" xfId="37403"/>
    <cellStyle name="Normal 9 4 2 3 4" xfId="37401"/>
    <cellStyle name="Normal 9 4 2 4" xfId="17289"/>
    <cellStyle name="Normal 9 4 2 4 2" xfId="37404"/>
    <cellStyle name="Normal 9 4 2_Sheet1" xfId="37405"/>
    <cellStyle name="Normal 9 4 3" xfId="2436"/>
    <cellStyle name="Normal 9 4 3 2" xfId="11050"/>
    <cellStyle name="Normal 9 4 3 2 2" xfId="37407"/>
    <cellStyle name="Normal 9 4 3 2 3" xfId="37406"/>
    <cellStyle name="Normal 9 4 3 2_Sheet2" xfId="37408"/>
    <cellStyle name="Normal 9 4 3 3" xfId="37409"/>
    <cellStyle name="Normal 9 4 3 4" xfId="37410"/>
    <cellStyle name="Normal 9 4 3_Sheet1" xfId="37411"/>
    <cellStyle name="Normal 9 4 4" xfId="12271"/>
    <cellStyle name="Normal 9 4 4 2" xfId="37413"/>
    <cellStyle name="Normal 9 4 4 3" xfId="37414"/>
    <cellStyle name="Normal 9 4 4 4" xfId="37412"/>
    <cellStyle name="Normal 9 4 5" xfId="17288"/>
    <cellStyle name="Normal 9 4 5 2" xfId="37415"/>
    <cellStyle name="Normal 9 4_ASP" xfId="10072"/>
    <cellStyle name="Normal 9 5" xfId="833"/>
    <cellStyle name="Normal 9 5 2" xfId="834"/>
    <cellStyle name="Normal 9 5 2 2" xfId="2439"/>
    <cellStyle name="Normal 9 5 2 2 2" xfId="11051"/>
    <cellStyle name="Normal 9 5 2 2 2 2" xfId="37417"/>
    <cellStyle name="Normal 9 5 2 2 2 3" xfId="37416"/>
    <cellStyle name="Normal 9 5 2 2 2_Sheet2" xfId="37418"/>
    <cellStyle name="Normal 9 5 2 2 3" xfId="37419"/>
    <cellStyle name="Normal 9 5 2 2 4" xfId="37420"/>
    <cellStyle name="Normal 9 5 2 2_Sheet1" xfId="37421"/>
    <cellStyle name="Normal 9 5 2 3" xfId="12274"/>
    <cellStyle name="Normal 9 5 2 3 2" xfId="37423"/>
    <cellStyle name="Normal 9 5 2 3 3" xfId="37424"/>
    <cellStyle name="Normal 9 5 2 3 4" xfId="37422"/>
    <cellStyle name="Normal 9 5 2 4" xfId="17291"/>
    <cellStyle name="Normal 9 5 2 4 2" xfId="37425"/>
    <cellStyle name="Normal 9 5 2_Sheet1" xfId="37426"/>
    <cellStyle name="Normal 9 5 3" xfId="2438"/>
    <cellStyle name="Normal 9 5 3 2" xfId="11052"/>
    <cellStyle name="Normal 9 5 3 2 2" xfId="37428"/>
    <cellStyle name="Normal 9 5 3 2 3" xfId="37427"/>
    <cellStyle name="Normal 9 5 3 2_Sheet2" xfId="37429"/>
    <cellStyle name="Normal 9 5 3 3" xfId="37430"/>
    <cellStyle name="Normal 9 5 3 4" xfId="37431"/>
    <cellStyle name="Normal 9 5 3_Sheet1" xfId="37432"/>
    <cellStyle name="Normal 9 5 4" xfId="12273"/>
    <cellStyle name="Normal 9 5 4 2" xfId="37434"/>
    <cellStyle name="Normal 9 5 4 3" xfId="37435"/>
    <cellStyle name="Normal 9 5 4 4" xfId="37433"/>
    <cellStyle name="Normal 9 5 5" xfId="17290"/>
    <cellStyle name="Normal 9 5 5 2" xfId="37436"/>
    <cellStyle name="Normal 9 5_ASP" xfId="10073"/>
    <cellStyle name="Normal 9 6" xfId="1125"/>
    <cellStyle name="Normal 9 6 2" xfId="12555"/>
    <cellStyle name="Normal 9 6 2 2" xfId="37438"/>
    <cellStyle name="Normal 9 6 2 3" xfId="37437"/>
    <cellStyle name="Normal 9 6 3" xfId="17572"/>
    <cellStyle name="Normal 9 6 3 2" xfId="37439"/>
    <cellStyle name="Normal 9 6_Sheet1" xfId="37440"/>
    <cellStyle name="Normal 9 7" xfId="2431"/>
    <cellStyle name="Normal 9 7 2" xfId="5278"/>
    <cellStyle name="Normal 9 7 2 2" xfId="37441"/>
    <cellStyle name="Normal 9 7 2_Sheet1" xfId="37442"/>
    <cellStyle name="Normal 9 7 3" xfId="15454"/>
    <cellStyle name="Normal 9 7 3 2" xfId="37443"/>
    <cellStyle name="Normal 9 7 4" xfId="20466"/>
    <cellStyle name="Normal 9 7 4 2" xfId="37444"/>
    <cellStyle name="Normal 9 7_Sheet1" xfId="37445"/>
    <cellStyle name="Normal 9 8" xfId="10197"/>
    <cellStyle name="Normal 9 8 2" xfId="11223"/>
    <cellStyle name="Normal 9 8 2 2" xfId="37446"/>
    <cellStyle name="Normal 9 8 3" xfId="37447"/>
    <cellStyle name="Normal 9 8_Sheet1" xfId="37448"/>
    <cellStyle name="Normal 9 9" xfId="12266"/>
    <cellStyle name="Normal 9 9 2" xfId="37450"/>
    <cellStyle name="Normal 9 9 3" xfId="37451"/>
    <cellStyle name="Normal 9 9 4" xfId="37449"/>
    <cellStyle name="Normal 9_77" xfId="22219"/>
    <cellStyle name="Normal 90" xfId="835"/>
    <cellStyle name="Normal 90 2" xfId="836"/>
    <cellStyle name="Normal 90 2 2" xfId="2441"/>
    <cellStyle name="Normal 90 2 2 2" xfId="10373"/>
    <cellStyle name="Normal 90 2 2 2 2" xfId="37452"/>
    <cellStyle name="Normal 90 2 2 3" xfId="37453"/>
    <cellStyle name="Normal 90 2 2 4" xfId="37454"/>
    <cellStyle name="Normal 90 2 2_Sheet1" xfId="37455"/>
    <cellStyle name="Normal 90 2 3" xfId="12276"/>
    <cellStyle name="Normal 90 2 3 2" xfId="37456"/>
    <cellStyle name="Normal 90 2 3 3" xfId="37457"/>
    <cellStyle name="Normal 90 2 3 4" xfId="37458"/>
    <cellStyle name="Normal 90 2 3_Sheet1" xfId="37459"/>
    <cellStyle name="Normal 90 2 4" xfId="17293"/>
    <cellStyle name="Normal 90 2 4 2" xfId="37461"/>
    <cellStyle name="Normal 90 2 4 3" xfId="37462"/>
    <cellStyle name="Normal 90 2 4 4" xfId="37460"/>
    <cellStyle name="Normal 90 2 4_Sheet2" xfId="37463"/>
    <cellStyle name="Normal 90 2 5" xfId="37464"/>
    <cellStyle name="Normal 90 2_Sheet1" xfId="37465"/>
    <cellStyle name="Normal 90 3" xfId="837"/>
    <cellStyle name="Normal 90 3 2" xfId="2442"/>
    <cellStyle name="Normal 90 3 2 2" xfId="10374"/>
    <cellStyle name="Normal 90 3 2 2 2" xfId="37466"/>
    <cellStyle name="Normal 90 3 2 3" xfId="37467"/>
    <cellStyle name="Normal 90 3 2 4" xfId="37468"/>
    <cellStyle name="Normal 90 3 2_Sheet1" xfId="37469"/>
    <cellStyle name="Normal 90 3 3" xfId="12277"/>
    <cellStyle name="Normal 90 3 3 2" xfId="37470"/>
    <cellStyle name="Normal 90 3 3 3" xfId="37471"/>
    <cellStyle name="Normal 90 3 3 4" xfId="37472"/>
    <cellStyle name="Normal 90 3 3_Sheet1" xfId="37473"/>
    <cellStyle name="Normal 90 3 4" xfId="17294"/>
    <cellStyle name="Normal 90 3 4 2" xfId="37475"/>
    <cellStyle name="Normal 90 3 4 3" xfId="37476"/>
    <cellStyle name="Normal 90 3 4 4" xfId="37474"/>
    <cellStyle name="Normal 90 3 4_Sheet2" xfId="37477"/>
    <cellStyle name="Normal 90 3 5" xfId="37478"/>
    <cellStyle name="Normal 90 3_Sheet1" xfId="37479"/>
    <cellStyle name="Normal 90 4" xfId="2440"/>
    <cellStyle name="Normal 90 4 2" xfId="10372"/>
    <cellStyle name="Normal 90 4 2 2" xfId="37480"/>
    <cellStyle name="Normal 90 4 3" xfId="37481"/>
    <cellStyle name="Normal 90 4 4" xfId="37482"/>
    <cellStyle name="Normal 90 4_Sheet1" xfId="37483"/>
    <cellStyle name="Normal 90 5" xfId="12275"/>
    <cellStyle name="Normal 90 5 2" xfId="37484"/>
    <cellStyle name="Normal 90 5 3" xfId="37485"/>
    <cellStyle name="Normal 90 5 4" xfId="37486"/>
    <cellStyle name="Normal 90 5_Sheet1" xfId="37487"/>
    <cellStyle name="Normal 90 6" xfId="17292"/>
    <cellStyle name="Normal 90 6 2" xfId="37489"/>
    <cellStyle name="Normal 90 6 3" xfId="37490"/>
    <cellStyle name="Normal 90 6 4" xfId="37488"/>
    <cellStyle name="Normal 90 6_Sheet2" xfId="37491"/>
    <cellStyle name="Normal 90 7" xfId="37492"/>
    <cellStyle name="Normal 90_57" xfId="22220"/>
    <cellStyle name="Normal 91" xfId="838"/>
    <cellStyle name="Normal 91 2" xfId="839"/>
    <cellStyle name="Normal 91 2 2" xfId="2444"/>
    <cellStyle name="Normal 91 2 2 2" xfId="10376"/>
    <cellStyle name="Normal 91 2 2 2 2" xfId="37493"/>
    <cellStyle name="Normal 91 2 2 3" xfId="37494"/>
    <cellStyle name="Normal 91 2 2 4" xfId="37495"/>
    <cellStyle name="Normal 91 2 2_Sheet1" xfId="37496"/>
    <cellStyle name="Normal 91 2 3" xfId="12279"/>
    <cellStyle name="Normal 91 2 3 2" xfId="37497"/>
    <cellStyle name="Normal 91 2 3 3" xfId="37498"/>
    <cellStyle name="Normal 91 2 3 4" xfId="37499"/>
    <cellStyle name="Normal 91 2 3_Sheet1" xfId="37500"/>
    <cellStyle name="Normal 91 2 4" xfId="17296"/>
    <cellStyle name="Normal 91 2 4 2" xfId="37502"/>
    <cellStyle name="Normal 91 2 4 3" xfId="37503"/>
    <cellStyle name="Normal 91 2 4 4" xfId="37501"/>
    <cellStyle name="Normal 91 2 4_Sheet2" xfId="37504"/>
    <cellStyle name="Normal 91 2 5" xfId="37505"/>
    <cellStyle name="Normal 91 2_Sheet1" xfId="37506"/>
    <cellStyle name="Normal 91 3" xfId="840"/>
    <cellStyle name="Normal 91 3 2" xfId="2445"/>
    <cellStyle name="Normal 91 3 2 2" xfId="10377"/>
    <cellStyle name="Normal 91 3 2 2 2" xfId="37507"/>
    <cellStyle name="Normal 91 3 2 3" xfId="37508"/>
    <cellStyle name="Normal 91 3 2 4" xfId="37509"/>
    <cellStyle name="Normal 91 3 2_Sheet1" xfId="37510"/>
    <cellStyle name="Normal 91 3 3" xfId="12280"/>
    <cellStyle name="Normal 91 3 3 2" xfId="37511"/>
    <cellStyle name="Normal 91 3 3 3" xfId="37512"/>
    <cellStyle name="Normal 91 3 3 4" xfId="37513"/>
    <cellStyle name="Normal 91 3 3_Sheet1" xfId="37514"/>
    <cellStyle name="Normal 91 3 4" xfId="17297"/>
    <cellStyle name="Normal 91 3 4 2" xfId="37516"/>
    <cellStyle name="Normal 91 3 4 3" xfId="37517"/>
    <cellStyle name="Normal 91 3 4 4" xfId="37515"/>
    <cellStyle name="Normal 91 3 4_Sheet2" xfId="37518"/>
    <cellStyle name="Normal 91 3 5" xfId="37519"/>
    <cellStyle name="Normal 91 3_Sheet1" xfId="37520"/>
    <cellStyle name="Normal 91 4" xfId="2443"/>
    <cellStyle name="Normal 91 4 2" xfId="10375"/>
    <cellStyle name="Normal 91 4 2 2" xfId="37521"/>
    <cellStyle name="Normal 91 4 3" xfId="37522"/>
    <cellStyle name="Normal 91 4 4" xfId="37523"/>
    <cellStyle name="Normal 91 4_Sheet1" xfId="37524"/>
    <cellStyle name="Normal 91 5" xfId="12278"/>
    <cellStyle name="Normal 91 5 2" xfId="37525"/>
    <cellStyle name="Normal 91 5 3" xfId="37526"/>
    <cellStyle name="Normal 91 5 4" xfId="37527"/>
    <cellStyle name="Normal 91 5_Sheet1" xfId="37528"/>
    <cellStyle name="Normal 91 6" xfId="17295"/>
    <cellStyle name="Normal 91 6 2" xfId="37530"/>
    <cellStyle name="Normal 91 6 3" xfId="37531"/>
    <cellStyle name="Normal 91 6 4" xfId="37529"/>
    <cellStyle name="Normal 91 6_Sheet2" xfId="37532"/>
    <cellStyle name="Normal 91 7" xfId="37533"/>
    <cellStyle name="Normal 91_57" xfId="22221"/>
    <cellStyle name="Normal 92" xfId="841"/>
    <cellStyle name="Normal 92 2" xfId="842"/>
    <cellStyle name="Normal 92 2 2" xfId="2447"/>
    <cellStyle name="Normal 92 2 2 2" xfId="10379"/>
    <cellStyle name="Normal 92 2 2 2 2" xfId="37534"/>
    <cellStyle name="Normal 92 2 2 3" xfId="37535"/>
    <cellStyle name="Normal 92 2 2 4" xfId="37536"/>
    <cellStyle name="Normal 92 2 2_Sheet1" xfId="37537"/>
    <cellStyle name="Normal 92 2 3" xfId="12282"/>
    <cellStyle name="Normal 92 2 3 2" xfId="37538"/>
    <cellStyle name="Normal 92 2 3 3" xfId="37539"/>
    <cellStyle name="Normal 92 2 3 4" xfId="37540"/>
    <cellStyle name="Normal 92 2 3_Sheet1" xfId="37541"/>
    <cellStyle name="Normal 92 2 4" xfId="17299"/>
    <cellStyle name="Normal 92 2 4 2" xfId="37543"/>
    <cellStyle name="Normal 92 2 4 3" xfId="37544"/>
    <cellStyle name="Normal 92 2 4 4" xfId="37542"/>
    <cellStyle name="Normal 92 2 4_Sheet2" xfId="37545"/>
    <cellStyle name="Normal 92 2 5" xfId="37546"/>
    <cellStyle name="Normal 92 2_Sheet1" xfId="37547"/>
    <cellStyle name="Normal 92 3" xfId="843"/>
    <cellStyle name="Normal 92 3 2" xfId="2448"/>
    <cellStyle name="Normal 92 3 2 2" xfId="10380"/>
    <cellStyle name="Normal 92 3 2 2 2" xfId="37548"/>
    <cellStyle name="Normal 92 3 2 3" xfId="37549"/>
    <cellStyle name="Normal 92 3 2 4" xfId="37550"/>
    <cellStyle name="Normal 92 3 2_Sheet1" xfId="37551"/>
    <cellStyle name="Normal 92 3 3" xfId="12283"/>
    <cellStyle name="Normal 92 3 3 2" xfId="37552"/>
    <cellStyle name="Normal 92 3 3 3" xfId="37553"/>
    <cellStyle name="Normal 92 3 3 4" xfId="37554"/>
    <cellStyle name="Normal 92 3 3_Sheet1" xfId="37555"/>
    <cellStyle name="Normal 92 3 4" xfId="17300"/>
    <cellStyle name="Normal 92 3 4 2" xfId="37557"/>
    <cellStyle name="Normal 92 3 4 3" xfId="37558"/>
    <cellStyle name="Normal 92 3 4 4" xfId="37556"/>
    <cellStyle name="Normal 92 3 4_Sheet2" xfId="37559"/>
    <cellStyle name="Normal 92 3 5" xfId="37560"/>
    <cellStyle name="Normal 92 3_Sheet1" xfId="37561"/>
    <cellStyle name="Normal 92 4" xfId="2446"/>
    <cellStyle name="Normal 92 4 2" xfId="10378"/>
    <cellStyle name="Normal 92 4 2 2" xfId="37562"/>
    <cellStyle name="Normal 92 4 3" xfId="37563"/>
    <cellStyle name="Normal 92 4 4" xfId="37564"/>
    <cellStyle name="Normal 92 4_Sheet1" xfId="37565"/>
    <cellStyle name="Normal 92 5" xfId="12281"/>
    <cellStyle name="Normal 92 5 2" xfId="37566"/>
    <cellStyle name="Normal 92 5 3" xfId="37567"/>
    <cellStyle name="Normal 92 5 4" xfId="37568"/>
    <cellStyle name="Normal 92 5_Sheet1" xfId="37569"/>
    <cellStyle name="Normal 92 6" xfId="17298"/>
    <cellStyle name="Normal 92 6 2" xfId="37571"/>
    <cellStyle name="Normal 92 6 3" xfId="37572"/>
    <cellStyle name="Normal 92 6 4" xfId="37570"/>
    <cellStyle name="Normal 92 6_Sheet2" xfId="37573"/>
    <cellStyle name="Normal 92 7" xfId="37574"/>
    <cellStyle name="Normal 92_57" xfId="22222"/>
    <cellStyle name="Normal 93" xfId="844"/>
    <cellStyle name="Normal 93 2" xfId="845"/>
    <cellStyle name="Normal 93 2 2" xfId="2450"/>
    <cellStyle name="Normal 93 2 2 2" xfId="10382"/>
    <cellStyle name="Normal 93 2 2 2 2" xfId="37575"/>
    <cellStyle name="Normal 93 2 2 3" xfId="37576"/>
    <cellStyle name="Normal 93 2 2 4" xfId="37577"/>
    <cellStyle name="Normal 93 2 2_Sheet1" xfId="37578"/>
    <cellStyle name="Normal 93 2 3" xfId="12285"/>
    <cellStyle name="Normal 93 2 3 2" xfId="37579"/>
    <cellStyle name="Normal 93 2 3 3" xfId="37580"/>
    <cellStyle name="Normal 93 2 3 4" xfId="37581"/>
    <cellStyle name="Normal 93 2 3_Sheet1" xfId="37582"/>
    <cellStyle name="Normal 93 2 4" xfId="17302"/>
    <cellStyle name="Normal 93 2 4 2" xfId="37584"/>
    <cellStyle name="Normal 93 2 4 3" xfId="37585"/>
    <cellStyle name="Normal 93 2 4 4" xfId="37583"/>
    <cellStyle name="Normal 93 2 4_Sheet2" xfId="37586"/>
    <cellStyle name="Normal 93 2 5" xfId="37587"/>
    <cellStyle name="Normal 93 2_Sheet1" xfId="37588"/>
    <cellStyle name="Normal 93 3" xfId="846"/>
    <cellStyle name="Normal 93 3 2" xfId="2451"/>
    <cellStyle name="Normal 93 3 2 2" xfId="10383"/>
    <cellStyle name="Normal 93 3 2 2 2" xfId="37589"/>
    <cellStyle name="Normal 93 3 2 3" xfId="37590"/>
    <cellStyle name="Normal 93 3 2 4" xfId="37591"/>
    <cellStyle name="Normal 93 3 2_Sheet1" xfId="37592"/>
    <cellStyle name="Normal 93 3 3" xfId="12286"/>
    <cellStyle name="Normal 93 3 3 2" xfId="37593"/>
    <cellStyle name="Normal 93 3 3 3" xfId="37594"/>
    <cellStyle name="Normal 93 3 3 4" xfId="37595"/>
    <cellStyle name="Normal 93 3 3_Sheet1" xfId="37596"/>
    <cellStyle name="Normal 93 3 4" xfId="17303"/>
    <cellStyle name="Normal 93 3 4 2" xfId="37598"/>
    <cellStyle name="Normal 93 3 4 3" xfId="37599"/>
    <cellStyle name="Normal 93 3 4 4" xfId="37597"/>
    <cellStyle name="Normal 93 3 4_Sheet2" xfId="37600"/>
    <cellStyle name="Normal 93 3 5" xfId="37601"/>
    <cellStyle name="Normal 93 3_Sheet1" xfId="37602"/>
    <cellStyle name="Normal 93 4" xfId="2449"/>
    <cellStyle name="Normal 93 4 2" xfId="10381"/>
    <cellStyle name="Normal 93 4 2 2" xfId="37603"/>
    <cellStyle name="Normal 93 4 3" xfId="37604"/>
    <cellStyle name="Normal 93 4 4" xfId="37605"/>
    <cellStyle name="Normal 93 4_Sheet1" xfId="37606"/>
    <cellStyle name="Normal 93 5" xfId="12284"/>
    <cellStyle name="Normal 93 5 2" xfId="37607"/>
    <cellStyle name="Normal 93 5 3" xfId="37608"/>
    <cellStyle name="Normal 93 5 4" xfId="37609"/>
    <cellStyle name="Normal 93 5_Sheet1" xfId="37610"/>
    <cellStyle name="Normal 93 6" xfId="17301"/>
    <cellStyle name="Normal 93 6 2" xfId="37612"/>
    <cellStyle name="Normal 93 6 3" xfId="37613"/>
    <cellStyle name="Normal 93 6 4" xfId="37611"/>
    <cellStyle name="Normal 93 6_Sheet2" xfId="37614"/>
    <cellStyle name="Normal 93 7" xfId="37615"/>
    <cellStyle name="Normal 93_57" xfId="22223"/>
    <cellStyle name="Normal 94" xfId="847"/>
    <cellStyle name="Normal 94 2" xfId="848"/>
    <cellStyle name="Normal 94 2 2" xfId="2453"/>
    <cellStyle name="Normal 94 2 2 2" xfId="10385"/>
    <cellStyle name="Normal 94 2 2 2 2" xfId="37616"/>
    <cellStyle name="Normal 94 2 2 3" xfId="37617"/>
    <cellStyle name="Normal 94 2 2 4" xfId="37618"/>
    <cellStyle name="Normal 94 2 2_Sheet1" xfId="37619"/>
    <cellStyle name="Normal 94 2 3" xfId="12288"/>
    <cellStyle name="Normal 94 2 3 2" xfId="37620"/>
    <cellStyle name="Normal 94 2 3 3" xfId="37621"/>
    <cellStyle name="Normal 94 2 3 4" xfId="37622"/>
    <cellStyle name="Normal 94 2 3_Sheet1" xfId="37623"/>
    <cellStyle name="Normal 94 2 4" xfId="17305"/>
    <cellStyle name="Normal 94 2 4 2" xfId="37625"/>
    <cellStyle name="Normal 94 2 4 3" xfId="37626"/>
    <cellStyle name="Normal 94 2 4 4" xfId="37624"/>
    <cellStyle name="Normal 94 2 4_Sheet2" xfId="37627"/>
    <cellStyle name="Normal 94 2 5" xfId="37628"/>
    <cellStyle name="Normal 94 2_Sheet1" xfId="37629"/>
    <cellStyle name="Normal 94 3" xfId="849"/>
    <cellStyle name="Normal 94 3 2" xfId="2454"/>
    <cellStyle name="Normal 94 3 2 2" xfId="10386"/>
    <cellStyle name="Normal 94 3 2 2 2" xfId="37630"/>
    <cellStyle name="Normal 94 3 2 3" xfId="37631"/>
    <cellStyle name="Normal 94 3 2 4" xfId="37632"/>
    <cellStyle name="Normal 94 3 2_Sheet1" xfId="37633"/>
    <cellStyle name="Normal 94 3 3" xfId="12289"/>
    <cellStyle name="Normal 94 3 3 2" xfId="37634"/>
    <cellStyle name="Normal 94 3 3 3" xfId="37635"/>
    <cellStyle name="Normal 94 3 3 4" xfId="37636"/>
    <cellStyle name="Normal 94 3 3_Sheet1" xfId="37637"/>
    <cellStyle name="Normal 94 3 4" xfId="17306"/>
    <cellStyle name="Normal 94 3 4 2" xfId="37639"/>
    <cellStyle name="Normal 94 3 4 3" xfId="37640"/>
    <cellStyle name="Normal 94 3 4 4" xfId="37638"/>
    <cellStyle name="Normal 94 3 4_Sheet2" xfId="37641"/>
    <cellStyle name="Normal 94 3 5" xfId="37642"/>
    <cellStyle name="Normal 94 3_Sheet1" xfId="37643"/>
    <cellStyle name="Normal 94 4" xfId="2452"/>
    <cellStyle name="Normal 94 4 2" xfId="10384"/>
    <cellStyle name="Normal 94 4 2 2" xfId="37644"/>
    <cellStyle name="Normal 94 4 3" xfId="37645"/>
    <cellStyle name="Normal 94 4 4" xfId="37646"/>
    <cellStyle name="Normal 94 4_Sheet1" xfId="37647"/>
    <cellStyle name="Normal 94 5" xfId="12287"/>
    <cellStyle name="Normal 94 5 2" xfId="37648"/>
    <cellStyle name="Normal 94 5 3" xfId="37649"/>
    <cellStyle name="Normal 94 5 4" xfId="37650"/>
    <cellStyle name="Normal 94 5_Sheet1" xfId="37651"/>
    <cellStyle name="Normal 94 6" xfId="17304"/>
    <cellStyle name="Normal 94 6 2" xfId="37653"/>
    <cellStyle name="Normal 94 6 3" xfId="37654"/>
    <cellStyle name="Normal 94 6 4" xfId="37652"/>
    <cellStyle name="Normal 94 6_Sheet2" xfId="37655"/>
    <cellStyle name="Normal 94 7" xfId="37656"/>
    <cellStyle name="Normal 94_57" xfId="22224"/>
    <cellStyle name="Normal 95" xfId="850"/>
    <cellStyle name="Normal 95 2" xfId="851"/>
    <cellStyle name="Normal 95 2 2" xfId="2456"/>
    <cellStyle name="Normal 95 2 2 2" xfId="10388"/>
    <cellStyle name="Normal 95 2 2 2 2" xfId="37657"/>
    <cellStyle name="Normal 95 2 2 3" xfId="37658"/>
    <cellStyle name="Normal 95 2 2 4" xfId="37659"/>
    <cellStyle name="Normal 95 2 2_Sheet1" xfId="37660"/>
    <cellStyle name="Normal 95 2 3" xfId="12291"/>
    <cellStyle name="Normal 95 2 3 2" xfId="37661"/>
    <cellStyle name="Normal 95 2 3 3" xfId="37662"/>
    <cellStyle name="Normal 95 2 3 4" xfId="37663"/>
    <cellStyle name="Normal 95 2 3_Sheet1" xfId="37664"/>
    <cellStyle name="Normal 95 2 4" xfId="17308"/>
    <cellStyle name="Normal 95 2 4 2" xfId="37666"/>
    <cellStyle name="Normal 95 2 4 3" xfId="37667"/>
    <cellStyle name="Normal 95 2 4 4" xfId="37665"/>
    <cellStyle name="Normal 95 2 4_Sheet2" xfId="37668"/>
    <cellStyle name="Normal 95 2 5" xfId="37669"/>
    <cellStyle name="Normal 95 2_Sheet1" xfId="37670"/>
    <cellStyle name="Normal 95 3" xfId="852"/>
    <cellStyle name="Normal 95 3 2" xfId="2457"/>
    <cellStyle name="Normal 95 3 2 2" xfId="10389"/>
    <cellStyle name="Normal 95 3 2 2 2" xfId="37671"/>
    <cellStyle name="Normal 95 3 2 3" xfId="37672"/>
    <cellStyle name="Normal 95 3 2 4" xfId="37673"/>
    <cellStyle name="Normal 95 3 2_Sheet1" xfId="37674"/>
    <cellStyle name="Normal 95 3 3" xfId="12292"/>
    <cellStyle name="Normal 95 3 3 2" xfId="37675"/>
    <cellStyle name="Normal 95 3 3 3" xfId="37676"/>
    <cellStyle name="Normal 95 3 3 4" xfId="37677"/>
    <cellStyle name="Normal 95 3 3_Sheet1" xfId="37678"/>
    <cellStyle name="Normal 95 3 4" xfId="17309"/>
    <cellStyle name="Normal 95 3 4 2" xfId="37680"/>
    <cellStyle name="Normal 95 3 4 3" xfId="37681"/>
    <cellStyle name="Normal 95 3 4 4" xfId="37679"/>
    <cellStyle name="Normal 95 3 4_Sheet2" xfId="37682"/>
    <cellStyle name="Normal 95 3 5" xfId="37683"/>
    <cellStyle name="Normal 95 3_Sheet1" xfId="37684"/>
    <cellStyle name="Normal 95 4" xfId="2455"/>
    <cellStyle name="Normal 95 4 2" xfId="10387"/>
    <cellStyle name="Normal 95 4 2 2" xfId="37685"/>
    <cellStyle name="Normal 95 4 3" xfId="37686"/>
    <cellStyle name="Normal 95 4 4" xfId="37687"/>
    <cellStyle name="Normal 95 4_Sheet1" xfId="37688"/>
    <cellStyle name="Normal 95 5" xfId="12290"/>
    <cellStyle name="Normal 95 5 2" xfId="37689"/>
    <cellStyle name="Normal 95 5 3" xfId="37690"/>
    <cellStyle name="Normal 95 5 4" xfId="37691"/>
    <cellStyle name="Normal 95 5_Sheet1" xfId="37692"/>
    <cellStyle name="Normal 95 6" xfId="17307"/>
    <cellStyle name="Normal 95 6 2" xfId="37694"/>
    <cellStyle name="Normal 95 6 3" xfId="37695"/>
    <cellStyle name="Normal 95 6 4" xfId="37693"/>
    <cellStyle name="Normal 95 6_Sheet2" xfId="37696"/>
    <cellStyle name="Normal 95 7" xfId="37697"/>
    <cellStyle name="Normal 95_57" xfId="22225"/>
    <cellStyle name="Normal 96" xfId="853"/>
    <cellStyle name="Normal 96 2" xfId="854"/>
    <cellStyle name="Normal 96 2 2" xfId="855"/>
    <cellStyle name="Normal 96 2 2 2" xfId="2460"/>
    <cellStyle name="Normal 96 2 2 2 2" xfId="11053"/>
    <cellStyle name="Normal 96 2 2 2 2 2" xfId="37699"/>
    <cellStyle name="Normal 96 2 2 2 2 3" xfId="37698"/>
    <cellStyle name="Normal 96 2 2 2 2_Sheet2" xfId="37700"/>
    <cellStyle name="Normal 96 2 2 2 3" xfId="37701"/>
    <cellStyle name="Normal 96 2 2 2 4" xfId="37702"/>
    <cellStyle name="Normal 96 2 2 2_Sheet1" xfId="37703"/>
    <cellStyle name="Normal 96 2 2 3" xfId="12295"/>
    <cellStyle name="Normal 96 2 2 3 2" xfId="37705"/>
    <cellStyle name="Normal 96 2 2 3 3" xfId="37706"/>
    <cellStyle name="Normal 96 2 2 3 4" xfId="37704"/>
    <cellStyle name="Normal 96 2 2 4" xfId="17312"/>
    <cellStyle name="Normal 96 2 2 4 2" xfId="37707"/>
    <cellStyle name="Normal 96 2 2_Sheet1" xfId="37708"/>
    <cellStyle name="Normal 96 2 3" xfId="2459"/>
    <cellStyle name="Normal 96 2 3 2" xfId="11054"/>
    <cellStyle name="Normal 96 2 3 2 2" xfId="37710"/>
    <cellStyle name="Normal 96 2 3 2 3" xfId="37709"/>
    <cellStyle name="Normal 96 2 3 2_Sheet2" xfId="37711"/>
    <cellStyle name="Normal 96 2 3 3" xfId="37712"/>
    <cellStyle name="Normal 96 2 3 4" xfId="37713"/>
    <cellStyle name="Normal 96 2 3_Sheet1" xfId="37714"/>
    <cellStyle name="Normal 96 2 4" xfId="12294"/>
    <cellStyle name="Normal 96 2 4 2" xfId="37716"/>
    <cellStyle name="Normal 96 2 4 3" xfId="37717"/>
    <cellStyle name="Normal 96 2 4 4" xfId="37715"/>
    <cellStyle name="Normal 96 2 5" xfId="17311"/>
    <cellStyle name="Normal 96 2 5 2" xfId="37718"/>
    <cellStyle name="Normal 96 2_ASP" xfId="10074"/>
    <cellStyle name="Normal 96 3" xfId="856"/>
    <cellStyle name="Normal 96 3 2" xfId="2461"/>
    <cellStyle name="Normal 96 3 2 2" xfId="11055"/>
    <cellStyle name="Normal 96 3 2 2 2" xfId="37720"/>
    <cellStyle name="Normal 96 3 2 2 3" xfId="37719"/>
    <cellStyle name="Normal 96 3 2 2_Sheet2" xfId="37721"/>
    <cellStyle name="Normal 96 3 2 3" xfId="37722"/>
    <cellStyle name="Normal 96 3 2 4" xfId="37723"/>
    <cellStyle name="Normal 96 3 2_Sheet1" xfId="37724"/>
    <cellStyle name="Normal 96 3 3" xfId="12296"/>
    <cellStyle name="Normal 96 3 3 2" xfId="37726"/>
    <cellStyle name="Normal 96 3 3 3" xfId="37727"/>
    <cellStyle name="Normal 96 3 3 4" xfId="37725"/>
    <cellStyle name="Normal 96 3 4" xfId="17313"/>
    <cellStyle name="Normal 96 3 4 2" xfId="37728"/>
    <cellStyle name="Normal 96 3_Sheet1" xfId="37729"/>
    <cellStyle name="Normal 96 4" xfId="2458"/>
    <cellStyle name="Normal 96 4 2" xfId="11056"/>
    <cellStyle name="Normal 96 4 2 2" xfId="37731"/>
    <cellStyle name="Normal 96 4 2 3" xfId="37730"/>
    <cellStyle name="Normal 96 4 2_Sheet2" xfId="37732"/>
    <cellStyle name="Normal 96 4 3" xfId="37733"/>
    <cellStyle name="Normal 96 4 4" xfId="37734"/>
    <cellStyle name="Normal 96 4_Sheet1" xfId="37735"/>
    <cellStyle name="Normal 96 5" xfId="12293"/>
    <cellStyle name="Normal 96 5 2" xfId="37737"/>
    <cellStyle name="Normal 96 5 3" xfId="37738"/>
    <cellStyle name="Normal 96 5 4" xfId="37736"/>
    <cellStyle name="Normal 96 6" xfId="17310"/>
    <cellStyle name="Normal 96 6 2" xfId="37739"/>
    <cellStyle name="Normal 96_ASP" xfId="10075"/>
    <cellStyle name="Normal 97" xfId="857"/>
    <cellStyle name="Normal 97 2" xfId="858"/>
    <cellStyle name="Normal 97 2 2" xfId="2463"/>
    <cellStyle name="Normal 97 2 2 2" xfId="11057"/>
    <cellStyle name="Normal 97 2 2 2 2" xfId="37741"/>
    <cellStyle name="Normal 97 2 2 2 3" xfId="37740"/>
    <cellStyle name="Normal 97 2 2 2_Sheet2" xfId="37742"/>
    <cellStyle name="Normal 97 2 2 3" xfId="37743"/>
    <cellStyle name="Normal 97 2 2 4" xfId="37744"/>
    <cellStyle name="Normal 97 2 2_Sheet1" xfId="37745"/>
    <cellStyle name="Normal 97 2 3" xfId="12298"/>
    <cellStyle name="Normal 97 2 3 2" xfId="37747"/>
    <cellStyle name="Normal 97 2 3 3" xfId="37748"/>
    <cellStyle name="Normal 97 2 3 4" xfId="37746"/>
    <cellStyle name="Normal 97 2 4" xfId="17315"/>
    <cellStyle name="Normal 97 2 4 2" xfId="37749"/>
    <cellStyle name="Normal 97 2_Sheet1" xfId="37750"/>
    <cellStyle name="Normal 97 3" xfId="2462"/>
    <cellStyle name="Normal 97 3 2" xfId="11058"/>
    <cellStyle name="Normal 97 3 2 2" xfId="37752"/>
    <cellStyle name="Normal 97 3 2 3" xfId="37751"/>
    <cellStyle name="Normal 97 3 2_Sheet2" xfId="37753"/>
    <cellStyle name="Normal 97 3 3" xfId="37754"/>
    <cellStyle name="Normal 97 3 4" xfId="37755"/>
    <cellStyle name="Normal 97 3_Sheet1" xfId="37756"/>
    <cellStyle name="Normal 97 4" xfId="12297"/>
    <cellStyle name="Normal 97 4 2" xfId="37758"/>
    <cellStyle name="Normal 97 4 3" xfId="37759"/>
    <cellStyle name="Normal 97 4 4" xfId="37757"/>
    <cellStyle name="Normal 97 5" xfId="17314"/>
    <cellStyle name="Normal 97 5 2" xfId="37760"/>
    <cellStyle name="Normal 97_ASP" xfId="10076"/>
    <cellStyle name="Normal 98" xfId="10109"/>
    <cellStyle name="Normal 98 2" xfId="37762"/>
    <cellStyle name="Normal 98 3" xfId="37761"/>
    <cellStyle name="Normal 98_Sheet2" xfId="37763"/>
    <cellStyle name="Normal 99" xfId="10113"/>
    <cellStyle name="Normal 99 2" xfId="11215"/>
    <cellStyle name="Normal 99 2 2" xfId="37765"/>
    <cellStyle name="Normal 99 3" xfId="37764"/>
    <cellStyle name="Normal 99_Sheet2" xfId="37766"/>
    <cellStyle name="Normal_Sheet2_6" xfId="49457"/>
    <cellStyle name="Normal1" xfId="859"/>
    <cellStyle name="Normal1 2" xfId="1126"/>
    <cellStyle name="Normal1 2 2" xfId="12556"/>
    <cellStyle name="Normal1 2 2 2" xfId="37768"/>
    <cellStyle name="Normal1 2 2 3" xfId="37767"/>
    <cellStyle name="Normal1 2 2_Sheet2" xfId="37769"/>
    <cellStyle name="Normal1 2 3" xfId="17573"/>
    <cellStyle name="Normal1 2 3 2" xfId="37770"/>
    <cellStyle name="Normal1 2_Sheet1" xfId="37771"/>
    <cellStyle name="Normal1 3" xfId="2464"/>
    <cellStyle name="Normal1 3 2" xfId="37772"/>
    <cellStyle name="Normal1 3 2 2" xfId="37773"/>
    <cellStyle name="Normal1 3 2_Sheet1" xfId="37774"/>
    <cellStyle name="Normal1 3 3" xfId="37775"/>
    <cellStyle name="Normal1 3 4" xfId="37776"/>
    <cellStyle name="Normal1 3_Sheet1" xfId="37777"/>
    <cellStyle name="Normal1 4" xfId="12299"/>
    <cellStyle name="Normal1 4 2" xfId="37779"/>
    <cellStyle name="Normal1 4 3" xfId="37780"/>
    <cellStyle name="Normal1 4 4" xfId="37778"/>
    <cellStyle name="Normal1 4_Sheet2" xfId="37781"/>
    <cellStyle name="Normal1 5" xfId="17316"/>
    <cellStyle name="Normal1 5 2" xfId="37783"/>
    <cellStyle name="Normal1 5 3" xfId="37782"/>
    <cellStyle name="Normal1 5_Sheet2" xfId="37784"/>
    <cellStyle name="Normal1 6" xfId="37785"/>
    <cellStyle name="Normal1_Sheet1" xfId="37786"/>
    <cellStyle name="Note 10" xfId="861"/>
    <cellStyle name="Note 10 10" xfId="12301"/>
    <cellStyle name="Note 10 10 2" xfId="37787"/>
    <cellStyle name="Note 10 11" xfId="17318"/>
    <cellStyle name="Note 10 11 2" xfId="37788"/>
    <cellStyle name="Note 10 12" xfId="45139"/>
    <cellStyle name="Note 10 13" xfId="48842"/>
    <cellStyle name="Note 10 2" xfId="862"/>
    <cellStyle name="Note 10 2 10" xfId="48747"/>
    <cellStyle name="Note 10 2 2" xfId="1129"/>
    <cellStyle name="Note 10 2 2 10" xfId="48678"/>
    <cellStyle name="Note 10 2 2 2" xfId="5482"/>
    <cellStyle name="Note 10 2 2 2 2" xfId="15647"/>
    <cellStyle name="Note 10 2 2 2 2 2" xfId="37790"/>
    <cellStyle name="Note 10 2 2 2 3" xfId="20659"/>
    <cellStyle name="Note 10 2 2 2 3 2" xfId="37789"/>
    <cellStyle name="Note 10 2 2 2_Sheet2" xfId="37791"/>
    <cellStyle name="Note 10 2 2 3" xfId="12559"/>
    <cellStyle name="Note 10 2 2 3 2" xfId="37792"/>
    <cellStyle name="Note 10 2 2 4" xfId="17576"/>
    <cellStyle name="Note 10 2 2 4 2" xfId="37793"/>
    <cellStyle name="Note 10 2 2 5" xfId="45024"/>
    <cellStyle name="Note 10 2 2 6" xfId="48278"/>
    <cellStyle name="Note 10 2 2 7" xfId="48844"/>
    <cellStyle name="Note 10 2 2 8" xfId="48671"/>
    <cellStyle name="Note 10 2 2 9" xfId="48748"/>
    <cellStyle name="Note 10 2 2_Sheet1" xfId="37794"/>
    <cellStyle name="Note 10 2 3" xfId="2466"/>
    <cellStyle name="Note 10 2 3 2" xfId="4164"/>
    <cellStyle name="Note 10 2 3 2 2" xfId="37797"/>
    <cellStyle name="Note 10 2 3 2 3" xfId="37796"/>
    <cellStyle name="Note 10 2 3 2_Sheet2" xfId="37798"/>
    <cellStyle name="Note 10 2 3 3" xfId="14394"/>
    <cellStyle name="Note 10 2 3 3 2" xfId="37799"/>
    <cellStyle name="Note 10 2 3 4" xfId="19406"/>
    <cellStyle name="Note 10 2 3 4 2" xfId="37800"/>
    <cellStyle name="Note 10 2 3 5" xfId="37795"/>
    <cellStyle name="Note 10 2 3_Sheet2" xfId="37801"/>
    <cellStyle name="Note 10 2 4" xfId="12302"/>
    <cellStyle name="Note 10 2 4 2" xfId="37802"/>
    <cellStyle name="Note 10 2 5" xfId="17319"/>
    <cellStyle name="Note 10 2 5 2" xfId="37803"/>
    <cellStyle name="Note 10 2 6" xfId="44913"/>
    <cellStyle name="Note 10 2 7" xfId="45140"/>
    <cellStyle name="Note 10 2 8" xfId="48843"/>
    <cellStyle name="Note 10 2 9" xfId="48672"/>
    <cellStyle name="Note 10 2_Sheet1" xfId="37804"/>
    <cellStyle name="Note 10 3" xfId="863"/>
    <cellStyle name="Note 10 3 10" xfId="48749"/>
    <cellStyle name="Note 10 3 2" xfId="1130"/>
    <cellStyle name="Note 10 3 2 10" xfId="48677"/>
    <cellStyle name="Note 10 3 2 2" xfId="5483"/>
    <cellStyle name="Note 10 3 2 2 2" xfId="15648"/>
    <cellStyle name="Note 10 3 2 2 2 2" xfId="37806"/>
    <cellStyle name="Note 10 3 2 2 3" xfId="20660"/>
    <cellStyle name="Note 10 3 2 2 3 2" xfId="37805"/>
    <cellStyle name="Note 10 3 2 2_Sheet2" xfId="37807"/>
    <cellStyle name="Note 10 3 2 3" xfId="12560"/>
    <cellStyle name="Note 10 3 2 3 2" xfId="37808"/>
    <cellStyle name="Note 10 3 2 4" xfId="17577"/>
    <cellStyle name="Note 10 3 2 4 2" xfId="37809"/>
    <cellStyle name="Note 10 3 2 5" xfId="45025"/>
    <cellStyle name="Note 10 3 2 6" xfId="48279"/>
    <cellStyle name="Note 10 3 2 7" xfId="48846"/>
    <cellStyle name="Note 10 3 2 8" xfId="48669"/>
    <cellStyle name="Note 10 3 2 9" xfId="48750"/>
    <cellStyle name="Note 10 3 2_Sheet1" xfId="37810"/>
    <cellStyle name="Note 10 3 3" xfId="2467"/>
    <cellStyle name="Note 10 3 3 2" xfId="4165"/>
    <cellStyle name="Note 10 3 3 2 2" xfId="37813"/>
    <cellStyle name="Note 10 3 3 2 3" xfId="37812"/>
    <cellStyle name="Note 10 3 3 2_Sheet2" xfId="37814"/>
    <cellStyle name="Note 10 3 3 3" xfId="14395"/>
    <cellStyle name="Note 10 3 3 3 2" xfId="37815"/>
    <cellStyle name="Note 10 3 3 4" xfId="19407"/>
    <cellStyle name="Note 10 3 3 4 2" xfId="37816"/>
    <cellStyle name="Note 10 3 3 5" xfId="37811"/>
    <cellStyle name="Note 10 3 3_Sheet2" xfId="37817"/>
    <cellStyle name="Note 10 3 4" xfId="12303"/>
    <cellStyle name="Note 10 3 4 2" xfId="37818"/>
    <cellStyle name="Note 10 3 5" xfId="17320"/>
    <cellStyle name="Note 10 3 5 2" xfId="37819"/>
    <cellStyle name="Note 10 3 6" xfId="44914"/>
    <cellStyle name="Note 10 3 7" xfId="45141"/>
    <cellStyle name="Note 10 3 8" xfId="48845"/>
    <cellStyle name="Note 10 3 9" xfId="48670"/>
    <cellStyle name="Note 10 3_Sheet1" xfId="37820"/>
    <cellStyle name="Note 10 4" xfId="864"/>
    <cellStyle name="Note 10 4 10" xfId="48751"/>
    <cellStyle name="Note 10 4 2" xfId="1131"/>
    <cellStyle name="Note 10 4 2 10" xfId="48676"/>
    <cellStyle name="Note 10 4 2 2" xfId="5484"/>
    <cellStyle name="Note 10 4 2 2 2" xfId="15649"/>
    <cellStyle name="Note 10 4 2 2 2 2" xfId="37822"/>
    <cellStyle name="Note 10 4 2 2 3" xfId="20661"/>
    <cellStyle name="Note 10 4 2 2 3 2" xfId="37821"/>
    <cellStyle name="Note 10 4 2 2_Sheet2" xfId="37823"/>
    <cellStyle name="Note 10 4 2 3" xfId="12561"/>
    <cellStyle name="Note 10 4 2 3 2" xfId="37824"/>
    <cellStyle name="Note 10 4 2 4" xfId="17578"/>
    <cellStyle name="Note 10 4 2 4 2" xfId="37825"/>
    <cellStyle name="Note 10 4 2 5" xfId="45026"/>
    <cellStyle name="Note 10 4 2 6" xfId="48280"/>
    <cellStyle name="Note 10 4 2 7" xfId="48848"/>
    <cellStyle name="Note 10 4 2 8" xfId="48667"/>
    <cellStyle name="Note 10 4 2 9" xfId="48752"/>
    <cellStyle name="Note 10 4 2_Sheet1" xfId="37826"/>
    <cellStyle name="Note 10 4 3" xfId="2468"/>
    <cellStyle name="Note 10 4 3 2" xfId="4166"/>
    <cellStyle name="Note 10 4 3 2 2" xfId="37829"/>
    <cellStyle name="Note 10 4 3 2 3" xfId="37828"/>
    <cellStyle name="Note 10 4 3 2_Sheet2" xfId="37830"/>
    <cellStyle name="Note 10 4 3 3" xfId="14396"/>
    <cellStyle name="Note 10 4 3 3 2" xfId="37831"/>
    <cellStyle name="Note 10 4 3 4" xfId="19408"/>
    <cellStyle name="Note 10 4 3 4 2" xfId="37832"/>
    <cellStyle name="Note 10 4 3 5" xfId="37827"/>
    <cellStyle name="Note 10 4 3_Sheet2" xfId="37833"/>
    <cellStyle name="Note 10 4 4" xfId="12304"/>
    <cellStyle name="Note 10 4 4 2" xfId="37834"/>
    <cellStyle name="Note 10 4 5" xfId="17321"/>
    <cellStyle name="Note 10 4 5 2" xfId="37835"/>
    <cellStyle name="Note 10 4 6" xfId="44915"/>
    <cellStyle name="Note 10 4 7" xfId="45142"/>
    <cellStyle name="Note 10 4 8" xfId="48847"/>
    <cellStyle name="Note 10 4 9" xfId="48668"/>
    <cellStyle name="Note 10 4_Sheet1" xfId="37836"/>
    <cellStyle name="Note 10 5" xfId="865"/>
    <cellStyle name="Note 10 5 10" xfId="48753"/>
    <cellStyle name="Note 10 5 2" xfId="1132"/>
    <cellStyle name="Note 10 5 2 10" xfId="48675"/>
    <cellStyle name="Note 10 5 2 2" xfId="5485"/>
    <cellStyle name="Note 10 5 2 2 2" xfId="15650"/>
    <cellStyle name="Note 10 5 2 2 2 2" xfId="37838"/>
    <cellStyle name="Note 10 5 2 2 3" xfId="20662"/>
    <cellStyle name="Note 10 5 2 2 3 2" xfId="37837"/>
    <cellStyle name="Note 10 5 2 2_Sheet2" xfId="37839"/>
    <cellStyle name="Note 10 5 2 3" xfId="12562"/>
    <cellStyle name="Note 10 5 2 3 2" xfId="37840"/>
    <cellStyle name="Note 10 5 2 4" xfId="17579"/>
    <cellStyle name="Note 10 5 2 4 2" xfId="37841"/>
    <cellStyle name="Note 10 5 2 5" xfId="45027"/>
    <cellStyle name="Note 10 5 2 6" xfId="48281"/>
    <cellStyle name="Note 10 5 2 7" xfId="48850"/>
    <cellStyle name="Note 10 5 2 8" xfId="48665"/>
    <cellStyle name="Note 10 5 2 9" xfId="48754"/>
    <cellStyle name="Note 10 5 2_Sheet1" xfId="37842"/>
    <cellStyle name="Note 10 5 3" xfId="2469"/>
    <cellStyle name="Note 10 5 3 2" xfId="4167"/>
    <cellStyle name="Note 10 5 3 2 2" xfId="37845"/>
    <cellStyle name="Note 10 5 3 2 3" xfId="37844"/>
    <cellStyle name="Note 10 5 3 2_Sheet2" xfId="37846"/>
    <cellStyle name="Note 10 5 3 3" xfId="14397"/>
    <cellStyle name="Note 10 5 3 3 2" xfId="37847"/>
    <cellStyle name="Note 10 5 3 4" xfId="19409"/>
    <cellStyle name="Note 10 5 3 4 2" xfId="37848"/>
    <cellStyle name="Note 10 5 3 5" xfId="37843"/>
    <cellStyle name="Note 10 5 3_Sheet2" xfId="37849"/>
    <cellStyle name="Note 10 5 4" xfId="12305"/>
    <cellStyle name="Note 10 5 4 2" xfId="37850"/>
    <cellStyle name="Note 10 5 5" xfId="17322"/>
    <cellStyle name="Note 10 5 5 2" xfId="37851"/>
    <cellStyle name="Note 10 5 6" xfId="44916"/>
    <cellStyle name="Note 10 5 7" xfId="45143"/>
    <cellStyle name="Note 10 5 8" xfId="48849"/>
    <cellStyle name="Note 10 5 9" xfId="48666"/>
    <cellStyle name="Note 10 5_Sheet1" xfId="37852"/>
    <cellStyle name="Note 10 6" xfId="866"/>
    <cellStyle name="Note 10 6 10" xfId="48755"/>
    <cellStyle name="Note 10 6 2" xfId="1133"/>
    <cellStyle name="Note 10 6 2 10" xfId="49220"/>
    <cellStyle name="Note 10 6 2 2" xfId="5486"/>
    <cellStyle name="Note 10 6 2 2 2" xfId="15651"/>
    <cellStyle name="Note 10 6 2 2 2 2" xfId="37854"/>
    <cellStyle name="Note 10 6 2 2 3" xfId="20663"/>
    <cellStyle name="Note 10 6 2 2 3 2" xfId="37853"/>
    <cellStyle name="Note 10 6 2 2_Sheet2" xfId="37855"/>
    <cellStyle name="Note 10 6 2 3" xfId="12563"/>
    <cellStyle name="Note 10 6 2 3 2" xfId="37856"/>
    <cellStyle name="Note 10 6 2 4" xfId="17580"/>
    <cellStyle name="Note 10 6 2 4 2" xfId="37857"/>
    <cellStyle name="Note 10 6 2 5" xfId="45028"/>
    <cellStyle name="Note 10 6 2 6" xfId="48282"/>
    <cellStyle name="Note 10 6 2 7" xfId="48852"/>
    <cellStyle name="Note 10 6 2 8" xfId="48663"/>
    <cellStyle name="Note 10 6 2 9" xfId="48756"/>
    <cellStyle name="Note 10 6 2_Sheet1" xfId="37858"/>
    <cellStyle name="Note 10 6 3" xfId="2470"/>
    <cellStyle name="Note 10 6 3 2" xfId="4168"/>
    <cellStyle name="Note 10 6 3 2 2" xfId="37861"/>
    <cellStyle name="Note 10 6 3 2 3" xfId="37860"/>
    <cellStyle name="Note 10 6 3 2_Sheet2" xfId="37862"/>
    <cellStyle name="Note 10 6 3 3" xfId="14398"/>
    <cellStyle name="Note 10 6 3 3 2" xfId="37863"/>
    <cellStyle name="Note 10 6 3 4" xfId="19410"/>
    <cellStyle name="Note 10 6 3 4 2" xfId="37864"/>
    <cellStyle name="Note 10 6 3 5" xfId="37859"/>
    <cellStyle name="Note 10 6 3_Sheet2" xfId="37865"/>
    <cellStyle name="Note 10 6 4" xfId="12306"/>
    <cellStyle name="Note 10 6 4 2" xfId="37866"/>
    <cellStyle name="Note 10 6 5" xfId="17323"/>
    <cellStyle name="Note 10 6 5 2" xfId="37867"/>
    <cellStyle name="Note 10 6 6" xfId="44917"/>
    <cellStyle name="Note 10 6 7" xfId="45144"/>
    <cellStyle name="Note 10 6 8" xfId="48851"/>
    <cellStyle name="Note 10 6 9" xfId="48664"/>
    <cellStyle name="Note 10 6_Sheet1" xfId="37868"/>
    <cellStyle name="Note 10 7" xfId="867"/>
    <cellStyle name="Note 10 7 10" xfId="48757"/>
    <cellStyle name="Note 10 7 2" xfId="1134"/>
    <cellStyle name="Note 10 7 2 10" xfId="49230"/>
    <cellStyle name="Note 10 7 2 2" xfId="5487"/>
    <cellStyle name="Note 10 7 2 2 2" xfId="15652"/>
    <cellStyle name="Note 10 7 2 2 2 2" xfId="37870"/>
    <cellStyle name="Note 10 7 2 2 3" xfId="20664"/>
    <cellStyle name="Note 10 7 2 2 3 2" xfId="37869"/>
    <cellStyle name="Note 10 7 2 2_Sheet2" xfId="37871"/>
    <cellStyle name="Note 10 7 2 3" xfId="12564"/>
    <cellStyle name="Note 10 7 2 3 2" xfId="37872"/>
    <cellStyle name="Note 10 7 2 4" xfId="17581"/>
    <cellStyle name="Note 10 7 2 4 2" xfId="37873"/>
    <cellStyle name="Note 10 7 2 5" xfId="45029"/>
    <cellStyle name="Note 10 7 2 6" xfId="48283"/>
    <cellStyle name="Note 10 7 2 7" xfId="48854"/>
    <cellStyle name="Note 10 7 2 8" xfId="48661"/>
    <cellStyle name="Note 10 7 2 9" xfId="48758"/>
    <cellStyle name="Note 10 7 2_Sheet1" xfId="37874"/>
    <cellStyle name="Note 10 7 3" xfId="2471"/>
    <cellStyle name="Note 10 7 3 2" xfId="4169"/>
    <cellStyle name="Note 10 7 3 2 2" xfId="37877"/>
    <cellStyle name="Note 10 7 3 2 3" xfId="37876"/>
    <cellStyle name="Note 10 7 3 2_Sheet2" xfId="37878"/>
    <cellStyle name="Note 10 7 3 3" xfId="14399"/>
    <cellStyle name="Note 10 7 3 3 2" xfId="37879"/>
    <cellStyle name="Note 10 7 3 4" xfId="19411"/>
    <cellStyle name="Note 10 7 3 4 2" xfId="37880"/>
    <cellStyle name="Note 10 7 3 5" xfId="37875"/>
    <cellStyle name="Note 10 7 3_Sheet2" xfId="37881"/>
    <cellStyle name="Note 10 7 4" xfId="12307"/>
    <cellStyle name="Note 10 7 4 2" xfId="37882"/>
    <cellStyle name="Note 10 7 5" xfId="17324"/>
    <cellStyle name="Note 10 7 5 2" xfId="37883"/>
    <cellStyle name="Note 10 7 6" xfId="44918"/>
    <cellStyle name="Note 10 7 7" xfId="45145"/>
    <cellStyle name="Note 10 7 8" xfId="48853"/>
    <cellStyle name="Note 10 7 9" xfId="48662"/>
    <cellStyle name="Note 10 7_Sheet1" xfId="37884"/>
    <cellStyle name="Note 10 8" xfId="1128"/>
    <cellStyle name="Note 10 8 10" xfId="49224"/>
    <cellStyle name="Note 10 8 2" xfId="5481"/>
    <cellStyle name="Note 10 8 2 2" xfId="15646"/>
    <cellStyle name="Note 10 8 2 2 2" xfId="37886"/>
    <cellStyle name="Note 10 8 2 3" xfId="20658"/>
    <cellStyle name="Note 10 8 2 3 2" xfId="37885"/>
    <cellStyle name="Note 10 8 2_Sheet2" xfId="37887"/>
    <cellStyle name="Note 10 8 3" xfId="12558"/>
    <cellStyle name="Note 10 8 3 2" xfId="37888"/>
    <cellStyle name="Note 10 8 4" xfId="17575"/>
    <cellStyle name="Note 10 8 4 2" xfId="37889"/>
    <cellStyle name="Note 10 8 5" xfId="45023"/>
    <cellStyle name="Note 10 8 6" xfId="48284"/>
    <cellStyle name="Note 10 8 7" xfId="48855"/>
    <cellStyle name="Note 10 8 8" xfId="48660"/>
    <cellStyle name="Note 10 8 9" xfId="48759"/>
    <cellStyle name="Note 10 8_Sheet1" xfId="37890"/>
    <cellStyle name="Note 10 9" xfId="2465"/>
    <cellStyle name="Note 10 9 2" xfId="4163"/>
    <cellStyle name="Note 10 9 2 2" xfId="37893"/>
    <cellStyle name="Note 10 9 2 3" xfId="37892"/>
    <cellStyle name="Note 10 9 2_Sheet2" xfId="37894"/>
    <cellStyle name="Note 10 9 3" xfId="14393"/>
    <cellStyle name="Note 10 9 3 2" xfId="37895"/>
    <cellStyle name="Note 10 9 4" xfId="19405"/>
    <cellStyle name="Note 10 9 4 2" xfId="37896"/>
    <cellStyle name="Note 10 9 5" xfId="37891"/>
    <cellStyle name="Note 10 9_Sheet2" xfId="37897"/>
    <cellStyle name="Note 10_57" xfId="22227"/>
    <cellStyle name="Note 11" xfId="868"/>
    <cellStyle name="Note 11 10" xfId="12308"/>
    <cellStyle name="Note 11 10 2" xfId="37898"/>
    <cellStyle name="Note 11 11" xfId="17325"/>
    <cellStyle name="Note 11 11 2" xfId="37899"/>
    <cellStyle name="Note 11 12" xfId="45146"/>
    <cellStyle name="Note 11 13" xfId="48856"/>
    <cellStyle name="Note 11 2" xfId="869"/>
    <cellStyle name="Note 11 2 10" xfId="48760"/>
    <cellStyle name="Note 11 2 2" xfId="1136"/>
    <cellStyle name="Note 11 2 2 10" xfId="49223"/>
    <cellStyle name="Note 11 2 2 2" xfId="5489"/>
    <cellStyle name="Note 11 2 2 2 2" xfId="15654"/>
    <cellStyle name="Note 11 2 2 2 2 2" xfId="37901"/>
    <cellStyle name="Note 11 2 2 2 3" xfId="20666"/>
    <cellStyle name="Note 11 2 2 2 3 2" xfId="37900"/>
    <cellStyle name="Note 11 2 2 2_Sheet2" xfId="37902"/>
    <cellStyle name="Note 11 2 2 3" xfId="12566"/>
    <cellStyle name="Note 11 2 2 3 2" xfId="37903"/>
    <cellStyle name="Note 11 2 2 4" xfId="17583"/>
    <cellStyle name="Note 11 2 2 4 2" xfId="37904"/>
    <cellStyle name="Note 11 2 2 5" xfId="45031"/>
    <cellStyle name="Note 11 2 2 6" xfId="48285"/>
    <cellStyle name="Note 11 2 2 7" xfId="48858"/>
    <cellStyle name="Note 11 2 2 8" xfId="48657"/>
    <cellStyle name="Note 11 2 2 9" xfId="48761"/>
    <cellStyle name="Note 11 2 2_Sheet1" xfId="37905"/>
    <cellStyle name="Note 11 2 3" xfId="2473"/>
    <cellStyle name="Note 11 2 3 2" xfId="4171"/>
    <cellStyle name="Note 11 2 3 2 2" xfId="37908"/>
    <cellStyle name="Note 11 2 3 2 3" xfId="37907"/>
    <cellStyle name="Note 11 2 3 2_Sheet2" xfId="37909"/>
    <cellStyle name="Note 11 2 3 3" xfId="14401"/>
    <cellStyle name="Note 11 2 3 3 2" xfId="37910"/>
    <cellStyle name="Note 11 2 3 4" xfId="19413"/>
    <cellStyle name="Note 11 2 3 4 2" xfId="37911"/>
    <cellStyle name="Note 11 2 3 5" xfId="37906"/>
    <cellStyle name="Note 11 2 3_Sheet2" xfId="37912"/>
    <cellStyle name="Note 11 2 4" xfId="12309"/>
    <cellStyle name="Note 11 2 4 2" xfId="37913"/>
    <cellStyle name="Note 11 2 5" xfId="17326"/>
    <cellStyle name="Note 11 2 5 2" xfId="37914"/>
    <cellStyle name="Note 11 2 6" xfId="44919"/>
    <cellStyle name="Note 11 2 7" xfId="45147"/>
    <cellStyle name="Note 11 2 8" xfId="48857"/>
    <cellStyle name="Note 11 2 9" xfId="48658"/>
    <cellStyle name="Note 11 2_Sheet1" xfId="37915"/>
    <cellStyle name="Note 11 3" xfId="870"/>
    <cellStyle name="Note 11 3 10" xfId="48762"/>
    <cellStyle name="Note 11 3 2" xfId="1137"/>
    <cellStyle name="Note 11 3 2 10" xfId="49226"/>
    <cellStyle name="Note 11 3 2 2" xfId="5490"/>
    <cellStyle name="Note 11 3 2 2 2" xfId="15655"/>
    <cellStyle name="Note 11 3 2 2 2 2" xfId="37917"/>
    <cellStyle name="Note 11 3 2 2 3" xfId="20667"/>
    <cellStyle name="Note 11 3 2 2 3 2" xfId="37916"/>
    <cellStyle name="Note 11 3 2 2_Sheet2" xfId="37918"/>
    <cellStyle name="Note 11 3 2 3" xfId="12567"/>
    <cellStyle name="Note 11 3 2 3 2" xfId="37919"/>
    <cellStyle name="Note 11 3 2 4" xfId="17584"/>
    <cellStyle name="Note 11 3 2 4 2" xfId="37920"/>
    <cellStyle name="Note 11 3 2 5" xfId="45032"/>
    <cellStyle name="Note 11 3 2 6" xfId="48286"/>
    <cellStyle name="Note 11 3 2 7" xfId="48860"/>
    <cellStyle name="Note 11 3 2 8" xfId="48655"/>
    <cellStyle name="Note 11 3 2 9" xfId="48763"/>
    <cellStyle name="Note 11 3 2_Sheet1" xfId="37921"/>
    <cellStyle name="Note 11 3 3" xfId="2474"/>
    <cellStyle name="Note 11 3 3 2" xfId="4172"/>
    <cellStyle name="Note 11 3 3 2 2" xfId="37924"/>
    <cellStyle name="Note 11 3 3 2 3" xfId="37923"/>
    <cellStyle name="Note 11 3 3 2_Sheet2" xfId="37925"/>
    <cellStyle name="Note 11 3 3 3" xfId="14402"/>
    <cellStyle name="Note 11 3 3 3 2" xfId="37926"/>
    <cellStyle name="Note 11 3 3 4" xfId="19414"/>
    <cellStyle name="Note 11 3 3 4 2" xfId="37927"/>
    <cellStyle name="Note 11 3 3 5" xfId="37922"/>
    <cellStyle name="Note 11 3 3_Sheet2" xfId="37928"/>
    <cellStyle name="Note 11 3 4" xfId="12310"/>
    <cellStyle name="Note 11 3 4 2" xfId="37929"/>
    <cellStyle name="Note 11 3 5" xfId="17327"/>
    <cellStyle name="Note 11 3 5 2" xfId="37930"/>
    <cellStyle name="Note 11 3 6" xfId="44920"/>
    <cellStyle name="Note 11 3 7" xfId="45148"/>
    <cellStyle name="Note 11 3 8" xfId="48859"/>
    <cellStyle name="Note 11 3 9" xfId="48656"/>
    <cellStyle name="Note 11 3_Sheet1" xfId="37931"/>
    <cellStyle name="Note 11 4" xfId="871"/>
    <cellStyle name="Note 11 4 10" xfId="48764"/>
    <cellStyle name="Note 11 4 2" xfId="1138"/>
    <cellStyle name="Note 11 4 2 10" xfId="49225"/>
    <cellStyle name="Note 11 4 2 2" xfId="5491"/>
    <cellStyle name="Note 11 4 2 2 2" xfId="15656"/>
    <cellStyle name="Note 11 4 2 2 2 2" xfId="37933"/>
    <cellStyle name="Note 11 4 2 2 3" xfId="20668"/>
    <cellStyle name="Note 11 4 2 2 3 2" xfId="37932"/>
    <cellStyle name="Note 11 4 2 2_Sheet2" xfId="37934"/>
    <cellStyle name="Note 11 4 2 3" xfId="12568"/>
    <cellStyle name="Note 11 4 2 3 2" xfId="37935"/>
    <cellStyle name="Note 11 4 2 4" xfId="17585"/>
    <cellStyle name="Note 11 4 2 4 2" xfId="37936"/>
    <cellStyle name="Note 11 4 2 5" xfId="45033"/>
    <cellStyle name="Note 11 4 2 6" xfId="48287"/>
    <cellStyle name="Note 11 4 2 7" xfId="48862"/>
    <cellStyle name="Note 11 4 2 8" xfId="48653"/>
    <cellStyle name="Note 11 4 2 9" xfId="48765"/>
    <cellStyle name="Note 11 4 2_Sheet1" xfId="37937"/>
    <cellStyle name="Note 11 4 3" xfId="2475"/>
    <cellStyle name="Note 11 4 3 2" xfId="4173"/>
    <cellStyle name="Note 11 4 3 2 2" xfId="37940"/>
    <cellStyle name="Note 11 4 3 2 3" xfId="37939"/>
    <cellStyle name="Note 11 4 3 2_Sheet2" xfId="37941"/>
    <cellStyle name="Note 11 4 3 3" xfId="14403"/>
    <cellStyle name="Note 11 4 3 3 2" xfId="37942"/>
    <cellStyle name="Note 11 4 3 4" xfId="19415"/>
    <cellStyle name="Note 11 4 3 4 2" xfId="37943"/>
    <cellStyle name="Note 11 4 3 5" xfId="37938"/>
    <cellStyle name="Note 11 4 3_Sheet2" xfId="37944"/>
    <cellStyle name="Note 11 4 4" xfId="12311"/>
    <cellStyle name="Note 11 4 4 2" xfId="37945"/>
    <cellStyle name="Note 11 4 5" xfId="17328"/>
    <cellStyle name="Note 11 4 5 2" xfId="37946"/>
    <cellStyle name="Note 11 4 6" xfId="44921"/>
    <cellStyle name="Note 11 4 7" xfId="45149"/>
    <cellStyle name="Note 11 4 8" xfId="48861"/>
    <cellStyle name="Note 11 4 9" xfId="48654"/>
    <cellStyle name="Note 11 4_Sheet1" xfId="37947"/>
    <cellStyle name="Note 11 5" xfId="872"/>
    <cellStyle name="Note 11 5 10" xfId="48766"/>
    <cellStyle name="Note 11 5 2" xfId="1139"/>
    <cellStyle name="Note 11 5 2 10" xfId="49229"/>
    <cellStyle name="Note 11 5 2 2" xfId="5492"/>
    <cellStyle name="Note 11 5 2 2 2" xfId="15657"/>
    <cellStyle name="Note 11 5 2 2 2 2" xfId="37949"/>
    <cellStyle name="Note 11 5 2 2 3" xfId="20669"/>
    <cellStyle name="Note 11 5 2 2 3 2" xfId="37948"/>
    <cellStyle name="Note 11 5 2 2_Sheet2" xfId="37950"/>
    <cellStyle name="Note 11 5 2 3" xfId="12569"/>
    <cellStyle name="Note 11 5 2 3 2" xfId="37951"/>
    <cellStyle name="Note 11 5 2 4" xfId="17586"/>
    <cellStyle name="Note 11 5 2 4 2" xfId="37952"/>
    <cellStyle name="Note 11 5 2 5" xfId="45034"/>
    <cellStyle name="Note 11 5 2 6" xfId="48288"/>
    <cellStyle name="Note 11 5 2 7" xfId="48864"/>
    <cellStyle name="Note 11 5 2 8" xfId="48651"/>
    <cellStyle name="Note 11 5 2 9" xfId="48767"/>
    <cellStyle name="Note 11 5 2_Sheet1" xfId="37953"/>
    <cellStyle name="Note 11 5 3" xfId="2476"/>
    <cellStyle name="Note 11 5 3 2" xfId="4174"/>
    <cellStyle name="Note 11 5 3 2 2" xfId="37956"/>
    <cellStyle name="Note 11 5 3 2 3" xfId="37955"/>
    <cellStyle name="Note 11 5 3 2_Sheet2" xfId="37957"/>
    <cellStyle name="Note 11 5 3 3" xfId="14404"/>
    <cellStyle name="Note 11 5 3 3 2" xfId="37958"/>
    <cellStyle name="Note 11 5 3 4" xfId="19416"/>
    <cellStyle name="Note 11 5 3 4 2" xfId="37959"/>
    <cellStyle name="Note 11 5 3 5" xfId="37954"/>
    <cellStyle name="Note 11 5 3_Sheet2" xfId="37960"/>
    <cellStyle name="Note 11 5 4" xfId="12312"/>
    <cellStyle name="Note 11 5 4 2" xfId="37961"/>
    <cellStyle name="Note 11 5 5" xfId="17329"/>
    <cellStyle name="Note 11 5 5 2" xfId="37962"/>
    <cellStyle name="Note 11 5 6" xfId="44922"/>
    <cellStyle name="Note 11 5 7" xfId="45150"/>
    <cellStyle name="Note 11 5 8" xfId="48863"/>
    <cellStyle name="Note 11 5 9" xfId="48652"/>
    <cellStyle name="Note 11 5_Sheet1" xfId="37963"/>
    <cellStyle name="Note 11 6" xfId="873"/>
    <cellStyle name="Note 11 6 10" xfId="48768"/>
    <cellStyle name="Note 11 6 2" xfId="1140"/>
    <cellStyle name="Note 11 6 2 10" xfId="49154"/>
    <cellStyle name="Note 11 6 2 2" xfId="5493"/>
    <cellStyle name="Note 11 6 2 2 2" xfId="15658"/>
    <cellStyle name="Note 11 6 2 2 2 2" xfId="37965"/>
    <cellStyle name="Note 11 6 2 2 3" xfId="20670"/>
    <cellStyle name="Note 11 6 2 2 3 2" xfId="37964"/>
    <cellStyle name="Note 11 6 2 2_Sheet2" xfId="37966"/>
    <cellStyle name="Note 11 6 2 3" xfId="12570"/>
    <cellStyle name="Note 11 6 2 3 2" xfId="37967"/>
    <cellStyle name="Note 11 6 2 4" xfId="17587"/>
    <cellStyle name="Note 11 6 2 4 2" xfId="37968"/>
    <cellStyle name="Note 11 6 2 5" xfId="45035"/>
    <cellStyle name="Note 11 6 2 6" xfId="48289"/>
    <cellStyle name="Note 11 6 2 7" xfId="48866"/>
    <cellStyle name="Note 11 6 2 8" xfId="48649"/>
    <cellStyle name="Note 11 6 2 9" xfId="48769"/>
    <cellStyle name="Note 11 6 2_Sheet1" xfId="37969"/>
    <cellStyle name="Note 11 6 3" xfId="2477"/>
    <cellStyle name="Note 11 6 3 2" xfId="4175"/>
    <cellStyle name="Note 11 6 3 2 2" xfId="37972"/>
    <cellStyle name="Note 11 6 3 2 3" xfId="37971"/>
    <cellStyle name="Note 11 6 3 2_Sheet2" xfId="37973"/>
    <cellStyle name="Note 11 6 3 3" xfId="14405"/>
    <cellStyle name="Note 11 6 3 3 2" xfId="37974"/>
    <cellStyle name="Note 11 6 3 4" xfId="19417"/>
    <cellStyle name="Note 11 6 3 4 2" xfId="37975"/>
    <cellStyle name="Note 11 6 3 5" xfId="37970"/>
    <cellStyle name="Note 11 6 3_Sheet2" xfId="37976"/>
    <cellStyle name="Note 11 6 4" xfId="12313"/>
    <cellStyle name="Note 11 6 4 2" xfId="37977"/>
    <cellStyle name="Note 11 6 5" xfId="17330"/>
    <cellStyle name="Note 11 6 5 2" xfId="37978"/>
    <cellStyle name="Note 11 6 6" xfId="44923"/>
    <cellStyle name="Note 11 6 7" xfId="45151"/>
    <cellStyle name="Note 11 6 8" xfId="48865"/>
    <cellStyle name="Note 11 6 9" xfId="48650"/>
    <cellStyle name="Note 11 6_Sheet1" xfId="37979"/>
    <cellStyle name="Note 11 7" xfId="874"/>
    <cellStyle name="Note 11 7 10" xfId="48770"/>
    <cellStyle name="Note 11 7 2" xfId="1141"/>
    <cellStyle name="Note 11 7 2 10" xfId="49231"/>
    <cellStyle name="Note 11 7 2 2" xfId="5494"/>
    <cellStyle name="Note 11 7 2 2 2" xfId="15659"/>
    <cellStyle name="Note 11 7 2 2 2 2" xfId="37981"/>
    <cellStyle name="Note 11 7 2 2 3" xfId="20671"/>
    <cellStyle name="Note 11 7 2 2 3 2" xfId="37980"/>
    <cellStyle name="Note 11 7 2 2_Sheet2" xfId="37982"/>
    <cellStyle name="Note 11 7 2 3" xfId="12571"/>
    <cellStyle name="Note 11 7 2 3 2" xfId="37983"/>
    <cellStyle name="Note 11 7 2 4" xfId="17588"/>
    <cellStyle name="Note 11 7 2 4 2" xfId="37984"/>
    <cellStyle name="Note 11 7 2 5" xfId="45036"/>
    <cellStyle name="Note 11 7 2 6" xfId="48290"/>
    <cellStyle name="Note 11 7 2 7" xfId="48868"/>
    <cellStyle name="Note 11 7 2 8" xfId="48647"/>
    <cellStyle name="Note 11 7 2 9" xfId="48771"/>
    <cellStyle name="Note 11 7 2_Sheet1" xfId="37985"/>
    <cellStyle name="Note 11 7 3" xfId="2478"/>
    <cellStyle name="Note 11 7 3 2" xfId="4176"/>
    <cellStyle name="Note 11 7 3 2 2" xfId="37988"/>
    <cellStyle name="Note 11 7 3 2 3" xfId="37987"/>
    <cellStyle name="Note 11 7 3 2_Sheet2" xfId="37989"/>
    <cellStyle name="Note 11 7 3 3" xfId="14406"/>
    <cellStyle name="Note 11 7 3 3 2" xfId="37990"/>
    <cellStyle name="Note 11 7 3 4" xfId="19418"/>
    <cellStyle name="Note 11 7 3 4 2" xfId="37991"/>
    <cellStyle name="Note 11 7 3 5" xfId="37986"/>
    <cellStyle name="Note 11 7 3_Sheet2" xfId="37992"/>
    <cellStyle name="Note 11 7 4" xfId="12314"/>
    <cellStyle name="Note 11 7 4 2" xfId="37993"/>
    <cellStyle name="Note 11 7 5" xfId="17331"/>
    <cellStyle name="Note 11 7 5 2" xfId="37994"/>
    <cellStyle name="Note 11 7 6" xfId="44924"/>
    <cellStyle name="Note 11 7 7" xfId="45152"/>
    <cellStyle name="Note 11 7 8" xfId="48867"/>
    <cellStyle name="Note 11 7 9" xfId="48648"/>
    <cellStyle name="Note 11 7_Sheet1" xfId="37995"/>
    <cellStyle name="Note 11 8" xfId="1135"/>
    <cellStyle name="Note 11 8 10" xfId="49228"/>
    <cellStyle name="Note 11 8 2" xfId="5488"/>
    <cellStyle name="Note 11 8 2 2" xfId="15653"/>
    <cellStyle name="Note 11 8 2 2 2" xfId="37997"/>
    <cellStyle name="Note 11 8 2 3" xfId="20665"/>
    <cellStyle name="Note 11 8 2 3 2" xfId="37996"/>
    <cellStyle name="Note 11 8 2_Sheet2" xfId="37998"/>
    <cellStyle name="Note 11 8 3" xfId="12565"/>
    <cellStyle name="Note 11 8 3 2" xfId="37999"/>
    <cellStyle name="Note 11 8 4" xfId="17582"/>
    <cellStyle name="Note 11 8 4 2" xfId="38000"/>
    <cellStyle name="Note 11 8 5" xfId="45030"/>
    <cellStyle name="Note 11 8 6" xfId="48291"/>
    <cellStyle name="Note 11 8 7" xfId="48869"/>
    <cellStyle name="Note 11 8 8" xfId="48646"/>
    <cellStyle name="Note 11 8 9" xfId="48772"/>
    <cellStyle name="Note 11 8_Sheet1" xfId="38001"/>
    <cellStyle name="Note 11 9" xfId="2472"/>
    <cellStyle name="Note 11 9 2" xfId="4170"/>
    <cellStyle name="Note 11 9 2 2" xfId="38004"/>
    <cellStyle name="Note 11 9 2 3" xfId="38003"/>
    <cellStyle name="Note 11 9 2_Sheet2" xfId="38005"/>
    <cellStyle name="Note 11 9 3" xfId="14400"/>
    <cellStyle name="Note 11 9 3 2" xfId="38006"/>
    <cellStyle name="Note 11 9 4" xfId="19412"/>
    <cellStyle name="Note 11 9 4 2" xfId="38007"/>
    <cellStyle name="Note 11 9 5" xfId="38002"/>
    <cellStyle name="Note 11 9_Sheet2" xfId="38008"/>
    <cellStyle name="Note 11_57" xfId="22228"/>
    <cellStyle name="Note 12" xfId="875"/>
    <cellStyle name="Note 12 10" xfId="12315"/>
    <cellStyle name="Note 12 10 2" xfId="38009"/>
    <cellStyle name="Note 12 11" xfId="17332"/>
    <cellStyle name="Note 12 11 2" xfId="38010"/>
    <cellStyle name="Note 12 12" xfId="45153"/>
    <cellStyle name="Note 12 13" xfId="48870"/>
    <cellStyle name="Note 12 2" xfId="876"/>
    <cellStyle name="Note 12 2 10" xfId="48773"/>
    <cellStyle name="Note 12 2 2" xfId="1143"/>
    <cellStyle name="Note 12 2 2 10" xfId="49227"/>
    <cellStyle name="Note 12 2 2 2" xfId="5496"/>
    <cellStyle name="Note 12 2 2 2 2" xfId="15661"/>
    <cellStyle name="Note 12 2 2 2 2 2" xfId="38012"/>
    <cellStyle name="Note 12 2 2 2 3" xfId="20673"/>
    <cellStyle name="Note 12 2 2 2 3 2" xfId="38011"/>
    <cellStyle name="Note 12 2 2 2_Sheet2" xfId="38013"/>
    <cellStyle name="Note 12 2 2 3" xfId="12573"/>
    <cellStyle name="Note 12 2 2 3 2" xfId="38014"/>
    <cellStyle name="Note 12 2 2 4" xfId="17590"/>
    <cellStyle name="Note 12 2 2 4 2" xfId="38015"/>
    <cellStyle name="Note 12 2 2 5" xfId="45038"/>
    <cellStyle name="Note 12 2 2 6" xfId="48292"/>
    <cellStyle name="Note 12 2 2 7" xfId="48872"/>
    <cellStyle name="Note 12 2 2 8" xfId="48644"/>
    <cellStyle name="Note 12 2 2 9" xfId="48774"/>
    <cellStyle name="Note 12 2 2_Sheet1" xfId="38016"/>
    <cellStyle name="Note 12 2 3" xfId="2480"/>
    <cellStyle name="Note 12 2 3 2" xfId="4178"/>
    <cellStyle name="Note 12 2 3 2 2" xfId="38019"/>
    <cellStyle name="Note 12 2 3 2 3" xfId="38018"/>
    <cellStyle name="Note 12 2 3 2_Sheet2" xfId="38020"/>
    <cellStyle name="Note 12 2 3 3" xfId="14408"/>
    <cellStyle name="Note 12 2 3 3 2" xfId="38021"/>
    <cellStyle name="Note 12 2 3 4" xfId="19420"/>
    <cellStyle name="Note 12 2 3 4 2" xfId="38022"/>
    <cellStyle name="Note 12 2 3 5" xfId="38017"/>
    <cellStyle name="Note 12 2 3_Sheet2" xfId="38023"/>
    <cellStyle name="Note 12 2 4" xfId="12316"/>
    <cellStyle name="Note 12 2 4 2" xfId="38024"/>
    <cellStyle name="Note 12 2 5" xfId="17333"/>
    <cellStyle name="Note 12 2 5 2" xfId="38025"/>
    <cellStyle name="Note 12 2 6" xfId="44925"/>
    <cellStyle name="Note 12 2 7" xfId="45154"/>
    <cellStyle name="Note 12 2 8" xfId="48871"/>
    <cellStyle name="Note 12 2 9" xfId="48645"/>
    <cellStyle name="Note 12 2_Sheet1" xfId="38026"/>
    <cellStyle name="Note 12 3" xfId="877"/>
    <cellStyle name="Note 12 3 10" xfId="48775"/>
    <cellStyle name="Note 12 3 2" xfId="1144"/>
    <cellStyle name="Note 12 3 2 10" xfId="49222"/>
    <cellStyle name="Note 12 3 2 2" xfId="5497"/>
    <cellStyle name="Note 12 3 2 2 2" xfId="15662"/>
    <cellStyle name="Note 12 3 2 2 2 2" xfId="38028"/>
    <cellStyle name="Note 12 3 2 2 3" xfId="20674"/>
    <cellStyle name="Note 12 3 2 2 3 2" xfId="38027"/>
    <cellStyle name="Note 12 3 2 2_Sheet2" xfId="38029"/>
    <cellStyle name="Note 12 3 2 3" xfId="12574"/>
    <cellStyle name="Note 12 3 2 3 2" xfId="38030"/>
    <cellStyle name="Note 12 3 2 4" xfId="17591"/>
    <cellStyle name="Note 12 3 2 4 2" xfId="38031"/>
    <cellStyle name="Note 12 3 2 5" xfId="45039"/>
    <cellStyle name="Note 12 3 2 6" xfId="48293"/>
    <cellStyle name="Note 12 3 2 7" xfId="48874"/>
    <cellStyle name="Note 12 3 2 8" xfId="48642"/>
    <cellStyle name="Note 12 3 2 9" xfId="48776"/>
    <cellStyle name="Note 12 3 2_Sheet1" xfId="38032"/>
    <cellStyle name="Note 12 3 3" xfId="2481"/>
    <cellStyle name="Note 12 3 3 2" xfId="4179"/>
    <cellStyle name="Note 12 3 3 2 2" xfId="38035"/>
    <cellStyle name="Note 12 3 3 2 3" xfId="38034"/>
    <cellStyle name="Note 12 3 3 2_Sheet2" xfId="38036"/>
    <cellStyle name="Note 12 3 3 3" xfId="14409"/>
    <cellStyle name="Note 12 3 3 3 2" xfId="38037"/>
    <cellStyle name="Note 12 3 3 4" xfId="19421"/>
    <cellStyle name="Note 12 3 3 4 2" xfId="38038"/>
    <cellStyle name="Note 12 3 3 5" xfId="38033"/>
    <cellStyle name="Note 12 3 3_Sheet2" xfId="38039"/>
    <cellStyle name="Note 12 3 4" xfId="12317"/>
    <cellStyle name="Note 12 3 4 2" xfId="38040"/>
    <cellStyle name="Note 12 3 5" xfId="17334"/>
    <cellStyle name="Note 12 3 5 2" xfId="38041"/>
    <cellStyle name="Note 12 3 6" xfId="44926"/>
    <cellStyle name="Note 12 3 7" xfId="45155"/>
    <cellStyle name="Note 12 3 8" xfId="48873"/>
    <cellStyle name="Note 12 3 9" xfId="48643"/>
    <cellStyle name="Note 12 3_Sheet1" xfId="38042"/>
    <cellStyle name="Note 12 4" xfId="878"/>
    <cellStyle name="Note 12 4 10" xfId="48777"/>
    <cellStyle name="Note 12 4 2" xfId="1145"/>
    <cellStyle name="Note 12 4 2 10" xfId="49156"/>
    <cellStyle name="Note 12 4 2 2" xfId="5498"/>
    <cellStyle name="Note 12 4 2 2 2" xfId="15663"/>
    <cellStyle name="Note 12 4 2 2 2 2" xfId="38044"/>
    <cellStyle name="Note 12 4 2 2 3" xfId="20675"/>
    <cellStyle name="Note 12 4 2 2 3 2" xfId="38043"/>
    <cellStyle name="Note 12 4 2 2_Sheet2" xfId="38045"/>
    <cellStyle name="Note 12 4 2 3" xfId="12575"/>
    <cellStyle name="Note 12 4 2 3 2" xfId="38046"/>
    <cellStyle name="Note 12 4 2 4" xfId="17592"/>
    <cellStyle name="Note 12 4 2 4 2" xfId="38047"/>
    <cellStyle name="Note 12 4 2 5" xfId="45040"/>
    <cellStyle name="Note 12 4 2 6" xfId="48294"/>
    <cellStyle name="Note 12 4 2 7" xfId="48876"/>
    <cellStyle name="Note 12 4 2 8" xfId="48640"/>
    <cellStyle name="Note 12 4 2 9" xfId="48778"/>
    <cellStyle name="Note 12 4 2_Sheet1" xfId="38048"/>
    <cellStyle name="Note 12 4 3" xfId="2482"/>
    <cellStyle name="Note 12 4 3 2" xfId="4180"/>
    <cellStyle name="Note 12 4 3 2 2" xfId="38051"/>
    <cellStyle name="Note 12 4 3 2 3" xfId="38050"/>
    <cellStyle name="Note 12 4 3 2_Sheet2" xfId="38052"/>
    <cellStyle name="Note 12 4 3 3" xfId="14410"/>
    <cellStyle name="Note 12 4 3 3 2" xfId="38053"/>
    <cellStyle name="Note 12 4 3 4" xfId="19422"/>
    <cellStyle name="Note 12 4 3 4 2" xfId="38054"/>
    <cellStyle name="Note 12 4 3 5" xfId="38049"/>
    <cellStyle name="Note 12 4 3_Sheet2" xfId="38055"/>
    <cellStyle name="Note 12 4 4" xfId="12318"/>
    <cellStyle name="Note 12 4 4 2" xfId="38056"/>
    <cellStyle name="Note 12 4 5" xfId="17335"/>
    <cellStyle name="Note 12 4 5 2" xfId="38057"/>
    <cellStyle name="Note 12 4 6" xfId="44927"/>
    <cellStyle name="Note 12 4 7" xfId="45156"/>
    <cellStyle name="Note 12 4 8" xfId="48875"/>
    <cellStyle name="Note 12 4 9" xfId="48641"/>
    <cellStyle name="Note 12 4_Sheet1" xfId="38058"/>
    <cellStyle name="Note 12 5" xfId="879"/>
    <cellStyle name="Note 12 5 10" xfId="48779"/>
    <cellStyle name="Note 12 5 2" xfId="1146"/>
    <cellStyle name="Note 12 5 2 10" xfId="49141"/>
    <cellStyle name="Note 12 5 2 2" xfId="5499"/>
    <cellStyle name="Note 12 5 2 2 2" xfId="15664"/>
    <cellStyle name="Note 12 5 2 2 2 2" xfId="38060"/>
    <cellStyle name="Note 12 5 2 2 3" xfId="20676"/>
    <cellStyle name="Note 12 5 2 2 3 2" xfId="38059"/>
    <cellStyle name="Note 12 5 2 2_Sheet2" xfId="38061"/>
    <cellStyle name="Note 12 5 2 3" xfId="12576"/>
    <cellStyle name="Note 12 5 2 3 2" xfId="38062"/>
    <cellStyle name="Note 12 5 2 4" xfId="17593"/>
    <cellStyle name="Note 12 5 2 4 2" xfId="38063"/>
    <cellStyle name="Note 12 5 2 5" xfId="45041"/>
    <cellStyle name="Note 12 5 2 6" xfId="48295"/>
    <cellStyle name="Note 12 5 2 7" xfId="48878"/>
    <cellStyle name="Note 12 5 2 8" xfId="48638"/>
    <cellStyle name="Note 12 5 2 9" xfId="48780"/>
    <cellStyle name="Note 12 5 2_Sheet1" xfId="38064"/>
    <cellStyle name="Note 12 5 3" xfId="2483"/>
    <cellStyle name="Note 12 5 3 2" xfId="4181"/>
    <cellStyle name="Note 12 5 3 2 2" xfId="38067"/>
    <cellStyle name="Note 12 5 3 2 3" xfId="38066"/>
    <cellStyle name="Note 12 5 3 2_Sheet2" xfId="38068"/>
    <cellStyle name="Note 12 5 3 3" xfId="14411"/>
    <cellStyle name="Note 12 5 3 3 2" xfId="38069"/>
    <cellStyle name="Note 12 5 3 4" xfId="19423"/>
    <cellStyle name="Note 12 5 3 4 2" xfId="38070"/>
    <cellStyle name="Note 12 5 3 5" xfId="38065"/>
    <cellStyle name="Note 12 5 3_Sheet2" xfId="38071"/>
    <cellStyle name="Note 12 5 4" xfId="12319"/>
    <cellStyle name="Note 12 5 4 2" xfId="38072"/>
    <cellStyle name="Note 12 5 5" xfId="17336"/>
    <cellStyle name="Note 12 5 5 2" xfId="38073"/>
    <cellStyle name="Note 12 5 6" xfId="44928"/>
    <cellStyle name="Note 12 5 7" xfId="45157"/>
    <cellStyle name="Note 12 5 8" xfId="48877"/>
    <cellStyle name="Note 12 5 9" xfId="48639"/>
    <cellStyle name="Note 12 5_Sheet1" xfId="38074"/>
    <cellStyle name="Note 12 6" xfId="880"/>
    <cellStyle name="Note 12 6 10" xfId="48781"/>
    <cellStyle name="Note 12 6 2" xfId="1147"/>
    <cellStyle name="Note 12 6 2 10" xfId="48674"/>
    <cellStyle name="Note 12 6 2 2" xfId="5500"/>
    <cellStyle name="Note 12 6 2 2 2" xfId="15665"/>
    <cellStyle name="Note 12 6 2 2 2 2" xfId="38076"/>
    <cellStyle name="Note 12 6 2 2 3" xfId="20677"/>
    <cellStyle name="Note 12 6 2 2 3 2" xfId="38075"/>
    <cellStyle name="Note 12 6 2 2_Sheet2" xfId="38077"/>
    <cellStyle name="Note 12 6 2 3" xfId="12577"/>
    <cellStyle name="Note 12 6 2 3 2" xfId="38078"/>
    <cellStyle name="Note 12 6 2 4" xfId="17594"/>
    <cellStyle name="Note 12 6 2 4 2" xfId="38079"/>
    <cellStyle name="Note 12 6 2 5" xfId="45042"/>
    <cellStyle name="Note 12 6 2 6" xfId="48296"/>
    <cellStyle name="Note 12 6 2 7" xfId="48880"/>
    <cellStyle name="Note 12 6 2 8" xfId="48636"/>
    <cellStyle name="Note 12 6 2 9" xfId="48782"/>
    <cellStyle name="Note 12 6 2_Sheet1" xfId="38080"/>
    <cellStyle name="Note 12 6 3" xfId="2484"/>
    <cellStyle name="Note 12 6 3 2" xfId="4182"/>
    <cellStyle name="Note 12 6 3 2 2" xfId="38083"/>
    <cellStyle name="Note 12 6 3 2 3" xfId="38082"/>
    <cellStyle name="Note 12 6 3 2_Sheet2" xfId="38084"/>
    <cellStyle name="Note 12 6 3 3" xfId="14412"/>
    <cellStyle name="Note 12 6 3 3 2" xfId="38085"/>
    <cellStyle name="Note 12 6 3 4" xfId="19424"/>
    <cellStyle name="Note 12 6 3 4 2" xfId="38086"/>
    <cellStyle name="Note 12 6 3 5" xfId="38081"/>
    <cellStyle name="Note 12 6 3_Sheet2" xfId="38087"/>
    <cellStyle name="Note 12 6 4" xfId="12320"/>
    <cellStyle name="Note 12 6 4 2" xfId="38088"/>
    <cellStyle name="Note 12 6 5" xfId="17337"/>
    <cellStyle name="Note 12 6 5 2" xfId="38089"/>
    <cellStyle name="Note 12 6 6" xfId="44929"/>
    <cellStyle name="Note 12 6 7" xfId="45158"/>
    <cellStyle name="Note 12 6 8" xfId="48879"/>
    <cellStyle name="Note 12 6 9" xfId="48637"/>
    <cellStyle name="Note 12 6_Sheet1" xfId="38090"/>
    <cellStyle name="Note 12 7" xfId="881"/>
    <cellStyle name="Note 12 7 10" xfId="48783"/>
    <cellStyle name="Note 12 7 2" xfId="1148"/>
    <cellStyle name="Note 12 7 2 10" xfId="48673"/>
    <cellStyle name="Note 12 7 2 2" xfId="5501"/>
    <cellStyle name="Note 12 7 2 2 2" xfId="15666"/>
    <cellStyle name="Note 12 7 2 2 2 2" xfId="38092"/>
    <cellStyle name="Note 12 7 2 2 3" xfId="20678"/>
    <cellStyle name="Note 12 7 2 2 3 2" xfId="38091"/>
    <cellStyle name="Note 12 7 2 2_Sheet2" xfId="38093"/>
    <cellStyle name="Note 12 7 2 3" xfId="12578"/>
    <cellStyle name="Note 12 7 2 3 2" xfId="38094"/>
    <cellStyle name="Note 12 7 2 4" xfId="17595"/>
    <cellStyle name="Note 12 7 2 4 2" xfId="38095"/>
    <cellStyle name="Note 12 7 2 5" xfId="45043"/>
    <cellStyle name="Note 12 7 2 6" xfId="48297"/>
    <cellStyle name="Note 12 7 2 7" xfId="48882"/>
    <cellStyle name="Note 12 7 2 8" xfId="48634"/>
    <cellStyle name="Note 12 7 2 9" xfId="48784"/>
    <cellStyle name="Note 12 7 2_Sheet1" xfId="38096"/>
    <cellStyle name="Note 12 7 3" xfId="2485"/>
    <cellStyle name="Note 12 7 3 2" xfId="4183"/>
    <cellStyle name="Note 12 7 3 2 2" xfId="38099"/>
    <cellStyle name="Note 12 7 3 2 3" xfId="38098"/>
    <cellStyle name="Note 12 7 3 2_Sheet2" xfId="38100"/>
    <cellStyle name="Note 12 7 3 3" xfId="14413"/>
    <cellStyle name="Note 12 7 3 3 2" xfId="38101"/>
    <cellStyle name="Note 12 7 3 4" xfId="19425"/>
    <cellStyle name="Note 12 7 3 4 2" xfId="38102"/>
    <cellStyle name="Note 12 7 3 5" xfId="38097"/>
    <cellStyle name="Note 12 7 3_Sheet2" xfId="38103"/>
    <cellStyle name="Note 12 7 4" xfId="12321"/>
    <cellStyle name="Note 12 7 4 2" xfId="38104"/>
    <cellStyle name="Note 12 7 5" xfId="17338"/>
    <cellStyle name="Note 12 7 5 2" xfId="38105"/>
    <cellStyle name="Note 12 7 6" xfId="44930"/>
    <cellStyle name="Note 12 7 7" xfId="45159"/>
    <cellStyle name="Note 12 7 8" xfId="48881"/>
    <cellStyle name="Note 12 7 9" xfId="48635"/>
    <cellStyle name="Note 12 7_Sheet1" xfId="38106"/>
    <cellStyle name="Note 12 8" xfId="1142"/>
    <cellStyle name="Note 12 8 10" xfId="48659"/>
    <cellStyle name="Note 12 8 2" xfId="5495"/>
    <cellStyle name="Note 12 8 2 2" xfId="15660"/>
    <cellStyle name="Note 12 8 2 2 2" xfId="38108"/>
    <cellStyle name="Note 12 8 2 3" xfId="20672"/>
    <cellStyle name="Note 12 8 2 3 2" xfId="38107"/>
    <cellStyle name="Note 12 8 2_Sheet2" xfId="38109"/>
    <cellStyle name="Note 12 8 3" xfId="12572"/>
    <cellStyle name="Note 12 8 3 2" xfId="38110"/>
    <cellStyle name="Note 12 8 4" xfId="17589"/>
    <cellStyle name="Note 12 8 4 2" xfId="38111"/>
    <cellStyle name="Note 12 8 5" xfId="45037"/>
    <cellStyle name="Note 12 8 6" xfId="48298"/>
    <cellStyle name="Note 12 8 7" xfId="48883"/>
    <cellStyle name="Note 12 8 8" xfId="48633"/>
    <cellStyle name="Note 12 8 9" xfId="48785"/>
    <cellStyle name="Note 12 8_Sheet1" xfId="38112"/>
    <cellStyle name="Note 12 9" xfId="2479"/>
    <cellStyle name="Note 12 9 2" xfId="4177"/>
    <cellStyle name="Note 12 9 2 2" xfId="38115"/>
    <cellStyle name="Note 12 9 2 3" xfId="38114"/>
    <cellStyle name="Note 12 9 2_Sheet2" xfId="38116"/>
    <cellStyle name="Note 12 9 3" xfId="14407"/>
    <cellStyle name="Note 12 9 3 2" xfId="38117"/>
    <cellStyle name="Note 12 9 4" xfId="19419"/>
    <cellStyle name="Note 12 9 4 2" xfId="38118"/>
    <cellStyle name="Note 12 9 5" xfId="38113"/>
    <cellStyle name="Note 12 9_Sheet2" xfId="38119"/>
    <cellStyle name="Note 12_57" xfId="22229"/>
    <cellStyle name="Note 13" xfId="882"/>
    <cellStyle name="Note 13 10" xfId="12322"/>
    <cellStyle name="Note 13 10 2" xfId="38120"/>
    <cellStyle name="Note 13 11" xfId="17339"/>
    <cellStyle name="Note 13 11 2" xfId="38121"/>
    <cellStyle name="Note 13 12" xfId="45160"/>
    <cellStyle name="Note 13 13" xfId="48884"/>
    <cellStyle name="Note 13 2" xfId="883"/>
    <cellStyle name="Note 13 2 10" xfId="48787"/>
    <cellStyle name="Note 13 2 2" xfId="1150"/>
    <cellStyle name="Note 13 2 2 10" xfId="48632"/>
    <cellStyle name="Note 13 2 2 2" xfId="5503"/>
    <cellStyle name="Note 13 2 2 2 2" xfId="15668"/>
    <cellStyle name="Note 13 2 2 2 2 2" xfId="38123"/>
    <cellStyle name="Note 13 2 2 2 3" xfId="20680"/>
    <cellStyle name="Note 13 2 2 2 3 2" xfId="38122"/>
    <cellStyle name="Note 13 2 2 2_Sheet2" xfId="38124"/>
    <cellStyle name="Note 13 2 2 3" xfId="12580"/>
    <cellStyle name="Note 13 2 2 3 2" xfId="38125"/>
    <cellStyle name="Note 13 2 2 4" xfId="17597"/>
    <cellStyle name="Note 13 2 2 4 2" xfId="38126"/>
    <cellStyle name="Note 13 2 2 5" xfId="45045"/>
    <cellStyle name="Note 13 2 2 6" xfId="48299"/>
    <cellStyle name="Note 13 2 2 7" xfId="48886"/>
    <cellStyle name="Note 13 2 2 8" xfId="48630"/>
    <cellStyle name="Note 13 2 2 9" xfId="48788"/>
    <cellStyle name="Note 13 2 2_Sheet1" xfId="38127"/>
    <cellStyle name="Note 13 2 3" xfId="2487"/>
    <cellStyle name="Note 13 2 3 2" xfId="4185"/>
    <cellStyle name="Note 13 2 3 2 2" xfId="38130"/>
    <cellStyle name="Note 13 2 3 2 3" xfId="38129"/>
    <cellStyle name="Note 13 2 3 2_Sheet2" xfId="38131"/>
    <cellStyle name="Note 13 2 3 3" xfId="14415"/>
    <cellStyle name="Note 13 2 3 3 2" xfId="38132"/>
    <cellStyle name="Note 13 2 3 4" xfId="19427"/>
    <cellStyle name="Note 13 2 3 4 2" xfId="38133"/>
    <cellStyle name="Note 13 2 3 5" xfId="38128"/>
    <cellStyle name="Note 13 2 3_Sheet2" xfId="38134"/>
    <cellStyle name="Note 13 2 4" xfId="12323"/>
    <cellStyle name="Note 13 2 4 2" xfId="38135"/>
    <cellStyle name="Note 13 2 5" xfId="17340"/>
    <cellStyle name="Note 13 2 5 2" xfId="38136"/>
    <cellStyle name="Note 13 2 6" xfId="44931"/>
    <cellStyle name="Note 13 2 7" xfId="45161"/>
    <cellStyle name="Note 13 2 8" xfId="48885"/>
    <cellStyle name="Note 13 2 9" xfId="48631"/>
    <cellStyle name="Note 13 2_Sheet1" xfId="38137"/>
    <cellStyle name="Note 13 3" xfId="884"/>
    <cellStyle name="Note 13 3 10" xfId="48789"/>
    <cellStyle name="Note 13 3 2" xfId="1151"/>
    <cellStyle name="Note 13 3 2 10" xfId="48618"/>
    <cellStyle name="Note 13 3 2 2" xfId="5504"/>
    <cellStyle name="Note 13 3 2 2 2" xfId="15669"/>
    <cellStyle name="Note 13 3 2 2 2 2" xfId="38139"/>
    <cellStyle name="Note 13 3 2 2 3" xfId="20681"/>
    <cellStyle name="Note 13 3 2 2 3 2" xfId="38138"/>
    <cellStyle name="Note 13 3 2 2_Sheet2" xfId="38140"/>
    <cellStyle name="Note 13 3 2 3" xfId="12581"/>
    <cellStyle name="Note 13 3 2 3 2" xfId="38141"/>
    <cellStyle name="Note 13 3 2 4" xfId="17598"/>
    <cellStyle name="Note 13 3 2 4 2" xfId="38142"/>
    <cellStyle name="Note 13 3 2 5" xfId="45046"/>
    <cellStyle name="Note 13 3 2 6" xfId="48300"/>
    <cellStyle name="Note 13 3 2 7" xfId="48888"/>
    <cellStyle name="Note 13 3 2 8" xfId="48628"/>
    <cellStyle name="Note 13 3 2 9" xfId="48790"/>
    <cellStyle name="Note 13 3 2_Sheet1" xfId="38143"/>
    <cellStyle name="Note 13 3 3" xfId="2488"/>
    <cellStyle name="Note 13 3 3 2" xfId="4186"/>
    <cellStyle name="Note 13 3 3 2 2" xfId="38146"/>
    <cellStyle name="Note 13 3 3 2 3" xfId="38145"/>
    <cellStyle name="Note 13 3 3 2_Sheet2" xfId="38147"/>
    <cellStyle name="Note 13 3 3 3" xfId="14416"/>
    <cellStyle name="Note 13 3 3 3 2" xfId="38148"/>
    <cellStyle name="Note 13 3 3 4" xfId="19428"/>
    <cellStyle name="Note 13 3 3 4 2" xfId="38149"/>
    <cellStyle name="Note 13 3 3 5" xfId="38144"/>
    <cellStyle name="Note 13 3 3_Sheet2" xfId="38150"/>
    <cellStyle name="Note 13 3 4" xfId="12324"/>
    <cellStyle name="Note 13 3 4 2" xfId="38151"/>
    <cellStyle name="Note 13 3 5" xfId="17341"/>
    <cellStyle name="Note 13 3 5 2" xfId="38152"/>
    <cellStyle name="Note 13 3 6" xfId="44932"/>
    <cellStyle name="Note 13 3 7" xfId="45162"/>
    <cellStyle name="Note 13 3 8" xfId="48887"/>
    <cellStyle name="Note 13 3 9" xfId="48629"/>
    <cellStyle name="Note 13 3_Sheet1" xfId="38153"/>
    <cellStyle name="Note 13 4" xfId="885"/>
    <cellStyle name="Note 13 4 10" xfId="48791"/>
    <cellStyle name="Note 13 4 2" xfId="1152"/>
    <cellStyle name="Note 13 4 2 10" xfId="48604"/>
    <cellStyle name="Note 13 4 2 2" xfId="5505"/>
    <cellStyle name="Note 13 4 2 2 2" xfId="15670"/>
    <cellStyle name="Note 13 4 2 2 2 2" xfId="38155"/>
    <cellStyle name="Note 13 4 2 2 3" xfId="20682"/>
    <cellStyle name="Note 13 4 2 2 3 2" xfId="38154"/>
    <cellStyle name="Note 13 4 2 2_Sheet2" xfId="38156"/>
    <cellStyle name="Note 13 4 2 3" xfId="12582"/>
    <cellStyle name="Note 13 4 2 3 2" xfId="38157"/>
    <cellStyle name="Note 13 4 2 4" xfId="17599"/>
    <cellStyle name="Note 13 4 2 4 2" xfId="38158"/>
    <cellStyle name="Note 13 4 2 5" xfId="45047"/>
    <cellStyle name="Note 13 4 2 6" xfId="48301"/>
    <cellStyle name="Note 13 4 2 7" xfId="48890"/>
    <cellStyle name="Note 13 4 2 8" xfId="48626"/>
    <cellStyle name="Note 13 4 2 9" xfId="48792"/>
    <cellStyle name="Note 13 4 2_Sheet1" xfId="38159"/>
    <cellStyle name="Note 13 4 3" xfId="2489"/>
    <cellStyle name="Note 13 4 3 2" xfId="4187"/>
    <cellStyle name="Note 13 4 3 2 2" xfId="38162"/>
    <cellStyle name="Note 13 4 3 2 3" xfId="38161"/>
    <cellStyle name="Note 13 4 3 2_Sheet2" xfId="38163"/>
    <cellStyle name="Note 13 4 3 3" xfId="14417"/>
    <cellStyle name="Note 13 4 3 3 2" xfId="38164"/>
    <cellStyle name="Note 13 4 3 4" xfId="19429"/>
    <cellStyle name="Note 13 4 3 4 2" xfId="38165"/>
    <cellStyle name="Note 13 4 3 5" xfId="38160"/>
    <cellStyle name="Note 13 4 3_Sheet2" xfId="38166"/>
    <cellStyle name="Note 13 4 4" xfId="12325"/>
    <cellStyle name="Note 13 4 4 2" xfId="38167"/>
    <cellStyle name="Note 13 4 5" xfId="17342"/>
    <cellStyle name="Note 13 4 5 2" xfId="38168"/>
    <cellStyle name="Note 13 4 6" xfId="44933"/>
    <cellStyle name="Note 13 4 7" xfId="45163"/>
    <cellStyle name="Note 13 4 8" xfId="48889"/>
    <cellStyle name="Note 13 4 9" xfId="48627"/>
    <cellStyle name="Note 13 4_Sheet1" xfId="38169"/>
    <cellStyle name="Note 13 5" xfId="886"/>
    <cellStyle name="Note 13 5 10" xfId="48793"/>
    <cellStyle name="Note 13 5 2" xfId="1153"/>
    <cellStyle name="Note 13 5 2 10" xfId="48417"/>
    <cellStyle name="Note 13 5 2 2" xfId="5506"/>
    <cellStyle name="Note 13 5 2 2 2" xfId="15671"/>
    <cellStyle name="Note 13 5 2 2 2 2" xfId="38171"/>
    <cellStyle name="Note 13 5 2 2 3" xfId="20683"/>
    <cellStyle name="Note 13 5 2 2 3 2" xfId="38170"/>
    <cellStyle name="Note 13 5 2 2_Sheet2" xfId="38172"/>
    <cellStyle name="Note 13 5 2 3" xfId="12583"/>
    <cellStyle name="Note 13 5 2 3 2" xfId="38173"/>
    <cellStyle name="Note 13 5 2 4" xfId="17600"/>
    <cellStyle name="Note 13 5 2 4 2" xfId="38174"/>
    <cellStyle name="Note 13 5 2 5" xfId="45048"/>
    <cellStyle name="Note 13 5 2 6" xfId="48302"/>
    <cellStyle name="Note 13 5 2 7" xfId="48892"/>
    <cellStyle name="Note 13 5 2 8" xfId="48624"/>
    <cellStyle name="Note 13 5 2 9" xfId="48794"/>
    <cellStyle name="Note 13 5 2_Sheet1" xfId="38175"/>
    <cellStyle name="Note 13 5 3" xfId="2490"/>
    <cellStyle name="Note 13 5 3 2" xfId="4188"/>
    <cellStyle name="Note 13 5 3 2 2" xfId="38178"/>
    <cellStyle name="Note 13 5 3 2 3" xfId="38177"/>
    <cellStyle name="Note 13 5 3 2_Sheet2" xfId="38179"/>
    <cellStyle name="Note 13 5 3 3" xfId="14418"/>
    <cellStyle name="Note 13 5 3 3 2" xfId="38180"/>
    <cellStyle name="Note 13 5 3 4" xfId="19430"/>
    <cellStyle name="Note 13 5 3 4 2" xfId="38181"/>
    <cellStyle name="Note 13 5 3 5" xfId="38176"/>
    <cellStyle name="Note 13 5 3_Sheet2" xfId="38182"/>
    <cellStyle name="Note 13 5 4" xfId="12326"/>
    <cellStyle name="Note 13 5 4 2" xfId="38183"/>
    <cellStyle name="Note 13 5 5" xfId="17343"/>
    <cellStyle name="Note 13 5 5 2" xfId="38184"/>
    <cellStyle name="Note 13 5 6" xfId="44934"/>
    <cellStyle name="Note 13 5 7" xfId="45164"/>
    <cellStyle name="Note 13 5 8" xfId="48891"/>
    <cellStyle name="Note 13 5 9" xfId="48625"/>
    <cellStyle name="Note 13 5_Sheet1" xfId="38185"/>
    <cellStyle name="Note 13 6" xfId="887"/>
    <cellStyle name="Note 13 6 10" xfId="48795"/>
    <cellStyle name="Note 13 6 2" xfId="1154"/>
    <cellStyle name="Note 13 6 2 10" xfId="48593"/>
    <cellStyle name="Note 13 6 2 2" xfId="5507"/>
    <cellStyle name="Note 13 6 2 2 2" xfId="15672"/>
    <cellStyle name="Note 13 6 2 2 2 2" xfId="38187"/>
    <cellStyle name="Note 13 6 2 2 3" xfId="20684"/>
    <cellStyle name="Note 13 6 2 2 3 2" xfId="38186"/>
    <cellStyle name="Note 13 6 2 2_Sheet2" xfId="38188"/>
    <cellStyle name="Note 13 6 2 3" xfId="12584"/>
    <cellStyle name="Note 13 6 2 3 2" xfId="38189"/>
    <cellStyle name="Note 13 6 2 4" xfId="17601"/>
    <cellStyle name="Note 13 6 2 4 2" xfId="38190"/>
    <cellStyle name="Note 13 6 2 5" xfId="45049"/>
    <cellStyle name="Note 13 6 2 6" xfId="48303"/>
    <cellStyle name="Note 13 6 2 7" xfId="48894"/>
    <cellStyle name="Note 13 6 2 8" xfId="48622"/>
    <cellStyle name="Note 13 6 2 9" xfId="48796"/>
    <cellStyle name="Note 13 6 2_Sheet1" xfId="38191"/>
    <cellStyle name="Note 13 6 3" xfId="2491"/>
    <cellStyle name="Note 13 6 3 2" xfId="4189"/>
    <cellStyle name="Note 13 6 3 2 2" xfId="38194"/>
    <cellStyle name="Note 13 6 3 2 3" xfId="38193"/>
    <cellStyle name="Note 13 6 3 2_Sheet2" xfId="38195"/>
    <cellStyle name="Note 13 6 3 3" xfId="14419"/>
    <cellStyle name="Note 13 6 3 3 2" xfId="38196"/>
    <cellStyle name="Note 13 6 3 4" xfId="19431"/>
    <cellStyle name="Note 13 6 3 4 2" xfId="38197"/>
    <cellStyle name="Note 13 6 3 5" xfId="38192"/>
    <cellStyle name="Note 13 6 3_Sheet2" xfId="38198"/>
    <cellStyle name="Note 13 6 4" xfId="12327"/>
    <cellStyle name="Note 13 6 4 2" xfId="38199"/>
    <cellStyle name="Note 13 6 5" xfId="17344"/>
    <cellStyle name="Note 13 6 5 2" xfId="38200"/>
    <cellStyle name="Note 13 6 6" xfId="44935"/>
    <cellStyle name="Note 13 6 7" xfId="45165"/>
    <cellStyle name="Note 13 6 8" xfId="48893"/>
    <cellStyle name="Note 13 6 9" xfId="48623"/>
    <cellStyle name="Note 13 6_Sheet1" xfId="38201"/>
    <cellStyle name="Note 13 7" xfId="888"/>
    <cellStyle name="Note 13 7 10" xfId="48797"/>
    <cellStyle name="Note 13 7 2" xfId="1155"/>
    <cellStyle name="Note 13 7 2 10" xfId="48592"/>
    <cellStyle name="Note 13 7 2 2" xfId="5508"/>
    <cellStyle name="Note 13 7 2 2 2" xfId="15673"/>
    <cellStyle name="Note 13 7 2 2 2 2" xfId="38203"/>
    <cellStyle name="Note 13 7 2 2 3" xfId="20685"/>
    <cellStyle name="Note 13 7 2 2 3 2" xfId="38202"/>
    <cellStyle name="Note 13 7 2 2_Sheet2" xfId="38204"/>
    <cellStyle name="Note 13 7 2 3" xfId="12585"/>
    <cellStyle name="Note 13 7 2 3 2" xfId="38205"/>
    <cellStyle name="Note 13 7 2 4" xfId="17602"/>
    <cellStyle name="Note 13 7 2 4 2" xfId="38206"/>
    <cellStyle name="Note 13 7 2 5" xfId="45050"/>
    <cellStyle name="Note 13 7 2 6" xfId="48304"/>
    <cellStyle name="Note 13 7 2 7" xfId="48896"/>
    <cellStyle name="Note 13 7 2 8" xfId="48620"/>
    <cellStyle name="Note 13 7 2 9" xfId="48798"/>
    <cellStyle name="Note 13 7 2_Sheet1" xfId="38207"/>
    <cellStyle name="Note 13 7 3" xfId="2492"/>
    <cellStyle name="Note 13 7 3 2" xfId="4190"/>
    <cellStyle name="Note 13 7 3 2 2" xfId="38210"/>
    <cellStyle name="Note 13 7 3 2 3" xfId="38209"/>
    <cellStyle name="Note 13 7 3 2_Sheet2" xfId="38211"/>
    <cellStyle name="Note 13 7 3 3" xfId="14420"/>
    <cellStyle name="Note 13 7 3 3 2" xfId="38212"/>
    <cellStyle name="Note 13 7 3 4" xfId="19432"/>
    <cellStyle name="Note 13 7 3 4 2" xfId="38213"/>
    <cellStyle name="Note 13 7 3 5" xfId="38208"/>
    <cellStyle name="Note 13 7 3_Sheet2" xfId="38214"/>
    <cellStyle name="Note 13 7 4" xfId="12328"/>
    <cellStyle name="Note 13 7 4 2" xfId="38215"/>
    <cellStyle name="Note 13 7 5" xfId="17345"/>
    <cellStyle name="Note 13 7 5 2" xfId="38216"/>
    <cellStyle name="Note 13 7 6" xfId="44936"/>
    <cellStyle name="Note 13 7 7" xfId="45166"/>
    <cellStyle name="Note 13 7 8" xfId="48895"/>
    <cellStyle name="Note 13 7 9" xfId="48621"/>
    <cellStyle name="Note 13 7_Sheet1" xfId="38217"/>
    <cellStyle name="Note 13 8" xfId="1149"/>
    <cellStyle name="Note 13 8 10" xfId="48591"/>
    <cellStyle name="Note 13 8 2" xfId="5502"/>
    <cellStyle name="Note 13 8 2 2" xfId="15667"/>
    <cellStyle name="Note 13 8 2 2 2" xfId="38219"/>
    <cellStyle name="Note 13 8 2 3" xfId="20679"/>
    <cellStyle name="Note 13 8 2 3 2" xfId="38218"/>
    <cellStyle name="Note 13 8 2_Sheet2" xfId="38220"/>
    <cellStyle name="Note 13 8 3" xfId="12579"/>
    <cellStyle name="Note 13 8 3 2" xfId="38221"/>
    <cellStyle name="Note 13 8 4" xfId="17596"/>
    <cellStyle name="Note 13 8 4 2" xfId="38222"/>
    <cellStyle name="Note 13 8 5" xfId="45044"/>
    <cellStyle name="Note 13 8 6" xfId="48305"/>
    <cellStyle name="Note 13 8 7" xfId="48897"/>
    <cellStyle name="Note 13 8 8" xfId="48619"/>
    <cellStyle name="Note 13 8 9" xfId="48799"/>
    <cellStyle name="Note 13 8_Sheet1" xfId="38223"/>
    <cellStyle name="Note 13 9" xfId="2486"/>
    <cellStyle name="Note 13 9 2" xfId="4184"/>
    <cellStyle name="Note 13 9 2 2" xfId="38226"/>
    <cellStyle name="Note 13 9 2 3" xfId="38225"/>
    <cellStyle name="Note 13 9 2_Sheet2" xfId="38227"/>
    <cellStyle name="Note 13 9 3" xfId="14414"/>
    <cellStyle name="Note 13 9 3 2" xfId="38228"/>
    <cellStyle name="Note 13 9 4" xfId="19426"/>
    <cellStyle name="Note 13 9 4 2" xfId="38229"/>
    <cellStyle name="Note 13 9 5" xfId="38224"/>
    <cellStyle name="Note 13 9_Sheet2" xfId="38230"/>
    <cellStyle name="Note 13_57" xfId="22230"/>
    <cellStyle name="Note 14" xfId="889"/>
    <cellStyle name="Note 14 10" xfId="12329"/>
    <cellStyle name="Note 14 10 2" xfId="38231"/>
    <cellStyle name="Note 14 11" xfId="17346"/>
    <cellStyle name="Note 14 11 2" xfId="38232"/>
    <cellStyle name="Note 14 12" xfId="45167"/>
    <cellStyle name="Note 14 13" xfId="48898"/>
    <cellStyle name="Note 14 2" xfId="890"/>
    <cellStyle name="Note 14 2 10" xfId="48800"/>
    <cellStyle name="Note 14 2 2" xfId="1157"/>
    <cellStyle name="Note 14 2 2 10" xfId="48574"/>
    <cellStyle name="Note 14 2 2 2" xfId="5510"/>
    <cellStyle name="Note 14 2 2 2 2" xfId="15675"/>
    <cellStyle name="Note 14 2 2 2 2 2" xfId="38234"/>
    <cellStyle name="Note 14 2 2 2 3" xfId="20687"/>
    <cellStyle name="Note 14 2 2 2 3 2" xfId="38233"/>
    <cellStyle name="Note 14 2 2 2_Sheet2" xfId="38235"/>
    <cellStyle name="Note 14 2 2 3" xfId="12587"/>
    <cellStyle name="Note 14 2 2 3 2" xfId="38236"/>
    <cellStyle name="Note 14 2 2 4" xfId="17604"/>
    <cellStyle name="Note 14 2 2 4 2" xfId="38237"/>
    <cellStyle name="Note 14 2 2 5" xfId="45052"/>
    <cellStyle name="Note 14 2 2 6" xfId="48306"/>
    <cellStyle name="Note 14 2 2 7" xfId="48900"/>
    <cellStyle name="Note 14 2 2 8" xfId="48616"/>
    <cellStyle name="Note 14 2 2 9" xfId="48801"/>
    <cellStyle name="Note 14 2 2_Sheet1" xfId="38238"/>
    <cellStyle name="Note 14 2 3" xfId="2494"/>
    <cellStyle name="Note 14 2 3 2" xfId="4192"/>
    <cellStyle name="Note 14 2 3 2 2" xfId="38241"/>
    <cellStyle name="Note 14 2 3 2 3" xfId="38240"/>
    <cellStyle name="Note 14 2 3 2_Sheet2" xfId="38242"/>
    <cellStyle name="Note 14 2 3 3" xfId="14422"/>
    <cellStyle name="Note 14 2 3 3 2" xfId="38243"/>
    <cellStyle name="Note 14 2 3 4" xfId="19434"/>
    <cellStyle name="Note 14 2 3 4 2" xfId="38244"/>
    <cellStyle name="Note 14 2 3 5" xfId="38239"/>
    <cellStyle name="Note 14 2 3_Sheet2" xfId="38245"/>
    <cellStyle name="Note 14 2 4" xfId="12330"/>
    <cellStyle name="Note 14 2 4 2" xfId="38246"/>
    <cellStyle name="Note 14 2 5" xfId="17347"/>
    <cellStyle name="Note 14 2 5 2" xfId="38247"/>
    <cellStyle name="Note 14 2 6" xfId="44937"/>
    <cellStyle name="Note 14 2 7" xfId="45168"/>
    <cellStyle name="Note 14 2 8" xfId="48899"/>
    <cellStyle name="Note 14 2 9" xfId="48617"/>
    <cellStyle name="Note 14 2_Sheet1" xfId="38248"/>
    <cellStyle name="Note 14 3" xfId="891"/>
    <cellStyle name="Note 14 3 10" xfId="48802"/>
    <cellStyle name="Note 14 3 2" xfId="1158"/>
    <cellStyle name="Note 14 3 2 10" xfId="48558"/>
    <cellStyle name="Note 14 3 2 2" xfId="5511"/>
    <cellStyle name="Note 14 3 2 2 2" xfId="15676"/>
    <cellStyle name="Note 14 3 2 2 2 2" xfId="38250"/>
    <cellStyle name="Note 14 3 2 2 3" xfId="20688"/>
    <cellStyle name="Note 14 3 2 2 3 2" xfId="38249"/>
    <cellStyle name="Note 14 3 2 2_Sheet2" xfId="38251"/>
    <cellStyle name="Note 14 3 2 3" xfId="12588"/>
    <cellStyle name="Note 14 3 2 3 2" xfId="38252"/>
    <cellStyle name="Note 14 3 2 4" xfId="17605"/>
    <cellStyle name="Note 14 3 2 4 2" xfId="38253"/>
    <cellStyle name="Note 14 3 2 5" xfId="45053"/>
    <cellStyle name="Note 14 3 2 6" xfId="48307"/>
    <cellStyle name="Note 14 3 2 7" xfId="48902"/>
    <cellStyle name="Note 14 3 2 8" xfId="48614"/>
    <cellStyle name="Note 14 3 2 9" xfId="48803"/>
    <cellStyle name="Note 14 3 2_Sheet1" xfId="38254"/>
    <cellStyle name="Note 14 3 3" xfId="2495"/>
    <cellStyle name="Note 14 3 3 2" xfId="4193"/>
    <cellStyle name="Note 14 3 3 2 2" xfId="38257"/>
    <cellStyle name="Note 14 3 3 2 3" xfId="38256"/>
    <cellStyle name="Note 14 3 3 2_Sheet2" xfId="38258"/>
    <cellStyle name="Note 14 3 3 3" xfId="14423"/>
    <cellStyle name="Note 14 3 3 3 2" xfId="38259"/>
    <cellStyle name="Note 14 3 3 4" xfId="19435"/>
    <cellStyle name="Note 14 3 3 4 2" xfId="38260"/>
    <cellStyle name="Note 14 3 3 5" xfId="38255"/>
    <cellStyle name="Note 14 3 3_Sheet2" xfId="38261"/>
    <cellStyle name="Note 14 3 4" xfId="12331"/>
    <cellStyle name="Note 14 3 4 2" xfId="38262"/>
    <cellStyle name="Note 14 3 5" xfId="17348"/>
    <cellStyle name="Note 14 3 5 2" xfId="38263"/>
    <cellStyle name="Note 14 3 6" xfId="44938"/>
    <cellStyle name="Note 14 3 7" xfId="45169"/>
    <cellStyle name="Note 14 3 8" xfId="48901"/>
    <cellStyle name="Note 14 3 9" xfId="48615"/>
    <cellStyle name="Note 14 3_Sheet1" xfId="38264"/>
    <cellStyle name="Note 14 4" xfId="892"/>
    <cellStyle name="Note 14 4 10" xfId="48804"/>
    <cellStyle name="Note 14 4 2" xfId="1159"/>
    <cellStyle name="Note 14 4 2 10" xfId="48415"/>
    <cellStyle name="Note 14 4 2 2" xfId="5512"/>
    <cellStyle name="Note 14 4 2 2 2" xfId="15677"/>
    <cellStyle name="Note 14 4 2 2 2 2" xfId="38266"/>
    <cellStyle name="Note 14 4 2 2 3" xfId="20689"/>
    <cellStyle name="Note 14 4 2 2 3 2" xfId="38265"/>
    <cellStyle name="Note 14 4 2 2_Sheet2" xfId="38267"/>
    <cellStyle name="Note 14 4 2 3" xfId="12589"/>
    <cellStyle name="Note 14 4 2 3 2" xfId="38268"/>
    <cellStyle name="Note 14 4 2 4" xfId="17606"/>
    <cellStyle name="Note 14 4 2 4 2" xfId="38269"/>
    <cellStyle name="Note 14 4 2 5" xfId="45054"/>
    <cellStyle name="Note 14 4 2 6" xfId="48308"/>
    <cellStyle name="Note 14 4 2 7" xfId="48904"/>
    <cellStyle name="Note 14 4 2 8" xfId="48612"/>
    <cellStyle name="Note 14 4 2 9" xfId="48805"/>
    <cellStyle name="Note 14 4 2_Sheet1" xfId="38270"/>
    <cellStyle name="Note 14 4 3" xfId="2496"/>
    <cellStyle name="Note 14 4 3 2" xfId="4194"/>
    <cellStyle name="Note 14 4 3 2 2" xfId="38273"/>
    <cellStyle name="Note 14 4 3 2 3" xfId="38272"/>
    <cellStyle name="Note 14 4 3 2_Sheet2" xfId="38274"/>
    <cellStyle name="Note 14 4 3 3" xfId="14424"/>
    <cellStyle name="Note 14 4 3 3 2" xfId="38275"/>
    <cellStyle name="Note 14 4 3 4" xfId="19436"/>
    <cellStyle name="Note 14 4 3 4 2" xfId="38276"/>
    <cellStyle name="Note 14 4 3 5" xfId="38271"/>
    <cellStyle name="Note 14 4 3_Sheet2" xfId="38277"/>
    <cellStyle name="Note 14 4 4" xfId="12332"/>
    <cellStyle name="Note 14 4 4 2" xfId="38278"/>
    <cellStyle name="Note 14 4 5" xfId="17349"/>
    <cellStyle name="Note 14 4 5 2" xfId="38279"/>
    <cellStyle name="Note 14 4 6" xfId="44939"/>
    <cellStyle name="Note 14 4 7" xfId="45170"/>
    <cellStyle name="Note 14 4 8" xfId="48903"/>
    <cellStyle name="Note 14 4 9" xfId="48613"/>
    <cellStyle name="Note 14 4_Sheet1" xfId="38280"/>
    <cellStyle name="Note 14 5" xfId="893"/>
    <cellStyle name="Note 14 5 10" xfId="48806"/>
    <cellStyle name="Note 14 5 2" xfId="1160"/>
    <cellStyle name="Note 14 5 2 10" xfId="48544"/>
    <cellStyle name="Note 14 5 2 2" xfId="5513"/>
    <cellStyle name="Note 14 5 2 2 2" xfId="15678"/>
    <cellStyle name="Note 14 5 2 2 2 2" xfId="38282"/>
    <cellStyle name="Note 14 5 2 2 3" xfId="20690"/>
    <cellStyle name="Note 14 5 2 2 3 2" xfId="38281"/>
    <cellStyle name="Note 14 5 2 2_Sheet2" xfId="38283"/>
    <cellStyle name="Note 14 5 2 3" xfId="12590"/>
    <cellStyle name="Note 14 5 2 3 2" xfId="38284"/>
    <cellStyle name="Note 14 5 2 4" xfId="17607"/>
    <cellStyle name="Note 14 5 2 4 2" xfId="38285"/>
    <cellStyle name="Note 14 5 2 5" xfId="45055"/>
    <cellStyle name="Note 14 5 2 6" xfId="48309"/>
    <cellStyle name="Note 14 5 2 7" xfId="48906"/>
    <cellStyle name="Note 14 5 2 8" xfId="48610"/>
    <cellStyle name="Note 14 5 2 9" xfId="48807"/>
    <cellStyle name="Note 14 5 2_Sheet1" xfId="38286"/>
    <cellStyle name="Note 14 5 3" xfId="2497"/>
    <cellStyle name="Note 14 5 3 2" xfId="4195"/>
    <cellStyle name="Note 14 5 3 2 2" xfId="38289"/>
    <cellStyle name="Note 14 5 3 2 3" xfId="38288"/>
    <cellStyle name="Note 14 5 3 2_Sheet2" xfId="38290"/>
    <cellStyle name="Note 14 5 3 3" xfId="14425"/>
    <cellStyle name="Note 14 5 3 3 2" xfId="38291"/>
    <cellStyle name="Note 14 5 3 4" xfId="19437"/>
    <cellStyle name="Note 14 5 3 4 2" xfId="38292"/>
    <cellStyle name="Note 14 5 3 5" xfId="38287"/>
    <cellStyle name="Note 14 5 3_Sheet2" xfId="38293"/>
    <cellStyle name="Note 14 5 4" xfId="12333"/>
    <cellStyle name="Note 14 5 4 2" xfId="38294"/>
    <cellStyle name="Note 14 5 5" xfId="17350"/>
    <cellStyle name="Note 14 5 5 2" xfId="38295"/>
    <cellStyle name="Note 14 5 6" xfId="44940"/>
    <cellStyle name="Note 14 5 7" xfId="45171"/>
    <cellStyle name="Note 14 5 8" xfId="48905"/>
    <cellStyle name="Note 14 5 9" xfId="48611"/>
    <cellStyle name="Note 14 5_Sheet1" xfId="38296"/>
    <cellStyle name="Note 14 6" xfId="894"/>
    <cellStyle name="Note 14 6 10" xfId="48808"/>
    <cellStyle name="Note 14 6 2" xfId="1161"/>
    <cellStyle name="Note 14 6 2 10" xfId="48531"/>
    <cellStyle name="Note 14 6 2 2" xfId="5514"/>
    <cellStyle name="Note 14 6 2 2 2" xfId="15679"/>
    <cellStyle name="Note 14 6 2 2 2 2" xfId="38298"/>
    <cellStyle name="Note 14 6 2 2 3" xfId="20691"/>
    <cellStyle name="Note 14 6 2 2 3 2" xfId="38297"/>
    <cellStyle name="Note 14 6 2 2_Sheet2" xfId="38299"/>
    <cellStyle name="Note 14 6 2 3" xfId="12591"/>
    <cellStyle name="Note 14 6 2 3 2" xfId="38300"/>
    <cellStyle name="Note 14 6 2 4" xfId="17608"/>
    <cellStyle name="Note 14 6 2 4 2" xfId="38301"/>
    <cellStyle name="Note 14 6 2 5" xfId="45056"/>
    <cellStyle name="Note 14 6 2 6" xfId="48310"/>
    <cellStyle name="Note 14 6 2 7" xfId="48908"/>
    <cellStyle name="Note 14 6 2 8" xfId="48608"/>
    <cellStyle name="Note 14 6 2 9" xfId="48809"/>
    <cellStyle name="Note 14 6 2_Sheet1" xfId="38302"/>
    <cellStyle name="Note 14 6 3" xfId="2498"/>
    <cellStyle name="Note 14 6 3 2" xfId="4196"/>
    <cellStyle name="Note 14 6 3 2 2" xfId="38305"/>
    <cellStyle name="Note 14 6 3 2 3" xfId="38304"/>
    <cellStyle name="Note 14 6 3 2_Sheet2" xfId="38306"/>
    <cellStyle name="Note 14 6 3 3" xfId="14426"/>
    <cellStyle name="Note 14 6 3 3 2" xfId="38307"/>
    <cellStyle name="Note 14 6 3 4" xfId="19438"/>
    <cellStyle name="Note 14 6 3 4 2" xfId="38308"/>
    <cellStyle name="Note 14 6 3 5" xfId="38303"/>
    <cellStyle name="Note 14 6 3_Sheet2" xfId="38309"/>
    <cellStyle name="Note 14 6 4" xfId="12334"/>
    <cellStyle name="Note 14 6 4 2" xfId="38310"/>
    <cellStyle name="Note 14 6 5" xfId="17351"/>
    <cellStyle name="Note 14 6 5 2" xfId="38311"/>
    <cellStyle name="Note 14 6 6" xfId="44941"/>
    <cellStyle name="Note 14 6 7" xfId="45172"/>
    <cellStyle name="Note 14 6 8" xfId="48907"/>
    <cellStyle name="Note 14 6 9" xfId="48609"/>
    <cellStyle name="Note 14 6_Sheet1" xfId="38312"/>
    <cellStyle name="Note 14 7" xfId="895"/>
    <cellStyle name="Note 14 7 10" xfId="48810"/>
    <cellStyle name="Note 14 7 2" xfId="1162"/>
    <cellStyle name="Note 14 7 2 10" xfId="48517"/>
    <cellStyle name="Note 14 7 2 2" xfId="5515"/>
    <cellStyle name="Note 14 7 2 2 2" xfId="15680"/>
    <cellStyle name="Note 14 7 2 2 2 2" xfId="38314"/>
    <cellStyle name="Note 14 7 2 2 3" xfId="20692"/>
    <cellStyle name="Note 14 7 2 2 3 2" xfId="38313"/>
    <cellStyle name="Note 14 7 2 2_Sheet2" xfId="38315"/>
    <cellStyle name="Note 14 7 2 3" xfId="12592"/>
    <cellStyle name="Note 14 7 2 3 2" xfId="38316"/>
    <cellStyle name="Note 14 7 2 4" xfId="17609"/>
    <cellStyle name="Note 14 7 2 4 2" xfId="38317"/>
    <cellStyle name="Note 14 7 2 5" xfId="45057"/>
    <cellStyle name="Note 14 7 2 6" xfId="48311"/>
    <cellStyle name="Note 14 7 2 7" xfId="48910"/>
    <cellStyle name="Note 14 7 2 8" xfId="48606"/>
    <cellStyle name="Note 14 7 2 9" xfId="48811"/>
    <cellStyle name="Note 14 7 2_Sheet1" xfId="38318"/>
    <cellStyle name="Note 14 7 3" xfId="2499"/>
    <cellStyle name="Note 14 7 3 2" xfId="4197"/>
    <cellStyle name="Note 14 7 3 2 2" xfId="38321"/>
    <cellStyle name="Note 14 7 3 2 3" xfId="38320"/>
    <cellStyle name="Note 14 7 3 2_Sheet2" xfId="38322"/>
    <cellStyle name="Note 14 7 3 3" xfId="14427"/>
    <cellStyle name="Note 14 7 3 3 2" xfId="38323"/>
    <cellStyle name="Note 14 7 3 4" xfId="19439"/>
    <cellStyle name="Note 14 7 3 4 2" xfId="38324"/>
    <cellStyle name="Note 14 7 3 5" xfId="38319"/>
    <cellStyle name="Note 14 7 3_Sheet2" xfId="38325"/>
    <cellStyle name="Note 14 7 4" xfId="12335"/>
    <cellStyle name="Note 14 7 4 2" xfId="38326"/>
    <cellStyle name="Note 14 7 5" xfId="17352"/>
    <cellStyle name="Note 14 7 5 2" xfId="38327"/>
    <cellStyle name="Note 14 7 6" xfId="44942"/>
    <cellStyle name="Note 14 7 7" xfId="45173"/>
    <cellStyle name="Note 14 7 8" xfId="48909"/>
    <cellStyle name="Note 14 7 9" xfId="48607"/>
    <cellStyle name="Note 14 7_Sheet1" xfId="38328"/>
    <cellStyle name="Note 14 8" xfId="1156"/>
    <cellStyle name="Note 14 8 10" xfId="48503"/>
    <cellStyle name="Note 14 8 2" xfId="5509"/>
    <cellStyle name="Note 14 8 2 2" xfId="15674"/>
    <cellStyle name="Note 14 8 2 2 2" xfId="38330"/>
    <cellStyle name="Note 14 8 2 3" xfId="20686"/>
    <cellStyle name="Note 14 8 2 3 2" xfId="38329"/>
    <cellStyle name="Note 14 8 2_Sheet2" xfId="38331"/>
    <cellStyle name="Note 14 8 3" xfId="12586"/>
    <cellStyle name="Note 14 8 3 2" xfId="38332"/>
    <cellStyle name="Note 14 8 4" xfId="17603"/>
    <cellStyle name="Note 14 8 4 2" xfId="38333"/>
    <cellStyle name="Note 14 8 5" xfId="45051"/>
    <cellStyle name="Note 14 8 6" xfId="48312"/>
    <cellStyle name="Note 14 8 7" xfId="48911"/>
    <cellStyle name="Note 14 8 8" xfId="48605"/>
    <cellStyle name="Note 14 8 9" xfId="48812"/>
    <cellStyle name="Note 14 8_Sheet1" xfId="38334"/>
    <cellStyle name="Note 14 9" xfId="2493"/>
    <cellStyle name="Note 14 9 2" xfId="4191"/>
    <cellStyle name="Note 14 9 2 2" xfId="38337"/>
    <cellStyle name="Note 14 9 2 3" xfId="38336"/>
    <cellStyle name="Note 14 9 2_Sheet2" xfId="38338"/>
    <cellStyle name="Note 14 9 3" xfId="14421"/>
    <cellStyle name="Note 14 9 3 2" xfId="38339"/>
    <cellStyle name="Note 14 9 4" xfId="19433"/>
    <cellStyle name="Note 14 9 4 2" xfId="38340"/>
    <cellStyle name="Note 14 9 5" xfId="38335"/>
    <cellStyle name="Note 14 9_Sheet2" xfId="38341"/>
    <cellStyle name="Note 14_57" xfId="22231"/>
    <cellStyle name="Note 15" xfId="896"/>
    <cellStyle name="Note 15 10" xfId="48912"/>
    <cellStyle name="Note 15 2" xfId="897"/>
    <cellStyle name="Note 15 2 10" xfId="48813"/>
    <cellStyle name="Note 15 2 2" xfId="1164"/>
    <cellStyle name="Note 15 2 2 10" xfId="48475"/>
    <cellStyle name="Note 15 2 2 2" xfId="5517"/>
    <cellStyle name="Note 15 2 2 2 2" xfId="15682"/>
    <cellStyle name="Note 15 2 2 2 2 2" xfId="38343"/>
    <cellStyle name="Note 15 2 2 2 3" xfId="20694"/>
    <cellStyle name="Note 15 2 2 2 3 2" xfId="38342"/>
    <cellStyle name="Note 15 2 2 2_Sheet2" xfId="38344"/>
    <cellStyle name="Note 15 2 2 3" xfId="12594"/>
    <cellStyle name="Note 15 2 2 3 2" xfId="38345"/>
    <cellStyle name="Note 15 2 2 4" xfId="17611"/>
    <cellStyle name="Note 15 2 2 4 2" xfId="38346"/>
    <cellStyle name="Note 15 2 2 5" xfId="45059"/>
    <cellStyle name="Note 15 2 2 6" xfId="48313"/>
    <cellStyle name="Note 15 2 2 7" xfId="48914"/>
    <cellStyle name="Note 15 2 2 8" xfId="48602"/>
    <cellStyle name="Note 15 2 2 9" xfId="48814"/>
    <cellStyle name="Note 15 2 2_Sheet1" xfId="38347"/>
    <cellStyle name="Note 15 2 3" xfId="2501"/>
    <cellStyle name="Note 15 2 3 2" xfId="4199"/>
    <cellStyle name="Note 15 2 3 2 2" xfId="38350"/>
    <cellStyle name="Note 15 2 3 2 3" xfId="38349"/>
    <cellStyle name="Note 15 2 3 2_Sheet2" xfId="38351"/>
    <cellStyle name="Note 15 2 3 3" xfId="14429"/>
    <cellStyle name="Note 15 2 3 3 2" xfId="38352"/>
    <cellStyle name="Note 15 2 3 4" xfId="19441"/>
    <cellStyle name="Note 15 2 3 4 2" xfId="38353"/>
    <cellStyle name="Note 15 2 3 5" xfId="38348"/>
    <cellStyle name="Note 15 2 3_Sheet2" xfId="38354"/>
    <cellStyle name="Note 15 2 4" xfId="12337"/>
    <cellStyle name="Note 15 2 4 2" xfId="38355"/>
    <cellStyle name="Note 15 2 5" xfId="17354"/>
    <cellStyle name="Note 15 2 5 2" xfId="38356"/>
    <cellStyle name="Note 15 2 6" xfId="44944"/>
    <cellStyle name="Note 15 2 7" xfId="45175"/>
    <cellStyle name="Note 15 2 8" xfId="48913"/>
    <cellStyle name="Note 15 2 9" xfId="48603"/>
    <cellStyle name="Note 15 2_Sheet1" xfId="38357"/>
    <cellStyle name="Note 15 3" xfId="898"/>
    <cellStyle name="Note 15 3 10" xfId="48815"/>
    <cellStyle name="Note 15 3 2" xfId="1165"/>
    <cellStyle name="Note 15 3 2 10" xfId="48474"/>
    <cellStyle name="Note 15 3 2 2" xfId="5518"/>
    <cellStyle name="Note 15 3 2 2 2" xfId="15683"/>
    <cellStyle name="Note 15 3 2 2 2 2" xfId="38359"/>
    <cellStyle name="Note 15 3 2 2 3" xfId="20695"/>
    <cellStyle name="Note 15 3 2 2 3 2" xfId="38358"/>
    <cellStyle name="Note 15 3 2 2_Sheet2" xfId="38360"/>
    <cellStyle name="Note 15 3 2 3" xfId="12595"/>
    <cellStyle name="Note 15 3 2 3 2" xfId="38361"/>
    <cellStyle name="Note 15 3 2 4" xfId="17612"/>
    <cellStyle name="Note 15 3 2 4 2" xfId="38362"/>
    <cellStyle name="Note 15 3 2 5" xfId="45060"/>
    <cellStyle name="Note 15 3 2 6" xfId="48314"/>
    <cellStyle name="Note 15 3 2 7" xfId="48916"/>
    <cellStyle name="Note 15 3 2 8" xfId="48600"/>
    <cellStyle name="Note 15 3 2 9" xfId="48816"/>
    <cellStyle name="Note 15 3 2_Sheet1" xfId="38363"/>
    <cellStyle name="Note 15 3 3" xfId="2502"/>
    <cellStyle name="Note 15 3 3 2" xfId="4200"/>
    <cellStyle name="Note 15 3 3 2 2" xfId="38366"/>
    <cellStyle name="Note 15 3 3 2 3" xfId="38365"/>
    <cellStyle name="Note 15 3 3 2_Sheet2" xfId="38367"/>
    <cellStyle name="Note 15 3 3 3" xfId="14430"/>
    <cellStyle name="Note 15 3 3 3 2" xfId="38368"/>
    <cellStyle name="Note 15 3 3 4" xfId="19442"/>
    <cellStyle name="Note 15 3 3 4 2" xfId="38369"/>
    <cellStyle name="Note 15 3 3 5" xfId="38364"/>
    <cellStyle name="Note 15 3 3_Sheet2" xfId="38370"/>
    <cellStyle name="Note 15 3 4" xfId="12338"/>
    <cellStyle name="Note 15 3 4 2" xfId="38371"/>
    <cellStyle name="Note 15 3 5" xfId="17355"/>
    <cellStyle name="Note 15 3 5 2" xfId="38372"/>
    <cellStyle name="Note 15 3 6" xfId="44945"/>
    <cellStyle name="Note 15 3 7" xfId="45176"/>
    <cellStyle name="Note 15 3 8" xfId="48915"/>
    <cellStyle name="Note 15 3 9" xfId="48601"/>
    <cellStyle name="Note 15 3_Sheet1" xfId="38373"/>
    <cellStyle name="Note 15 4" xfId="1163"/>
    <cellStyle name="Note 15 4 10" xfId="48473"/>
    <cellStyle name="Note 15 4 2" xfId="5516"/>
    <cellStyle name="Note 15 4 2 2" xfId="15681"/>
    <cellStyle name="Note 15 4 2 2 2" xfId="38375"/>
    <cellStyle name="Note 15 4 2 3" xfId="20693"/>
    <cellStyle name="Note 15 4 2 3 2" xfId="38374"/>
    <cellStyle name="Note 15 4 2_Sheet2" xfId="38376"/>
    <cellStyle name="Note 15 4 3" xfId="12593"/>
    <cellStyle name="Note 15 4 3 2" xfId="38377"/>
    <cellStyle name="Note 15 4 4" xfId="17610"/>
    <cellStyle name="Note 15 4 4 2" xfId="38378"/>
    <cellStyle name="Note 15 4 5" xfId="45058"/>
    <cellStyle name="Note 15 4 6" xfId="48315"/>
    <cellStyle name="Note 15 4 7" xfId="48917"/>
    <cellStyle name="Note 15 4 8" xfId="48599"/>
    <cellStyle name="Note 15 4 9" xfId="48817"/>
    <cellStyle name="Note 15 4_Sheet1" xfId="38379"/>
    <cellStyle name="Note 15 5" xfId="2500"/>
    <cellStyle name="Note 15 5 2" xfId="4198"/>
    <cellStyle name="Note 15 5 2 2" xfId="38382"/>
    <cellStyle name="Note 15 5 2 3" xfId="38381"/>
    <cellStyle name="Note 15 5 2_Sheet2" xfId="38383"/>
    <cellStyle name="Note 15 5 3" xfId="14428"/>
    <cellStyle name="Note 15 5 3 2" xfId="38384"/>
    <cellStyle name="Note 15 5 4" xfId="19440"/>
    <cellStyle name="Note 15 5 4 2" xfId="38385"/>
    <cellStyle name="Note 15 5 5" xfId="38380"/>
    <cellStyle name="Note 15 5_Sheet2" xfId="38386"/>
    <cellStyle name="Note 15 6" xfId="12336"/>
    <cellStyle name="Note 15 6 2" xfId="38387"/>
    <cellStyle name="Note 15 7" xfId="17353"/>
    <cellStyle name="Note 15 7 2" xfId="38388"/>
    <cellStyle name="Note 15 8" xfId="44943"/>
    <cellStyle name="Note 15 9" xfId="45174"/>
    <cellStyle name="Note 15_57" xfId="22232"/>
    <cellStyle name="Note 16" xfId="899"/>
    <cellStyle name="Note 16 10" xfId="48918"/>
    <cellStyle name="Note 16 2" xfId="900"/>
    <cellStyle name="Note 16 2 10" xfId="48818"/>
    <cellStyle name="Note 16 2 2" xfId="1167"/>
    <cellStyle name="Note 16 2 2 10" xfId="48472"/>
    <cellStyle name="Note 16 2 2 2" xfId="5520"/>
    <cellStyle name="Note 16 2 2 2 2" xfId="15685"/>
    <cellStyle name="Note 16 2 2 2 2 2" xfId="38390"/>
    <cellStyle name="Note 16 2 2 2 3" xfId="20697"/>
    <cellStyle name="Note 16 2 2 2 3 2" xfId="38389"/>
    <cellStyle name="Note 16 2 2 2_Sheet2" xfId="38391"/>
    <cellStyle name="Note 16 2 2 3" xfId="12597"/>
    <cellStyle name="Note 16 2 2 3 2" xfId="38392"/>
    <cellStyle name="Note 16 2 2 4" xfId="17614"/>
    <cellStyle name="Note 16 2 2 4 2" xfId="38393"/>
    <cellStyle name="Note 16 2 2 5" xfId="45062"/>
    <cellStyle name="Note 16 2 2 6" xfId="48316"/>
    <cellStyle name="Note 16 2 2 7" xfId="48920"/>
    <cellStyle name="Note 16 2 2 8" xfId="48597"/>
    <cellStyle name="Note 16 2 2 9" xfId="48819"/>
    <cellStyle name="Note 16 2 2_Sheet1" xfId="38394"/>
    <cellStyle name="Note 16 2 3" xfId="2504"/>
    <cellStyle name="Note 16 2 3 2" xfId="4202"/>
    <cellStyle name="Note 16 2 3 2 2" xfId="38397"/>
    <cellStyle name="Note 16 2 3 2 3" xfId="38396"/>
    <cellStyle name="Note 16 2 3 2_Sheet2" xfId="38398"/>
    <cellStyle name="Note 16 2 3 3" xfId="14432"/>
    <cellStyle name="Note 16 2 3 3 2" xfId="38399"/>
    <cellStyle name="Note 16 2 3 4" xfId="19444"/>
    <cellStyle name="Note 16 2 3 4 2" xfId="38400"/>
    <cellStyle name="Note 16 2 3 5" xfId="38395"/>
    <cellStyle name="Note 16 2 3_Sheet2" xfId="38401"/>
    <cellStyle name="Note 16 2 4" xfId="12340"/>
    <cellStyle name="Note 16 2 4 2" xfId="38402"/>
    <cellStyle name="Note 16 2 5" xfId="17357"/>
    <cellStyle name="Note 16 2 5 2" xfId="38403"/>
    <cellStyle name="Note 16 2 6" xfId="44947"/>
    <cellStyle name="Note 16 2 7" xfId="45178"/>
    <cellStyle name="Note 16 2 8" xfId="48919"/>
    <cellStyle name="Note 16 2 9" xfId="48598"/>
    <cellStyle name="Note 16 2_Sheet1" xfId="38404"/>
    <cellStyle name="Note 16 3" xfId="901"/>
    <cellStyle name="Note 16 3 10" xfId="48820"/>
    <cellStyle name="Note 16 3 2" xfId="1168"/>
    <cellStyle name="Note 16 3 2 10" xfId="48471"/>
    <cellStyle name="Note 16 3 2 2" xfId="5521"/>
    <cellStyle name="Note 16 3 2 2 2" xfId="15686"/>
    <cellStyle name="Note 16 3 2 2 2 2" xfId="38406"/>
    <cellStyle name="Note 16 3 2 2 3" xfId="20698"/>
    <cellStyle name="Note 16 3 2 2 3 2" xfId="38405"/>
    <cellStyle name="Note 16 3 2 2_Sheet2" xfId="38407"/>
    <cellStyle name="Note 16 3 2 3" xfId="12598"/>
    <cellStyle name="Note 16 3 2 3 2" xfId="38408"/>
    <cellStyle name="Note 16 3 2 4" xfId="17615"/>
    <cellStyle name="Note 16 3 2 4 2" xfId="38409"/>
    <cellStyle name="Note 16 3 2 5" xfId="45063"/>
    <cellStyle name="Note 16 3 2 6" xfId="48317"/>
    <cellStyle name="Note 16 3 2 7" xfId="48922"/>
    <cellStyle name="Note 16 3 2 8" xfId="48595"/>
    <cellStyle name="Note 16 3 2 9" xfId="48821"/>
    <cellStyle name="Note 16 3 2_Sheet1" xfId="38410"/>
    <cellStyle name="Note 16 3 3" xfId="2505"/>
    <cellStyle name="Note 16 3 3 2" xfId="4203"/>
    <cellStyle name="Note 16 3 3 2 2" xfId="38413"/>
    <cellStyle name="Note 16 3 3 2 3" xfId="38412"/>
    <cellStyle name="Note 16 3 3 2_Sheet2" xfId="38414"/>
    <cellStyle name="Note 16 3 3 3" xfId="14433"/>
    <cellStyle name="Note 16 3 3 3 2" xfId="38415"/>
    <cellStyle name="Note 16 3 3 4" xfId="19445"/>
    <cellStyle name="Note 16 3 3 4 2" xfId="38416"/>
    <cellStyle name="Note 16 3 3 5" xfId="38411"/>
    <cellStyle name="Note 16 3 3_Sheet2" xfId="38417"/>
    <cellStyle name="Note 16 3 4" xfId="12341"/>
    <cellStyle name="Note 16 3 4 2" xfId="38418"/>
    <cellStyle name="Note 16 3 5" xfId="17358"/>
    <cellStyle name="Note 16 3 5 2" xfId="38419"/>
    <cellStyle name="Note 16 3 6" xfId="44948"/>
    <cellStyle name="Note 16 3 7" xfId="45179"/>
    <cellStyle name="Note 16 3 8" xfId="48921"/>
    <cellStyle name="Note 16 3 9" xfId="48596"/>
    <cellStyle name="Note 16 3_Sheet1" xfId="38420"/>
    <cellStyle name="Note 16 4" xfId="1166"/>
    <cellStyle name="Note 16 4 10" xfId="48470"/>
    <cellStyle name="Note 16 4 2" xfId="5519"/>
    <cellStyle name="Note 16 4 2 2" xfId="15684"/>
    <cellStyle name="Note 16 4 2 2 2" xfId="38422"/>
    <cellStyle name="Note 16 4 2 3" xfId="20696"/>
    <cellStyle name="Note 16 4 2 3 2" xfId="38421"/>
    <cellStyle name="Note 16 4 2_Sheet2" xfId="38423"/>
    <cellStyle name="Note 16 4 3" xfId="12596"/>
    <cellStyle name="Note 16 4 3 2" xfId="38424"/>
    <cellStyle name="Note 16 4 4" xfId="17613"/>
    <cellStyle name="Note 16 4 4 2" xfId="38425"/>
    <cellStyle name="Note 16 4 5" xfId="45061"/>
    <cellStyle name="Note 16 4 6" xfId="48318"/>
    <cellStyle name="Note 16 4 7" xfId="48923"/>
    <cellStyle name="Note 16 4 8" xfId="48594"/>
    <cellStyle name="Note 16 4 9" xfId="48822"/>
    <cellStyle name="Note 16 4_Sheet1" xfId="38426"/>
    <cellStyle name="Note 16 5" xfId="2503"/>
    <cellStyle name="Note 16 5 2" xfId="4201"/>
    <cellStyle name="Note 16 5 2 2" xfId="38429"/>
    <cellStyle name="Note 16 5 2 3" xfId="38428"/>
    <cellStyle name="Note 16 5 2_Sheet2" xfId="38430"/>
    <cellStyle name="Note 16 5 3" xfId="14431"/>
    <cellStyle name="Note 16 5 3 2" xfId="38431"/>
    <cellStyle name="Note 16 5 4" xfId="19443"/>
    <cellStyle name="Note 16 5 4 2" xfId="38432"/>
    <cellStyle name="Note 16 5 5" xfId="38427"/>
    <cellStyle name="Note 16 5_Sheet2" xfId="38433"/>
    <cellStyle name="Note 16 6" xfId="12339"/>
    <cellStyle name="Note 16 6 2" xfId="38434"/>
    <cellStyle name="Note 16 7" xfId="17356"/>
    <cellStyle name="Note 16 7 2" xfId="38435"/>
    <cellStyle name="Note 16 8" xfId="44946"/>
    <cellStyle name="Note 16 9" xfId="45177"/>
    <cellStyle name="Note 16_57" xfId="22233"/>
    <cellStyle name="Note 17" xfId="1472"/>
    <cellStyle name="Note 17 10" xfId="43981"/>
    <cellStyle name="Note 17 11" xfId="45180"/>
    <cellStyle name="Note 17 2" xfId="4385"/>
    <cellStyle name="Note 17 2 2" xfId="6290"/>
    <cellStyle name="Note 17 2 2 2" xfId="16455"/>
    <cellStyle name="Note 17 2 2 2 2" xfId="38437"/>
    <cellStyle name="Note 17 2 2 3" xfId="21467"/>
    <cellStyle name="Note 17 2 3" xfId="14608"/>
    <cellStyle name="Note 17 2 3 2" xfId="38436"/>
    <cellStyle name="Note 17 2 4" xfId="19620"/>
    <cellStyle name="Note 17 2_Sheet2" xfId="38438"/>
    <cellStyle name="Note 17 3" xfId="4204"/>
    <cellStyle name="Note 17 3 2" xfId="14434"/>
    <cellStyle name="Note 17 3 2 2" xfId="38439"/>
    <cellStyle name="Note 17 3 3" xfId="19446"/>
    <cellStyle name="Note 17 4" xfId="5331"/>
    <cellStyle name="Note 17 4 2" xfId="15504"/>
    <cellStyle name="Note 17 4 2 2" xfId="38440"/>
    <cellStyle name="Note 17 4 3" xfId="20516"/>
    <cellStyle name="Note 17 5" xfId="3644"/>
    <cellStyle name="Note 17 5 2" xfId="13900"/>
    <cellStyle name="Note 17 5 2 2" xfId="38441"/>
    <cellStyle name="Note 17 5 3" xfId="18912"/>
    <cellStyle name="Note 17 6" xfId="11242"/>
    <cellStyle name="Note 17 6 2" xfId="38442"/>
    <cellStyle name="Note 17 6 3" xfId="22234"/>
    <cellStyle name="Note 17 7" xfId="12895"/>
    <cellStyle name="Note 17 7 2" xfId="38443"/>
    <cellStyle name="Note 17 8" xfId="17912"/>
    <cellStyle name="Note 17 8 2" xfId="22616"/>
    <cellStyle name="Note 17 9" xfId="44817"/>
    <cellStyle name="Note 17_Sheet1" xfId="38444"/>
    <cellStyle name="Note 18" xfId="2745"/>
    <cellStyle name="Note 18 10" xfId="18076"/>
    <cellStyle name="Note 18 10 2" xfId="44816"/>
    <cellStyle name="Note 18 11" xfId="45138"/>
    <cellStyle name="Note 18 2" xfId="3646"/>
    <cellStyle name="Note 18 2 2" xfId="4387"/>
    <cellStyle name="Note 18 2 2 2" xfId="6292"/>
    <cellStyle name="Note 18 2 2 2 2" xfId="16457"/>
    <cellStyle name="Note 18 2 2 2 3" xfId="21469"/>
    <cellStyle name="Note 18 2 2 3" xfId="14610"/>
    <cellStyle name="Note 18 2 2 3 2" xfId="38446"/>
    <cellStyle name="Note 18 2 2 4" xfId="19622"/>
    <cellStyle name="Note 18 2 3" xfId="4206"/>
    <cellStyle name="Note 18 2 3 2" xfId="14436"/>
    <cellStyle name="Note 18 2 3 3" xfId="19448"/>
    <cellStyle name="Note 18 2 4" xfId="5333"/>
    <cellStyle name="Note 18 2 4 2" xfId="15506"/>
    <cellStyle name="Note 18 2 4 3" xfId="20518"/>
    <cellStyle name="Note 18 2 5" xfId="13902"/>
    <cellStyle name="Note 18 2 5 2" xfId="38445"/>
    <cellStyle name="Note 18 2 6" xfId="18914"/>
    <cellStyle name="Note 18 2_Sheet2" xfId="38447"/>
    <cellStyle name="Note 18 3" xfId="4386"/>
    <cellStyle name="Note 18 3 2" xfId="6291"/>
    <cellStyle name="Note 18 3 2 2" xfId="16456"/>
    <cellStyle name="Note 18 3 2 3" xfId="21468"/>
    <cellStyle name="Note 18 3 3" xfId="14609"/>
    <cellStyle name="Note 18 3 3 2" xfId="38448"/>
    <cellStyle name="Note 18 3 4" xfId="19621"/>
    <cellStyle name="Note 18 4" xfId="4205"/>
    <cellStyle name="Note 18 4 2" xfId="14435"/>
    <cellStyle name="Note 18 4 2 2" xfId="38449"/>
    <cellStyle name="Note 18 4 3" xfId="19447"/>
    <cellStyle name="Note 18 5" xfId="5332"/>
    <cellStyle name="Note 18 5 2" xfId="15505"/>
    <cellStyle name="Note 18 5 2 2" xfId="38450"/>
    <cellStyle name="Note 18 5 3" xfId="20517"/>
    <cellStyle name="Note 18 6" xfId="4470"/>
    <cellStyle name="Note 18 6 2" xfId="14693"/>
    <cellStyle name="Note 18 6 2 2" xfId="38451"/>
    <cellStyle name="Note 18 6 3" xfId="19705"/>
    <cellStyle name="Note 18 7" xfId="3645"/>
    <cellStyle name="Note 18 7 2" xfId="13901"/>
    <cellStyle name="Note 18 7 3" xfId="18913"/>
    <cellStyle name="Note 18 8" xfId="11258"/>
    <cellStyle name="Note 18 8 2" xfId="22235"/>
    <cellStyle name="Note 18 9" xfId="13059"/>
    <cellStyle name="Note 18 9 2" xfId="22617"/>
    <cellStyle name="Note 18_Sheet1" xfId="38452"/>
    <cellStyle name="Note 19" xfId="2641"/>
    <cellStyle name="Note 19 10" xfId="18915"/>
    <cellStyle name="Note 19 10 2" xfId="43982"/>
    <cellStyle name="Note 19 11" xfId="45251"/>
    <cellStyle name="Note 19 2" xfId="3648"/>
    <cellStyle name="Note 19 2 2" xfId="4389"/>
    <cellStyle name="Note 19 2 2 2" xfId="6294"/>
    <cellStyle name="Note 19 2 2 2 2" xfId="16459"/>
    <cellStyle name="Note 19 2 2 2 3" xfId="21471"/>
    <cellStyle name="Note 19 2 2 3" xfId="14612"/>
    <cellStyle name="Note 19 2 2 3 2" xfId="38454"/>
    <cellStyle name="Note 19 2 2 4" xfId="19624"/>
    <cellStyle name="Note 19 2 3" xfId="4208"/>
    <cellStyle name="Note 19 2 3 2" xfId="14438"/>
    <cellStyle name="Note 19 2 3 3" xfId="19450"/>
    <cellStyle name="Note 19 2 4" xfId="5335"/>
    <cellStyle name="Note 19 2 4 2" xfId="15508"/>
    <cellStyle name="Note 19 2 4 3" xfId="20520"/>
    <cellStyle name="Note 19 2 5" xfId="13904"/>
    <cellStyle name="Note 19 2 5 2" xfId="38453"/>
    <cellStyle name="Note 19 2 6" xfId="18916"/>
    <cellStyle name="Note 19 2_Sheet2" xfId="38455"/>
    <cellStyle name="Note 19 3" xfId="4388"/>
    <cellStyle name="Note 19 3 2" xfId="6293"/>
    <cellStyle name="Note 19 3 2 2" xfId="16458"/>
    <cellStyle name="Note 19 3 2 3" xfId="21470"/>
    <cellStyle name="Note 19 3 3" xfId="14611"/>
    <cellStyle name="Note 19 3 3 2" xfId="38456"/>
    <cellStyle name="Note 19 3 4" xfId="19623"/>
    <cellStyle name="Note 19 4" xfId="4207"/>
    <cellStyle name="Note 19 4 2" xfId="14437"/>
    <cellStyle name="Note 19 4 2 2" xfId="38457"/>
    <cellStyle name="Note 19 4 3" xfId="19449"/>
    <cellStyle name="Note 19 5" xfId="5334"/>
    <cellStyle name="Note 19 5 2" xfId="15507"/>
    <cellStyle name="Note 19 5 2 2" xfId="38458"/>
    <cellStyle name="Note 19 5 3" xfId="20519"/>
    <cellStyle name="Note 19 6" xfId="4471"/>
    <cellStyle name="Note 19 6 2" xfId="14694"/>
    <cellStyle name="Note 19 6 2 2" xfId="38459"/>
    <cellStyle name="Note 19 6 3" xfId="19706"/>
    <cellStyle name="Note 19 7" xfId="11259"/>
    <cellStyle name="Note 19 7 2" xfId="22236"/>
    <cellStyle name="Note 19 8" xfId="3647"/>
    <cellStyle name="Note 19 8 2" xfId="22438"/>
    <cellStyle name="Note 19 9" xfId="13903"/>
    <cellStyle name="Note 19 9 2" xfId="44815"/>
    <cellStyle name="Note 19_Sheet1" xfId="38460"/>
    <cellStyle name="Note 2" xfId="902"/>
    <cellStyle name="Note 2 10" xfId="2506"/>
    <cellStyle name="Note 2 10 2" xfId="11221"/>
    <cellStyle name="Note 2 10 2 2" xfId="38462"/>
    <cellStyle name="Note 2 10 2 3" xfId="38461"/>
    <cellStyle name="Note 2 10 2 4" xfId="22237"/>
    <cellStyle name="Note 2 10 2_Sheet2" xfId="38463"/>
    <cellStyle name="Note 2 10 3" xfId="4209"/>
    <cellStyle name="Note 2 10 3 2" xfId="38464"/>
    <cellStyle name="Note 2 10 4" xfId="14439"/>
    <cellStyle name="Note 2 10 4 2" xfId="38465"/>
    <cellStyle name="Note 2 10 5" xfId="19451"/>
    <cellStyle name="Note 2 10 5 2" xfId="48928"/>
    <cellStyle name="Note 2 10 6" xfId="48589"/>
    <cellStyle name="Note 2 10 7" xfId="48824"/>
    <cellStyle name="Note 2 10 8" xfId="48468"/>
    <cellStyle name="Note 2 10 9" xfId="49255"/>
    <cellStyle name="Note 2 10_Sheet1" xfId="38466"/>
    <cellStyle name="Note 2 11" xfId="12342"/>
    <cellStyle name="Note 2 11 2" xfId="38468"/>
    <cellStyle name="Note 2 11 3" xfId="38469"/>
    <cellStyle name="Note 2 11 4" xfId="38470"/>
    <cellStyle name="Note 2 11 5" xfId="38467"/>
    <cellStyle name="Note 2 11_Sheet2" xfId="38471"/>
    <cellStyle name="Note 2 12" xfId="17359"/>
    <cellStyle name="Note 2 12 2" xfId="38472"/>
    <cellStyle name="Note 2 13" xfId="45181"/>
    <cellStyle name="Note 2 14" xfId="48927"/>
    <cellStyle name="Note 2 15" xfId="48590"/>
    <cellStyle name="Note 2 16" xfId="48823"/>
    <cellStyle name="Note 2 17" xfId="48469"/>
    <cellStyle name="Note 2 18" xfId="49208"/>
    <cellStyle name="Note 2 19" xfId="48738"/>
    <cellStyle name="Note 2 2" xfId="903"/>
    <cellStyle name="Note 2 2 10" xfId="48825"/>
    <cellStyle name="Note 2 2 2" xfId="1170"/>
    <cellStyle name="Note 2 2 2 2" xfId="5523"/>
    <cellStyle name="Note 2 2 2 2 2" xfId="15688"/>
    <cellStyle name="Note 2 2 2 2 2 2" xfId="38473"/>
    <cellStyle name="Note 2 2 2 2 3" xfId="20700"/>
    <cellStyle name="Note 2 2 2 3" xfId="12600"/>
    <cellStyle name="Note 2 2 2 3 2" xfId="38474"/>
    <cellStyle name="Note 2 2 2 3 3" xfId="22238"/>
    <cellStyle name="Note 2 2 2 4" xfId="17617"/>
    <cellStyle name="Note 2 2 2 4 2" xfId="22470"/>
    <cellStyle name="Note 2 2 2 5" xfId="48319"/>
    <cellStyle name="Note 2 2 2 6" xfId="48930"/>
    <cellStyle name="Note 2 2 2_Sheet1" xfId="38475"/>
    <cellStyle name="Note 2 2 3" xfId="2507"/>
    <cellStyle name="Note 2 2 3 2" xfId="4210"/>
    <cellStyle name="Note 2 2 3 2 2" xfId="38477"/>
    <cellStyle name="Note 2 2 3 2 3" xfId="38476"/>
    <cellStyle name="Note 2 2 3 2_Sheet2" xfId="38478"/>
    <cellStyle name="Note 2 2 3 3" xfId="14440"/>
    <cellStyle name="Note 2 2 3 3 2" xfId="38479"/>
    <cellStyle name="Note 2 2 3 4" xfId="19452"/>
    <cellStyle name="Note 2 2 3 4 2" xfId="38480"/>
    <cellStyle name="Note 2 2 3 5" xfId="48931"/>
    <cellStyle name="Note 2 2 3 6" xfId="48587"/>
    <cellStyle name="Note 2 2 3 7" xfId="48826"/>
    <cellStyle name="Note 2 2 3 8" xfId="48467"/>
    <cellStyle name="Note 2 2 3 9" xfId="49253"/>
    <cellStyle name="Note 2 2 3_Sheet1" xfId="38481"/>
    <cellStyle name="Note 2 2 4" xfId="12343"/>
    <cellStyle name="Note 2 2 4 2" xfId="38483"/>
    <cellStyle name="Note 2 2 4 3" xfId="38484"/>
    <cellStyle name="Note 2 2 4 4" xfId="38485"/>
    <cellStyle name="Note 2 2 4 5" xfId="38482"/>
    <cellStyle name="Note 2 2 4_Sheet2" xfId="38486"/>
    <cellStyle name="Note 2 2 5" xfId="17360"/>
    <cellStyle name="Note 2 2 5 2" xfId="38487"/>
    <cellStyle name="Note 2 2 6" xfId="44949"/>
    <cellStyle name="Note 2 2 7" xfId="45182"/>
    <cellStyle name="Note 2 2 8" xfId="48929"/>
    <cellStyle name="Note 2 2 9" xfId="48588"/>
    <cellStyle name="Note 2 2_Sheet1" xfId="38488"/>
    <cellStyle name="Note 2 20" xfId="49234"/>
    <cellStyle name="Note 2 21" xfId="48708"/>
    <cellStyle name="Note 2 22" xfId="49139"/>
    <cellStyle name="Note 2 3" xfId="904"/>
    <cellStyle name="Note 2 3 10" xfId="48827"/>
    <cellStyle name="Note 2 3 2" xfId="1171"/>
    <cellStyle name="Note 2 3 2 10" xfId="48466"/>
    <cellStyle name="Note 2 3 2 2" xfId="5524"/>
    <cellStyle name="Note 2 3 2 2 2" xfId="15689"/>
    <cellStyle name="Note 2 3 2 2 2 2" xfId="38490"/>
    <cellStyle name="Note 2 3 2 2 3" xfId="20701"/>
    <cellStyle name="Note 2 3 2 2 3 2" xfId="38489"/>
    <cellStyle name="Note 2 3 2 2_Sheet2" xfId="38491"/>
    <cellStyle name="Note 2 3 2 3" xfId="12601"/>
    <cellStyle name="Note 2 3 2 3 2" xfId="38492"/>
    <cellStyle name="Note 2 3 2 4" xfId="17618"/>
    <cellStyle name="Note 2 3 2 4 2" xfId="38493"/>
    <cellStyle name="Note 2 3 2 5" xfId="45064"/>
    <cellStyle name="Note 2 3 2 6" xfId="48320"/>
    <cellStyle name="Note 2 3 2 7" xfId="48933"/>
    <cellStyle name="Note 2 3 2 8" xfId="48584"/>
    <cellStyle name="Note 2 3 2 9" xfId="48828"/>
    <cellStyle name="Note 2 3 2_Sheet1" xfId="38494"/>
    <cellStyle name="Note 2 3 3" xfId="2508"/>
    <cellStyle name="Note 2 3 3 2" xfId="4211"/>
    <cellStyle name="Note 2 3 3 2 2" xfId="38497"/>
    <cellStyle name="Note 2 3 3 2 3" xfId="38496"/>
    <cellStyle name="Note 2 3 3 2_Sheet2" xfId="38498"/>
    <cellStyle name="Note 2 3 3 3" xfId="14441"/>
    <cellStyle name="Note 2 3 3 3 2" xfId="38499"/>
    <cellStyle name="Note 2 3 3 4" xfId="19453"/>
    <cellStyle name="Note 2 3 3 4 2" xfId="38500"/>
    <cellStyle name="Note 2 3 3 5" xfId="38495"/>
    <cellStyle name="Note 2 3 3_Sheet2" xfId="38501"/>
    <cellStyle name="Note 2 3 4" xfId="12344"/>
    <cellStyle name="Note 2 3 4 2" xfId="38502"/>
    <cellStyle name="Note 2 3 5" xfId="17361"/>
    <cellStyle name="Note 2 3 5 2" xfId="38503"/>
    <cellStyle name="Note 2 3 6" xfId="44950"/>
    <cellStyle name="Note 2 3 7" xfId="45183"/>
    <cellStyle name="Note 2 3 8" xfId="48932"/>
    <cellStyle name="Note 2 3 9" xfId="48586"/>
    <cellStyle name="Note 2 3_Sheet1" xfId="38504"/>
    <cellStyle name="Note 2 4" xfId="905"/>
    <cellStyle name="Note 2 4 10" xfId="48829"/>
    <cellStyle name="Note 2 4 2" xfId="1172"/>
    <cellStyle name="Note 2 4 2 10" xfId="48465"/>
    <cellStyle name="Note 2 4 2 2" xfId="5525"/>
    <cellStyle name="Note 2 4 2 2 2" xfId="15690"/>
    <cellStyle name="Note 2 4 2 2 2 2" xfId="38506"/>
    <cellStyle name="Note 2 4 2 2 3" xfId="20702"/>
    <cellStyle name="Note 2 4 2 2 3 2" xfId="38505"/>
    <cellStyle name="Note 2 4 2 2_Sheet2" xfId="38507"/>
    <cellStyle name="Note 2 4 2 3" xfId="12602"/>
    <cellStyle name="Note 2 4 2 3 2" xfId="38508"/>
    <cellStyle name="Note 2 4 2 4" xfId="17619"/>
    <cellStyle name="Note 2 4 2 4 2" xfId="38509"/>
    <cellStyle name="Note 2 4 2 5" xfId="45065"/>
    <cellStyle name="Note 2 4 2 6" xfId="48321"/>
    <cellStyle name="Note 2 4 2 7" xfId="48935"/>
    <cellStyle name="Note 2 4 2 8" xfId="48582"/>
    <cellStyle name="Note 2 4 2 9" xfId="48830"/>
    <cellStyle name="Note 2 4 2_Sheet1" xfId="38510"/>
    <cellStyle name="Note 2 4 3" xfId="2509"/>
    <cellStyle name="Note 2 4 3 2" xfId="4212"/>
    <cellStyle name="Note 2 4 3 2 2" xfId="38513"/>
    <cellStyle name="Note 2 4 3 2 3" xfId="38512"/>
    <cellStyle name="Note 2 4 3 2_Sheet2" xfId="38514"/>
    <cellStyle name="Note 2 4 3 3" xfId="14442"/>
    <cellStyle name="Note 2 4 3 3 2" xfId="38515"/>
    <cellStyle name="Note 2 4 3 4" xfId="19454"/>
    <cellStyle name="Note 2 4 3 4 2" xfId="38516"/>
    <cellStyle name="Note 2 4 3 5" xfId="38511"/>
    <cellStyle name="Note 2 4 3_Sheet2" xfId="38517"/>
    <cellStyle name="Note 2 4 4" xfId="12345"/>
    <cellStyle name="Note 2 4 4 2" xfId="38518"/>
    <cellStyle name="Note 2 4 5" xfId="17362"/>
    <cellStyle name="Note 2 4 5 2" xfId="38519"/>
    <cellStyle name="Note 2 4 6" xfId="44951"/>
    <cellStyle name="Note 2 4 7" xfId="45184"/>
    <cellStyle name="Note 2 4 8" xfId="48934"/>
    <cellStyle name="Note 2 4 9" xfId="48583"/>
    <cellStyle name="Note 2 4_Sheet1" xfId="38520"/>
    <cellStyle name="Note 2 5" xfId="906"/>
    <cellStyle name="Note 2 5 10" xfId="48831"/>
    <cellStyle name="Note 2 5 2" xfId="1173"/>
    <cellStyle name="Note 2 5 2 10" xfId="48464"/>
    <cellStyle name="Note 2 5 2 2" xfId="5526"/>
    <cellStyle name="Note 2 5 2 2 2" xfId="15691"/>
    <cellStyle name="Note 2 5 2 2 2 2" xfId="38522"/>
    <cellStyle name="Note 2 5 2 2 3" xfId="20703"/>
    <cellStyle name="Note 2 5 2 2 3 2" xfId="38521"/>
    <cellStyle name="Note 2 5 2 2_Sheet2" xfId="38523"/>
    <cellStyle name="Note 2 5 2 3" xfId="12603"/>
    <cellStyle name="Note 2 5 2 3 2" xfId="38524"/>
    <cellStyle name="Note 2 5 2 4" xfId="17620"/>
    <cellStyle name="Note 2 5 2 4 2" xfId="38525"/>
    <cellStyle name="Note 2 5 2 5" xfId="45066"/>
    <cellStyle name="Note 2 5 2 6" xfId="48322"/>
    <cellStyle name="Note 2 5 2 7" xfId="48937"/>
    <cellStyle name="Note 2 5 2 8" xfId="48580"/>
    <cellStyle name="Note 2 5 2 9" xfId="48832"/>
    <cellStyle name="Note 2 5 2_Sheet1" xfId="38526"/>
    <cellStyle name="Note 2 5 3" xfId="2510"/>
    <cellStyle name="Note 2 5 3 2" xfId="4213"/>
    <cellStyle name="Note 2 5 3 2 2" xfId="38529"/>
    <cellStyle name="Note 2 5 3 2 3" xfId="38528"/>
    <cellStyle name="Note 2 5 3 2_Sheet2" xfId="38530"/>
    <cellStyle name="Note 2 5 3 3" xfId="14443"/>
    <cellStyle name="Note 2 5 3 3 2" xfId="38531"/>
    <cellStyle name="Note 2 5 3 4" xfId="19455"/>
    <cellStyle name="Note 2 5 3 4 2" xfId="38532"/>
    <cellStyle name="Note 2 5 3 5" xfId="38527"/>
    <cellStyle name="Note 2 5 3_Sheet2" xfId="38533"/>
    <cellStyle name="Note 2 5 4" xfId="12346"/>
    <cellStyle name="Note 2 5 4 2" xfId="38534"/>
    <cellStyle name="Note 2 5 5" xfId="17363"/>
    <cellStyle name="Note 2 5 5 2" xfId="38535"/>
    <cellStyle name="Note 2 5 6" xfId="44952"/>
    <cellStyle name="Note 2 5 7" xfId="45185"/>
    <cellStyle name="Note 2 5 8" xfId="48936"/>
    <cellStyle name="Note 2 5 9" xfId="48581"/>
    <cellStyle name="Note 2 5_Sheet1" xfId="38536"/>
    <cellStyle name="Note 2 6" xfId="907"/>
    <cellStyle name="Note 2 6 10" xfId="48833"/>
    <cellStyle name="Note 2 6 2" xfId="1174"/>
    <cellStyle name="Note 2 6 2 10" xfId="48463"/>
    <cellStyle name="Note 2 6 2 2" xfId="5527"/>
    <cellStyle name="Note 2 6 2 2 2" xfId="15692"/>
    <cellStyle name="Note 2 6 2 2 2 2" xfId="38538"/>
    <cellStyle name="Note 2 6 2 2 3" xfId="20704"/>
    <cellStyle name="Note 2 6 2 2 3 2" xfId="38537"/>
    <cellStyle name="Note 2 6 2 2_Sheet2" xfId="38539"/>
    <cellStyle name="Note 2 6 2 3" xfId="12604"/>
    <cellStyle name="Note 2 6 2 3 2" xfId="38540"/>
    <cellStyle name="Note 2 6 2 4" xfId="17621"/>
    <cellStyle name="Note 2 6 2 4 2" xfId="38541"/>
    <cellStyle name="Note 2 6 2 5" xfId="45067"/>
    <cellStyle name="Note 2 6 2 6" xfId="48323"/>
    <cellStyle name="Note 2 6 2 7" xfId="48939"/>
    <cellStyle name="Note 2 6 2 8" xfId="48578"/>
    <cellStyle name="Note 2 6 2 9" xfId="48834"/>
    <cellStyle name="Note 2 6 2_Sheet1" xfId="38542"/>
    <cellStyle name="Note 2 6 3" xfId="2511"/>
    <cellStyle name="Note 2 6 3 2" xfId="4214"/>
    <cellStyle name="Note 2 6 3 2 2" xfId="38545"/>
    <cellStyle name="Note 2 6 3 2 3" xfId="38544"/>
    <cellStyle name="Note 2 6 3 2_Sheet2" xfId="38546"/>
    <cellStyle name="Note 2 6 3 3" xfId="14444"/>
    <cellStyle name="Note 2 6 3 3 2" xfId="38547"/>
    <cellStyle name="Note 2 6 3 4" xfId="19456"/>
    <cellStyle name="Note 2 6 3 4 2" xfId="38548"/>
    <cellStyle name="Note 2 6 3 5" xfId="38543"/>
    <cellStyle name="Note 2 6 3_Sheet2" xfId="38549"/>
    <cellStyle name="Note 2 6 4" xfId="12347"/>
    <cellStyle name="Note 2 6 4 2" xfId="38550"/>
    <cellStyle name="Note 2 6 5" xfId="17364"/>
    <cellStyle name="Note 2 6 5 2" xfId="38551"/>
    <cellStyle name="Note 2 6 6" xfId="44953"/>
    <cellStyle name="Note 2 6 7" xfId="45186"/>
    <cellStyle name="Note 2 6 8" xfId="48938"/>
    <cellStyle name="Note 2 6 9" xfId="48579"/>
    <cellStyle name="Note 2 6_Sheet1" xfId="38552"/>
    <cellStyle name="Note 2 7" xfId="908"/>
    <cellStyle name="Note 2 7 10" xfId="48835"/>
    <cellStyle name="Note 2 7 2" xfId="1175"/>
    <cellStyle name="Note 2 7 2 10" xfId="48462"/>
    <cellStyle name="Note 2 7 2 2" xfId="5528"/>
    <cellStyle name="Note 2 7 2 2 2" xfId="15693"/>
    <cellStyle name="Note 2 7 2 2 2 2" xfId="38554"/>
    <cellStyle name="Note 2 7 2 2 3" xfId="20705"/>
    <cellStyle name="Note 2 7 2 2 3 2" xfId="38553"/>
    <cellStyle name="Note 2 7 2 2_Sheet2" xfId="38555"/>
    <cellStyle name="Note 2 7 2 3" xfId="12605"/>
    <cellStyle name="Note 2 7 2 3 2" xfId="38556"/>
    <cellStyle name="Note 2 7 2 4" xfId="17622"/>
    <cellStyle name="Note 2 7 2 4 2" xfId="38557"/>
    <cellStyle name="Note 2 7 2 5" xfId="45068"/>
    <cellStyle name="Note 2 7 2 6" xfId="48324"/>
    <cellStyle name="Note 2 7 2 7" xfId="48941"/>
    <cellStyle name="Note 2 7 2 8" xfId="48416"/>
    <cellStyle name="Note 2 7 2 9" xfId="48836"/>
    <cellStyle name="Note 2 7 2_Sheet1" xfId="38558"/>
    <cellStyle name="Note 2 7 3" xfId="2512"/>
    <cellStyle name="Note 2 7 3 2" xfId="4215"/>
    <cellStyle name="Note 2 7 3 2 2" xfId="38561"/>
    <cellStyle name="Note 2 7 3 2 3" xfId="38560"/>
    <cellStyle name="Note 2 7 3 2_Sheet2" xfId="38562"/>
    <cellStyle name="Note 2 7 3 3" xfId="14445"/>
    <cellStyle name="Note 2 7 3 3 2" xfId="38563"/>
    <cellStyle name="Note 2 7 3 4" xfId="19457"/>
    <cellStyle name="Note 2 7 3 4 2" xfId="38564"/>
    <cellStyle name="Note 2 7 3 5" xfId="38559"/>
    <cellStyle name="Note 2 7 3_Sheet2" xfId="38565"/>
    <cellStyle name="Note 2 7 4" xfId="12348"/>
    <cellStyle name="Note 2 7 4 2" xfId="38566"/>
    <cellStyle name="Note 2 7 5" xfId="17365"/>
    <cellStyle name="Note 2 7 5 2" xfId="38567"/>
    <cellStyle name="Note 2 7 6" xfId="44954"/>
    <cellStyle name="Note 2 7 7" xfId="45187"/>
    <cellStyle name="Note 2 7 8" xfId="48940"/>
    <cellStyle name="Note 2 7 9" xfId="48577"/>
    <cellStyle name="Note 2 7_Sheet1" xfId="38568"/>
    <cellStyle name="Note 2 8" xfId="909"/>
    <cellStyle name="Note 2 8 10" xfId="45188"/>
    <cellStyle name="Note 2 8 11" xfId="48942"/>
    <cellStyle name="Note 2 8 2" xfId="1176"/>
    <cellStyle name="Note 2 8 2 10" xfId="48461"/>
    <cellStyle name="Note 2 8 2 2" xfId="6285"/>
    <cellStyle name="Note 2 8 2 2 2" xfId="16450"/>
    <cellStyle name="Note 2 8 2 2 2 2" xfId="38570"/>
    <cellStyle name="Note 2 8 2 2 3" xfId="21462"/>
    <cellStyle name="Note 2 8 2 2 3 2" xfId="38569"/>
    <cellStyle name="Note 2 8 2 2_Sheet2" xfId="38571"/>
    <cellStyle name="Note 2 8 2 3" xfId="12606"/>
    <cellStyle name="Note 2 8 2 3 2" xfId="38572"/>
    <cellStyle name="Note 2 8 2 4" xfId="17623"/>
    <cellStyle name="Note 2 8 2 4 2" xfId="38573"/>
    <cellStyle name="Note 2 8 2 5" xfId="44956"/>
    <cellStyle name="Note 2 8 2 6" xfId="48325"/>
    <cellStyle name="Note 2 8 2 7" xfId="48943"/>
    <cellStyle name="Note 2 8 2 8" xfId="48576"/>
    <cellStyle name="Note 2 8 2 9" xfId="48837"/>
    <cellStyle name="Note 2 8 2_Sheet1" xfId="38574"/>
    <cellStyle name="Note 2 8 3" xfId="2513"/>
    <cellStyle name="Note 2 8 3 10" xfId="49254"/>
    <cellStyle name="Note 2 8 3 2" xfId="5529"/>
    <cellStyle name="Note 2 8 3 2 2" xfId="15694"/>
    <cellStyle name="Note 2 8 3 2 2 2" xfId="38575"/>
    <cellStyle name="Note 2 8 3 2 3" xfId="20706"/>
    <cellStyle name="Note 2 8 3 2_Sheet1" xfId="38576"/>
    <cellStyle name="Note 2 8 3 3" xfId="4216"/>
    <cellStyle name="Note 2 8 3 3 2" xfId="38577"/>
    <cellStyle name="Note 2 8 3 4" xfId="14446"/>
    <cellStyle name="Note 2 8 3 4 2" xfId="38578"/>
    <cellStyle name="Note 2 8 3 5" xfId="19458"/>
    <cellStyle name="Note 2 8 3 6" xfId="48944"/>
    <cellStyle name="Note 2 8 3 7" xfId="48575"/>
    <cellStyle name="Note 2 8 3 8" xfId="48838"/>
    <cellStyle name="Note 2 8 3 9" xfId="49160"/>
    <cellStyle name="Note 2 8 3_Sheet1" xfId="38579"/>
    <cellStyle name="Note 2 8 4" xfId="12349"/>
    <cellStyle name="Note 2 8 4 2" xfId="38581"/>
    <cellStyle name="Note 2 8 4 3" xfId="38582"/>
    <cellStyle name="Note 2 8 4 4" xfId="38580"/>
    <cellStyle name="Note 2 8 4_Sheet2" xfId="38583"/>
    <cellStyle name="Note 2 8 5" xfId="17366"/>
    <cellStyle name="Note 2 8 5 2" xfId="38585"/>
    <cellStyle name="Note 2 8 5 3" xfId="38584"/>
    <cellStyle name="Note 2 8 5_Sheet2" xfId="38586"/>
    <cellStyle name="Note 2 8 6" xfId="38587"/>
    <cellStyle name="Note 2 8 6 2" xfId="38588"/>
    <cellStyle name="Note 2 8 6_Sheet2" xfId="38589"/>
    <cellStyle name="Note 2 8 7" xfId="38590"/>
    <cellStyle name="Note 2 8 8" xfId="38591"/>
    <cellStyle name="Note 2 8 9" xfId="44955"/>
    <cellStyle name="Note 2 8_Sheet1" xfId="38592"/>
    <cellStyle name="Note 2 9" xfId="1169"/>
    <cellStyle name="Note 2 9 10" xfId="44686"/>
    <cellStyle name="Note 2 9 11" xfId="44957"/>
    <cellStyle name="Note 2 9 12" xfId="48326"/>
    <cellStyle name="Note 2 9 13" xfId="48945"/>
    <cellStyle name="Note 2 9 2" xfId="5522"/>
    <cellStyle name="Note 2 9 2 2" xfId="15687"/>
    <cellStyle name="Note 2 9 2 2 2" xfId="38594"/>
    <cellStyle name="Note 2 9 2 3" xfId="20699"/>
    <cellStyle name="Note 2 9 2 3 2" xfId="38593"/>
    <cellStyle name="Note 2 9 2_Sheet2" xfId="38595"/>
    <cellStyle name="Note 2 9 3" xfId="12599"/>
    <cellStyle name="Note 2 9 3 2" xfId="38596"/>
    <cellStyle name="Note 2 9 3 3" xfId="22239"/>
    <cellStyle name="Note 2 9 4" xfId="17616"/>
    <cellStyle name="Note 2 9 4 2" xfId="38597"/>
    <cellStyle name="Note 2 9 4 3" xfId="22472"/>
    <cellStyle name="Note 2 9 5" xfId="38598"/>
    <cellStyle name="Note 2 9 6" xfId="22417"/>
    <cellStyle name="Note 2 9 7" xfId="22603"/>
    <cellStyle name="Note 2 9 8" xfId="44800"/>
    <cellStyle name="Note 2 9 9" xfId="44573"/>
    <cellStyle name="Note 2 9_Sheet1" xfId="38599"/>
    <cellStyle name="Note 2_57" xfId="22240"/>
    <cellStyle name="Note 20" xfId="11338"/>
    <cellStyle name="Note 20 10" xfId="48460"/>
    <cellStyle name="Note 20 11" xfId="22241"/>
    <cellStyle name="Note 20 2" xfId="22473"/>
    <cellStyle name="Note 20 2 2" xfId="38601"/>
    <cellStyle name="Note 20 2 3" xfId="38600"/>
    <cellStyle name="Note 20 2 4" xfId="48327"/>
    <cellStyle name="Note 20 2_Sheet2" xfId="38602"/>
    <cellStyle name="Note 20 3" xfId="38603"/>
    <cellStyle name="Note 20 4" xfId="38604"/>
    <cellStyle name="Note 20 5" xfId="38605"/>
    <cellStyle name="Note 20 6" xfId="48127"/>
    <cellStyle name="Note 20 7" xfId="48946"/>
    <cellStyle name="Note 20 8" xfId="48573"/>
    <cellStyle name="Note 20 9" xfId="49187"/>
    <cellStyle name="Note 20_Sheet1" xfId="38606"/>
    <cellStyle name="Note 21" xfId="11369"/>
    <cellStyle name="Note 21 10" xfId="48947"/>
    <cellStyle name="Note 21 11" xfId="22242"/>
    <cellStyle name="Note 21 2" xfId="38607"/>
    <cellStyle name="Note 21 2 2" xfId="38608"/>
    <cellStyle name="Note 21 2_Sheet2" xfId="38609"/>
    <cellStyle name="Note 21 3" xfId="38610"/>
    <cellStyle name="Note 21 4" xfId="38611"/>
    <cellStyle name="Note 21 5" xfId="38612"/>
    <cellStyle name="Note 21 6" xfId="38613"/>
    <cellStyle name="Note 21 7" xfId="45016"/>
    <cellStyle name="Note 21 8" xfId="45020"/>
    <cellStyle name="Note 21 9" xfId="48328"/>
    <cellStyle name="Note 21_Sheet1" xfId="38614"/>
    <cellStyle name="Note 22" xfId="11366"/>
    <cellStyle name="Note 22 10" xfId="48459"/>
    <cellStyle name="Note 22 11" xfId="22243"/>
    <cellStyle name="Note 22 2" xfId="22474"/>
    <cellStyle name="Note 22 2 2" xfId="38616"/>
    <cellStyle name="Note 22 2 3" xfId="38615"/>
    <cellStyle name="Note 22 2_Sheet2" xfId="38617"/>
    <cellStyle name="Note 22 3" xfId="38618"/>
    <cellStyle name="Note 22 4" xfId="38619"/>
    <cellStyle name="Note 22 5" xfId="38620"/>
    <cellStyle name="Note 22 6" xfId="48329"/>
    <cellStyle name="Note 22 7" xfId="48948"/>
    <cellStyle name="Note 22 8" xfId="48572"/>
    <cellStyle name="Note 22 9" xfId="48839"/>
    <cellStyle name="Note 22_Sheet1" xfId="38621"/>
    <cellStyle name="Note 23" xfId="11399"/>
    <cellStyle name="Note 23 2" xfId="38623"/>
    <cellStyle name="Note 23 3" xfId="38624"/>
    <cellStyle name="Note 23 4" xfId="38625"/>
    <cellStyle name="Note 23 5" xfId="38626"/>
    <cellStyle name="Note 23 6" xfId="38622"/>
    <cellStyle name="Note 23_Sheet1" xfId="38627"/>
    <cellStyle name="Note 24" xfId="11414"/>
    <cellStyle name="Note 24 2" xfId="38629"/>
    <cellStyle name="Note 24 3" xfId="38630"/>
    <cellStyle name="Note 24 4" xfId="38631"/>
    <cellStyle name="Note 24 5" xfId="38632"/>
    <cellStyle name="Note 24 6" xfId="38628"/>
    <cellStyle name="Note 24_Sheet2" xfId="38633"/>
    <cellStyle name="Note 25" xfId="11429"/>
    <cellStyle name="Note 25 2" xfId="38635"/>
    <cellStyle name="Note 25 3" xfId="38636"/>
    <cellStyle name="Note 25 4" xfId="38637"/>
    <cellStyle name="Note 25 5" xfId="38634"/>
    <cellStyle name="Note 25_Sheet2" xfId="38638"/>
    <cellStyle name="Note 26" xfId="11432"/>
    <cellStyle name="Note 26 2" xfId="38640"/>
    <cellStyle name="Note 26 3" xfId="38641"/>
    <cellStyle name="Note 26 4" xfId="38642"/>
    <cellStyle name="Note 26 5" xfId="38639"/>
    <cellStyle name="Note 26_Sheet2" xfId="38643"/>
    <cellStyle name="Note 27" xfId="11435"/>
    <cellStyle name="Note 27 2" xfId="38645"/>
    <cellStyle name="Note 27 3" xfId="38646"/>
    <cellStyle name="Note 27 4" xfId="38644"/>
    <cellStyle name="Note 28" xfId="38647"/>
    <cellStyle name="Note 28 2" xfId="38648"/>
    <cellStyle name="Note 28 3" xfId="38649"/>
    <cellStyle name="Note 29" xfId="38650"/>
    <cellStyle name="Note 29 2" xfId="38651"/>
    <cellStyle name="Note 29 3" xfId="38652"/>
    <cellStyle name="Note 3" xfId="910"/>
    <cellStyle name="Note 3 10" xfId="12350"/>
    <cellStyle name="Note 3 10 2" xfId="38654"/>
    <cellStyle name="Note 3 10 3" xfId="38655"/>
    <cellStyle name="Note 3 10 4" xfId="38656"/>
    <cellStyle name="Note 3 10 5" xfId="38653"/>
    <cellStyle name="Note 3 10_Sheet2" xfId="38657"/>
    <cellStyle name="Note 3 11" xfId="17367"/>
    <cellStyle name="Note 3 11 2" xfId="38658"/>
    <cellStyle name="Note 3 12" xfId="45189"/>
    <cellStyle name="Note 3 13" xfId="48949"/>
    <cellStyle name="Note 3 14" xfId="48571"/>
    <cellStyle name="Note 3 15" xfId="48840"/>
    <cellStyle name="Note 3 16" xfId="49182"/>
    <cellStyle name="Note 3 17" xfId="49252"/>
    <cellStyle name="Note 3 18" xfId="48736"/>
    <cellStyle name="Note 3 19" xfId="49235"/>
    <cellStyle name="Note 3 2" xfId="911"/>
    <cellStyle name="Note 3 2 10" xfId="48841"/>
    <cellStyle name="Note 3 2 2" xfId="1178"/>
    <cellStyle name="Note 3 2 2 10" xfId="48458"/>
    <cellStyle name="Note 3 2 2 2" xfId="5531"/>
    <cellStyle name="Note 3 2 2 2 2" xfId="15696"/>
    <cellStyle name="Note 3 2 2 2 2 2" xfId="38660"/>
    <cellStyle name="Note 3 2 2 2 3" xfId="20708"/>
    <cellStyle name="Note 3 2 2 2 3 2" xfId="38659"/>
    <cellStyle name="Note 3 2 2 2_Sheet2" xfId="38661"/>
    <cellStyle name="Note 3 2 2 3" xfId="12608"/>
    <cellStyle name="Note 3 2 2 3 2" xfId="38662"/>
    <cellStyle name="Note 3 2 2 4" xfId="17625"/>
    <cellStyle name="Note 3 2 2 4 2" xfId="38663"/>
    <cellStyle name="Note 3 2 2 5" xfId="45069"/>
    <cellStyle name="Note 3 2 2 6" xfId="48330"/>
    <cellStyle name="Note 3 2 2 7" xfId="48951"/>
    <cellStyle name="Note 3 2 2 8" xfId="48569"/>
    <cellStyle name="Note 3 2 2 9" xfId="48924"/>
    <cellStyle name="Note 3 2 2_Sheet1" xfId="38664"/>
    <cellStyle name="Note 3 2 3" xfId="2515"/>
    <cellStyle name="Note 3 2 3 2" xfId="4218"/>
    <cellStyle name="Note 3 2 3 2 2" xfId="38667"/>
    <cellStyle name="Note 3 2 3 2 3" xfId="38666"/>
    <cellStyle name="Note 3 2 3 2_Sheet2" xfId="38668"/>
    <cellStyle name="Note 3 2 3 3" xfId="14448"/>
    <cellStyle name="Note 3 2 3 3 2" xfId="38669"/>
    <cellStyle name="Note 3 2 3 4" xfId="19460"/>
    <cellStyle name="Note 3 2 3 4 2" xfId="38670"/>
    <cellStyle name="Note 3 2 3 5" xfId="38665"/>
    <cellStyle name="Note 3 2 3_Sheet2" xfId="38671"/>
    <cellStyle name="Note 3 2 4" xfId="12351"/>
    <cellStyle name="Note 3 2 4 2" xfId="38672"/>
    <cellStyle name="Note 3 2 5" xfId="17368"/>
    <cellStyle name="Note 3 2 5 2" xfId="38673"/>
    <cellStyle name="Note 3 2 6" xfId="44958"/>
    <cellStyle name="Note 3 2 7" xfId="45190"/>
    <cellStyle name="Note 3 2 8" xfId="48950"/>
    <cellStyle name="Note 3 2 9" xfId="48570"/>
    <cellStyle name="Note 3 2_Sheet1" xfId="38674"/>
    <cellStyle name="Note 3 20" xfId="48716"/>
    <cellStyle name="Note 3 21" xfId="49233"/>
    <cellStyle name="Note 3 3" xfId="912"/>
    <cellStyle name="Note 3 3 10" xfId="48925"/>
    <cellStyle name="Note 3 3 2" xfId="1179"/>
    <cellStyle name="Note 3 3 2 10" xfId="48457"/>
    <cellStyle name="Note 3 3 2 2" xfId="5532"/>
    <cellStyle name="Note 3 3 2 2 2" xfId="15697"/>
    <cellStyle name="Note 3 3 2 2 2 2" xfId="38676"/>
    <cellStyle name="Note 3 3 2 2 3" xfId="20709"/>
    <cellStyle name="Note 3 3 2 2 3 2" xfId="38675"/>
    <cellStyle name="Note 3 3 2 2_Sheet2" xfId="38677"/>
    <cellStyle name="Note 3 3 2 3" xfId="12609"/>
    <cellStyle name="Note 3 3 2 3 2" xfId="38678"/>
    <cellStyle name="Note 3 3 2 4" xfId="17626"/>
    <cellStyle name="Note 3 3 2 4 2" xfId="38679"/>
    <cellStyle name="Note 3 3 2 5" xfId="45070"/>
    <cellStyle name="Note 3 3 2 6" xfId="48331"/>
    <cellStyle name="Note 3 3 2 7" xfId="48953"/>
    <cellStyle name="Note 3 3 2 8" xfId="48567"/>
    <cellStyle name="Note 3 3 2 9" xfId="48926"/>
    <cellStyle name="Note 3 3 2_Sheet1" xfId="38680"/>
    <cellStyle name="Note 3 3 3" xfId="2516"/>
    <cellStyle name="Note 3 3 3 2" xfId="4219"/>
    <cellStyle name="Note 3 3 3 2 2" xfId="38683"/>
    <cellStyle name="Note 3 3 3 2 3" xfId="38682"/>
    <cellStyle name="Note 3 3 3 2_Sheet2" xfId="38684"/>
    <cellStyle name="Note 3 3 3 3" xfId="14449"/>
    <cellStyle name="Note 3 3 3 3 2" xfId="38685"/>
    <cellStyle name="Note 3 3 3 4" xfId="19461"/>
    <cellStyle name="Note 3 3 3 4 2" xfId="38686"/>
    <cellStyle name="Note 3 3 3 5" xfId="38681"/>
    <cellStyle name="Note 3 3 3_Sheet2" xfId="38687"/>
    <cellStyle name="Note 3 3 4" xfId="12352"/>
    <cellStyle name="Note 3 3 4 2" xfId="38688"/>
    <cellStyle name="Note 3 3 5" xfId="17369"/>
    <cellStyle name="Note 3 3 5 2" xfId="38689"/>
    <cellStyle name="Note 3 3 6" xfId="44959"/>
    <cellStyle name="Note 3 3 7" xfId="45191"/>
    <cellStyle name="Note 3 3 8" xfId="48952"/>
    <cellStyle name="Note 3 3 9" xfId="48568"/>
    <cellStyle name="Note 3 3_Sheet1" xfId="38690"/>
    <cellStyle name="Note 3 4" xfId="913"/>
    <cellStyle name="Note 3 4 10" xfId="49050"/>
    <cellStyle name="Note 3 4 2" xfId="1180"/>
    <cellStyle name="Note 3 4 2 10" xfId="48456"/>
    <cellStyle name="Note 3 4 2 2" xfId="5533"/>
    <cellStyle name="Note 3 4 2 2 2" xfId="15698"/>
    <cellStyle name="Note 3 4 2 2 2 2" xfId="38692"/>
    <cellStyle name="Note 3 4 2 2 3" xfId="20710"/>
    <cellStyle name="Note 3 4 2 2 3 2" xfId="38691"/>
    <cellStyle name="Note 3 4 2 2_Sheet2" xfId="38693"/>
    <cellStyle name="Note 3 4 2 3" xfId="12610"/>
    <cellStyle name="Note 3 4 2 3 2" xfId="38694"/>
    <cellStyle name="Note 3 4 2 4" xfId="17627"/>
    <cellStyle name="Note 3 4 2 4 2" xfId="38695"/>
    <cellStyle name="Note 3 4 2 5" xfId="45071"/>
    <cellStyle name="Note 3 4 2 6" xfId="48332"/>
    <cellStyle name="Note 3 4 2 7" xfId="48955"/>
    <cellStyle name="Note 3 4 2 8" xfId="48565"/>
    <cellStyle name="Note 3 4 2 9" xfId="49168"/>
    <cellStyle name="Note 3 4 2_Sheet1" xfId="38696"/>
    <cellStyle name="Note 3 4 3" xfId="2517"/>
    <cellStyle name="Note 3 4 3 2" xfId="4220"/>
    <cellStyle name="Note 3 4 3 2 2" xfId="38699"/>
    <cellStyle name="Note 3 4 3 2 3" xfId="38698"/>
    <cellStyle name="Note 3 4 3 2_Sheet2" xfId="38700"/>
    <cellStyle name="Note 3 4 3 3" xfId="14450"/>
    <cellStyle name="Note 3 4 3 3 2" xfId="38701"/>
    <cellStyle name="Note 3 4 3 4" xfId="19462"/>
    <cellStyle name="Note 3 4 3 4 2" xfId="38702"/>
    <cellStyle name="Note 3 4 3 5" xfId="38697"/>
    <cellStyle name="Note 3 4 3_Sheet2" xfId="38703"/>
    <cellStyle name="Note 3 4 4" xfId="12353"/>
    <cellStyle name="Note 3 4 4 2" xfId="38704"/>
    <cellStyle name="Note 3 4 5" xfId="17370"/>
    <cellStyle name="Note 3 4 5 2" xfId="38705"/>
    <cellStyle name="Note 3 4 6" xfId="44960"/>
    <cellStyle name="Note 3 4 7" xfId="45192"/>
    <cellStyle name="Note 3 4 8" xfId="48954"/>
    <cellStyle name="Note 3 4 9" xfId="48566"/>
    <cellStyle name="Note 3 4_Sheet1" xfId="38706"/>
    <cellStyle name="Note 3 5" xfId="914"/>
    <cellStyle name="Note 3 5 10" xfId="49052"/>
    <cellStyle name="Note 3 5 2" xfId="1181"/>
    <cellStyle name="Note 3 5 2 10" xfId="49216"/>
    <cellStyle name="Note 3 5 2 2" xfId="5534"/>
    <cellStyle name="Note 3 5 2 2 2" xfId="15699"/>
    <cellStyle name="Note 3 5 2 2 2 2" xfId="38708"/>
    <cellStyle name="Note 3 5 2 2 3" xfId="20711"/>
    <cellStyle name="Note 3 5 2 2 3 2" xfId="38707"/>
    <cellStyle name="Note 3 5 2 2_Sheet2" xfId="38709"/>
    <cellStyle name="Note 3 5 2 3" xfId="12611"/>
    <cellStyle name="Note 3 5 2 3 2" xfId="38710"/>
    <cellStyle name="Note 3 5 2 4" xfId="17628"/>
    <cellStyle name="Note 3 5 2 4 2" xfId="38711"/>
    <cellStyle name="Note 3 5 2 5" xfId="45072"/>
    <cellStyle name="Note 3 5 2 6" xfId="48333"/>
    <cellStyle name="Note 3 5 2 7" xfId="48957"/>
    <cellStyle name="Note 3 5 2 8" xfId="48563"/>
    <cellStyle name="Note 3 5 2 9" xfId="49053"/>
    <cellStyle name="Note 3 5 2_Sheet1" xfId="38712"/>
    <cellStyle name="Note 3 5 3" xfId="2518"/>
    <cellStyle name="Note 3 5 3 2" xfId="4221"/>
    <cellStyle name="Note 3 5 3 2 2" xfId="38715"/>
    <cellStyle name="Note 3 5 3 2 3" xfId="38714"/>
    <cellStyle name="Note 3 5 3 2_Sheet2" xfId="38716"/>
    <cellStyle name="Note 3 5 3 3" xfId="14451"/>
    <cellStyle name="Note 3 5 3 3 2" xfId="38717"/>
    <cellStyle name="Note 3 5 3 4" xfId="19463"/>
    <cellStyle name="Note 3 5 3 4 2" xfId="38718"/>
    <cellStyle name="Note 3 5 3 5" xfId="38713"/>
    <cellStyle name="Note 3 5 3_Sheet2" xfId="38719"/>
    <cellStyle name="Note 3 5 4" xfId="12354"/>
    <cellStyle name="Note 3 5 4 2" xfId="38720"/>
    <cellStyle name="Note 3 5 5" xfId="17371"/>
    <cellStyle name="Note 3 5 5 2" xfId="38721"/>
    <cellStyle name="Note 3 5 6" xfId="44961"/>
    <cellStyle name="Note 3 5 7" xfId="45193"/>
    <cellStyle name="Note 3 5 8" xfId="48956"/>
    <cellStyle name="Note 3 5 9" xfId="48564"/>
    <cellStyle name="Note 3 5_Sheet1" xfId="38722"/>
    <cellStyle name="Note 3 6" xfId="915"/>
    <cellStyle name="Note 3 6 10" xfId="49054"/>
    <cellStyle name="Note 3 6 2" xfId="1182"/>
    <cellStyle name="Note 3 6 2 10" xfId="48455"/>
    <cellStyle name="Note 3 6 2 2" xfId="5535"/>
    <cellStyle name="Note 3 6 2 2 2" xfId="15700"/>
    <cellStyle name="Note 3 6 2 2 2 2" xfId="38724"/>
    <cellStyle name="Note 3 6 2 2 3" xfId="20712"/>
    <cellStyle name="Note 3 6 2 2 3 2" xfId="38723"/>
    <cellStyle name="Note 3 6 2 2_Sheet2" xfId="38725"/>
    <cellStyle name="Note 3 6 2 3" xfId="12612"/>
    <cellStyle name="Note 3 6 2 3 2" xfId="38726"/>
    <cellStyle name="Note 3 6 2 4" xfId="17629"/>
    <cellStyle name="Note 3 6 2 4 2" xfId="38727"/>
    <cellStyle name="Note 3 6 2 5" xfId="45073"/>
    <cellStyle name="Note 3 6 2 6" xfId="48334"/>
    <cellStyle name="Note 3 6 2 7" xfId="48959"/>
    <cellStyle name="Note 3 6 2 8" xfId="48561"/>
    <cellStyle name="Note 3 6 2 9" xfId="49055"/>
    <cellStyle name="Note 3 6 2_Sheet1" xfId="38728"/>
    <cellStyle name="Note 3 6 3" xfId="2519"/>
    <cellStyle name="Note 3 6 3 2" xfId="4222"/>
    <cellStyle name="Note 3 6 3 2 2" xfId="38731"/>
    <cellStyle name="Note 3 6 3 2 3" xfId="38730"/>
    <cellStyle name="Note 3 6 3 2_Sheet2" xfId="38732"/>
    <cellStyle name="Note 3 6 3 3" xfId="14452"/>
    <cellStyle name="Note 3 6 3 3 2" xfId="38733"/>
    <cellStyle name="Note 3 6 3 4" xfId="19464"/>
    <cellStyle name="Note 3 6 3 4 2" xfId="38734"/>
    <cellStyle name="Note 3 6 3 5" xfId="38729"/>
    <cellStyle name="Note 3 6 3_Sheet2" xfId="38735"/>
    <cellStyle name="Note 3 6 4" xfId="12355"/>
    <cellStyle name="Note 3 6 4 2" xfId="38736"/>
    <cellStyle name="Note 3 6 5" xfId="17372"/>
    <cellStyle name="Note 3 6 5 2" xfId="38737"/>
    <cellStyle name="Note 3 6 6" xfId="44962"/>
    <cellStyle name="Note 3 6 7" xfId="45194"/>
    <cellStyle name="Note 3 6 8" xfId="48958"/>
    <cellStyle name="Note 3 6 9" xfId="48562"/>
    <cellStyle name="Note 3 6_Sheet1" xfId="38738"/>
    <cellStyle name="Note 3 7" xfId="916"/>
    <cellStyle name="Note 3 7 10" xfId="49056"/>
    <cellStyle name="Note 3 7 2" xfId="1183"/>
    <cellStyle name="Note 3 7 2 10" xfId="48454"/>
    <cellStyle name="Note 3 7 2 2" xfId="5536"/>
    <cellStyle name="Note 3 7 2 2 2" xfId="15701"/>
    <cellStyle name="Note 3 7 2 2 2 2" xfId="38740"/>
    <cellStyle name="Note 3 7 2 2 3" xfId="20713"/>
    <cellStyle name="Note 3 7 2 2 3 2" xfId="38739"/>
    <cellStyle name="Note 3 7 2 2_Sheet2" xfId="38741"/>
    <cellStyle name="Note 3 7 2 3" xfId="12613"/>
    <cellStyle name="Note 3 7 2 3 2" xfId="38742"/>
    <cellStyle name="Note 3 7 2 4" xfId="17630"/>
    <cellStyle name="Note 3 7 2 4 2" xfId="38743"/>
    <cellStyle name="Note 3 7 2 5" xfId="45074"/>
    <cellStyle name="Note 3 7 2 6" xfId="48335"/>
    <cellStyle name="Note 3 7 2 7" xfId="48961"/>
    <cellStyle name="Note 3 7 2 8" xfId="48559"/>
    <cellStyle name="Note 3 7 2 9" xfId="49057"/>
    <cellStyle name="Note 3 7 2_Sheet1" xfId="38744"/>
    <cellStyle name="Note 3 7 3" xfId="2520"/>
    <cellStyle name="Note 3 7 3 2" xfId="4223"/>
    <cellStyle name="Note 3 7 3 2 2" xfId="38747"/>
    <cellStyle name="Note 3 7 3 2 3" xfId="38746"/>
    <cellStyle name="Note 3 7 3 2_Sheet2" xfId="38748"/>
    <cellStyle name="Note 3 7 3 3" xfId="14453"/>
    <cellStyle name="Note 3 7 3 3 2" xfId="38749"/>
    <cellStyle name="Note 3 7 3 4" xfId="19465"/>
    <cellStyle name="Note 3 7 3 4 2" xfId="38750"/>
    <cellStyle name="Note 3 7 3 5" xfId="38745"/>
    <cellStyle name="Note 3 7 3_Sheet2" xfId="38751"/>
    <cellStyle name="Note 3 7 4" xfId="12356"/>
    <cellStyle name="Note 3 7 4 2" xfId="38752"/>
    <cellStyle name="Note 3 7 5" xfId="17373"/>
    <cellStyle name="Note 3 7 5 2" xfId="38753"/>
    <cellStyle name="Note 3 7 6" xfId="44963"/>
    <cellStyle name="Note 3 7 7" xfId="45195"/>
    <cellStyle name="Note 3 7 8" xfId="48960"/>
    <cellStyle name="Note 3 7 9" xfId="48560"/>
    <cellStyle name="Note 3 7_Sheet1" xfId="38754"/>
    <cellStyle name="Note 3 8" xfId="1177"/>
    <cellStyle name="Note 3 8 10" xfId="44198"/>
    <cellStyle name="Note 3 8 11" xfId="44964"/>
    <cellStyle name="Note 3 8 12" xfId="48336"/>
    <cellStyle name="Note 3 8 13" xfId="48962"/>
    <cellStyle name="Note 3 8 2" xfId="5530"/>
    <cellStyle name="Note 3 8 2 2" xfId="15695"/>
    <cellStyle name="Note 3 8 2 2 2" xfId="38756"/>
    <cellStyle name="Note 3 8 2 3" xfId="20707"/>
    <cellStyle name="Note 3 8 2 3 2" xfId="38755"/>
    <cellStyle name="Note 3 8 2_Sheet2" xfId="38757"/>
    <cellStyle name="Note 3 8 3" xfId="12607"/>
    <cellStyle name="Note 3 8 3 2" xfId="38758"/>
    <cellStyle name="Note 3 8 3 3" xfId="22244"/>
    <cellStyle name="Note 3 8 4" xfId="17624"/>
    <cellStyle name="Note 3 8 4 2" xfId="38759"/>
    <cellStyle name="Note 3 8 4 3" xfId="22475"/>
    <cellStyle name="Note 3 8 5" xfId="22439"/>
    <cellStyle name="Note 3 8 6" xfId="44814"/>
    <cellStyle name="Note 3 8 7" xfId="43983"/>
    <cellStyle name="Note 3 8 8" xfId="44572"/>
    <cellStyle name="Note 3 8 9" xfId="44190"/>
    <cellStyle name="Note 3 8_Sheet1" xfId="38760"/>
    <cellStyle name="Note 3 9" xfId="2514"/>
    <cellStyle name="Note 3 9 2" xfId="4217"/>
    <cellStyle name="Note 3 9 2 2" xfId="38762"/>
    <cellStyle name="Note 3 9 2 3" xfId="38761"/>
    <cellStyle name="Note 3 9 2_Sheet2" xfId="38763"/>
    <cellStyle name="Note 3 9 3" xfId="14447"/>
    <cellStyle name="Note 3 9 3 2" xfId="38764"/>
    <cellStyle name="Note 3 9 4" xfId="19459"/>
    <cellStyle name="Note 3 9 4 2" xfId="38765"/>
    <cellStyle name="Note 3 9 5" xfId="48963"/>
    <cellStyle name="Note 3 9 6" xfId="48557"/>
    <cellStyle name="Note 3 9 7" xfId="49058"/>
    <cellStyle name="Note 3 9 8" xfId="48453"/>
    <cellStyle name="Note 3 9 9" xfId="48786"/>
    <cellStyle name="Note 3 9_Sheet1" xfId="38766"/>
    <cellStyle name="Note 3_57" xfId="22245"/>
    <cellStyle name="Note 30" xfId="38767"/>
    <cellStyle name="Note 30 2" xfId="38768"/>
    <cellStyle name="Note 30 3" xfId="38769"/>
    <cellStyle name="Note 31" xfId="38770"/>
    <cellStyle name="Note 31 2" xfId="38771"/>
    <cellStyle name="Note 31 3" xfId="38772"/>
    <cellStyle name="Note 32" xfId="38773"/>
    <cellStyle name="Note 32 2" xfId="38774"/>
    <cellStyle name="Note 32 3" xfId="38775"/>
    <cellStyle name="Note 33" xfId="38776"/>
    <cellStyle name="Note 33 2" xfId="38777"/>
    <cellStyle name="Note 33 3" xfId="38778"/>
    <cellStyle name="Note 34" xfId="38779"/>
    <cellStyle name="Note 34 2" xfId="38780"/>
    <cellStyle name="Note 34 3" xfId="38781"/>
    <cellStyle name="Note 35" xfId="38782"/>
    <cellStyle name="Note 35 2" xfId="38783"/>
    <cellStyle name="Note 35 3" xfId="38784"/>
    <cellStyle name="Note 36" xfId="38785"/>
    <cellStyle name="Note 36 2" xfId="38786"/>
    <cellStyle name="Note 36 3" xfId="38787"/>
    <cellStyle name="Note 37" xfId="38788"/>
    <cellStyle name="Note 37 2" xfId="38789"/>
    <cellStyle name="Note 38" xfId="38790"/>
    <cellStyle name="Note 38 2" xfId="38791"/>
    <cellStyle name="Note 39" xfId="38792"/>
    <cellStyle name="Note 39 2" xfId="38793"/>
    <cellStyle name="Note 4" xfId="917"/>
    <cellStyle name="Note 4 10" xfId="12357"/>
    <cellStyle name="Note 4 10 2" xfId="38794"/>
    <cellStyle name="Note 4 11" xfId="17374"/>
    <cellStyle name="Note 4 11 2" xfId="38795"/>
    <cellStyle name="Note 4 12" xfId="45196"/>
    <cellStyle name="Note 4 13" xfId="48964"/>
    <cellStyle name="Note 4 2" xfId="918"/>
    <cellStyle name="Note 4 2 10" xfId="49059"/>
    <cellStyle name="Note 4 2 2" xfId="1185"/>
    <cellStyle name="Note 4 2 2 10" xfId="48452"/>
    <cellStyle name="Note 4 2 2 2" xfId="5538"/>
    <cellStyle name="Note 4 2 2 2 2" xfId="15703"/>
    <cellStyle name="Note 4 2 2 2 2 2" xfId="38797"/>
    <cellStyle name="Note 4 2 2 2 3" xfId="20715"/>
    <cellStyle name="Note 4 2 2 2 3 2" xfId="38796"/>
    <cellStyle name="Note 4 2 2 2_Sheet2" xfId="38798"/>
    <cellStyle name="Note 4 2 2 3" xfId="12615"/>
    <cellStyle name="Note 4 2 2 3 2" xfId="38799"/>
    <cellStyle name="Note 4 2 2 4" xfId="17632"/>
    <cellStyle name="Note 4 2 2 4 2" xfId="38800"/>
    <cellStyle name="Note 4 2 2 5" xfId="45076"/>
    <cellStyle name="Note 4 2 2 6" xfId="48337"/>
    <cellStyle name="Note 4 2 2 7" xfId="48966"/>
    <cellStyle name="Note 4 2 2 8" xfId="48555"/>
    <cellStyle name="Note 4 2 2 9" xfId="49060"/>
    <cellStyle name="Note 4 2 2_Sheet1" xfId="38801"/>
    <cellStyle name="Note 4 2 3" xfId="2522"/>
    <cellStyle name="Note 4 2 3 2" xfId="4225"/>
    <cellStyle name="Note 4 2 3 2 2" xfId="38804"/>
    <cellStyle name="Note 4 2 3 2 3" xfId="38803"/>
    <cellStyle name="Note 4 2 3 2_Sheet2" xfId="38805"/>
    <cellStyle name="Note 4 2 3 3" xfId="14455"/>
    <cellStyle name="Note 4 2 3 3 2" xfId="38806"/>
    <cellStyle name="Note 4 2 3 4" xfId="19467"/>
    <cellStyle name="Note 4 2 3 4 2" xfId="38807"/>
    <cellStyle name="Note 4 2 3 5" xfId="38802"/>
    <cellStyle name="Note 4 2 3_Sheet2" xfId="38808"/>
    <cellStyle name="Note 4 2 4" xfId="12358"/>
    <cellStyle name="Note 4 2 4 2" xfId="38809"/>
    <cellStyle name="Note 4 2 5" xfId="17375"/>
    <cellStyle name="Note 4 2 5 2" xfId="38810"/>
    <cellStyle name="Note 4 2 6" xfId="44965"/>
    <cellStyle name="Note 4 2 7" xfId="45197"/>
    <cellStyle name="Note 4 2 8" xfId="48965"/>
    <cellStyle name="Note 4 2 9" xfId="48556"/>
    <cellStyle name="Note 4 2_Sheet1" xfId="38811"/>
    <cellStyle name="Note 4 3" xfId="919"/>
    <cellStyle name="Note 4 3 10" xfId="49061"/>
    <cellStyle name="Note 4 3 2" xfId="1186"/>
    <cellStyle name="Note 4 3 2 10" xfId="48451"/>
    <cellStyle name="Note 4 3 2 2" xfId="5539"/>
    <cellStyle name="Note 4 3 2 2 2" xfId="15704"/>
    <cellStyle name="Note 4 3 2 2 2 2" xfId="38813"/>
    <cellStyle name="Note 4 3 2 2 3" xfId="20716"/>
    <cellStyle name="Note 4 3 2 2 3 2" xfId="38812"/>
    <cellStyle name="Note 4 3 2 2_Sheet2" xfId="38814"/>
    <cellStyle name="Note 4 3 2 3" xfId="12616"/>
    <cellStyle name="Note 4 3 2 3 2" xfId="38815"/>
    <cellStyle name="Note 4 3 2 4" xfId="17633"/>
    <cellStyle name="Note 4 3 2 4 2" xfId="38816"/>
    <cellStyle name="Note 4 3 2 5" xfId="45077"/>
    <cellStyle name="Note 4 3 2 6" xfId="48338"/>
    <cellStyle name="Note 4 3 2 7" xfId="48968"/>
    <cellStyle name="Note 4 3 2 8" xfId="48553"/>
    <cellStyle name="Note 4 3 2 9" xfId="49062"/>
    <cellStyle name="Note 4 3 2_Sheet1" xfId="38817"/>
    <cellStyle name="Note 4 3 3" xfId="2523"/>
    <cellStyle name="Note 4 3 3 2" xfId="4226"/>
    <cellStyle name="Note 4 3 3 2 2" xfId="38820"/>
    <cellStyle name="Note 4 3 3 2 3" xfId="38819"/>
    <cellStyle name="Note 4 3 3 2_Sheet2" xfId="38821"/>
    <cellStyle name="Note 4 3 3 3" xfId="14456"/>
    <cellStyle name="Note 4 3 3 3 2" xfId="38822"/>
    <cellStyle name="Note 4 3 3 4" xfId="19468"/>
    <cellStyle name="Note 4 3 3 4 2" xfId="38823"/>
    <cellStyle name="Note 4 3 3 5" xfId="38818"/>
    <cellStyle name="Note 4 3 3_Sheet2" xfId="38824"/>
    <cellStyle name="Note 4 3 4" xfId="12359"/>
    <cellStyle name="Note 4 3 4 2" xfId="38825"/>
    <cellStyle name="Note 4 3 5" xfId="17376"/>
    <cellStyle name="Note 4 3 5 2" xfId="38826"/>
    <cellStyle name="Note 4 3 6" xfId="44966"/>
    <cellStyle name="Note 4 3 7" xfId="45198"/>
    <cellStyle name="Note 4 3 8" xfId="48967"/>
    <cellStyle name="Note 4 3 9" xfId="48554"/>
    <cellStyle name="Note 4 3_Sheet1" xfId="38827"/>
    <cellStyle name="Note 4 4" xfId="920"/>
    <cellStyle name="Note 4 4 10" xfId="49063"/>
    <cellStyle name="Note 4 4 2" xfId="1187"/>
    <cellStyle name="Note 4 4 2 10" xfId="48450"/>
    <cellStyle name="Note 4 4 2 2" xfId="5540"/>
    <cellStyle name="Note 4 4 2 2 2" xfId="15705"/>
    <cellStyle name="Note 4 4 2 2 2 2" xfId="38829"/>
    <cellStyle name="Note 4 4 2 2 3" xfId="20717"/>
    <cellStyle name="Note 4 4 2 2 3 2" xfId="38828"/>
    <cellStyle name="Note 4 4 2 2_Sheet2" xfId="38830"/>
    <cellStyle name="Note 4 4 2 3" xfId="12617"/>
    <cellStyle name="Note 4 4 2 3 2" xfId="38831"/>
    <cellStyle name="Note 4 4 2 4" xfId="17634"/>
    <cellStyle name="Note 4 4 2 4 2" xfId="38832"/>
    <cellStyle name="Note 4 4 2 5" xfId="45078"/>
    <cellStyle name="Note 4 4 2 6" xfId="48339"/>
    <cellStyle name="Note 4 4 2 7" xfId="48970"/>
    <cellStyle name="Note 4 4 2 8" xfId="48551"/>
    <cellStyle name="Note 4 4 2 9" xfId="49064"/>
    <cellStyle name="Note 4 4 2_Sheet1" xfId="38833"/>
    <cellStyle name="Note 4 4 3" xfId="2524"/>
    <cellStyle name="Note 4 4 3 2" xfId="4227"/>
    <cellStyle name="Note 4 4 3 2 2" xfId="38836"/>
    <cellStyle name="Note 4 4 3 2 3" xfId="38835"/>
    <cellStyle name="Note 4 4 3 2_Sheet2" xfId="38837"/>
    <cellStyle name="Note 4 4 3 3" xfId="14457"/>
    <cellStyle name="Note 4 4 3 3 2" xfId="38838"/>
    <cellStyle name="Note 4 4 3 4" xfId="19469"/>
    <cellStyle name="Note 4 4 3 4 2" xfId="38839"/>
    <cellStyle name="Note 4 4 3 5" xfId="38834"/>
    <cellStyle name="Note 4 4 3_Sheet2" xfId="38840"/>
    <cellStyle name="Note 4 4 4" xfId="12360"/>
    <cellStyle name="Note 4 4 4 2" xfId="38841"/>
    <cellStyle name="Note 4 4 5" xfId="17377"/>
    <cellStyle name="Note 4 4 5 2" xfId="38842"/>
    <cellStyle name="Note 4 4 6" xfId="44967"/>
    <cellStyle name="Note 4 4 7" xfId="45199"/>
    <cellStyle name="Note 4 4 8" xfId="48969"/>
    <cellStyle name="Note 4 4 9" xfId="48552"/>
    <cellStyle name="Note 4 4_Sheet1" xfId="38843"/>
    <cellStyle name="Note 4 5" xfId="921"/>
    <cellStyle name="Note 4 5 10" xfId="49065"/>
    <cellStyle name="Note 4 5 2" xfId="1188"/>
    <cellStyle name="Note 4 5 2 10" xfId="48412"/>
    <cellStyle name="Note 4 5 2 2" xfId="5541"/>
    <cellStyle name="Note 4 5 2 2 2" xfId="15706"/>
    <cellStyle name="Note 4 5 2 2 2 2" xfId="38845"/>
    <cellStyle name="Note 4 5 2 2 3" xfId="20718"/>
    <cellStyle name="Note 4 5 2 2 3 2" xfId="38844"/>
    <cellStyle name="Note 4 5 2 2_Sheet2" xfId="38846"/>
    <cellStyle name="Note 4 5 2 3" xfId="12618"/>
    <cellStyle name="Note 4 5 2 3 2" xfId="38847"/>
    <cellStyle name="Note 4 5 2 4" xfId="17635"/>
    <cellStyle name="Note 4 5 2 4 2" xfId="38848"/>
    <cellStyle name="Note 4 5 2 5" xfId="45079"/>
    <cellStyle name="Note 4 5 2 6" xfId="48340"/>
    <cellStyle name="Note 4 5 2 7" xfId="48972"/>
    <cellStyle name="Note 4 5 2 8" xfId="48549"/>
    <cellStyle name="Note 4 5 2 9" xfId="49066"/>
    <cellStyle name="Note 4 5 2_Sheet1" xfId="38849"/>
    <cellStyle name="Note 4 5 3" xfId="2525"/>
    <cellStyle name="Note 4 5 3 2" xfId="4228"/>
    <cellStyle name="Note 4 5 3 2 2" xfId="38852"/>
    <cellStyle name="Note 4 5 3 2 3" xfId="38851"/>
    <cellStyle name="Note 4 5 3 2_Sheet2" xfId="38853"/>
    <cellStyle name="Note 4 5 3 3" xfId="14458"/>
    <cellStyle name="Note 4 5 3 3 2" xfId="38854"/>
    <cellStyle name="Note 4 5 3 4" xfId="19470"/>
    <cellStyle name="Note 4 5 3 4 2" xfId="38855"/>
    <cellStyle name="Note 4 5 3 5" xfId="38850"/>
    <cellStyle name="Note 4 5 3_Sheet2" xfId="38856"/>
    <cellStyle name="Note 4 5 4" xfId="12361"/>
    <cellStyle name="Note 4 5 4 2" xfId="38857"/>
    <cellStyle name="Note 4 5 5" xfId="17378"/>
    <cellStyle name="Note 4 5 5 2" xfId="38858"/>
    <cellStyle name="Note 4 5 6" xfId="44968"/>
    <cellStyle name="Note 4 5 7" xfId="45200"/>
    <cellStyle name="Note 4 5 8" xfId="48971"/>
    <cellStyle name="Note 4 5 9" xfId="48550"/>
    <cellStyle name="Note 4 5_Sheet1" xfId="38859"/>
    <cellStyle name="Note 4 6" xfId="922"/>
    <cellStyle name="Note 4 6 10" xfId="49067"/>
    <cellStyle name="Note 4 6 2" xfId="1189"/>
    <cellStyle name="Note 4 6 2 10" xfId="48449"/>
    <cellStyle name="Note 4 6 2 2" xfId="5542"/>
    <cellStyle name="Note 4 6 2 2 2" xfId="15707"/>
    <cellStyle name="Note 4 6 2 2 2 2" xfId="38861"/>
    <cellStyle name="Note 4 6 2 2 3" xfId="20719"/>
    <cellStyle name="Note 4 6 2 2 3 2" xfId="38860"/>
    <cellStyle name="Note 4 6 2 2_Sheet2" xfId="38862"/>
    <cellStyle name="Note 4 6 2 3" xfId="12619"/>
    <cellStyle name="Note 4 6 2 3 2" xfId="38863"/>
    <cellStyle name="Note 4 6 2 4" xfId="17636"/>
    <cellStyle name="Note 4 6 2 4 2" xfId="38864"/>
    <cellStyle name="Note 4 6 2 5" xfId="45080"/>
    <cellStyle name="Note 4 6 2 6" xfId="48341"/>
    <cellStyle name="Note 4 6 2 7" xfId="48974"/>
    <cellStyle name="Note 4 6 2 8" xfId="48547"/>
    <cellStyle name="Note 4 6 2 9" xfId="49068"/>
    <cellStyle name="Note 4 6 2_Sheet1" xfId="38865"/>
    <cellStyle name="Note 4 6 3" xfId="2526"/>
    <cellStyle name="Note 4 6 3 2" xfId="4229"/>
    <cellStyle name="Note 4 6 3 2 2" xfId="38868"/>
    <cellStyle name="Note 4 6 3 2 3" xfId="38867"/>
    <cellStyle name="Note 4 6 3 2_Sheet2" xfId="38869"/>
    <cellStyle name="Note 4 6 3 3" xfId="14459"/>
    <cellStyle name="Note 4 6 3 3 2" xfId="38870"/>
    <cellStyle name="Note 4 6 3 4" xfId="19471"/>
    <cellStyle name="Note 4 6 3 4 2" xfId="38871"/>
    <cellStyle name="Note 4 6 3 5" xfId="38866"/>
    <cellStyle name="Note 4 6 3_Sheet2" xfId="38872"/>
    <cellStyle name="Note 4 6 4" xfId="12362"/>
    <cellStyle name="Note 4 6 4 2" xfId="38873"/>
    <cellStyle name="Note 4 6 5" xfId="17379"/>
    <cellStyle name="Note 4 6 5 2" xfId="38874"/>
    <cellStyle name="Note 4 6 6" xfId="44969"/>
    <cellStyle name="Note 4 6 7" xfId="45201"/>
    <cellStyle name="Note 4 6 8" xfId="48973"/>
    <cellStyle name="Note 4 6 9" xfId="48548"/>
    <cellStyle name="Note 4 6_Sheet1" xfId="38875"/>
    <cellStyle name="Note 4 7" xfId="923"/>
    <cellStyle name="Note 4 7 10" xfId="49069"/>
    <cellStyle name="Note 4 7 2" xfId="1190"/>
    <cellStyle name="Note 4 7 2 10" xfId="48448"/>
    <cellStyle name="Note 4 7 2 2" xfId="5543"/>
    <cellStyle name="Note 4 7 2 2 2" xfId="15708"/>
    <cellStyle name="Note 4 7 2 2 2 2" xfId="38877"/>
    <cellStyle name="Note 4 7 2 2 3" xfId="20720"/>
    <cellStyle name="Note 4 7 2 2 3 2" xfId="38876"/>
    <cellStyle name="Note 4 7 2 2_Sheet2" xfId="38878"/>
    <cellStyle name="Note 4 7 2 3" xfId="12620"/>
    <cellStyle name="Note 4 7 2 3 2" xfId="38879"/>
    <cellStyle name="Note 4 7 2 4" xfId="17637"/>
    <cellStyle name="Note 4 7 2 4 2" xfId="38880"/>
    <cellStyle name="Note 4 7 2 5" xfId="45081"/>
    <cellStyle name="Note 4 7 2 6" xfId="48342"/>
    <cellStyle name="Note 4 7 2 7" xfId="48976"/>
    <cellStyle name="Note 4 7 2 8" xfId="48546"/>
    <cellStyle name="Note 4 7 2 9" xfId="49070"/>
    <cellStyle name="Note 4 7 2_Sheet1" xfId="38881"/>
    <cellStyle name="Note 4 7 3" xfId="2527"/>
    <cellStyle name="Note 4 7 3 2" xfId="4230"/>
    <cellStyle name="Note 4 7 3 2 2" xfId="38884"/>
    <cellStyle name="Note 4 7 3 2 3" xfId="38883"/>
    <cellStyle name="Note 4 7 3 2_Sheet2" xfId="38885"/>
    <cellStyle name="Note 4 7 3 3" xfId="14460"/>
    <cellStyle name="Note 4 7 3 3 2" xfId="38886"/>
    <cellStyle name="Note 4 7 3 4" xfId="19472"/>
    <cellStyle name="Note 4 7 3 4 2" xfId="38887"/>
    <cellStyle name="Note 4 7 3 5" xfId="38882"/>
    <cellStyle name="Note 4 7 3_Sheet2" xfId="38888"/>
    <cellStyle name="Note 4 7 4" xfId="12363"/>
    <cellStyle name="Note 4 7 4 2" xfId="38889"/>
    <cellStyle name="Note 4 7 5" xfId="17380"/>
    <cellStyle name="Note 4 7 5 2" xfId="38890"/>
    <cellStyle name="Note 4 7 6" xfId="44970"/>
    <cellStyle name="Note 4 7 7" xfId="45202"/>
    <cellStyle name="Note 4 7 8" xfId="48975"/>
    <cellStyle name="Note 4 7 9" xfId="48414"/>
    <cellStyle name="Note 4 7_Sheet1" xfId="38891"/>
    <cellStyle name="Note 4 8" xfId="1184"/>
    <cellStyle name="Note 4 8 10" xfId="48447"/>
    <cellStyle name="Note 4 8 2" xfId="5537"/>
    <cellStyle name="Note 4 8 2 2" xfId="15702"/>
    <cellStyle name="Note 4 8 2 2 2" xfId="38893"/>
    <cellStyle name="Note 4 8 2 3" xfId="20714"/>
    <cellStyle name="Note 4 8 2 3 2" xfId="38892"/>
    <cellStyle name="Note 4 8 2_Sheet2" xfId="38894"/>
    <cellStyle name="Note 4 8 3" xfId="12614"/>
    <cellStyle name="Note 4 8 3 2" xfId="38895"/>
    <cellStyle name="Note 4 8 4" xfId="17631"/>
    <cellStyle name="Note 4 8 4 2" xfId="38896"/>
    <cellStyle name="Note 4 8 5" xfId="45075"/>
    <cellStyle name="Note 4 8 6" xfId="48343"/>
    <cellStyle name="Note 4 8 7" xfId="48977"/>
    <cellStyle name="Note 4 8 8" xfId="48545"/>
    <cellStyle name="Note 4 8 9" xfId="49071"/>
    <cellStyle name="Note 4 8_Sheet1" xfId="38897"/>
    <cellStyle name="Note 4 9" xfId="2521"/>
    <cellStyle name="Note 4 9 2" xfId="4224"/>
    <cellStyle name="Note 4 9 2 2" xfId="38900"/>
    <cellStyle name="Note 4 9 2 3" xfId="38899"/>
    <cellStyle name="Note 4 9 2_Sheet2" xfId="38901"/>
    <cellStyle name="Note 4 9 3" xfId="14454"/>
    <cellStyle name="Note 4 9 3 2" xfId="38902"/>
    <cellStyle name="Note 4 9 4" xfId="19466"/>
    <cellStyle name="Note 4 9 4 2" xfId="38903"/>
    <cellStyle name="Note 4 9 5" xfId="38898"/>
    <cellStyle name="Note 4 9_Sheet2" xfId="38904"/>
    <cellStyle name="Note 4_57" xfId="22246"/>
    <cellStyle name="Note 40" xfId="38905"/>
    <cellStyle name="Note 40 2" xfId="38906"/>
    <cellStyle name="Note 41" xfId="38907"/>
    <cellStyle name="Note 41 2" xfId="38908"/>
    <cellStyle name="Note 42" xfId="38909"/>
    <cellStyle name="Note 42 2" xfId="38910"/>
    <cellStyle name="Note 43" xfId="38911"/>
    <cellStyle name="Note 43 2" xfId="38912"/>
    <cellStyle name="Note 44" xfId="38913"/>
    <cellStyle name="Note 44 2" xfId="38914"/>
    <cellStyle name="Note 45" xfId="38915"/>
    <cellStyle name="Note 45 2" xfId="38916"/>
    <cellStyle name="Note 46" xfId="38917"/>
    <cellStyle name="Note 46 2" xfId="38918"/>
    <cellStyle name="Note 47" xfId="38919"/>
    <cellStyle name="Note 47 2" xfId="38920"/>
    <cellStyle name="Note 48" xfId="38921"/>
    <cellStyle name="Note 48 2" xfId="38922"/>
    <cellStyle name="Note 49" xfId="38923"/>
    <cellStyle name="Note 49 2" xfId="38924"/>
    <cellStyle name="Note 5" xfId="924"/>
    <cellStyle name="Note 5 10" xfId="12364"/>
    <cellStyle name="Note 5 10 2" xfId="38925"/>
    <cellStyle name="Note 5 11" xfId="17381"/>
    <cellStyle name="Note 5 11 2" xfId="38926"/>
    <cellStyle name="Note 5 12" xfId="45203"/>
    <cellStyle name="Note 5 13" xfId="48978"/>
    <cellStyle name="Note 5 2" xfId="925"/>
    <cellStyle name="Note 5 2 10" xfId="49072"/>
    <cellStyle name="Note 5 2 2" xfId="1192"/>
    <cellStyle name="Note 5 2 2 10" xfId="48446"/>
    <cellStyle name="Note 5 2 2 2" xfId="5545"/>
    <cellStyle name="Note 5 2 2 2 2" xfId="15710"/>
    <cellStyle name="Note 5 2 2 2 2 2" xfId="38928"/>
    <cellStyle name="Note 5 2 2 2 3" xfId="20722"/>
    <cellStyle name="Note 5 2 2 2 3 2" xfId="38927"/>
    <cellStyle name="Note 5 2 2 2_Sheet2" xfId="38929"/>
    <cellStyle name="Note 5 2 2 3" xfId="12622"/>
    <cellStyle name="Note 5 2 2 3 2" xfId="38930"/>
    <cellStyle name="Note 5 2 2 4" xfId="17639"/>
    <cellStyle name="Note 5 2 2 4 2" xfId="38931"/>
    <cellStyle name="Note 5 2 2 5" xfId="45083"/>
    <cellStyle name="Note 5 2 2 6" xfId="48344"/>
    <cellStyle name="Note 5 2 2 7" xfId="48980"/>
    <cellStyle name="Note 5 2 2 8" xfId="48542"/>
    <cellStyle name="Note 5 2 2 9" xfId="49073"/>
    <cellStyle name="Note 5 2 2_Sheet1" xfId="38932"/>
    <cellStyle name="Note 5 2 3" xfId="2529"/>
    <cellStyle name="Note 5 2 3 2" xfId="4232"/>
    <cellStyle name="Note 5 2 3 2 2" xfId="38935"/>
    <cellStyle name="Note 5 2 3 2 3" xfId="38934"/>
    <cellStyle name="Note 5 2 3 2_Sheet2" xfId="38936"/>
    <cellStyle name="Note 5 2 3 3" xfId="14462"/>
    <cellStyle name="Note 5 2 3 3 2" xfId="38937"/>
    <cellStyle name="Note 5 2 3 4" xfId="19474"/>
    <cellStyle name="Note 5 2 3 4 2" xfId="38938"/>
    <cellStyle name="Note 5 2 3 5" xfId="38933"/>
    <cellStyle name="Note 5 2 3_Sheet2" xfId="38939"/>
    <cellStyle name="Note 5 2 4" xfId="12365"/>
    <cellStyle name="Note 5 2 4 2" xfId="38940"/>
    <cellStyle name="Note 5 2 5" xfId="17382"/>
    <cellStyle name="Note 5 2 5 2" xfId="38941"/>
    <cellStyle name="Note 5 2 6" xfId="44971"/>
    <cellStyle name="Note 5 2 7" xfId="45204"/>
    <cellStyle name="Note 5 2 8" xfId="48979"/>
    <cellStyle name="Note 5 2 9" xfId="48543"/>
    <cellStyle name="Note 5 2_Sheet1" xfId="38942"/>
    <cellStyle name="Note 5 3" xfId="926"/>
    <cellStyle name="Note 5 3 10" xfId="48419"/>
    <cellStyle name="Note 5 3 2" xfId="1193"/>
    <cellStyle name="Note 5 3 2 10" xfId="48445"/>
    <cellStyle name="Note 5 3 2 2" xfId="5546"/>
    <cellStyle name="Note 5 3 2 2 2" xfId="15711"/>
    <cellStyle name="Note 5 3 2 2 2 2" xfId="38944"/>
    <cellStyle name="Note 5 3 2 2 3" xfId="20723"/>
    <cellStyle name="Note 5 3 2 2 3 2" xfId="38943"/>
    <cellStyle name="Note 5 3 2 2_Sheet2" xfId="38945"/>
    <cellStyle name="Note 5 3 2 3" xfId="12623"/>
    <cellStyle name="Note 5 3 2 3 2" xfId="38946"/>
    <cellStyle name="Note 5 3 2 4" xfId="17640"/>
    <cellStyle name="Note 5 3 2 4 2" xfId="38947"/>
    <cellStyle name="Note 5 3 2 5" xfId="45084"/>
    <cellStyle name="Note 5 3 2 6" xfId="48345"/>
    <cellStyle name="Note 5 3 2 7" xfId="48982"/>
    <cellStyle name="Note 5 3 2 8" xfId="48413"/>
    <cellStyle name="Note 5 3 2 9" xfId="48420"/>
    <cellStyle name="Note 5 3 2_Sheet1" xfId="38948"/>
    <cellStyle name="Note 5 3 3" xfId="2530"/>
    <cellStyle name="Note 5 3 3 2" xfId="4233"/>
    <cellStyle name="Note 5 3 3 2 2" xfId="38951"/>
    <cellStyle name="Note 5 3 3 2 3" xfId="38950"/>
    <cellStyle name="Note 5 3 3 2_Sheet2" xfId="38952"/>
    <cellStyle name="Note 5 3 3 3" xfId="14463"/>
    <cellStyle name="Note 5 3 3 3 2" xfId="38953"/>
    <cellStyle name="Note 5 3 3 4" xfId="19475"/>
    <cellStyle name="Note 5 3 3 4 2" xfId="38954"/>
    <cellStyle name="Note 5 3 3 5" xfId="38949"/>
    <cellStyle name="Note 5 3 3_Sheet2" xfId="38955"/>
    <cellStyle name="Note 5 3 4" xfId="12366"/>
    <cellStyle name="Note 5 3 4 2" xfId="38956"/>
    <cellStyle name="Note 5 3 5" xfId="17383"/>
    <cellStyle name="Note 5 3 5 2" xfId="38957"/>
    <cellStyle name="Note 5 3 6" xfId="44972"/>
    <cellStyle name="Note 5 3 7" xfId="45205"/>
    <cellStyle name="Note 5 3 8" xfId="48981"/>
    <cellStyle name="Note 5 3 9" xfId="48541"/>
    <cellStyle name="Note 5 3_Sheet1" xfId="38958"/>
    <cellStyle name="Note 5 4" xfId="927"/>
    <cellStyle name="Note 5 4 10" xfId="49074"/>
    <cellStyle name="Note 5 4 2" xfId="1194"/>
    <cellStyle name="Note 5 4 2 10" xfId="48444"/>
    <cellStyle name="Note 5 4 2 2" xfId="5547"/>
    <cellStyle name="Note 5 4 2 2 2" xfId="15712"/>
    <cellStyle name="Note 5 4 2 2 2 2" xfId="38960"/>
    <cellStyle name="Note 5 4 2 2 3" xfId="20724"/>
    <cellStyle name="Note 5 4 2 2 3 2" xfId="38959"/>
    <cellStyle name="Note 5 4 2 2_Sheet2" xfId="38961"/>
    <cellStyle name="Note 5 4 2 3" xfId="12624"/>
    <cellStyle name="Note 5 4 2 3 2" xfId="38962"/>
    <cellStyle name="Note 5 4 2 4" xfId="17641"/>
    <cellStyle name="Note 5 4 2 4 2" xfId="38963"/>
    <cellStyle name="Note 5 4 2 5" xfId="45085"/>
    <cellStyle name="Note 5 4 2 6" xfId="48346"/>
    <cellStyle name="Note 5 4 2 7" xfId="48984"/>
    <cellStyle name="Note 5 4 2 8" xfId="48539"/>
    <cellStyle name="Note 5 4 2 9" xfId="49075"/>
    <cellStyle name="Note 5 4 2_Sheet1" xfId="38964"/>
    <cellStyle name="Note 5 4 3" xfId="2531"/>
    <cellStyle name="Note 5 4 3 2" xfId="4234"/>
    <cellStyle name="Note 5 4 3 2 2" xfId="38967"/>
    <cellStyle name="Note 5 4 3 2 3" xfId="38966"/>
    <cellStyle name="Note 5 4 3 2_Sheet2" xfId="38968"/>
    <cellStyle name="Note 5 4 3 3" xfId="14464"/>
    <cellStyle name="Note 5 4 3 3 2" xfId="38969"/>
    <cellStyle name="Note 5 4 3 4" xfId="19476"/>
    <cellStyle name="Note 5 4 3 4 2" xfId="38970"/>
    <cellStyle name="Note 5 4 3 5" xfId="38965"/>
    <cellStyle name="Note 5 4 3_Sheet2" xfId="38971"/>
    <cellStyle name="Note 5 4 4" xfId="12367"/>
    <cellStyle name="Note 5 4 4 2" xfId="38972"/>
    <cellStyle name="Note 5 4 5" xfId="17384"/>
    <cellStyle name="Note 5 4 5 2" xfId="38973"/>
    <cellStyle name="Note 5 4 6" xfId="44973"/>
    <cellStyle name="Note 5 4 7" xfId="45206"/>
    <cellStyle name="Note 5 4 8" xfId="48983"/>
    <cellStyle name="Note 5 4 9" xfId="48540"/>
    <cellStyle name="Note 5 4_Sheet1" xfId="38974"/>
    <cellStyle name="Note 5 5" xfId="928"/>
    <cellStyle name="Note 5 5 10" xfId="49076"/>
    <cellStyle name="Note 5 5 2" xfId="1195"/>
    <cellStyle name="Note 5 5 2 10" xfId="48443"/>
    <cellStyle name="Note 5 5 2 2" xfId="5548"/>
    <cellStyle name="Note 5 5 2 2 2" xfId="15713"/>
    <cellStyle name="Note 5 5 2 2 2 2" xfId="38976"/>
    <cellStyle name="Note 5 5 2 2 3" xfId="20725"/>
    <cellStyle name="Note 5 5 2 2 3 2" xfId="38975"/>
    <cellStyle name="Note 5 5 2 2_Sheet2" xfId="38977"/>
    <cellStyle name="Note 5 5 2 3" xfId="12625"/>
    <cellStyle name="Note 5 5 2 3 2" xfId="38978"/>
    <cellStyle name="Note 5 5 2 4" xfId="17642"/>
    <cellStyle name="Note 5 5 2 4 2" xfId="38979"/>
    <cellStyle name="Note 5 5 2 5" xfId="45086"/>
    <cellStyle name="Note 5 5 2 6" xfId="48347"/>
    <cellStyle name="Note 5 5 2 7" xfId="48986"/>
    <cellStyle name="Note 5 5 2 8" xfId="48537"/>
    <cellStyle name="Note 5 5 2 9" xfId="49077"/>
    <cellStyle name="Note 5 5 2_Sheet1" xfId="38980"/>
    <cellStyle name="Note 5 5 3" xfId="2532"/>
    <cellStyle name="Note 5 5 3 2" xfId="4235"/>
    <cellStyle name="Note 5 5 3 2 2" xfId="38983"/>
    <cellStyle name="Note 5 5 3 2 3" xfId="38982"/>
    <cellStyle name="Note 5 5 3 2_Sheet2" xfId="38984"/>
    <cellStyle name="Note 5 5 3 3" xfId="14465"/>
    <cellStyle name="Note 5 5 3 3 2" xfId="38985"/>
    <cellStyle name="Note 5 5 3 4" xfId="19477"/>
    <cellStyle name="Note 5 5 3 4 2" xfId="38986"/>
    <cellStyle name="Note 5 5 3 5" xfId="38981"/>
    <cellStyle name="Note 5 5 3_Sheet2" xfId="38987"/>
    <cellStyle name="Note 5 5 4" xfId="12368"/>
    <cellStyle name="Note 5 5 4 2" xfId="38988"/>
    <cellStyle name="Note 5 5 5" xfId="17385"/>
    <cellStyle name="Note 5 5 5 2" xfId="38989"/>
    <cellStyle name="Note 5 5 6" xfId="44974"/>
    <cellStyle name="Note 5 5 7" xfId="45207"/>
    <cellStyle name="Note 5 5 8" xfId="48985"/>
    <cellStyle name="Note 5 5 9" xfId="48538"/>
    <cellStyle name="Note 5 5_Sheet1" xfId="38990"/>
    <cellStyle name="Note 5 6" xfId="929"/>
    <cellStyle name="Note 5 6 10" xfId="48411"/>
    <cellStyle name="Note 5 6 2" xfId="1196"/>
    <cellStyle name="Note 5 6 2 10" xfId="48442"/>
    <cellStyle name="Note 5 6 2 2" xfId="5549"/>
    <cellStyle name="Note 5 6 2 2 2" xfId="15714"/>
    <cellStyle name="Note 5 6 2 2 2 2" xfId="38992"/>
    <cellStyle name="Note 5 6 2 2 3" xfId="20726"/>
    <cellStyle name="Note 5 6 2 2 3 2" xfId="38991"/>
    <cellStyle name="Note 5 6 2 2_Sheet2" xfId="38993"/>
    <cellStyle name="Note 5 6 2 3" xfId="12626"/>
    <cellStyle name="Note 5 6 2 3 2" xfId="38994"/>
    <cellStyle name="Note 5 6 2 4" xfId="17643"/>
    <cellStyle name="Note 5 6 2 4 2" xfId="38995"/>
    <cellStyle name="Note 5 6 2 5" xfId="45087"/>
    <cellStyle name="Note 5 6 2 6" xfId="48348"/>
    <cellStyle name="Note 5 6 2 7" xfId="48988"/>
    <cellStyle name="Note 5 6 2 8" xfId="48535"/>
    <cellStyle name="Note 5 6 2 9" xfId="49078"/>
    <cellStyle name="Note 5 6 2_Sheet1" xfId="38996"/>
    <cellStyle name="Note 5 6 3" xfId="2533"/>
    <cellStyle name="Note 5 6 3 2" xfId="4236"/>
    <cellStyle name="Note 5 6 3 2 2" xfId="38999"/>
    <cellStyle name="Note 5 6 3 2 3" xfId="38998"/>
    <cellStyle name="Note 5 6 3 2_Sheet2" xfId="39000"/>
    <cellStyle name="Note 5 6 3 3" xfId="14466"/>
    <cellStyle name="Note 5 6 3 3 2" xfId="39001"/>
    <cellStyle name="Note 5 6 3 4" xfId="19478"/>
    <cellStyle name="Note 5 6 3 4 2" xfId="39002"/>
    <cellStyle name="Note 5 6 3 5" xfId="38997"/>
    <cellStyle name="Note 5 6 3_Sheet2" xfId="39003"/>
    <cellStyle name="Note 5 6 4" xfId="12369"/>
    <cellStyle name="Note 5 6 4 2" xfId="39004"/>
    <cellStyle name="Note 5 6 5" xfId="17386"/>
    <cellStyle name="Note 5 6 5 2" xfId="39005"/>
    <cellStyle name="Note 5 6 6" xfId="44975"/>
    <cellStyle name="Note 5 6 7" xfId="45208"/>
    <cellStyle name="Note 5 6 8" xfId="48987"/>
    <cellStyle name="Note 5 6 9" xfId="48536"/>
    <cellStyle name="Note 5 6_Sheet1" xfId="39006"/>
    <cellStyle name="Note 5 7" xfId="930"/>
    <cellStyle name="Note 5 7 10" xfId="49079"/>
    <cellStyle name="Note 5 7 2" xfId="1197"/>
    <cellStyle name="Note 5 7 2 10" xfId="48441"/>
    <cellStyle name="Note 5 7 2 2" xfId="5550"/>
    <cellStyle name="Note 5 7 2 2 2" xfId="15715"/>
    <cellStyle name="Note 5 7 2 2 2 2" xfId="39008"/>
    <cellStyle name="Note 5 7 2 2 3" xfId="20727"/>
    <cellStyle name="Note 5 7 2 2 3 2" xfId="39007"/>
    <cellStyle name="Note 5 7 2 2_Sheet2" xfId="39009"/>
    <cellStyle name="Note 5 7 2 3" xfId="12627"/>
    <cellStyle name="Note 5 7 2 3 2" xfId="39010"/>
    <cellStyle name="Note 5 7 2 4" xfId="17644"/>
    <cellStyle name="Note 5 7 2 4 2" xfId="39011"/>
    <cellStyle name="Note 5 7 2 5" xfId="45088"/>
    <cellStyle name="Note 5 7 2 6" xfId="48349"/>
    <cellStyle name="Note 5 7 2 7" xfId="48990"/>
    <cellStyle name="Note 5 7 2 8" xfId="48533"/>
    <cellStyle name="Note 5 7 2 9" xfId="49080"/>
    <cellStyle name="Note 5 7 2_Sheet1" xfId="39012"/>
    <cellStyle name="Note 5 7 3" xfId="2534"/>
    <cellStyle name="Note 5 7 3 2" xfId="4237"/>
    <cellStyle name="Note 5 7 3 2 2" xfId="39015"/>
    <cellStyle name="Note 5 7 3 2 3" xfId="39014"/>
    <cellStyle name="Note 5 7 3 2_Sheet2" xfId="39016"/>
    <cellStyle name="Note 5 7 3 3" xfId="14467"/>
    <cellStyle name="Note 5 7 3 3 2" xfId="39017"/>
    <cellStyle name="Note 5 7 3 4" xfId="19479"/>
    <cellStyle name="Note 5 7 3 4 2" xfId="39018"/>
    <cellStyle name="Note 5 7 3 5" xfId="39013"/>
    <cellStyle name="Note 5 7 3_Sheet2" xfId="39019"/>
    <cellStyle name="Note 5 7 4" xfId="12370"/>
    <cellStyle name="Note 5 7 4 2" xfId="39020"/>
    <cellStyle name="Note 5 7 5" xfId="17387"/>
    <cellStyle name="Note 5 7 5 2" xfId="39021"/>
    <cellStyle name="Note 5 7 6" xfId="44976"/>
    <cellStyle name="Note 5 7 7" xfId="45209"/>
    <cellStyle name="Note 5 7 8" xfId="48989"/>
    <cellStyle name="Note 5 7 9" xfId="48534"/>
    <cellStyle name="Note 5 7_Sheet1" xfId="39022"/>
    <cellStyle name="Note 5 8" xfId="1191"/>
    <cellStyle name="Note 5 8 10" xfId="48440"/>
    <cellStyle name="Note 5 8 2" xfId="5544"/>
    <cellStyle name="Note 5 8 2 2" xfId="15709"/>
    <cellStyle name="Note 5 8 2 2 2" xfId="39024"/>
    <cellStyle name="Note 5 8 2 3" xfId="20721"/>
    <cellStyle name="Note 5 8 2 3 2" xfId="39023"/>
    <cellStyle name="Note 5 8 2_Sheet2" xfId="39025"/>
    <cellStyle name="Note 5 8 3" xfId="12621"/>
    <cellStyle name="Note 5 8 3 2" xfId="39026"/>
    <cellStyle name="Note 5 8 4" xfId="17638"/>
    <cellStyle name="Note 5 8 4 2" xfId="39027"/>
    <cellStyle name="Note 5 8 5" xfId="45082"/>
    <cellStyle name="Note 5 8 6" xfId="48350"/>
    <cellStyle name="Note 5 8 7" xfId="48991"/>
    <cellStyle name="Note 5 8 8" xfId="48532"/>
    <cellStyle name="Note 5 8 9" xfId="49081"/>
    <cellStyle name="Note 5 8_Sheet1" xfId="39028"/>
    <cellStyle name="Note 5 9" xfId="2528"/>
    <cellStyle name="Note 5 9 2" xfId="4231"/>
    <cellStyle name="Note 5 9 2 2" xfId="39031"/>
    <cellStyle name="Note 5 9 2 3" xfId="39030"/>
    <cellStyle name="Note 5 9 2_Sheet2" xfId="39032"/>
    <cellStyle name="Note 5 9 3" xfId="14461"/>
    <cellStyle name="Note 5 9 3 2" xfId="39033"/>
    <cellStyle name="Note 5 9 4" xfId="19473"/>
    <cellStyle name="Note 5 9 4 2" xfId="39034"/>
    <cellStyle name="Note 5 9 5" xfId="39029"/>
    <cellStyle name="Note 5 9_Sheet2" xfId="39035"/>
    <cellStyle name="Note 5_57" xfId="22247"/>
    <cellStyle name="Note 50" xfId="39036"/>
    <cellStyle name="Note 50 2" xfId="39037"/>
    <cellStyle name="Note 51" xfId="39038"/>
    <cellStyle name="Note 51 2" xfId="39039"/>
    <cellStyle name="Note 52" xfId="39040"/>
    <cellStyle name="Note 52 2" xfId="39041"/>
    <cellStyle name="Note 53" xfId="39042"/>
    <cellStyle name="Note 53 2" xfId="39043"/>
    <cellStyle name="Note 54" xfId="39044"/>
    <cellStyle name="Note 54 2" xfId="39045"/>
    <cellStyle name="Note 55" xfId="39046"/>
    <cellStyle name="Note 55 2" xfId="39047"/>
    <cellStyle name="Note 56" xfId="39048"/>
    <cellStyle name="Note 56 2" xfId="39049"/>
    <cellStyle name="Note 56_Sheet2" xfId="39050"/>
    <cellStyle name="Note 57" xfId="39051"/>
    <cellStyle name="Note 58" xfId="39052"/>
    <cellStyle name="Note 59" xfId="39053"/>
    <cellStyle name="Note 6" xfId="931"/>
    <cellStyle name="Note 6 10" xfId="12371"/>
    <cellStyle name="Note 6 10 2" xfId="39054"/>
    <cellStyle name="Note 6 11" xfId="17388"/>
    <cellStyle name="Note 6 11 2" xfId="39055"/>
    <cellStyle name="Note 6 12" xfId="45210"/>
    <cellStyle name="Note 6 13" xfId="48992"/>
    <cellStyle name="Note 6 2" xfId="932"/>
    <cellStyle name="Note 6 2 10" xfId="49082"/>
    <cellStyle name="Note 6 2 2" xfId="1199"/>
    <cellStyle name="Note 6 2 2 10" xfId="48439"/>
    <cellStyle name="Note 6 2 2 2" xfId="5552"/>
    <cellStyle name="Note 6 2 2 2 2" xfId="15717"/>
    <cellStyle name="Note 6 2 2 2 2 2" xfId="39057"/>
    <cellStyle name="Note 6 2 2 2 3" xfId="20729"/>
    <cellStyle name="Note 6 2 2 2 3 2" xfId="39056"/>
    <cellStyle name="Note 6 2 2 2_Sheet2" xfId="39058"/>
    <cellStyle name="Note 6 2 2 3" xfId="12629"/>
    <cellStyle name="Note 6 2 2 3 2" xfId="39059"/>
    <cellStyle name="Note 6 2 2 4" xfId="17646"/>
    <cellStyle name="Note 6 2 2 4 2" xfId="39060"/>
    <cellStyle name="Note 6 2 2 5" xfId="45090"/>
    <cellStyle name="Note 6 2 2 6" xfId="48351"/>
    <cellStyle name="Note 6 2 2 7" xfId="48994"/>
    <cellStyle name="Note 6 2 2 8" xfId="48529"/>
    <cellStyle name="Note 6 2 2 9" xfId="49083"/>
    <cellStyle name="Note 6 2 2_Sheet1" xfId="39061"/>
    <cellStyle name="Note 6 2 3" xfId="2536"/>
    <cellStyle name="Note 6 2 3 2" xfId="4239"/>
    <cellStyle name="Note 6 2 3 2 2" xfId="39064"/>
    <cellStyle name="Note 6 2 3 2 3" xfId="39063"/>
    <cellStyle name="Note 6 2 3 2_Sheet2" xfId="39065"/>
    <cellStyle name="Note 6 2 3 3" xfId="14469"/>
    <cellStyle name="Note 6 2 3 3 2" xfId="39066"/>
    <cellStyle name="Note 6 2 3 4" xfId="19481"/>
    <cellStyle name="Note 6 2 3 4 2" xfId="39067"/>
    <cellStyle name="Note 6 2 3 5" xfId="39062"/>
    <cellStyle name="Note 6 2 3_Sheet2" xfId="39068"/>
    <cellStyle name="Note 6 2 4" xfId="12372"/>
    <cellStyle name="Note 6 2 4 2" xfId="39069"/>
    <cellStyle name="Note 6 2 5" xfId="17389"/>
    <cellStyle name="Note 6 2 5 2" xfId="39070"/>
    <cellStyle name="Note 6 2 6" xfId="44977"/>
    <cellStyle name="Note 6 2 7" xfId="45211"/>
    <cellStyle name="Note 6 2 8" xfId="48993"/>
    <cellStyle name="Note 6 2 9" xfId="48530"/>
    <cellStyle name="Note 6 2_Sheet1" xfId="39071"/>
    <cellStyle name="Note 6 3" xfId="933"/>
    <cellStyle name="Note 6 3 10" xfId="49086"/>
    <cellStyle name="Note 6 3 2" xfId="1200"/>
    <cellStyle name="Note 6 3 2 10" xfId="48438"/>
    <cellStyle name="Note 6 3 2 2" xfId="5553"/>
    <cellStyle name="Note 6 3 2 2 2" xfId="15718"/>
    <cellStyle name="Note 6 3 2 2 2 2" xfId="39073"/>
    <cellStyle name="Note 6 3 2 2 3" xfId="20730"/>
    <cellStyle name="Note 6 3 2 2 3 2" xfId="39072"/>
    <cellStyle name="Note 6 3 2 2_Sheet2" xfId="39074"/>
    <cellStyle name="Note 6 3 2 3" xfId="12630"/>
    <cellStyle name="Note 6 3 2 3 2" xfId="39075"/>
    <cellStyle name="Note 6 3 2 4" xfId="17647"/>
    <cellStyle name="Note 6 3 2 4 2" xfId="39076"/>
    <cellStyle name="Note 6 3 2 5" xfId="45091"/>
    <cellStyle name="Note 6 3 2 6" xfId="48352"/>
    <cellStyle name="Note 6 3 2 7" xfId="48996"/>
    <cellStyle name="Note 6 3 2 8" xfId="48527"/>
    <cellStyle name="Note 6 3 2 9" xfId="49088"/>
    <cellStyle name="Note 6 3 2_Sheet1" xfId="39077"/>
    <cellStyle name="Note 6 3 3" xfId="2537"/>
    <cellStyle name="Note 6 3 3 2" xfId="4240"/>
    <cellStyle name="Note 6 3 3 2 2" xfId="39080"/>
    <cellStyle name="Note 6 3 3 2 3" xfId="39079"/>
    <cellStyle name="Note 6 3 3 2_Sheet2" xfId="39081"/>
    <cellStyle name="Note 6 3 3 3" xfId="14470"/>
    <cellStyle name="Note 6 3 3 3 2" xfId="39082"/>
    <cellStyle name="Note 6 3 3 4" xfId="19482"/>
    <cellStyle name="Note 6 3 3 4 2" xfId="39083"/>
    <cellStyle name="Note 6 3 3 5" xfId="39078"/>
    <cellStyle name="Note 6 3 3_Sheet2" xfId="39084"/>
    <cellStyle name="Note 6 3 4" xfId="12373"/>
    <cellStyle name="Note 6 3 4 2" xfId="39085"/>
    <cellStyle name="Note 6 3 5" xfId="17390"/>
    <cellStyle name="Note 6 3 5 2" xfId="39086"/>
    <cellStyle name="Note 6 3 6" xfId="44978"/>
    <cellStyle name="Note 6 3 7" xfId="45212"/>
    <cellStyle name="Note 6 3 8" xfId="48995"/>
    <cellStyle name="Note 6 3 9" xfId="48528"/>
    <cellStyle name="Note 6 3_Sheet1" xfId="39087"/>
    <cellStyle name="Note 6 4" xfId="934"/>
    <cellStyle name="Note 6 4 10" xfId="49089"/>
    <cellStyle name="Note 6 4 2" xfId="1201"/>
    <cellStyle name="Note 6 4 2 10" xfId="48437"/>
    <cellStyle name="Note 6 4 2 2" xfId="5554"/>
    <cellStyle name="Note 6 4 2 2 2" xfId="15719"/>
    <cellStyle name="Note 6 4 2 2 2 2" xfId="39089"/>
    <cellStyle name="Note 6 4 2 2 3" xfId="20731"/>
    <cellStyle name="Note 6 4 2 2 3 2" xfId="39088"/>
    <cellStyle name="Note 6 4 2 2_Sheet2" xfId="39090"/>
    <cellStyle name="Note 6 4 2 3" xfId="12631"/>
    <cellStyle name="Note 6 4 2 3 2" xfId="39091"/>
    <cellStyle name="Note 6 4 2 4" xfId="17648"/>
    <cellStyle name="Note 6 4 2 4 2" xfId="39092"/>
    <cellStyle name="Note 6 4 2 5" xfId="45092"/>
    <cellStyle name="Note 6 4 2 6" xfId="48353"/>
    <cellStyle name="Note 6 4 2 7" xfId="48998"/>
    <cellStyle name="Note 6 4 2 8" xfId="48525"/>
    <cellStyle name="Note 6 4 2 9" xfId="49090"/>
    <cellStyle name="Note 6 4 2_Sheet1" xfId="39093"/>
    <cellStyle name="Note 6 4 3" xfId="2538"/>
    <cellStyle name="Note 6 4 3 2" xfId="4241"/>
    <cellStyle name="Note 6 4 3 2 2" xfId="39096"/>
    <cellStyle name="Note 6 4 3 2 3" xfId="39095"/>
    <cellStyle name="Note 6 4 3 2_Sheet2" xfId="39097"/>
    <cellStyle name="Note 6 4 3 3" xfId="14471"/>
    <cellStyle name="Note 6 4 3 3 2" xfId="39098"/>
    <cellStyle name="Note 6 4 3 4" xfId="19483"/>
    <cellStyle name="Note 6 4 3 4 2" xfId="39099"/>
    <cellStyle name="Note 6 4 3 5" xfId="39094"/>
    <cellStyle name="Note 6 4 3_Sheet2" xfId="39100"/>
    <cellStyle name="Note 6 4 4" xfId="12374"/>
    <cellStyle name="Note 6 4 4 2" xfId="39101"/>
    <cellStyle name="Note 6 4 5" xfId="17391"/>
    <cellStyle name="Note 6 4 5 2" xfId="39102"/>
    <cellStyle name="Note 6 4 6" xfId="44979"/>
    <cellStyle name="Note 6 4 7" xfId="45213"/>
    <cellStyle name="Note 6 4 8" xfId="48997"/>
    <cellStyle name="Note 6 4 9" xfId="48526"/>
    <cellStyle name="Note 6 4_Sheet1" xfId="39103"/>
    <cellStyle name="Note 6 5" xfId="935"/>
    <cellStyle name="Note 6 5 10" xfId="49091"/>
    <cellStyle name="Note 6 5 2" xfId="1202"/>
    <cellStyle name="Note 6 5 2 10" xfId="48436"/>
    <cellStyle name="Note 6 5 2 2" xfId="5555"/>
    <cellStyle name="Note 6 5 2 2 2" xfId="15720"/>
    <cellStyle name="Note 6 5 2 2 2 2" xfId="39105"/>
    <cellStyle name="Note 6 5 2 2 3" xfId="20732"/>
    <cellStyle name="Note 6 5 2 2 3 2" xfId="39104"/>
    <cellStyle name="Note 6 5 2 2_Sheet2" xfId="39106"/>
    <cellStyle name="Note 6 5 2 3" xfId="12632"/>
    <cellStyle name="Note 6 5 2 3 2" xfId="39107"/>
    <cellStyle name="Note 6 5 2 4" xfId="17649"/>
    <cellStyle name="Note 6 5 2 4 2" xfId="39108"/>
    <cellStyle name="Note 6 5 2 5" xfId="45093"/>
    <cellStyle name="Note 6 5 2 6" xfId="48354"/>
    <cellStyle name="Note 6 5 2 7" xfId="49000"/>
    <cellStyle name="Note 6 5 2 8" xfId="48523"/>
    <cellStyle name="Note 6 5 2 9" xfId="49092"/>
    <cellStyle name="Note 6 5 2_Sheet1" xfId="39109"/>
    <cellStyle name="Note 6 5 3" xfId="2539"/>
    <cellStyle name="Note 6 5 3 2" xfId="4242"/>
    <cellStyle name="Note 6 5 3 2 2" xfId="39112"/>
    <cellStyle name="Note 6 5 3 2 3" xfId="39111"/>
    <cellStyle name="Note 6 5 3 2_Sheet2" xfId="39113"/>
    <cellStyle name="Note 6 5 3 3" xfId="14472"/>
    <cellStyle name="Note 6 5 3 3 2" xfId="39114"/>
    <cellStyle name="Note 6 5 3 4" xfId="19484"/>
    <cellStyle name="Note 6 5 3 4 2" xfId="39115"/>
    <cellStyle name="Note 6 5 3 5" xfId="39110"/>
    <cellStyle name="Note 6 5 3_Sheet2" xfId="39116"/>
    <cellStyle name="Note 6 5 4" xfId="12375"/>
    <cellStyle name="Note 6 5 4 2" xfId="39117"/>
    <cellStyle name="Note 6 5 5" xfId="17392"/>
    <cellStyle name="Note 6 5 5 2" xfId="39118"/>
    <cellStyle name="Note 6 5 6" xfId="44980"/>
    <cellStyle name="Note 6 5 7" xfId="45214"/>
    <cellStyle name="Note 6 5 8" xfId="48999"/>
    <cellStyle name="Note 6 5 9" xfId="48524"/>
    <cellStyle name="Note 6 5_Sheet1" xfId="39119"/>
    <cellStyle name="Note 6 6" xfId="936"/>
    <cellStyle name="Note 6 6 10" xfId="49093"/>
    <cellStyle name="Note 6 6 2" xfId="1203"/>
    <cellStyle name="Note 6 6 2 10" xfId="48435"/>
    <cellStyle name="Note 6 6 2 2" xfId="5556"/>
    <cellStyle name="Note 6 6 2 2 2" xfId="15721"/>
    <cellStyle name="Note 6 6 2 2 2 2" xfId="39121"/>
    <cellStyle name="Note 6 6 2 2 3" xfId="20733"/>
    <cellStyle name="Note 6 6 2 2 3 2" xfId="39120"/>
    <cellStyle name="Note 6 6 2 2_Sheet2" xfId="39122"/>
    <cellStyle name="Note 6 6 2 3" xfId="12633"/>
    <cellStyle name="Note 6 6 2 3 2" xfId="39123"/>
    <cellStyle name="Note 6 6 2 4" xfId="17650"/>
    <cellStyle name="Note 6 6 2 4 2" xfId="39124"/>
    <cellStyle name="Note 6 6 2 5" xfId="45094"/>
    <cellStyle name="Note 6 6 2 6" xfId="48355"/>
    <cellStyle name="Note 6 6 2 7" xfId="49002"/>
    <cellStyle name="Note 6 6 2 8" xfId="48521"/>
    <cellStyle name="Note 6 6 2 9" xfId="49094"/>
    <cellStyle name="Note 6 6 2_Sheet1" xfId="39125"/>
    <cellStyle name="Note 6 6 3" xfId="2540"/>
    <cellStyle name="Note 6 6 3 2" xfId="4243"/>
    <cellStyle name="Note 6 6 3 2 2" xfId="39128"/>
    <cellStyle name="Note 6 6 3 2 3" xfId="39127"/>
    <cellStyle name="Note 6 6 3 2_Sheet2" xfId="39129"/>
    <cellStyle name="Note 6 6 3 3" xfId="14473"/>
    <cellStyle name="Note 6 6 3 3 2" xfId="39130"/>
    <cellStyle name="Note 6 6 3 4" xfId="19485"/>
    <cellStyle name="Note 6 6 3 4 2" xfId="39131"/>
    <cellStyle name="Note 6 6 3 5" xfId="39126"/>
    <cellStyle name="Note 6 6 3_Sheet2" xfId="39132"/>
    <cellStyle name="Note 6 6 4" xfId="12376"/>
    <cellStyle name="Note 6 6 4 2" xfId="39133"/>
    <cellStyle name="Note 6 6 5" xfId="17393"/>
    <cellStyle name="Note 6 6 5 2" xfId="39134"/>
    <cellStyle name="Note 6 6 6" xfId="44981"/>
    <cellStyle name="Note 6 6 7" xfId="45215"/>
    <cellStyle name="Note 6 6 8" xfId="49001"/>
    <cellStyle name="Note 6 6 9" xfId="48522"/>
    <cellStyle name="Note 6 6_Sheet1" xfId="39135"/>
    <cellStyle name="Note 6 7" xfId="937"/>
    <cellStyle name="Note 6 7 10" xfId="49095"/>
    <cellStyle name="Note 6 7 2" xfId="1204"/>
    <cellStyle name="Note 6 7 2 10" xfId="48434"/>
    <cellStyle name="Note 6 7 2 2" xfId="5557"/>
    <cellStyle name="Note 6 7 2 2 2" xfId="15722"/>
    <cellStyle name="Note 6 7 2 2 2 2" xfId="39137"/>
    <cellStyle name="Note 6 7 2 2 3" xfId="20734"/>
    <cellStyle name="Note 6 7 2 2 3 2" xfId="39136"/>
    <cellStyle name="Note 6 7 2 2_Sheet2" xfId="39138"/>
    <cellStyle name="Note 6 7 2 3" xfId="12634"/>
    <cellStyle name="Note 6 7 2 3 2" xfId="39139"/>
    <cellStyle name="Note 6 7 2 4" xfId="17651"/>
    <cellStyle name="Note 6 7 2 4 2" xfId="39140"/>
    <cellStyle name="Note 6 7 2 5" xfId="45095"/>
    <cellStyle name="Note 6 7 2 6" xfId="48356"/>
    <cellStyle name="Note 6 7 2 7" xfId="49004"/>
    <cellStyle name="Note 6 7 2 8" xfId="48519"/>
    <cellStyle name="Note 6 7 2 9" xfId="49096"/>
    <cellStyle name="Note 6 7 2_Sheet1" xfId="39141"/>
    <cellStyle name="Note 6 7 3" xfId="2541"/>
    <cellStyle name="Note 6 7 3 2" xfId="4244"/>
    <cellStyle name="Note 6 7 3 2 2" xfId="39144"/>
    <cellStyle name="Note 6 7 3 2 3" xfId="39143"/>
    <cellStyle name="Note 6 7 3 2_Sheet2" xfId="39145"/>
    <cellStyle name="Note 6 7 3 3" xfId="14474"/>
    <cellStyle name="Note 6 7 3 3 2" xfId="39146"/>
    <cellStyle name="Note 6 7 3 4" xfId="19486"/>
    <cellStyle name="Note 6 7 3 4 2" xfId="39147"/>
    <cellStyle name="Note 6 7 3 5" xfId="39142"/>
    <cellStyle name="Note 6 7 3_Sheet2" xfId="39148"/>
    <cellStyle name="Note 6 7 4" xfId="12377"/>
    <cellStyle name="Note 6 7 4 2" xfId="39149"/>
    <cellStyle name="Note 6 7 5" xfId="17394"/>
    <cellStyle name="Note 6 7 5 2" xfId="39150"/>
    <cellStyle name="Note 6 7 6" xfId="44982"/>
    <cellStyle name="Note 6 7 7" xfId="45216"/>
    <cellStyle name="Note 6 7 8" xfId="49003"/>
    <cellStyle name="Note 6 7 9" xfId="48520"/>
    <cellStyle name="Note 6 7_Sheet1" xfId="39151"/>
    <cellStyle name="Note 6 8" xfId="1198"/>
    <cellStyle name="Note 6 8 10" xfId="48433"/>
    <cellStyle name="Note 6 8 2" xfId="5551"/>
    <cellStyle name="Note 6 8 2 2" xfId="15716"/>
    <cellStyle name="Note 6 8 2 2 2" xfId="39153"/>
    <cellStyle name="Note 6 8 2 3" xfId="20728"/>
    <cellStyle name="Note 6 8 2 3 2" xfId="39152"/>
    <cellStyle name="Note 6 8 2_Sheet2" xfId="39154"/>
    <cellStyle name="Note 6 8 3" xfId="12628"/>
    <cellStyle name="Note 6 8 3 2" xfId="39155"/>
    <cellStyle name="Note 6 8 4" xfId="17645"/>
    <cellStyle name="Note 6 8 4 2" xfId="39156"/>
    <cellStyle name="Note 6 8 5" xfId="45089"/>
    <cellStyle name="Note 6 8 6" xfId="48357"/>
    <cellStyle name="Note 6 8 7" xfId="49005"/>
    <cellStyle name="Note 6 8 8" xfId="48518"/>
    <cellStyle name="Note 6 8 9" xfId="49097"/>
    <cellStyle name="Note 6 8_Sheet1" xfId="39157"/>
    <cellStyle name="Note 6 9" xfId="2535"/>
    <cellStyle name="Note 6 9 2" xfId="4238"/>
    <cellStyle name="Note 6 9 2 2" xfId="39160"/>
    <cellStyle name="Note 6 9 2 3" xfId="39159"/>
    <cellStyle name="Note 6 9 2_Sheet2" xfId="39161"/>
    <cellStyle name="Note 6 9 3" xfId="14468"/>
    <cellStyle name="Note 6 9 3 2" xfId="39162"/>
    <cellStyle name="Note 6 9 4" xfId="19480"/>
    <cellStyle name="Note 6 9 4 2" xfId="39163"/>
    <cellStyle name="Note 6 9 5" xfId="39158"/>
    <cellStyle name="Note 6 9_Sheet2" xfId="39164"/>
    <cellStyle name="Note 6_57" xfId="22248"/>
    <cellStyle name="Note 60" xfId="39165"/>
    <cellStyle name="Note 61" xfId="39166"/>
    <cellStyle name="Note 62" xfId="39167"/>
    <cellStyle name="Note 63" xfId="39168"/>
    <cellStyle name="Note 64" xfId="39169"/>
    <cellStyle name="Note 65" xfId="39170"/>
    <cellStyle name="Note 66" xfId="39171"/>
    <cellStyle name="Note 67" xfId="39172"/>
    <cellStyle name="Note 68" xfId="39173"/>
    <cellStyle name="Note 69" xfId="39174"/>
    <cellStyle name="Note 7" xfId="938"/>
    <cellStyle name="Note 7 10" xfId="12378"/>
    <cellStyle name="Note 7 10 2" xfId="39175"/>
    <cellStyle name="Note 7 11" xfId="17395"/>
    <cellStyle name="Note 7 11 2" xfId="39176"/>
    <cellStyle name="Note 7 12" xfId="45217"/>
    <cellStyle name="Note 7 13" xfId="49006"/>
    <cellStyle name="Note 7 2" xfId="939"/>
    <cellStyle name="Note 7 2 10" xfId="49098"/>
    <cellStyle name="Note 7 2 2" xfId="1206"/>
    <cellStyle name="Note 7 2 2 10" xfId="48432"/>
    <cellStyle name="Note 7 2 2 2" xfId="5559"/>
    <cellStyle name="Note 7 2 2 2 2" xfId="15724"/>
    <cellStyle name="Note 7 2 2 2 2 2" xfId="39178"/>
    <cellStyle name="Note 7 2 2 2 3" xfId="20736"/>
    <cellStyle name="Note 7 2 2 2 3 2" xfId="39177"/>
    <cellStyle name="Note 7 2 2 2_Sheet2" xfId="39179"/>
    <cellStyle name="Note 7 2 2 3" xfId="12636"/>
    <cellStyle name="Note 7 2 2 3 2" xfId="39180"/>
    <cellStyle name="Note 7 2 2 4" xfId="17653"/>
    <cellStyle name="Note 7 2 2 4 2" xfId="39181"/>
    <cellStyle name="Note 7 2 2 5" xfId="45097"/>
    <cellStyle name="Note 7 2 2 6" xfId="48358"/>
    <cellStyle name="Note 7 2 2 7" xfId="49008"/>
    <cellStyle name="Note 7 2 2 8" xfId="48515"/>
    <cellStyle name="Note 7 2 2 9" xfId="49099"/>
    <cellStyle name="Note 7 2 2_Sheet1" xfId="39182"/>
    <cellStyle name="Note 7 2 3" xfId="2543"/>
    <cellStyle name="Note 7 2 3 2" xfId="4246"/>
    <cellStyle name="Note 7 2 3 2 2" xfId="39185"/>
    <cellStyle name="Note 7 2 3 2 3" xfId="39184"/>
    <cellStyle name="Note 7 2 3 2_Sheet2" xfId="39186"/>
    <cellStyle name="Note 7 2 3 3" xfId="14476"/>
    <cellStyle name="Note 7 2 3 3 2" xfId="39187"/>
    <cellStyle name="Note 7 2 3 4" xfId="19488"/>
    <cellStyle name="Note 7 2 3 4 2" xfId="39188"/>
    <cellStyle name="Note 7 2 3 5" xfId="39183"/>
    <cellStyle name="Note 7 2 3_Sheet2" xfId="39189"/>
    <cellStyle name="Note 7 2 4" xfId="12379"/>
    <cellStyle name="Note 7 2 4 2" xfId="39190"/>
    <cellStyle name="Note 7 2 5" xfId="17396"/>
    <cellStyle name="Note 7 2 5 2" xfId="39191"/>
    <cellStyle name="Note 7 2 6" xfId="44983"/>
    <cellStyle name="Note 7 2 7" xfId="45218"/>
    <cellStyle name="Note 7 2 8" xfId="49007"/>
    <cellStyle name="Note 7 2 9" xfId="48516"/>
    <cellStyle name="Note 7 2_Sheet1" xfId="39192"/>
    <cellStyle name="Note 7 3" xfId="940"/>
    <cellStyle name="Note 7 3 10" xfId="49100"/>
    <cellStyle name="Note 7 3 2" xfId="1207"/>
    <cellStyle name="Note 7 3 2 10" xfId="48431"/>
    <cellStyle name="Note 7 3 2 2" xfId="5560"/>
    <cellStyle name="Note 7 3 2 2 2" xfId="15725"/>
    <cellStyle name="Note 7 3 2 2 2 2" xfId="39194"/>
    <cellStyle name="Note 7 3 2 2 3" xfId="20737"/>
    <cellStyle name="Note 7 3 2 2 3 2" xfId="39193"/>
    <cellStyle name="Note 7 3 2 2_Sheet2" xfId="39195"/>
    <cellStyle name="Note 7 3 2 3" xfId="12637"/>
    <cellStyle name="Note 7 3 2 3 2" xfId="39196"/>
    <cellStyle name="Note 7 3 2 4" xfId="17654"/>
    <cellStyle name="Note 7 3 2 4 2" xfId="39197"/>
    <cellStyle name="Note 7 3 2 5" xfId="45098"/>
    <cellStyle name="Note 7 3 2 6" xfId="48359"/>
    <cellStyle name="Note 7 3 2 7" xfId="49010"/>
    <cellStyle name="Note 7 3 2 8" xfId="48513"/>
    <cellStyle name="Note 7 3 2 9" xfId="49101"/>
    <cellStyle name="Note 7 3 2_Sheet1" xfId="39198"/>
    <cellStyle name="Note 7 3 3" xfId="2544"/>
    <cellStyle name="Note 7 3 3 2" xfId="4247"/>
    <cellStyle name="Note 7 3 3 2 2" xfId="39201"/>
    <cellStyle name="Note 7 3 3 2 3" xfId="39200"/>
    <cellStyle name="Note 7 3 3 2_Sheet2" xfId="39202"/>
    <cellStyle name="Note 7 3 3 3" xfId="14477"/>
    <cellStyle name="Note 7 3 3 3 2" xfId="39203"/>
    <cellStyle name="Note 7 3 3 4" xfId="19489"/>
    <cellStyle name="Note 7 3 3 4 2" xfId="39204"/>
    <cellStyle name="Note 7 3 3 5" xfId="39199"/>
    <cellStyle name="Note 7 3 3_Sheet2" xfId="39205"/>
    <cellStyle name="Note 7 3 4" xfId="12380"/>
    <cellStyle name="Note 7 3 4 2" xfId="39206"/>
    <cellStyle name="Note 7 3 5" xfId="17397"/>
    <cellStyle name="Note 7 3 5 2" xfId="39207"/>
    <cellStyle name="Note 7 3 6" xfId="44984"/>
    <cellStyle name="Note 7 3 7" xfId="45219"/>
    <cellStyle name="Note 7 3 8" xfId="49009"/>
    <cellStyle name="Note 7 3 9" xfId="48514"/>
    <cellStyle name="Note 7 3_Sheet1" xfId="39208"/>
    <cellStyle name="Note 7 4" xfId="941"/>
    <cellStyle name="Note 7 4 10" xfId="49102"/>
    <cellStyle name="Note 7 4 2" xfId="1208"/>
    <cellStyle name="Note 7 4 2 10" xfId="48430"/>
    <cellStyle name="Note 7 4 2 2" xfId="5561"/>
    <cellStyle name="Note 7 4 2 2 2" xfId="15726"/>
    <cellStyle name="Note 7 4 2 2 2 2" xfId="39210"/>
    <cellStyle name="Note 7 4 2 2 3" xfId="20738"/>
    <cellStyle name="Note 7 4 2 2 3 2" xfId="39209"/>
    <cellStyle name="Note 7 4 2 2_Sheet2" xfId="39211"/>
    <cellStyle name="Note 7 4 2 3" xfId="12638"/>
    <cellStyle name="Note 7 4 2 3 2" xfId="39212"/>
    <cellStyle name="Note 7 4 2 4" xfId="17655"/>
    <cellStyle name="Note 7 4 2 4 2" xfId="39213"/>
    <cellStyle name="Note 7 4 2 5" xfId="45099"/>
    <cellStyle name="Note 7 4 2 6" xfId="48360"/>
    <cellStyle name="Note 7 4 2 7" xfId="49012"/>
    <cellStyle name="Note 7 4 2 8" xfId="48511"/>
    <cellStyle name="Note 7 4 2 9" xfId="49103"/>
    <cellStyle name="Note 7 4 2_Sheet1" xfId="39214"/>
    <cellStyle name="Note 7 4 3" xfId="2545"/>
    <cellStyle name="Note 7 4 3 2" xfId="4248"/>
    <cellStyle name="Note 7 4 3 2 2" xfId="39217"/>
    <cellStyle name="Note 7 4 3 2 3" xfId="39216"/>
    <cellStyle name="Note 7 4 3 2_Sheet2" xfId="39218"/>
    <cellStyle name="Note 7 4 3 3" xfId="14478"/>
    <cellStyle name="Note 7 4 3 3 2" xfId="39219"/>
    <cellStyle name="Note 7 4 3 4" xfId="19490"/>
    <cellStyle name="Note 7 4 3 4 2" xfId="39220"/>
    <cellStyle name="Note 7 4 3 5" xfId="39215"/>
    <cellStyle name="Note 7 4 3_Sheet2" xfId="39221"/>
    <cellStyle name="Note 7 4 4" xfId="12381"/>
    <cellStyle name="Note 7 4 4 2" xfId="39222"/>
    <cellStyle name="Note 7 4 5" xfId="17398"/>
    <cellStyle name="Note 7 4 5 2" xfId="39223"/>
    <cellStyle name="Note 7 4 6" xfId="44985"/>
    <cellStyle name="Note 7 4 7" xfId="45220"/>
    <cellStyle name="Note 7 4 8" xfId="49011"/>
    <cellStyle name="Note 7 4 9" xfId="48512"/>
    <cellStyle name="Note 7 4_Sheet1" xfId="39224"/>
    <cellStyle name="Note 7 5" xfId="942"/>
    <cellStyle name="Note 7 5 10" xfId="49104"/>
    <cellStyle name="Note 7 5 2" xfId="1209"/>
    <cellStyle name="Note 7 5 2 10" xfId="48429"/>
    <cellStyle name="Note 7 5 2 2" xfId="5562"/>
    <cellStyle name="Note 7 5 2 2 2" xfId="15727"/>
    <cellStyle name="Note 7 5 2 2 2 2" xfId="39226"/>
    <cellStyle name="Note 7 5 2 2 3" xfId="20739"/>
    <cellStyle name="Note 7 5 2 2 3 2" xfId="39225"/>
    <cellStyle name="Note 7 5 2 2_Sheet2" xfId="39227"/>
    <cellStyle name="Note 7 5 2 3" xfId="12639"/>
    <cellStyle name="Note 7 5 2 3 2" xfId="39228"/>
    <cellStyle name="Note 7 5 2 4" xfId="17656"/>
    <cellStyle name="Note 7 5 2 4 2" xfId="39229"/>
    <cellStyle name="Note 7 5 2 5" xfId="45100"/>
    <cellStyle name="Note 7 5 2 6" xfId="48361"/>
    <cellStyle name="Note 7 5 2 7" xfId="49014"/>
    <cellStyle name="Note 7 5 2 8" xfId="48509"/>
    <cellStyle name="Note 7 5 2 9" xfId="49105"/>
    <cellStyle name="Note 7 5 2_Sheet1" xfId="39230"/>
    <cellStyle name="Note 7 5 3" xfId="2546"/>
    <cellStyle name="Note 7 5 3 2" xfId="4249"/>
    <cellStyle name="Note 7 5 3 2 2" xfId="39233"/>
    <cellStyle name="Note 7 5 3 2 3" xfId="39232"/>
    <cellStyle name="Note 7 5 3 2_Sheet2" xfId="39234"/>
    <cellStyle name="Note 7 5 3 3" xfId="14479"/>
    <cellStyle name="Note 7 5 3 3 2" xfId="39235"/>
    <cellStyle name="Note 7 5 3 4" xfId="19491"/>
    <cellStyle name="Note 7 5 3 4 2" xfId="39236"/>
    <cellStyle name="Note 7 5 3 5" xfId="39231"/>
    <cellStyle name="Note 7 5 3_Sheet2" xfId="39237"/>
    <cellStyle name="Note 7 5 4" xfId="12382"/>
    <cellStyle name="Note 7 5 4 2" xfId="39238"/>
    <cellStyle name="Note 7 5 5" xfId="17399"/>
    <cellStyle name="Note 7 5 5 2" xfId="39239"/>
    <cellStyle name="Note 7 5 6" xfId="44986"/>
    <cellStyle name="Note 7 5 7" xfId="45221"/>
    <cellStyle name="Note 7 5 8" xfId="49013"/>
    <cellStyle name="Note 7 5 9" xfId="48510"/>
    <cellStyle name="Note 7 5_Sheet1" xfId="39240"/>
    <cellStyle name="Note 7 6" xfId="943"/>
    <cellStyle name="Note 7 6 10" xfId="49106"/>
    <cellStyle name="Note 7 6 2" xfId="1210"/>
    <cellStyle name="Note 7 6 2 10" xfId="48428"/>
    <cellStyle name="Note 7 6 2 2" xfId="5563"/>
    <cellStyle name="Note 7 6 2 2 2" xfId="15728"/>
    <cellStyle name="Note 7 6 2 2 2 2" xfId="39242"/>
    <cellStyle name="Note 7 6 2 2 3" xfId="20740"/>
    <cellStyle name="Note 7 6 2 2 3 2" xfId="39241"/>
    <cellStyle name="Note 7 6 2 2_Sheet2" xfId="39243"/>
    <cellStyle name="Note 7 6 2 3" xfId="12640"/>
    <cellStyle name="Note 7 6 2 3 2" xfId="39244"/>
    <cellStyle name="Note 7 6 2 4" xfId="17657"/>
    <cellStyle name="Note 7 6 2 4 2" xfId="39245"/>
    <cellStyle name="Note 7 6 2 5" xfId="45101"/>
    <cellStyle name="Note 7 6 2 6" xfId="48362"/>
    <cellStyle name="Note 7 6 2 7" xfId="49016"/>
    <cellStyle name="Note 7 6 2 8" xfId="48507"/>
    <cellStyle name="Note 7 6 2 9" xfId="49107"/>
    <cellStyle name="Note 7 6 2_Sheet1" xfId="39246"/>
    <cellStyle name="Note 7 6 3" xfId="2547"/>
    <cellStyle name="Note 7 6 3 2" xfId="4250"/>
    <cellStyle name="Note 7 6 3 2 2" xfId="39249"/>
    <cellStyle name="Note 7 6 3 2 3" xfId="39248"/>
    <cellStyle name="Note 7 6 3 2_Sheet2" xfId="39250"/>
    <cellStyle name="Note 7 6 3 3" xfId="14480"/>
    <cellStyle name="Note 7 6 3 3 2" xfId="39251"/>
    <cellStyle name="Note 7 6 3 4" xfId="19492"/>
    <cellStyle name="Note 7 6 3 4 2" xfId="39252"/>
    <cellStyle name="Note 7 6 3 5" xfId="39247"/>
    <cellStyle name="Note 7 6 3_Sheet2" xfId="39253"/>
    <cellStyle name="Note 7 6 4" xfId="12383"/>
    <cellStyle name="Note 7 6 4 2" xfId="39254"/>
    <cellStyle name="Note 7 6 5" xfId="17400"/>
    <cellStyle name="Note 7 6 5 2" xfId="39255"/>
    <cellStyle name="Note 7 6 6" xfId="44987"/>
    <cellStyle name="Note 7 6 7" xfId="45222"/>
    <cellStyle name="Note 7 6 8" xfId="49015"/>
    <cellStyle name="Note 7 6 9" xfId="48508"/>
    <cellStyle name="Note 7 6_Sheet1" xfId="39256"/>
    <cellStyle name="Note 7 7" xfId="944"/>
    <cellStyle name="Note 7 7 10" xfId="49108"/>
    <cellStyle name="Note 7 7 2" xfId="1211"/>
    <cellStyle name="Note 7 7 2 10" xfId="48427"/>
    <cellStyle name="Note 7 7 2 2" xfId="5564"/>
    <cellStyle name="Note 7 7 2 2 2" xfId="15729"/>
    <cellStyle name="Note 7 7 2 2 2 2" xfId="39258"/>
    <cellStyle name="Note 7 7 2 2 3" xfId="20741"/>
    <cellStyle name="Note 7 7 2 2 3 2" xfId="39257"/>
    <cellStyle name="Note 7 7 2 2_Sheet2" xfId="39259"/>
    <cellStyle name="Note 7 7 2 3" xfId="12641"/>
    <cellStyle name="Note 7 7 2 3 2" xfId="39260"/>
    <cellStyle name="Note 7 7 2 4" xfId="17658"/>
    <cellStyle name="Note 7 7 2 4 2" xfId="39261"/>
    <cellStyle name="Note 7 7 2 5" xfId="45102"/>
    <cellStyle name="Note 7 7 2 6" xfId="48363"/>
    <cellStyle name="Note 7 7 2 7" xfId="49018"/>
    <cellStyle name="Note 7 7 2 8" xfId="48505"/>
    <cellStyle name="Note 7 7 2 9" xfId="49109"/>
    <cellStyle name="Note 7 7 2_Sheet1" xfId="39262"/>
    <cellStyle name="Note 7 7 3" xfId="2548"/>
    <cellStyle name="Note 7 7 3 2" xfId="4251"/>
    <cellStyle name="Note 7 7 3 2 2" xfId="39265"/>
    <cellStyle name="Note 7 7 3 2 3" xfId="39264"/>
    <cellStyle name="Note 7 7 3 2_Sheet2" xfId="39266"/>
    <cellStyle name="Note 7 7 3 3" xfId="14481"/>
    <cellStyle name="Note 7 7 3 3 2" xfId="39267"/>
    <cellStyle name="Note 7 7 3 4" xfId="19493"/>
    <cellStyle name="Note 7 7 3 4 2" xfId="39268"/>
    <cellStyle name="Note 7 7 3 5" xfId="39263"/>
    <cellStyle name="Note 7 7 3_Sheet2" xfId="39269"/>
    <cellStyle name="Note 7 7 4" xfId="12384"/>
    <cellStyle name="Note 7 7 4 2" xfId="39270"/>
    <cellStyle name="Note 7 7 5" xfId="17401"/>
    <cellStyle name="Note 7 7 5 2" xfId="39271"/>
    <cellStyle name="Note 7 7 6" xfId="44988"/>
    <cellStyle name="Note 7 7 7" xfId="45223"/>
    <cellStyle name="Note 7 7 8" xfId="49017"/>
    <cellStyle name="Note 7 7 9" xfId="48506"/>
    <cellStyle name="Note 7 7_Sheet1" xfId="39272"/>
    <cellStyle name="Note 7 8" xfId="1205"/>
    <cellStyle name="Note 7 8 10" xfId="48426"/>
    <cellStyle name="Note 7 8 2" xfId="5558"/>
    <cellStyle name="Note 7 8 2 2" xfId="15723"/>
    <cellStyle name="Note 7 8 2 2 2" xfId="39274"/>
    <cellStyle name="Note 7 8 2 3" xfId="20735"/>
    <cellStyle name="Note 7 8 2 3 2" xfId="39273"/>
    <cellStyle name="Note 7 8 2_Sheet2" xfId="39275"/>
    <cellStyle name="Note 7 8 3" xfId="12635"/>
    <cellStyle name="Note 7 8 3 2" xfId="39276"/>
    <cellStyle name="Note 7 8 4" xfId="17652"/>
    <cellStyle name="Note 7 8 4 2" xfId="39277"/>
    <cellStyle name="Note 7 8 5" xfId="45096"/>
    <cellStyle name="Note 7 8 6" xfId="48364"/>
    <cellStyle name="Note 7 8 7" xfId="49019"/>
    <cellStyle name="Note 7 8 8" xfId="48504"/>
    <cellStyle name="Note 7 8 9" xfId="49110"/>
    <cellStyle name="Note 7 8_Sheet1" xfId="39278"/>
    <cellStyle name="Note 7 9" xfId="2542"/>
    <cellStyle name="Note 7 9 2" xfId="4245"/>
    <cellStyle name="Note 7 9 2 2" xfId="39281"/>
    <cellStyle name="Note 7 9 2 3" xfId="39280"/>
    <cellStyle name="Note 7 9 2_Sheet2" xfId="39282"/>
    <cellStyle name="Note 7 9 3" xfId="14475"/>
    <cellStyle name="Note 7 9 3 2" xfId="39283"/>
    <cellStyle name="Note 7 9 4" xfId="19487"/>
    <cellStyle name="Note 7 9 4 2" xfId="39284"/>
    <cellStyle name="Note 7 9 5" xfId="39279"/>
    <cellStyle name="Note 7 9_Sheet2" xfId="39285"/>
    <cellStyle name="Note 7_57" xfId="22249"/>
    <cellStyle name="Note 70" xfId="39286"/>
    <cellStyle name="Note 71" xfId="39287"/>
    <cellStyle name="Note 72" xfId="39288"/>
    <cellStyle name="Note 73" xfId="39289"/>
    <cellStyle name="Note 74" xfId="39290"/>
    <cellStyle name="Note 75" xfId="39291"/>
    <cellStyle name="Note 76" xfId="39292"/>
    <cellStyle name="Note 77" xfId="39293"/>
    <cellStyle name="Note 78" xfId="39294"/>
    <cellStyle name="Note 79" xfId="39295"/>
    <cellStyle name="Note 8" xfId="945"/>
    <cellStyle name="Note 8 10" xfId="12385"/>
    <cellStyle name="Note 8 10 2" xfId="39296"/>
    <cellStyle name="Note 8 11" xfId="17402"/>
    <cellStyle name="Note 8 11 2" xfId="39297"/>
    <cellStyle name="Note 8 12" xfId="45224"/>
    <cellStyle name="Note 8 13" xfId="49020"/>
    <cellStyle name="Note 8 2" xfId="946"/>
    <cellStyle name="Note 8 2 10" xfId="49111"/>
    <cellStyle name="Note 8 2 2" xfId="1213"/>
    <cellStyle name="Note 8 2 2 10" xfId="49188"/>
    <cellStyle name="Note 8 2 2 2" xfId="5566"/>
    <cellStyle name="Note 8 2 2 2 2" xfId="15731"/>
    <cellStyle name="Note 8 2 2 2 2 2" xfId="39299"/>
    <cellStyle name="Note 8 2 2 2 3" xfId="20743"/>
    <cellStyle name="Note 8 2 2 2 3 2" xfId="39298"/>
    <cellStyle name="Note 8 2 2 2_Sheet2" xfId="39300"/>
    <cellStyle name="Note 8 2 2 3" xfId="12643"/>
    <cellStyle name="Note 8 2 2 3 2" xfId="39301"/>
    <cellStyle name="Note 8 2 2 4" xfId="17660"/>
    <cellStyle name="Note 8 2 2 4 2" xfId="39302"/>
    <cellStyle name="Note 8 2 2 5" xfId="45104"/>
    <cellStyle name="Note 8 2 2 6" xfId="48365"/>
    <cellStyle name="Note 8 2 2 7" xfId="49022"/>
    <cellStyle name="Note 8 2 2 8" xfId="48501"/>
    <cellStyle name="Note 8 2 2 9" xfId="49112"/>
    <cellStyle name="Note 8 2 2_Sheet1" xfId="39303"/>
    <cellStyle name="Note 8 2 3" xfId="2550"/>
    <cellStyle name="Note 8 2 3 2" xfId="4253"/>
    <cellStyle name="Note 8 2 3 2 2" xfId="39306"/>
    <cellStyle name="Note 8 2 3 2 3" xfId="39305"/>
    <cellStyle name="Note 8 2 3 2_Sheet2" xfId="39307"/>
    <cellStyle name="Note 8 2 3 3" xfId="14483"/>
    <cellStyle name="Note 8 2 3 3 2" xfId="39308"/>
    <cellStyle name="Note 8 2 3 4" xfId="19495"/>
    <cellStyle name="Note 8 2 3 4 2" xfId="39309"/>
    <cellStyle name="Note 8 2 3 5" xfId="39304"/>
    <cellStyle name="Note 8 2 3_Sheet2" xfId="39310"/>
    <cellStyle name="Note 8 2 4" xfId="12386"/>
    <cellStyle name="Note 8 2 4 2" xfId="39311"/>
    <cellStyle name="Note 8 2 5" xfId="17403"/>
    <cellStyle name="Note 8 2 5 2" xfId="39312"/>
    <cellStyle name="Note 8 2 6" xfId="44989"/>
    <cellStyle name="Note 8 2 7" xfId="45225"/>
    <cellStyle name="Note 8 2 8" xfId="49021"/>
    <cellStyle name="Note 8 2 9" xfId="48502"/>
    <cellStyle name="Note 8 2_Sheet1" xfId="39313"/>
    <cellStyle name="Note 8 3" xfId="947"/>
    <cellStyle name="Note 8 3 10" xfId="49113"/>
    <cellStyle name="Note 8 3 2" xfId="1214"/>
    <cellStyle name="Note 8 3 2 10" xfId="49189"/>
    <cellStyle name="Note 8 3 2 2" xfId="5567"/>
    <cellStyle name="Note 8 3 2 2 2" xfId="15732"/>
    <cellStyle name="Note 8 3 2 2 2 2" xfId="39315"/>
    <cellStyle name="Note 8 3 2 2 3" xfId="20744"/>
    <cellStyle name="Note 8 3 2 2 3 2" xfId="39314"/>
    <cellStyle name="Note 8 3 2 2_Sheet2" xfId="39316"/>
    <cellStyle name="Note 8 3 2 3" xfId="12644"/>
    <cellStyle name="Note 8 3 2 3 2" xfId="39317"/>
    <cellStyle name="Note 8 3 2 4" xfId="17661"/>
    <cellStyle name="Note 8 3 2 4 2" xfId="39318"/>
    <cellStyle name="Note 8 3 2 5" xfId="45105"/>
    <cellStyle name="Note 8 3 2 6" xfId="48366"/>
    <cellStyle name="Note 8 3 2 7" xfId="49024"/>
    <cellStyle name="Note 8 3 2 8" xfId="48499"/>
    <cellStyle name="Note 8 3 2 9" xfId="49114"/>
    <cellStyle name="Note 8 3 2_Sheet1" xfId="39319"/>
    <cellStyle name="Note 8 3 3" xfId="2551"/>
    <cellStyle name="Note 8 3 3 2" xfId="4254"/>
    <cellStyle name="Note 8 3 3 2 2" xfId="39322"/>
    <cellStyle name="Note 8 3 3 2 3" xfId="39321"/>
    <cellStyle name="Note 8 3 3 2_Sheet2" xfId="39323"/>
    <cellStyle name="Note 8 3 3 3" xfId="14484"/>
    <cellStyle name="Note 8 3 3 3 2" xfId="39324"/>
    <cellStyle name="Note 8 3 3 4" xfId="19496"/>
    <cellStyle name="Note 8 3 3 4 2" xfId="39325"/>
    <cellStyle name="Note 8 3 3 5" xfId="39320"/>
    <cellStyle name="Note 8 3 3_Sheet2" xfId="39326"/>
    <cellStyle name="Note 8 3 4" xfId="12387"/>
    <cellStyle name="Note 8 3 4 2" xfId="39327"/>
    <cellStyle name="Note 8 3 5" xfId="17404"/>
    <cellStyle name="Note 8 3 5 2" xfId="39328"/>
    <cellStyle name="Note 8 3 6" xfId="44990"/>
    <cellStyle name="Note 8 3 7" xfId="45226"/>
    <cellStyle name="Note 8 3 8" xfId="49023"/>
    <cellStyle name="Note 8 3 9" xfId="48500"/>
    <cellStyle name="Note 8 3_Sheet1" xfId="39329"/>
    <cellStyle name="Note 8 4" xfId="948"/>
    <cellStyle name="Note 8 4 10" xfId="49115"/>
    <cellStyle name="Note 8 4 2" xfId="1215"/>
    <cellStyle name="Note 8 4 2 10" xfId="49190"/>
    <cellStyle name="Note 8 4 2 2" xfId="5568"/>
    <cellStyle name="Note 8 4 2 2 2" xfId="15733"/>
    <cellStyle name="Note 8 4 2 2 2 2" xfId="39331"/>
    <cellStyle name="Note 8 4 2 2 3" xfId="20745"/>
    <cellStyle name="Note 8 4 2 2 3 2" xfId="39330"/>
    <cellStyle name="Note 8 4 2 2_Sheet2" xfId="39332"/>
    <cellStyle name="Note 8 4 2 3" xfId="12645"/>
    <cellStyle name="Note 8 4 2 3 2" xfId="39333"/>
    <cellStyle name="Note 8 4 2 4" xfId="17662"/>
    <cellStyle name="Note 8 4 2 4 2" xfId="39334"/>
    <cellStyle name="Note 8 4 2 5" xfId="45106"/>
    <cellStyle name="Note 8 4 2 6" xfId="48367"/>
    <cellStyle name="Note 8 4 2 7" xfId="49026"/>
    <cellStyle name="Note 8 4 2 8" xfId="48496"/>
    <cellStyle name="Note 8 4 2 9" xfId="49116"/>
    <cellStyle name="Note 8 4 2_Sheet1" xfId="39335"/>
    <cellStyle name="Note 8 4 3" xfId="2552"/>
    <cellStyle name="Note 8 4 3 2" xfId="4255"/>
    <cellStyle name="Note 8 4 3 2 2" xfId="39338"/>
    <cellStyle name="Note 8 4 3 2 3" xfId="39337"/>
    <cellStyle name="Note 8 4 3 2_Sheet2" xfId="39339"/>
    <cellStyle name="Note 8 4 3 3" xfId="14485"/>
    <cellStyle name="Note 8 4 3 3 2" xfId="39340"/>
    <cellStyle name="Note 8 4 3 4" xfId="19497"/>
    <cellStyle name="Note 8 4 3 4 2" xfId="39341"/>
    <cellStyle name="Note 8 4 3 5" xfId="39336"/>
    <cellStyle name="Note 8 4 3_Sheet2" xfId="39342"/>
    <cellStyle name="Note 8 4 4" xfId="12388"/>
    <cellStyle name="Note 8 4 4 2" xfId="39343"/>
    <cellStyle name="Note 8 4 5" xfId="17405"/>
    <cellStyle name="Note 8 4 5 2" xfId="39344"/>
    <cellStyle name="Note 8 4 6" xfId="44991"/>
    <cellStyle name="Note 8 4 7" xfId="45227"/>
    <cellStyle name="Note 8 4 8" xfId="49025"/>
    <cellStyle name="Note 8 4 9" xfId="48498"/>
    <cellStyle name="Note 8 4_Sheet1" xfId="39345"/>
    <cellStyle name="Note 8 5" xfId="949"/>
    <cellStyle name="Note 8 5 10" xfId="49117"/>
    <cellStyle name="Note 8 5 2" xfId="1216"/>
    <cellStyle name="Note 8 5 2 10" xfId="49191"/>
    <cellStyle name="Note 8 5 2 2" xfId="5569"/>
    <cellStyle name="Note 8 5 2 2 2" xfId="15734"/>
    <cellStyle name="Note 8 5 2 2 2 2" xfId="39347"/>
    <cellStyle name="Note 8 5 2 2 3" xfId="20746"/>
    <cellStyle name="Note 8 5 2 2 3 2" xfId="39346"/>
    <cellStyle name="Note 8 5 2 2_Sheet2" xfId="39348"/>
    <cellStyle name="Note 8 5 2 3" xfId="12646"/>
    <cellStyle name="Note 8 5 2 3 2" xfId="39349"/>
    <cellStyle name="Note 8 5 2 4" xfId="17663"/>
    <cellStyle name="Note 8 5 2 4 2" xfId="39350"/>
    <cellStyle name="Note 8 5 2 5" xfId="45107"/>
    <cellStyle name="Note 8 5 2 6" xfId="48368"/>
    <cellStyle name="Note 8 5 2 7" xfId="49028"/>
    <cellStyle name="Note 8 5 2 8" xfId="48494"/>
    <cellStyle name="Note 8 5 2 9" xfId="49118"/>
    <cellStyle name="Note 8 5 2_Sheet1" xfId="39351"/>
    <cellStyle name="Note 8 5 3" xfId="2553"/>
    <cellStyle name="Note 8 5 3 2" xfId="4256"/>
    <cellStyle name="Note 8 5 3 2 2" xfId="39354"/>
    <cellStyle name="Note 8 5 3 2 3" xfId="39353"/>
    <cellStyle name="Note 8 5 3 2_Sheet2" xfId="39355"/>
    <cellStyle name="Note 8 5 3 3" xfId="14486"/>
    <cellStyle name="Note 8 5 3 3 2" xfId="39356"/>
    <cellStyle name="Note 8 5 3 4" xfId="19498"/>
    <cellStyle name="Note 8 5 3 4 2" xfId="39357"/>
    <cellStyle name="Note 8 5 3 5" xfId="39352"/>
    <cellStyle name="Note 8 5 3_Sheet2" xfId="39358"/>
    <cellStyle name="Note 8 5 4" xfId="12389"/>
    <cellStyle name="Note 8 5 4 2" xfId="39359"/>
    <cellStyle name="Note 8 5 5" xfId="17406"/>
    <cellStyle name="Note 8 5 5 2" xfId="39360"/>
    <cellStyle name="Note 8 5 6" xfId="44992"/>
    <cellStyle name="Note 8 5 7" xfId="45228"/>
    <cellStyle name="Note 8 5 8" xfId="49027"/>
    <cellStyle name="Note 8 5 9" xfId="48495"/>
    <cellStyle name="Note 8 5_Sheet1" xfId="39361"/>
    <cellStyle name="Note 8 6" xfId="950"/>
    <cellStyle name="Note 8 6 10" xfId="49119"/>
    <cellStyle name="Note 8 6 2" xfId="1217"/>
    <cellStyle name="Note 8 6 2 10" xfId="49192"/>
    <cellStyle name="Note 8 6 2 2" xfId="5570"/>
    <cellStyle name="Note 8 6 2 2 2" xfId="15735"/>
    <cellStyle name="Note 8 6 2 2 2 2" xfId="39363"/>
    <cellStyle name="Note 8 6 2 2 3" xfId="20747"/>
    <cellStyle name="Note 8 6 2 2 3 2" xfId="39362"/>
    <cellStyle name="Note 8 6 2 2_Sheet2" xfId="39364"/>
    <cellStyle name="Note 8 6 2 3" xfId="12647"/>
    <cellStyle name="Note 8 6 2 3 2" xfId="39365"/>
    <cellStyle name="Note 8 6 2 4" xfId="17664"/>
    <cellStyle name="Note 8 6 2 4 2" xfId="39366"/>
    <cellStyle name="Note 8 6 2 5" xfId="45108"/>
    <cellStyle name="Note 8 6 2 6" xfId="48369"/>
    <cellStyle name="Note 8 6 2 7" xfId="49030"/>
    <cellStyle name="Note 8 6 2 8" xfId="48492"/>
    <cellStyle name="Note 8 6 2 9" xfId="49120"/>
    <cellStyle name="Note 8 6 2_Sheet1" xfId="39367"/>
    <cellStyle name="Note 8 6 3" xfId="2554"/>
    <cellStyle name="Note 8 6 3 2" xfId="4257"/>
    <cellStyle name="Note 8 6 3 2 2" xfId="39370"/>
    <cellStyle name="Note 8 6 3 2 3" xfId="39369"/>
    <cellStyle name="Note 8 6 3 2_Sheet2" xfId="39371"/>
    <cellStyle name="Note 8 6 3 3" xfId="14487"/>
    <cellStyle name="Note 8 6 3 3 2" xfId="39372"/>
    <cellStyle name="Note 8 6 3 4" xfId="19499"/>
    <cellStyle name="Note 8 6 3 4 2" xfId="39373"/>
    <cellStyle name="Note 8 6 3 5" xfId="39368"/>
    <cellStyle name="Note 8 6 3_Sheet2" xfId="39374"/>
    <cellStyle name="Note 8 6 4" xfId="12390"/>
    <cellStyle name="Note 8 6 4 2" xfId="39375"/>
    <cellStyle name="Note 8 6 5" xfId="17407"/>
    <cellStyle name="Note 8 6 5 2" xfId="39376"/>
    <cellStyle name="Note 8 6 6" xfId="44993"/>
    <cellStyle name="Note 8 6 7" xfId="45229"/>
    <cellStyle name="Note 8 6 8" xfId="49029"/>
    <cellStyle name="Note 8 6 9" xfId="48493"/>
    <cellStyle name="Note 8 6_Sheet1" xfId="39377"/>
    <cellStyle name="Note 8 7" xfId="951"/>
    <cellStyle name="Note 8 7 10" xfId="49121"/>
    <cellStyle name="Note 8 7 2" xfId="1218"/>
    <cellStyle name="Note 8 7 2 10" xfId="49193"/>
    <cellStyle name="Note 8 7 2 2" xfId="5571"/>
    <cellStyle name="Note 8 7 2 2 2" xfId="15736"/>
    <cellStyle name="Note 8 7 2 2 2 2" xfId="39379"/>
    <cellStyle name="Note 8 7 2 2 3" xfId="20748"/>
    <cellStyle name="Note 8 7 2 2 3 2" xfId="39378"/>
    <cellStyle name="Note 8 7 2 2_Sheet2" xfId="39380"/>
    <cellStyle name="Note 8 7 2 3" xfId="12648"/>
    <cellStyle name="Note 8 7 2 3 2" xfId="39381"/>
    <cellStyle name="Note 8 7 2 4" xfId="17665"/>
    <cellStyle name="Note 8 7 2 4 2" xfId="39382"/>
    <cellStyle name="Note 8 7 2 5" xfId="45109"/>
    <cellStyle name="Note 8 7 2 6" xfId="48370"/>
    <cellStyle name="Note 8 7 2 7" xfId="49032"/>
    <cellStyle name="Note 8 7 2 8" xfId="48490"/>
    <cellStyle name="Note 8 7 2 9" xfId="49122"/>
    <cellStyle name="Note 8 7 2_Sheet1" xfId="39383"/>
    <cellStyle name="Note 8 7 3" xfId="2555"/>
    <cellStyle name="Note 8 7 3 2" xfId="4258"/>
    <cellStyle name="Note 8 7 3 2 2" xfId="39386"/>
    <cellStyle name="Note 8 7 3 2 3" xfId="39385"/>
    <cellStyle name="Note 8 7 3 2_Sheet2" xfId="39387"/>
    <cellStyle name="Note 8 7 3 3" xfId="14488"/>
    <cellStyle name="Note 8 7 3 3 2" xfId="39388"/>
    <cellStyle name="Note 8 7 3 4" xfId="19500"/>
    <cellStyle name="Note 8 7 3 4 2" xfId="39389"/>
    <cellStyle name="Note 8 7 3 5" xfId="39384"/>
    <cellStyle name="Note 8 7 3_Sheet2" xfId="39390"/>
    <cellStyle name="Note 8 7 4" xfId="12391"/>
    <cellStyle name="Note 8 7 4 2" xfId="39391"/>
    <cellStyle name="Note 8 7 5" xfId="17408"/>
    <cellStyle name="Note 8 7 5 2" xfId="39392"/>
    <cellStyle name="Note 8 7 6" xfId="44994"/>
    <cellStyle name="Note 8 7 7" xfId="45230"/>
    <cellStyle name="Note 8 7 8" xfId="49031"/>
    <cellStyle name="Note 8 7 9" xfId="48491"/>
    <cellStyle name="Note 8 7_Sheet1" xfId="39393"/>
    <cellStyle name="Note 8 8" xfId="1212"/>
    <cellStyle name="Note 8 8 10" xfId="49194"/>
    <cellStyle name="Note 8 8 2" xfId="5565"/>
    <cellStyle name="Note 8 8 2 2" xfId="15730"/>
    <cellStyle name="Note 8 8 2 2 2" xfId="39395"/>
    <cellStyle name="Note 8 8 2 3" xfId="20742"/>
    <cellStyle name="Note 8 8 2 3 2" xfId="39394"/>
    <cellStyle name="Note 8 8 2_Sheet2" xfId="39396"/>
    <cellStyle name="Note 8 8 3" xfId="12642"/>
    <cellStyle name="Note 8 8 3 2" xfId="39397"/>
    <cellStyle name="Note 8 8 4" xfId="17659"/>
    <cellStyle name="Note 8 8 4 2" xfId="39398"/>
    <cellStyle name="Note 8 8 5" xfId="45103"/>
    <cellStyle name="Note 8 8 6" xfId="48371"/>
    <cellStyle name="Note 8 8 7" xfId="49033"/>
    <cellStyle name="Note 8 8 8" xfId="48489"/>
    <cellStyle name="Note 8 8 9" xfId="49123"/>
    <cellStyle name="Note 8 8_Sheet1" xfId="39399"/>
    <cellStyle name="Note 8 9" xfId="2549"/>
    <cellStyle name="Note 8 9 2" xfId="4252"/>
    <cellStyle name="Note 8 9 2 2" xfId="39402"/>
    <cellStyle name="Note 8 9 2 3" xfId="39401"/>
    <cellStyle name="Note 8 9 2_Sheet2" xfId="39403"/>
    <cellStyle name="Note 8 9 3" xfId="14482"/>
    <cellStyle name="Note 8 9 3 2" xfId="39404"/>
    <cellStyle name="Note 8 9 4" xfId="19494"/>
    <cellStyle name="Note 8 9 4 2" xfId="39405"/>
    <cellStyle name="Note 8 9 5" xfId="39400"/>
    <cellStyle name="Note 8 9_Sheet2" xfId="39406"/>
    <cellStyle name="Note 8_57" xfId="22250"/>
    <cellStyle name="Note 80" xfId="39407"/>
    <cellStyle name="Note 81" xfId="39408"/>
    <cellStyle name="Note 82" xfId="49410"/>
    <cellStyle name="Note 83" xfId="49438"/>
    <cellStyle name="Note 84" xfId="49452"/>
    <cellStyle name="Note 85" xfId="49454"/>
    <cellStyle name="Note 86" xfId="49456"/>
    <cellStyle name="Note 87" xfId="49459"/>
    <cellStyle name="Note 9" xfId="952"/>
    <cellStyle name="Note 9 10" xfId="12392"/>
    <cellStyle name="Note 9 10 2" xfId="39409"/>
    <cellStyle name="Note 9 11" xfId="17409"/>
    <cellStyle name="Note 9 11 2" xfId="39410"/>
    <cellStyle name="Note 9 12" xfId="45231"/>
    <cellStyle name="Note 9 13" xfId="49034"/>
    <cellStyle name="Note 9 2" xfId="953"/>
    <cellStyle name="Note 9 2 10" xfId="49124"/>
    <cellStyle name="Note 9 2 2" xfId="1220"/>
    <cellStyle name="Note 9 2 2 10" xfId="49195"/>
    <cellStyle name="Note 9 2 2 2" xfId="5573"/>
    <cellStyle name="Note 9 2 2 2 2" xfId="15738"/>
    <cellStyle name="Note 9 2 2 2 2 2" xfId="39412"/>
    <cellStyle name="Note 9 2 2 2 3" xfId="20750"/>
    <cellStyle name="Note 9 2 2 2 3 2" xfId="39411"/>
    <cellStyle name="Note 9 2 2 2_Sheet2" xfId="39413"/>
    <cellStyle name="Note 9 2 2 3" xfId="12650"/>
    <cellStyle name="Note 9 2 2 3 2" xfId="39414"/>
    <cellStyle name="Note 9 2 2 4" xfId="17667"/>
    <cellStyle name="Note 9 2 2 4 2" xfId="39415"/>
    <cellStyle name="Note 9 2 2 5" xfId="45111"/>
    <cellStyle name="Note 9 2 2 6" xfId="48372"/>
    <cellStyle name="Note 9 2 2 7" xfId="49036"/>
    <cellStyle name="Note 9 2 2 8" xfId="48487"/>
    <cellStyle name="Note 9 2 2 9" xfId="49181"/>
    <cellStyle name="Note 9 2 2_Sheet1" xfId="39416"/>
    <cellStyle name="Note 9 2 3" xfId="2557"/>
    <cellStyle name="Note 9 2 3 2" xfId="4260"/>
    <cellStyle name="Note 9 2 3 2 2" xfId="39419"/>
    <cellStyle name="Note 9 2 3 2 3" xfId="39418"/>
    <cellStyle name="Note 9 2 3 2_Sheet2" xfId="39420"/>
    <cellStyle name="Note 9 2 3 3" xfId="14490"/>
    <cellStyle name="Note 9 2 3 3 2" xfId="39421"/>
    <cellStyle name="Note 9 2 3 4" xfId="19502"/>
    <cellStyle name="Note 9 2 3 4 2" xfId="39422"/>
    <cellStyle name="Note 9 2 3 5" xfId="39417"/>
    <cellStyle name="Note 9 2 3_Sheet2" xfId="39423"/>
    <cellStyle name="Note 9 2 4" xfId="12393"/>
    <cellStyle name="Note 9 2 4 2" xfId="39424"/>
    <cellStyle name="Note 9 2 5" xfId="17410"/>
    <cellStyle name="Note 9 2 5 2" xfId="39425"/>
    <cellStyle name="Note 9 2 6" xfId="44995"/>
    <cellStyle name="Note 9 2 7" xfId="45232"/>
    <cellStyle name="Note 9 2 8" xfId="49035"/>
    <cellStyle name="Note 9 2 9" xfId="48488"/>
    <cellStyle name="Note 9 2_Sheet1" xfId="39426"/>
    <cellStyle name="Note 9 3" xfId="954"/>
    <cellStyle name="Note 9 3 10" xfId="49125"/>
    <cellStyle name="Note 9 3 2" xfId="1221"/>
    <cellStyle name="Note 9 3 2 10" xfId="49217"/>
    <cellStyle name="Note 9 3 2 2" xfId="5574"/>
    <cellStyle name="Note 9 3 2 2 2" xfId="15739"/>
    <cellStyle name="Note 9 3 2 2 2 2" xfId="39428"/>
    <cellStyle name="Note 9 3 2 2 3" xfId="20751"/>
    <cellStyle name="Note 9 3 2 2 3 2" xfId="39427"/>
    <cellStyle name="Note 9 3 2 2_Sheet2" xfId="39429"/>
    <cellStyle name="Note 9 3 2 3" xfId="12651"/>
    <cellStyle name="Note 9 3 2 3 2" xfId="39430"/>
    <cellStyle name="Note 9 3 2 4" xfId="17668"/>
    <cellStyle name="Note 9 3 2 4 2" xfId="39431"/>
    <cellStyle name="Note 9 3 2 5" xfId="45112"/>
    <cellStyle name="Note 9 3 2 6" xfId="48373"/>
    <cellStyle name="Note 9 3 2 7" xfId="49038"/>
    <cellStyle name="Note 9 3 2 8" xfId="48485"/>
    <cellStyle name="Note 9 3 2 9" xfId="49126"/>
    <cellStyle name="Note 9 3 2_Sheet1" xfId="39432"/>
    <cellStyle name="Note 9 3 3" xfId="2558"/>
    <cellStyle name="Note 9 3 3 2" xfId="4261"/>
    <cellStyle name="Note 9 3 3 2 2" xfId="39435"/>
    <cellStyle name="Note 9 3 3 2 3" xfId="39434"/>
    <cellStyle name="Note 9 3 3 2_Sheet2" xfId="39436"/>
    <cellStyle name="Note 9 3 3 3" xfId="14491"/>
    <cellStyle name="Note 9 3 3 3 2" xfId="39437"/>
    <cellStyle name="Note 9 3 3 4" xfId="19503"/>
    <cellStyle name="Note 9 3 3 4 2" xfId="39438"/>
    <cellStyle name="Note 9 3 3 5" xfId="39433"/>
    <cellStyle name="Note 9 3 3_Sheet2" xfId="39439"/>
    <cellStyle name="Note 9 3 4" xfId="12394"/>
    <cellStyle name="Note 9 3 4 2" xfId="39440"/>
    <cellStyle name="Note 9 3 5" xfId="17411"/>
    <cellStyle name="Note 9 3 5 2" xfId="39441"/>
    <cellStyle name="Note 9 3 6" xfId="44996"/>
    <cellStyle name="Note 9 3 7" xfId="45233"/>
    <cellStyle name="Note 9 3 8" xfId="49037"/>
    <cellStyle name="Note 9 3 9" xfId="48486"/>
    <cellStyle name="Note 9 3_Sheet1" xfId="39442"/>
    <cellStyle name="Note 9 4" xfId="955"/>
    <cellStyle name="Note 9 4 10" xfId="49127"/>
    <cellStyle name="Note 9 4 2" xfId="1222"/>
    <cellStyle name="Note 9 4 2 10" xfId="49196"/>
    <cellStyle name="Note 9 4 2 2" xfId="5575"/>
    <cellStyle name="Note 9 4 2 2 2" xfId="15740"/>
    <cellStyle name="Note 9 4 2 2 2 2" xfId="39444"/>
    <cellStyle name="Note 9 4 2 2 3" xfId="20752"/>
    <cellStyle name="Note 9 4 2 2 3 2" xfId="39443"/>
    <cellStyle name="Note 9 4 2 2_Sheet2" xfId="39445"/>
    <cellStyle name="Note 9 4 2 3" xfId="12652"/>
    <cellStyle name="Note 9 4 2 3 2" xfId="39446"/>
    <cellStyle name="Note 9 4 2 4" xfId="17669"/>
    <cellStyle name="Note 9 4 2 4 2" xfId="39447"/>
    <cellStyle name="Note 9 4 2 5" xfId="45113"/>
    <cellStyle name="Note 9 4 2 6" xfId="48374"/>
    <cellStyle name="Note 9 4 2 7" xfId="49040"/>
    <cellStyle name="Note 9 4 2 8" xfId="48483"/>
    <cellStyle name="Note 9 4 2 9" xfId="49128"/>
    <cellStyle name="Note 9 4 2_Sheet1" xfId="39448"/>
    <cellStyle name="Note 9 4 3" xfId="2559"/>
    <cellStyle name="Note 9 4 3 2" xfId="4262"/>
    <cellStyle name="Note 9 4 3 2 2" xfId="39451"/>
    <cellStyle name="Note 9 4 3 2 3" xfId="39450"/>
    <cellStyle name="Note 9 4 3 2_Sheet2" xfId="39452"/>
    <cellStyle name="Note 9 4 3 3" xfId="14492"/>
    <cellStyle name="Note 9 4 3 3 2" xfId="39453"/>
    <cellStyle name="Note 9 4 3 4" xfId="19504"/>
    <cellStyle name="Note 9 4 3 4 2" xfId="39454"/>
    <cellStyle name="Note 9 4 3 5" xfId="39449"/>
    <cellStyle name="Note 9 4 3_Sheet2" xfId="39455"/>
    <cellStyle name="Note 9 4 4" xfId="12395"/>
    <cellStyle name="Note 9 4 4 2" xfId="39456"/>
    <cellStyle name="Note 9 4 5" xfId="17412"/>
    <cellStyle name="Note 9 4 5 2" xfId="39457"/>
    <cellStyle name="Note 9 4 6" xfId="44997"/>
    <cellStyle name="Note 9 4 7" xfId="45234"/>
    <cellStyle name="Note 9 4 8" xfId="49039"/>
    <cellStyle name="Note 9 4 9" xfId="48484"/>
    <cellStyle name="Note 9 4_Sheet1" xfId="39458"/>
    <cellStyle name="Note 9 5" xfId="956"/>
    <cellStyle name="Note 9 5 10" xfId="49129"/>
    <cellStyle name="Note 9 5 2" xfId="1223"/>
    <cellStyle name="Note 9 5 2 10" xfId="49197"/>
    <cellStyle name="Note 9 5 2 2" xfId="5576"/>
    <cellStyle name="Note 9 5 2 2 2" xfId="15741"/>
    <cellStyle name="Note 9 5 2 2 2 2" xfId="39460"/>
    <cellStyle name="Note 9 5 2 2 3" xfId="20753"/>
    <cellStyle name="Note 9 5 2 2 3 2" xfId="39459"/>
    <cellStyle name="Note 9 5 2 2_Sheet2" xfId="39461"/>
    <cellStyle name="Note 9 5 2 3" xfId="12653"/>
    <cellStyle name="Note 9 5 2 3 2" xfId="39462"/>
    <cellStyle name="Note 9 5 2 4" xfId="17670"/>
    <cellStyle name="Note 9 5 2 4 2" xfId="39463"/>
    <cellStyle name="Note 9 5 2 5" xfId="45114"/>
    <cellStyle name="Note 9 5 2 6" xfId="48375"/>
    <cellStyle name="Note 9 5 2 7" xfId="49042"/>
    <cellStyle name="Note 9 5 2 8" xfId="48481"/>
    <cellStyle name="Note 9 5 2 9" xfId="49130"/>
    <cellStyle name="Note 9 5 2_Sheet1" xfId="39464"/>
    <cellStyle name="Note 9 5 3" xfId="2560"/>
    <cellStyle name="Note 9 5 3 2" xfId="4263"/>
    <cellStyle name="Note 9 5 3 2 2" xfId="39467"/>
    <cellStyle name="Note 9 5 3 2 3" xfId="39466"/>
    <cellStyle name="Note 9 5 3 2_Sheet2" xfId="39468"/>
    <cellStyle name="Note 9 5 3 3" xfId="14493"/>
    <cellStyle name="Note 9 5 3 3 2" xfId="39469"/>
    <cellStyle name="Note 9 5 3 4" xfId="19505"/>
    <cellStyle name="Note 9 5 3 4 2" xfId="39470"/>
    <cellStyle name="Note 9 5 3 5" xfId="39465"/>
    <cellStyle name="Note 9 5 3_Sheet2" xfId="39471"/>
    <cellStyle name="Note 9 5 4" xfId="12396"/>
    <cellStyle name="Note 9 5 4 2" xfId="39472"/>
    <cellStyle name="Note 9 5 5" xfId="17413"/>
    <cellStyle name="Note 9 5 5 2" xfId="39473"/>
    <cellStyle name="Note 9 5 6" xfId="44998"/>
    <cellStyle name="Note 9 5 7" xfId="45235"/>
    <cellStyle name="Note 9 5 8" xfId="49041"/>
    <cellStyle name="Note 9 5 9" xfId="48482"/>
    <cellStyle name="Note 9 5_Sheet1" xfId="39474"/>
    <cellStyle name="Note 9 6" xfId="957"/>
    <cellStyle name="Note 9 6 10" xfId="49131"/>
    <cellStyle name="Note 9 6 2" xfId="1224"/>
    <cellStyle name="Note 9 6 2 10" xfId="49198"/>
    <cellStyle name="Note 9 6 2 2" xfId="5577"/>
    <cellStyle name="Note 9 6 2 2 2" xfId="15742"/>
    <cellStyle name="Note 9 6 2 2 2 2" xfId="39476"/>
    <cellStyle name="Note 9 6 2 2 3" xfId="20754"/>
    <cellStyle name="Note 9 6 2 2 3 2" xfId="39475"/>
    <cellStyle name="Note 9 6 2 2_Sheet2" xfId="39477"/>
    <cellStyle name="Note 9 6 2 3" xfId="12654"/>
    <cellStyle name="Note 9 6 2 3 2" xfId="39478"/>
    <cellStyle name="Note 9 6 2 4" xfId="17671"/>
    <cellStyle name="Note 9 6 2 4 2" xfId="39479"/>
    <cellStyle name="Note 9 6 2 5" xfId="45115"/>
    <cellStyle name="Note 9 6 2 6" xfId="48376"/>
    <cellStyle name="Note 9 6 2 7" xfId="49044"/>
    <cellStyle name="Note 9 6 2 8" xfId="48479"/>
    <cellStyle name="Note 9 6 2 9" xfId="49132"/>
    <cellStyle name="Note 9 6 2_Sheet1" xfId="39480"/>
    <cellStyle name="Note 9 6 3" xfId="2561"/>
    <cellStyle name="Note 9 6 3 2" xfId="4264"/>
    <cellStyle name="Note 9 6 3 2 2" xfId="39483"/>
    <cellStyle name="Note 9 6 3 2 3" xfId="39482"/>
    <cellStyle name="Note 9 6 3 2_Sheet2" xfId="39484"/>
    <cellStyle name="Note 9 6 3 3" xfId="14494"/>
    <cellStyle name="Note 9 6 3 3 2" xfId="39485"/>
    <cellStyle name="Note 9 6 3 4" xfId="19506"/>
    <cellStyle name="Note 9 6 3 4 2" xfId="39486"/>
    <cellStyle name="Note 9 6 3 5" xfId="39481"/>
    <cellStyle name="Note 9 6 3_Sheet2" xfId="39487"/>
    <cellStyle name="Note 9 6 4" xfId="12397"/>
    <cellStyle name="Note 9 6 4 2" xfId="39488"/>
    <cellStyle name="Note 9 6 5" xfId="17414"/>
    <cellStyle name="Note 9 6 5 2" xfId="39489"/>
    <cellStyle name="Note 9 6 6" xfId="44999"/>
    <cellStyle name="Note 9 6 7" xfId="45236"/>
    <cellStyle name="Note 9 6 8" xfId="49043"/>
    <cellStyle name="Note 9 6 9" xfId="48480"/>
    <cellStyle name="Note 9 6_Sheet1" xfId="39490"/>
    <cellStyle name="Note 9 7" xfId="958"/>
    <cellStyle name="Note 9 7 10" xfId="49133"/>
    <cellStyle name="Note 9 7 2" xfId="1225"/>
    <cellStyle name="Note 9 7 2 10" xfId="49199"/>
    <cellStyle name="Note 9 7 2 2" xfId="5578"/>
    <cellStyle name="Note 9 7 2 2 2" xfId="15743"/>
    <cellStyle name="Note 9 7 2 2 2 2" xfId="39492"/>
    <cellStyle name="Note 9 7 2 2 3" xfId="20755"/>
    <cellStyle name="Note 9 7 2 2 3 2" xfId="39491"/>
    <cellStyle name="Note 9 7 2 2_Sheet2" xfId="39493"/>
    <cellStyle name="Note 9 7 2 3" xfId="12655"/>
    <cellStyle name="Note 9 7 2 3 2" xfId="39494"/>
    <cellStyle name="Note 9 7 2 4" xfId="17672"/>
    <cellStyle name="Note 9 7 2 4 2" xfId="39495"/>
    <cellStyle name="Note 9 7 2 5" xfId="45116"/>
    <cellStyle name="Note 9 7 2 6" xfId="48377"/>
    <cellStyle name="Note 9 7 2 7" xfId="49046"/>
    <cellStyle name="Note 9 7 2 8" xfId="48477"/>
    <cellStyle name="Note 9 7 2 9" xfId="49134"/>
    <cellStyle name="Note 9 7 2_Sheet1" xfId="39496"/>
    <cellStyle name="Note 9 7 3" xfId="2562"/>
    <cellStyle name="Note 9 7 3 2" xfId="4265"/>
    <cellStyle name="Note 9 7 3 2 2" xfId="39499"/>
    <cellStyle name="Note 9 7 3 2 3" xfId="39498"/>
    <cellStyle name="Note 9 7 3 2_Sheet2" xfId="39500"/>
    <cellStyle name="Note 9 7 3 3" xfId="14495"/>
    <cellStyle name="Note 9 7 3 3 2" xfId="39501"/>
    <cellStyle name="Note 9 7 3 4" xfId="19507"/>
    <cellStyle name="Note 9 7 3 4 2" xfId="39502"/>
    <cellStyle name="Note 9 7 3 5" xfId="39497"/>
    <cellStyle name="Note 9 7 3_Sheet2" xfId="39503"/>
    <cellStyle name="Note 9 7 4" xfId="12398"/>
    <cellStyle name="Note 9 7 4 2" xfId="39504"/>
    <cellStyle name="Note 9 7 5" xfId="17415"/>
    <cellStyle name="Note 9 7 5 2" xfId="39505"/>
    <cellStyle name="Note 9 7 6" xfId="45000"/>
    <cellStyle name="Note 9 7 7" xfId="45237"/>
    <cellStyle name="Note 9 7 8" xfId="49045"/>
    <cellStyle name="Note 9 7 9" xfId="48478"/>
    <cellStyle name="Note 9 7_Sheet1" xfId="39506"/>
    <cellStyle name="Note 9 8" xfId="1219"/>
    <cellStyle name="Note 9 8 10" xfId="49200"/>
    <cellStyle name="Note 9 8 2" xfId="5572"/>
    <cellStyle name="Note 9 8 2 2" xfId="15737"/>
    <cellStyle name="Note 9 8 2 2 2" xfId="39508"/>
    <cellStyle name="Note 9 8 2 3" xfId="20749"/>
    <cellStyle name="Note 9 8 2 3 2" xfId="39507"/>
    <cellStyle name="Note 9 8 2_Sheet2" xfId="39509"/>
    <cellStyle name="Note 9 8 3" xfId="12649"/>
    <cellStyle name="Note 9 8 3 2" xfId="39510"/>
    <cellStyle name="Note 9 8 4" xfId="17666"/>
    <cellStyle name="Note 9 8 4 2" xfId="39511"/>
    <cellStyle name="Note 9 8 5" xfId="45110"/>
    <cellStyle name="Note 9 8 6" xfId="48378"/>
    <cellStyle name="Note 9 8 7" xfId="49047"/>
    <cellStyle name="Note 9 8 8" xfId="48476"/>
    <cellStyle name="Note 9 8 9" xfId="49135"/>
    <cellStyle name="Note 9 8_Sheet1" xfId="39512"/>
    <cellStyle name="Note 9 9" xfId="2556"/>
    <cellStyle name="Note 9 9 2" xfId="4259"/>
    <cellStyle name="Note 9 9 2 2" xfId="39515"/>
    <cellStyle name="Note 9 9 2 3" xfId="39514"/>
    <cellStyle name="Note 9 9 2_Sheet2" xfId="39516"/>
    <cellStyle name="Note 9 9 3" xfId="14489"/>
    <cellStyle name="Note 9 9 3 2" xfId="39517"/>
    <cellStyle name="Note 9 9 4" xfId="19501"/>
    <cellStyle name="Note 9 9 4 2" xfId="39518"/>
    <cellStyle name="Note 9 9 5" xfId="39513"/>
    <cellStyle name="Note 9 9_Sheet2" xfId="39519"/>
    <cellStyle name="Note 9_57" xfId="22251"/>
    <cellStyle name="ÒÑ·ÃÎÊµÄ³¬Á´½Ó" xfId="47165"/>
    <cellStyle name="Output" xfId="49302" builtinId="21" customBuiltin="1"/>
    <cellStyle name="Output 10" xfId="39520"/>
    <cellStyle name="Output 11" xfId="39521"/>
    <cellStyle name="Output 12" xfId="39522"/>
    <cellStyle name="Output 2" xfId="960"/>
    <cellStyle name="Output 2 2" xfId="1227"/>
    <cellStyle name="Output 2 2 2" xfId="12657"/>
    <cellStyle name="Output 2 2 2 2" xfId="48379"/>
    <cellStyle name="Output 2 2 2 3" xfId="39523"/>
    <cellStyle name="Output 2 2 3" xfId="17674"/>
    <cellStyle name="Output 2 2 3 2" xfId="39524"/>
    <cellStyle name="Output 2 2 4" xfId="39525"/>
    <cellStyle name="Output 2 2 5" xfId="47166"/>
    <cellStyle name="Output 2 2 6" xfId="49049"/>
    <cellStyle name="Output 2 2_Sheet1" xfId="39526"/>
    <cellStyle name="Output 2 3" xfId="2563"/>
    <cellStyle name="Output 2 3 2" xfId="5302"/>
    <cellStyle name="Output 2 3 2 2" xfId="39528"/>
    <cellStyle name="Output 2 3 3" xfId="15475"/>
    <cellStyle name="Output 2 3 3 2" xfId="39529"/>
    <cellStyle name="Output 2 3 4" xfId="20487"/>
    <cellStyle name="Output 2 3 4 2" xfId="39530"/>
    <cellStyle name="Output 2 3 5" xfId="39527"/>
    <cellStyle name="Output 2 3 6" xfId="48380"/>
    <cellStyle name="Output 2 3_Sheet2" xfId="39531"/>
    <cellStyle name="Output 2 4" xfId="12400"/>
    <cellStyle name="Output 2 4 2" xfId="39532"/>
    <cellStyle name="Output 2 5" xfId="17417"/>
    <cellStyle name="Output 2 5 2" xfId="39533"/>
    <cellStyle name="Output 2 6" xfId="39534"/>
    <cellStyle name="Output 2 7" xfId="45238"/>
    <cellStyle name="Output 2 8" xfId="49048"/>
    <cellStyle name="Output 2_instructions" xfId="48128"/>
    <cellStyle name="Output 3" xfId="2751"/>
    <cellStyle name="Output 3 10" xfId="44864"/>
    <cellStyle name="Output 3 11" xfId="45239"/>
    <cellStyle name="Output 3 2" xfId="2746"/>
    <cellStyle name="Output 3 2 2" xfId="3878"/>
    <cellStyle name="Output 3 2 2 2" xfId="14114"/>
    <cellStyle name="Output 3 2 2 2 2" xfId="39536"/>
    <cellStyle name="Output 3 2 2 3" xfId="19126"/>
    <cellStyle name="Output 3 2 3" xfId="13060"/>
    <cellStyle name="Output 3 2 3 2" xfId="39535"/>
    <cellStyle name="Output 3 2 4" xfId="18077"/>
    <cellStyle name="Output 3 2 4 2" xfId="48381"/>
    <cellStyle name="Output 3 2_Sheet2" xfId="39537"/>
    <cellStyle name="Output 3 3" xfId="5336"/>
    <cellStyle name="Output 3 3 2" xfId="15509"/>
    <cellStyle name="Output 3 3 2 2" xfId="39538"/>
    <cellStyle name="Output 3 3 3" xfId="20521"/>
    <cellStyle name="Output 3 4" xfId="3649"/>
    <cellStyle name="Output 3 4 2" xfId="13905"/>
    <cellStyle name="Output 3 4 2 2" xfId="39539"/>
    <cellStyle name="Output 3 4 3" xfId="18917"/>
    <cellStyle name="Output 3 5" xfId="11244"/>
    <cellStyle name="Output 3 5 2" xfId="39540"/>
    <cellStyle name="Output 3 5 3" xfId="22252"/>
    <cellStyle name="Output 3 6" xfId="13065"/>
    <cellStyle name="Output 3 6 2" xfId="39541"/>
    <cellStyle name="Output 3 7" xfId="18082"/>
    <cellStyle name="Output 3 7 2" xfId="22578"/>
    <cellStyle name="Output 3 8" xfId="44763"/>
    <cellStyle name="Output 3 9" xfId="44026"/>
    <cellStyle name="Output 3_Sheet1" xfId="39542"/>
    <cellStyle name="Output 4" xfId="2665"/>
    <cellStyle name="Output 4 2" xfId="3879"/>
    <cellStyle name="Output 4 2 2" xfId="14115"/>
    <cellStyle name="Output 4 2 2 2" xfId="39543"/>
    <cellStyle name="Output 4 2 3" xfId="19127"/>
    <cellStyle name="Output 4 3" xfId="5337"/>
    <cellStyle name="Output 4 3 2" xfId="15510"/>
    <cellStyle name="Output 4 3 2 2" xfId="39544"/>
    <cellStyle name="Output 4 3 3" xfId="20522"/>
    <cellStyle name="Output 4 4" xfId="3650"/>
    <cellStyle name="Output 4 4 2" xfId="39545"/>
    <cellStyle name="Output 4 5" xfId="13906"/>
    <cellStyle name="Output 4 6" xfId="18918"/>
    <cellStyle name="Output 4 6 2" xfId="49051"/>
    <cellStyle name="Output 4_Sheet1" xfId="39546"/>
    <cellStyle name="Output 5" xfId="3651"/>
    <cellStyle name="Output 5 2" xfId="3652"/>
    <cellStyle name="Output 5 2 2" xfId="3881"/>
    <cellStyle name="Output 5 2 2 2" xfId="14117"/>
    <cellStyle name="Output 5 2 2 2 2" xfId="39549"/>
    <cellStyle name="Output 5 2 2 3" xfId="19129"/>
    <cellStyle name="Output 5 2 3" xfId="5339"/>
    <cellStyle name="Output 5 2 3 2" xfId="15512"/>
    <cellStyle name="Output 5 2 3 3" xfId="20524"/>
    <cellStyle name="Output 5 2 4" xfId="13908"/>
    <cellStyle name="Output 5 2 4 2" xfId="39548"/>
    <cellStyle name="Output 5 2 5" xfId="18920"/>
    <cellStyle name="Output 5 2_Sheet2" xfId="39550"/>
    <cellStyle name="Output 5 3" xfId="3880"/>
    <cellStyle name="Output 5 3 2" xfId="14116"/>
    <cellStyle name="Output 5 3 2 2" xfId="39551"/>
    <cellStyle name="Output 5 3 3" xfId="19128"/>
    <cellStyle name="Output 5 4" xfId="3905"/>
    <cellStyle name="Output 5 4 2" xfId="5338"/>
    <cellStyle name="Output 5 4 2 2" xfId="15511"/>
    <cellStyle name="Output 5 4 2 3" xfId="20523"/>
    <cellStyle name="Output 5 4 3" xfId="14139"/>
    <cellStyle name="Output 5 4 3 2" xfId="39552"/>
    <cellStyle name="Output 5 4 4" xfId="19151"/>
    <cellStyle name="Output 5 5" xfId="13907"/>
    <cellStyle name="Output 5 5 2" xfId="39553"/>
    <cellStyle name="Output 5 6" xfId="18919"/>
    <cellStyle name="Output 5 6 2" xfId="39547"/>
    <cellStyle name="Output 5 7" xfId="45258"/>
    <cellStyle name="Output 5_Sheet2" xfId="39554"/>
    <cellStyle name="Output 6" xfId="11333"/>
    <cellStyle name="Output 6 2" xfId="39556"/>
    <cellStyle name="Output 6 3" xfId="48382"/>
    <cellStyle name="Output 6 4" xfId="39555"/>
    <cellStyle name="Output 7" xfId="39557"/>
    <cellStyle name="Output 7 2" xfId="39558"/>
    <cellStyle name="Output 7 3" xfId="48383"/>
    <cellStyle name="Output 8" xfId="39559"/>
    <cellStyle name="Output 8 2" xfId="39560"/>
    <cellStyle name="Output 8_Sheet2" xfId="39561"/>
    <cellStyle name="Output 9" xfId="39562"/>
    <cellStyle name="per.style" xfId="39563"/>
    <cellStyle name="Percent" xfId="11322" builtinId="5"/>
    <cellStyle name="Percent [2]" xfId="3103"/>
    <cellStyle name="Percent [2] 2" xfId="22253"/>
    <cellStyle name="Percent [2] 2 2" xfId="39564"/>
    <cellStyle name="Percent [2] 2 3" xfId="39565"/>
    <cellStyle name="Percent [2] 2_Sheet1" xfId="39566"/>
    <cellStyle name="Percent [2] 3" xfId="39567"/>
    <cellStyle name="Percent [2] 4" xfId="39568"/>
    <cellStyle name="Percent [2]_Sheet1" xfId="39569"/>
    <cellStyle name="Percent 10" xfId="22410"/>
    <cellStyle name="Percent 10 2" xfId="39570"/>
    <cellStyle name="Percent 10 2 2" xfId="47168"/>
    <cellStyle name="Percent 10 3" xfId="47167"/>
    <cellStyle name="Percent 11" xfId="22566"/>
    <cellStyle name="Percent 11 2" xfId="39571"/>
    <cellStyle name="Percent 11 3" xfId="47169"/>
    <cellStyle name="Percent 12" xfId="22568"/>
    <cellStyle name="Percent 12 2" xfId="39572"/>
    <cellStyle name="Percent 12 3" xfId="47170"/>
    <cellStyle name="Percent 13" xfId="22557"/>
    <cellStyle name="Percent 13 2" xfId="39573"/>
    <cellStyle name="Percent 13 3" xfId="47171"/>
    <cellStyle name="Percent 14" xfId="22286"/>
    <cellStyle name="Percent 14 2" xfId="39574"/>
    <cellStyle name="Percent 14 3" xfId="48129"/>
    <cellStyle name="Percent 15" xfId="22546"/>
    <cellStyle name="Percent 15 2" xfId="39575"/>
    <cellStyle name="Percent 15 3" xfId="45261"/>
    <cellStyle name="Percent 16" xfId="22411"/>
    <cellStyle name="Percent 16 2" xfId="39576"/>
    <cellStyle name="Percent 17" xfId="21749"/>
    <cellStyle name="Percent 17 2" xfId="39577"/>
    <cellStyle name="Percent 18" xfId="22555"/>
    <cellStyle name="Percent 18 2" xfId="39578"/>
    <cellStyle name="Percent 19" xfId="22542"/>
    <cellStyle name="Percent 19 2" xfId="39579"/>
    <cellStyle name="Percent 2" xfId="962"/>
    <cellStyle name="Percent 2 10" xfId="39580"/>
    <cellStyle name="Percent 2 11" xfId="39581"/>
    <cellStyle name="Percent 2 12" xfId="22166"/>
    <cellStyle name="Percent 2 13" xfId="45240"/>
    <cellStyle name="Percent 2 2" xfId="963"/>
    <cellStyle name="Percent 2 2 2" xfId="1229"/>
    <cellStyle name="Percent 2 2 2 2" xfId="39582"/>
    <cellStyle name="Percent 2 2 2 2 2" xfId="39583"/>
    <cellStyle name="Percent 2 2 2 2_Sheet2" xfId="39584"/>
    <cellStyle name="Percent 2 2 2 3" xfId="39585"/>
    <cellStyle name="Percent 2 2 2 3 2" xfId="39586"/>
    <cellStyle name="Percent 2 2 2 3_Sheet2" xfId="39587"/>
    <cellStyle name="Percent 2 2 2 4" xfId="47172"/>
    <cellStyle name="Percent 2 2 2_Sheet1" xfId="39588"/>
    <cellStyle name="Percent 2 2 3" xfId="22255"/>
    <cellStyle name="Percent 2 2 3 2" xfId="39589"/>
    <cellStyle name="Percent 2 2 3 2 2" xfId="39590"/>
    <cellStyle name="Percent 2 2 3 2_Sheet1" xfId="39591"/>
    <cellStyle name="Percent 2 2 3 3" xfId="39592"/>
    <cellStyle name="Percent 2 2 3 4" xfId="47173"/>
    <cellStyle name="Percent 2 2 3_Sheet1" xfId="39593"/>
    <cellStyle name="Percent 2 2 4" xfId="39594"/>
    <cellStyle name="Percent 2 2 4 2" xfId="39595"/>
    <cellStyle name="Percent 2 2 4_Sheet2" xfId="39596"/>
    <cellStyle name="Percent 2 2 5" xfId="39597"/>
    <cellStyle name="Percent 2 2 5 2" xfId="39598"/>
    <cellStyle name="Percent 2 2 5_Sheet2" xfId="39599"/>
    <cellStyle name="Percent 2 2_Sheet1" xfId="39600"/>
    <cellStyle name="Percent 2 3" xfId="964"/>
    <cellStyle name="Percent 2 3 2" xfId="1230"/>
    <cellStyle name="Percent 2 3 2 2" xfId="39601"/>
    <cellStyle name="Percent 2 3 2 2 2" xfId="39602"/>
    <cellStyle name="Percent 2 3 2 2_Sheet2" xfId="39603"/>
    <cellStyle name="Percent 2 3 2 3" xfId="39604"/>
    <cellStyle name="Percent 2 3 2 3 2" xfId="39605"/>
    <cellStyle name="Percent 2 3 2 3_Sheet2" xfId="39606"/>
    <cellStyle name="Percent 2 3 2 4" xfId="47174"/>
    <cellStyle name="Percent 2 3 2_Sheet1" xfId="39607"/>
    <cellStyle name="Percent 2 3 3" xfId="22256"/>
    <cellStyle name="Percent 2 3 3 2" xfId="39608"/>
    <cellStyle name="Percent 2 3 3 2 2" xfId="39609"/>
    <cellStyle name="Percent 2 3 3 2_Sheet1" xfId="39610"/>
    <cellStyle name="Percent 2 3 3 3" xfId="39611"/>
    <cellStyle name="Percent 2 3 3 4" xfId="47175"/>
    <cellStyle name="Percent 2 3 3_Sheet1" xfId="39612"/>
    <cellStyle name="Percent 2 3 4" xfId="39613"/>
    <cellStyle name="Percent 2 3 4 2" xfId="39614"/>
    <cellStyle name="Percent 2 3 4_Sheet2" xfId="39615"/>
    <cellStyle name="Percent 2 3 5" xfId="39616"/>
    <cellStyle name="Percent 2 3 5 2" xfId="39617"/>
    <cellStyle name="Percent 2 3 5_Sheet2" xfId="39618"/>
    <cellStyle name="Percent 2 3_Sheet1" xfId="39619"/>
    <cellStyle name="Percent 2 4" xfId="1228"/>
    <cellStyle name="Percent 2 4 2" xfId="4493"/>
    <cellStyle name="Percent 2 4 2 2" xfId="39621"/>
    <cellStyle name="Percent 2 4 2 2 2" xfId="39622"/>
    <cellStyle name="Percent 2 4 2 2_Sheet2" xfId="39623"/>
    <cellStyle name="Percent 2 4 2 3" xfId="39624"/>
    <cellStyle name="Percent 2 4 2 4" xfId="39620"/>
    <cellStyle name="Percent 2 4 2_Sheet2" xfId="39625"/>
    <cellStyle name="Percent 2 4 3" xfId="3185"/>
    <cellStyle name="Percent 2 4 3 2" xfId="39627"/>
    <cellStyle name="Percent 2 4 3 3" xfId="39626"/>
    <cellStyle name="Percent 2 4 3_Sheet2" xfId="39628"/>
    <cellStyle name="Percent 2 4 4" xfId="11245"/>
    <cellStyle name="Percent 2 4 4 2" xfId="39630"/>
    <cellStyle name="Percent 2 4 4 3" xfId="39629"/>
    <cellStyle name="Percent 2 4 4_Sheet2" xfId="39631"/>
    <cellStyle name="Percent 2 4 5" xfId="39632"/>
    <cellStyle name="Percent 2 4 6" xfId="39633"/>
    <cellStyle name="Percent 2 4 7" xfId="45265"/>
    <cellStyle name="Percent 2 4_Sheet1" xfId="39634"/>
    <cellStyle name="Percent 2 5" xfId="2564"/>
    <cellStyle name="Percent 2 5 2" xfId="11222"/>
    <cellStyle name="Percent 2 5 2 2" xfId="39636"/>
    <cellStyle name="Percent 2 5 2 3" xfId="39637"/>
    <cellStyle name="Percent 2 5 2 4" xfId="39635"/>
    <cellStyle name="Percent 2 5 2 5" xfId="22257"/>
    <cellStyle name="Percent 2 5 2_Sheet1" xfId="39638"/>
    <cellStyle name="Percent 2 5 3" xfId="3653"/>
    <cellStyle name="Percent 2 5 3 2" xfId="39640"/>
    <cellStyle name="Percent 2 5 3 3" xfId="39639"/>
    <cellStyle name="Percent 2 5 3_Sheet2" xfId="39641"/>
    <cellStyle name="Percent 2 5 4" xfId="39642"/>
    <cellStyle name="Percent 2 5 5" xfId="39643"/>
    <cellStyle name="Percent 2 5_Sheet1" xfId="39644"/>
    <cellStyle name="Percent 2 6" xfId="4071"/>
    <cellStyle name="Percent 2 6 2" xfId="5398"/>
    <cellStyle name="Percent 2 6 2 2" xfId="39646"/>
    <cellStyle name="Percent 2 6 2 3" xfId="39645"/>
    <cellStyle name="Percent 2 6 2_Sheet1" xfId="39647"/>
    <cellStyle name="Percent 2 6 3" xfId="4484"/>
    <cellStyle name="Percent 2 6 3 2" xfId="39648"/>
    <cellStyle name="Percent 2 6 4" xfId="22258"/>
    <cellStyle name="Percent 2 6 4 2" xfId="39649"/>
    <cellStyle name="Percent 2 6_Sheet1" xfId="39650"/>
    <cellStyle name="Percent 2 7" xfId="22254"/>
    <cellStyle name="Percent 2 7 2" xfId="39652"/>
    <cellStyle name="Percent 2 7 3" xfId="39653"/>
    <cellStyle name="Percent 2 7 4" xfId="39651"/>
    <cellStyle name="Percent 2 7 5" xfId="47176"/>
    <cellStyle name="Percent 2 7_Sheet1" xfId="39654"/>
    <cellStyle name="Percent 2 8" xfId="39655"/>
    <cellStyle name="Percent 2 8 2" xfId="39656"/>
    <cellStyle name="Percent 2 8 3" xfId="47177"/>
    <cellStyle name="Percent 2 8_Sheet2" xfId="39657"/>
    <cellStyle name="Percent 2 9" xfId="39658"/>
    <cellStyle name="Percent 2 9 2" xfId="39659"/>
    <cellStyle name="Percent 2 9 3" xfId="47178"/>
    <cellStyle name="Percent 2_Sheet1" xfId="39660"/>
    <cellStyle name="Percent 20" xfId="39661"/>
    <cellStyle name="Percent 21" xfId="39662"/>
    <cellStyle name="Percent 22" xfId="39663"/>
    <cellStyle name="Percent 23" xfId="39664"/>
    <cellStyle name="Percent 24" xfId="39665"/>
    <cellStyle name="Percent 25" xfId="39666"/>
    <cellStyle name="Percent 26" xfId="39667"/>
    <cellStyle name="Percent 27" xfId="39668"/>
    <cellStyle name="Percent 28" xfId="39669"/>
    <cellStyle name="Percent 29" xfId="39670"/>
    <cellStyle name="Percent 3" xfId="965"/>
    <cellStyle name="Percent 3 2" xfId="966"/>
    <cellStyle name="Percent 3 2 2" xfId="1232"/>
    <cellStyle name="Percent 3 2 2 2" xfId="39671"/>
    <cellStyle name="Percent 3 2 2 2 2" xfId="39672"/>
    <cellStyle name="Percent 3 2 2 2_Sheet2" xfId="39673"/>
    <cellStyle name="Percent 3 2 2 3" xfId="47179"/>
    <cellStyle name="Percent 3 2 2_Sheet1" xfId="39674"/>
    <cellStyle name="Percent 3 2 3" xfId="22259"/>
    <cellStyle name="Percent 3 2 3 2" xfId="39675"/>
    <cellStyle name="Percent 3 2 3 2 2" xfId="39676"/>
    <cellStyle name="Percent 3 2 3 2_Sheet1" xfId="39677"/>
    <cellStyle name="Percent 3 2 3 3" xfId="39678"/>
    <cellStyle name="Percent 3 2 3_Sheet1" xfId="39679"/>
    <cellStyle name="Percent 3 2 4" xfId="39680"/>
    <cellStyle name="Percent 3 2 4 2" xfId="39681"/>
    <cellStyle name="Percent 3 2 4_Sheet2" xfId="39682"/>
    <cellStyle name="Percent 3 2 5" xfId="39683"/>
    <cellStyle name="Percent 3 2 5 2" xfId="39684"/>
    <cellStyle name="Percent 3 2 5_Sheet2" xfId="39685"/>
    <cellStyle name="Percent 3 2_Sheet1" xfId="39686"/>
    <cellStyle name="Percent 3 3" xfId="1231"/>
    <cellStyle name="Percent 3 3 2" xfId="39687"/>
    <cellStyle name="Percent 3 3 2 2" xfId="39688"/>
    <cellStyle name="Percent 3 3 2_Sheet2" xfId="39689"/>
    <cellStyle name="Percent 3 3 3" xfId="39690"/>
    <cellStyle name="Percent 3 3 3 2" xfId="39691"/>
    <cellStyle name="Percent 3 3 3_Sheet2" xfId="39692"/>
    <cellStyle name="Percent 3 3_Sheet1" xfId="39693"/>
    <cellStyle name="Percent 3 4" xfId="22260"/>
    <cellStyle name="Percent 3 4 2" xfId="39694"/>
    <cellStyle name="Percent 3 4 2 2" xfId="39695"/>
    <cellStyle name="Percent 3 4 2_Sheet2" xfId="39696"/>
    <cellStyle name="Percent 3 4 3" xfId="39697"/>
    <cellStyle name="Percent 3 4_Sheet1" xfId="39698"/>
    <cellStyle name="Percent 3 5" xfId="22261"/>
    <cellStyle name="Percent 3 5 2" xfId="39699"/>
    <cellStyle name="Percent 3 5 2 2" xfId="39700"/>
    <cellStyle name="Percent 3 5 2_Sheet1" xfId="39701"/>
    <cellStyle name="Percent 3 5 3" xfId="39702"/>
    <cellStyle name="Percent 3 5 3 2" xfId="39703"/>
    <cellStyle name="Percent 3 5 3_Sheet2" xfId="39704"/>
    <cellStyle name="Percent 3 5 4" xfId="39705"/>
    <cellStyle name="Percent 3 5 5" xfId="39706"/>
    <cellStyle name="Percent 3 5_Sheet1" xfId="39707"/>
    <cellStyle name="Percent 3 6" xfId="39708"/>
    <cellStyle name="Percent 3 6 2" xfId="39709"/>
    <cellStyle name="Percent 3 6_Sheet2" xfId="39710"/>
    <cellStyle name="Percent 3 7" xfId="39711"/>
    <cellStyle name="Percent 3 7 2" xfId="39712"/>
    <cellStyle name="Percent 3 7_Sheet2" xfId="39713"/>
    <cellStyle name="Percent 3_Sheet1" xfId="39714"/>
    <cellStyle name="Percent 30" xfId="39715"/>
    <cellStyle name="Percent 31" xfId="39716"/>
    <cellStyle name="Percent 32" xfId="39717"/>
    <cellStyle name="Percent 33" xfId="39718"/>
    <cellStyle name="Percent 34" xfId="39719"/>
    <cellStyle name="Percent 35" xfId="39720"/>
    <cellStyle name="Percent 36" xfId="39721"/>
    <cellStyle name="Percent 37" xfId="39722"/>
    <cellStyle name="Percent 38" xfId="39723"/>
    <cellStyle name="Percent 39" xfId="39724"/>
    <cellStyle name="Percent 4" xfId="967"/>
    <cellStyle name="Percent 4 2" xfId="1233"/>
    <cellStyle name="Percent 4 2 2" xfId="39725"/>
    <cellStyle name="Percent 4 2 2 2" xfId="39726"/>
    <cellStyle name="Percent 4 2 2 3" xfId="47181"/>
    <cellStyle name="Percent 4 2 2_Sheet2" xfId="39727"/>
    <cellStyle name="Percent 4 2 3" xfId="47180"/>
    <cellStyle name="Percent 4 2_Sheet1" xfId="39728"/>
    <cellStyle name="Percent 4 3" xfId="22262"/>
    <cellStyle name="Percent 4 3 2" xfId="39729"/>
    <cellStyle name="Percent 4 3 2 2" xfId="39730"/>
    <cellStyle name="Percent 4 3 2_Sheet1" xfId="39731"/>
    <cellStyle name="Percent 4 3 3" xfId="39732"/>
    <cellStyle name="Percent 4 3 3 2" xfId="39733"/>
    <cellStyle name="Percent 4 3 3_Sheet2" xfId="39734"/>
    <cellStyle name="Percent 4 3 4" xfId="39735"/>
    <cellStyle name="Percent 4 3 5" xfId="39736"/>
    <cellStyle name="Percent 4 3 6" xfId="47182"/>
    <cellStyle name="Percent 4 3_Sheet1" xfId="39737"/>
    <cellStyle name="Percent 4 4" xfId="39738"/>
    <cellStyle name="Percent 4 4 2" xfId="39739"/>
    <cellStyle name="Percent 4 4 3" xfId="47183"/>
    <cellStyle name="Percent 4 4_Sheet2" xfId="39740"/>
    <cellStyle name="Percent 4 5" xfId="39741"/>
    <cellStyle name="Percent 4 5 2" xfId="39742"/>
    <cellStyle name="Percent 4 5_Sheet2" xfId="39743"/>
    <cellStyle name="Percent 4_Sheet1" xfId="39744"/>
    <cellStyle name="Percent 40" xfId="39745"/>
    <cellStyle name="Percent 41" xfId="39746"/>
    <cellStyle name="Percent 42" xfId="39747"/>
    <cellStyle name="Percent 43" xfId="43972"/>
    <cellStyle name="Percent 44" xfId="44869"/>
    <cellStyle name="Percent 45" xfId="44874"/>
    <cellStyle name="Percent 46" xfId="44882"/>
    <cellStyle name="Percent 47" xfId="44884"/>
    <cellStyle name="Percent 48" xfId="44905"/>
    <cellStyle name="Percent 49" xfId="44318"/>
    <cellStyle name="Percent 5" xfId="968"/>
    <cellStyle name="Percent 5 2" xfId="39748"/>
    <cellStyle name="Percent 5 2 2" xfId="39749"/>
    <cellStyle name="Percent 5 2 3" xfId="47184"/>
    <cellStyle name="Percent 5 2_Sheet2" xfId="39750"/>
    <cellStyle name="Percent 5 3" xfId="39751"/>
    <cellStyle name="Percent 5_Sheet1" xfId="39752"/>
    <cellStyle name="Percent 50" xfId="44191"/>
    <cellStyle name="Percent 51" xfId="44748"/>
    <cellStyle name="Percent 52" xfId="44902"/>
    <cellStyle name="Percent 53" xfId="45126"/>
    <cellStyle name="Percent 54" xfId="49186"/>
    <cellStyle name="Percent 55" xfId="49221"/>
    <cellStyle name="Percent 56" xfId="49251"/>
    <cellStyle name="Percent 57" xfId="49269"/>
    <cellStyle name="Percent 58" xfId="49291"/>
    <cellStyle name="Percent 59" xfId="48709"/>
    <cellStyle name="Percent 6" xfId="1474"/>
    <cellStyle name="Percent 6 2" xfId="1549"/>
    <cellStyle name="Percent 6 2 2" xfId="5455"/>
    <cellStyle name="Percent 6 2 2 2" xfId="39754"/>
    <cellStyle name="Percent 6 2 3" xfId="5280"/>
    <cellStyle name="Percent 6 2 4" xfId="4306"/>
    <cellStyle name="Percent 6 2 5" xfId="3882"/>
    <cellStyle name="Percent 6 2 5 2" xfId="14118"/>
    <cellStyle name="Percent 6 2 5 3" xfId="19130"/>
    <cellStyle name="Percent 6 2 5 4" xfId="21542"/>
    <cellStyle name="Percent 6 2 5 5" xfId="21616"/>
    <cellStyle name="Percent 6 2 5 6" xfId="21685"/>
    <cellStyle name="Percent 6 2 6" xfId="39753"/>
    <cellStyle name="Percent 6 2 7" xfId="47185"/>
    <cellStyle name="Percent 6 2_Sheet2" xfId="39755"/>
    <cellStyle name="Percent 6 3" xfId="2565"/>
    <cellStyle name="Percent 6 3 2" xfId="39757"/>
    <cellStyle name="Percent 6 3 3" xfId="39756"/>
    <cellStyle name="Percent 6 3 4" xfId="48384"/>
    <cellStyle name="Percent 6 3_Sheet2" xfId="39758"/>
    <cellStyle name="Percent 6 4" xfId="3104"/>
    <cellStyle name="Percent 6 4 2" xfId="39759"/>
    <cellStyle name="Percent 6 5" xfId="22428"/>
    <cellStyle name="Percent 6 6" xfId="48735"/>
    <cellStyle name="Percent 6 7" xfId="49238"/>
    <cellStyle name="Percent 6 8" xfId="48737"/>
    <cellStyle name="Percent 6 9" xfId="49236"/>
    <cellStyle name="Percent 6_Sheet1" xfId="39760"/>
    <cellStyle name="Percent 60" xfId="48702"/>
    <cellStyle name="Percent 61" xfId="48725"/>
    <cellStyle name="Percent 62" xfId="49274"/>
    <cellStyle name="Percent 63" xfId="21710"/>
    <cellStyle name="Percent 7" xfId="1572"/>
    <cellStyle name="Percent 7 10" xfId="43985"/>
    <cellStyle name="Percent 7 11" xfId="45290"/>
    <cellStyle name="Percent 7 12" xfId="48734"/>
    <cellStyle name="Percent 7 2" xfId="5456"/>
    <cellStyle name="Percent 7 2 2" xfId="11281"/>
    <cellStyle name="Percent 7 2 2 2" xfId="39763"/>
    <cellStyle name="Percent 7 2 2 3" xfId="39762"/>
    <cellStyle name="Percent 7 2 2_Sheet2" xfId="39764"/>
    <cellStyle name="Percent 7 2 3" xfId="39765"/>
    <cellStyle name="Percent 7 2 4" xfId="39761"/>
    <cellStyle name="Percent 7 2_Sheet2" xfId="39766"/>
    <cellStyle name="Percent 7 3" xfId="5289"/>
    <cellStyle name="Percent 7 3 2" xfId="39768"/>
    <cellStyle name="Percent 7 3 3" xfId="39767"/>
    <cellStyle name="Percent 7 3_Sheet2" xfId="39769"/>
    <cellStyle name="Percent 7 4" xfId="4307"/>
    <cellStyle name="Percent 7 4 2" xfId="39770"/>
    <cellStyle name="Percent 7 5" xfId="3105"/>
    <cellStyle name="Percent 7 6" xfId="22263"/>
    <cellStyle name="Percent 7 7" xfId="22427"/>
    <cellStyle name="Percent 7 8" xfId="22443"/>
    <cellStyle name="Percent 7 9" xfId="44809"/>
    <cellStyle name="Percent 7_Sheet1" xfId="39771"/>
    <cellStyle name="Percent 8" xfId="2776"/>
    <cellStyle name="Percent 8 2" xfId="11282"/>
    <cellStyle name="Percent 8 2 2" xfId="39773"/>
    <cellStyle name="Percent 8 2 3" xfId="39772"/>
    <cellStyle name="Percent 8 2 4" xfId="22264"/>
    <cellStyle name="Percent 8 2_Sheet2" xfId="39774"/>
    <cellStyle name="Percent 8 3" xfId="4141"/>
    <cellStyle name="Percent 8 3 2" xfId="39776"/>
    <cellStyle name="Percent 8 3 3" xfId="39775"/>
    <cellStyle name="Percent 8 3_Sheet2" xfId="39777"/>
    <cellStyle name="Percent 8 4" xfId="39778"/>
    <cellStyle name="Percent 8 5" xfId="39779"/>
    <cellStyle name="Percent 8 6" xfId="47186"/>
    <cellStyle name="Percent 8_Sheet1" xfId="39780"/>
    <cellStyle name="Percent 9" xfId="11059"/>
    <cellStyle name="Percent 9 2" xfId="21484"/>
    <cellStyle name="Percent 9 2 2" xfId="39782"/>
    <cellStyle name="Percent 9 2 3" xfId="39781"/>
    <cellStyle name="Percent 9 2 4" xfId="22265"/>
    <cellStyle name="Percent 9 2_Sheet2" xfId="39783"/>
    <cellStyle name="Percent 9 3" xfId="39784"/>
    <cellStyle name="Percent 9 4" xfId="39785"/>
    <cellStyle name="Percent 9 5" xfId="47187"/>
    <cellStyle name="Percent 9 6" xfId="21708"/>
    <cellStyle name="Percent 9_Sheet1" xfId="39786"/>
    <cellStyle name="PlainCenter" xfId="47188"/>
    <cellStyle name="PlainCenterLeadingZeros" xfId="47189"/>
    <cellStyle name="PlainLeft" xfId="47190"/>
    <cellStyle name="PlainPercentNoDecimal" xfId="47191"/>
    <cellStyle name="PrePop Units (2)_laroux" xfId="39787"/>
    <cellStyle name="PSChar" xfId="39788"/>
    <cellStyle name="PSDate" xfId="39789"/>
    <cellStyle name="PSDec" xfId="39790"/>
    <cellStyle name="PSHeading" xfId="39791"/>
    <cellStyle name="PSInt" xfId="39792"/>
    <cellStyle name="PSSpacer" xfId="39793"/>
    <cellStyle name="RedNeg" xfId="39794"/>
    <cellStyle name="regstoresfromspecstores" xfId="39795"/>
    <cellStyle name="RevList" xfId="39796"/>
    <cellStyle name="RowLevel_0" xfId="39797"/>
    <cellStyle name="s" xfId="39798"/>
    <cellStyle name="s 2" xfId="39799"/>
    <cellStyle name="s 3" xfId="39800"/>
    <cellStyle name="Sample" xfId="47192"/>
    <cellStyle name="Scheduled FB" xfId="2853"/>
    <cellStyle name="Scheduled FB 2" xfId="3654"/>
    <cellStyle name="Scheduled FB 2 2" xfId="13909"/>
    <cellStyle name="Scheduled FB 2 3" xfId="18921"/>
    <cellStyle name="Scheduled FB 3" xfId="13125"/>
    <cellStyle name="Scheduled FB 4" xfId="18137"/>
    <cellStyle name="Section title" xfId="39801"/>
    <cellStyle name="SHADEDSTORES" xfId="39802"/>
    <cellStyle name="SHADEDSTORES 2" xfId="39803"/>
    <cellStyle name="SHADEDSTORES_Sheet2" xfId="39804"/>
    <cellStyle name="Sheet Title" xfId="47193"/>
    <cellStyle name="specstores" xfId="39805"/>
    <cellStyle name="Standard" xfId="39806"/>
    <cellStyle name="Style 1" xfId="1"/>
    <cellStyle name="Style 1 2" xfId="1234"/>
    <cellStyle name="Style 1 2 2" xfId="4"/>
    <cellStyle name="Style 1 2 2 2" xfId="1550"/>
    <cellStyle name="Style 1 2 2 2 2" xfId="12971"/>
    <cellStyle name="Style 1 2 2 2 2 2" xfId="39808"/>
    <cellStyle name="Style 1 2 2 2 3" xfId="17988"/>
    <cellStyle name="Style 1 2 2 3" xfId="1447"/>
    <cellStyle name="Style 1 2 2 3 2" xfId="39809"/>
    <cellStyle name="Style 1 2 2 4" xfId="12870"/>
    <cellStyle name="Style 1 2 2 4 2" xfId="39807"/>
    <cellStyle name="Style 1 2 2 5" xfId="17887"/>
    <cellStyle name="Style 1 2 3" xfId="2566"/>
    <cellStyle name="Style 1 2 3 2" xfId="39811"/>
    <cellStyle name="Style 1 2 3 2 2" xfId="39812"/>
    <cellStyle name="Style 1 2 3 3" xfId="39813"/>
    <cellStyle name="Style 1 2 3 4" xfId="47194"/>
    <cellStyle name="Style 1 2 3 5" xfId="39810"/>
    <cellStyle name="Style 1 2 4" xfId="12658"/>
    <cellStyle name="Style 1 2 4 2" xfId="39815"/>
    <cellStyle name="Style 1 2 4 2 2" xfId="39816"/>
    <cellStyle name="Style 1 2 4 3" xfId="39817"/>
    <cellStyle name="Style 1 2 4 4" xfId="39814"/>
    <cellStyle name="Style 1 2 5" xfId="17675"/>
    <cellStyle name="Style 1 2 5 2" xfId="39819"/>
    <cellStyle name="Style 1 2 5 2 2" xfId="39820"/>
    <cellStyle name="Style 1 2 5 3" xfId="39821"/>
    <cellStyle name="Style 1 2 5 4" xfId="39818"/>
    <cellStyle name="Style 1 2 6" xfId="39822"/>
    <cellStyle name="Style 1 2 6 2" xfId="39823"/>
    <cellStyle name="Style 1 2 7" xfId="39824"/>
    <cellStyle name="Style 1 2 7 2" xfId="39825"/>
    <cellStyle name="Style 1 2 8" xfId="39826"/>
    <cellStyle name="Style 1 2_Sheet1" xfId="39827"/>
    <cellStyle name="Style 1 3" xfId="1274"/>
    <cellStyle name="Style 1 3 2" xfId="1475"/>
    <cellStyle name="Style 1 3 2 2" xfId="12897"/>
    <cellStyle name="Style 1 3 2 2 2" xfId="39829"/>
    <cellStyle name="Style 1 3 2 3" xfId="17914"/>
    <cellStyle name="Style 1 3 2 3 2" xfId="39828"/>
    <cellStyle name="Style 1 3 2_Sheet2" xfId="39830"/>
    <cellStyle name="Style 1 3 3" xfId="12698"/>
    <cellStyle name="Style 1 3 3 2" xfId="39831"/>
    <cellStyle name="Style 1 3 4" xfId="17715"/>
    <cellStyle name="Style 1 3 4 2" xfId="39832"/>
    <cellStyle name="Style 1 3_Sheet1" xfId="39833"/>
    <cellStyle name="Style 1 4" xfId="1350"/>
    <cellStyle name="Style 1 4 2" xfId="12774"/>
    <cellStyle name="Style 1 4 2 2" xfId="39834"/>
    <cellStyle name="Style 1 4 2_Sheet1" xfId="39835"/>
    <cellStyle name="Style 1 4 3" xfId="17791"/>
    <cellStyle name="Style 1 4 3 2" xfId="39836"/>
    <cellStyle name="Style 1 4 4" xfId="39837"/>
    <cellStyle name="Style 1 4_Sheet1" xfId="39838"/>
    <cellStyle name="Style 1 5" xfId="1577"/>
    <cellStyle name="Style 1 5 2" xfId="3655"/>
    <cellStyle name="Style 1 5 2 2" xfId="39840"/>
    <cellStyle name="Style 1 5 3" xfId="13910"/>
    <cellStyle name="Style 1 5 3 2" xfId="39841"/>
    <cellStyle name="Style 1 5 4" xfId="18922"/>
    <cellStyle name="Style 1 5 4 2" xfId="39839"/>
    <cellStyle name="Style 1 6" xfId="12401"/>
    <cellStyle name="Style 1 6 2" xfId="39843"/>
    <cellStyle name="Style 1 6 3" xfId="39842"/>
    <cellStyle name="Style 1 7" xfId="17418"/>
    <cellStyle name="Style 1 7 2" xfId="39844"/>
    <cellStyle name="Style 1_77" xfId="22266"/>
    <cellStyle name="Sub Totals" xfId="47195"/>
    <cellStyle name="Subtotal" xfId="39845"/>
    <cellStyle name="Temp turn off" xfId="2820"/>
    <cellStyle name="Temp turn off 2" xfId="3656"/>
    <cellStyle name="Temp turn off 2 2" xfId="13911"/>
    <cellStyle name="Temp turn off 2 3" xfId="18923"/>
    <cellStyle name="Temp turn off 3" xfId="13092"/>
    <cellStyle name="Temp turn off 4" xfId="18109"/>
    <cellStyle name="Temp turn off 4 2" xfId="39846"/>
    <cellStyle name="TextStyle" xfId="969"/>
    <cellStyle name="TextStyle 2" xfId="1235"/>
    <cellStyle name="TextStyle 2 2" xfId="12659"/>
    <cellStyle name="TextStyle 2 2 2" xfId="39848"/>
    <cellStyle name="TextStyle 2 2 3" xfId="39847"/>
    <cellStyle name="TextStyle 2 2_Sheet2" xfId="39849"/>
    <cellStyle name="TextStyle 2 3" xfId="17676"/>
    <cellStyle name="TextStyle 2 3 2" xfId="39850"/>
    <cellStyle name="TextStyle 2_Sheet1" xfId="39851"/>
    <cellStyle name="TextStyle 3" xfId="2567"/>
    <cellStyle name="TextStyle 3 2" xfId="39852"/>
    <cellStyle name="TextStyle 3 2 2" xfId="39853"/>
    <cellStyle name="TextStyle 3 2_Sheet1" xfId="39854"/>
    <cellStyle name="TextStyle 3 3" xfId="39855"/>
    <cellStyle name="TextStyle 3 4" xfId="39856"/>
    <cellStyle name="TextStyle 3_Sheet1" xfId="39857"/>
    <cellStyle name="TextStyle 4" xfId="12402"/>
    <cellStyle name="TextStyle 4 2" xfId="39859"/>
    <cellStyle name="TextStyle 4 3" xfId="39860"/>
    <cellStyle name="TextStyle 4 4" xfId="39858"/>
    <cellStyle name="TextStyle 4_Sheet2" xfId="39861"/>
    <cellStyle name="TextStyle 5" xfId="17419"/>
    <cellStyle name="TextStyle 5 2" xfId="39863"/>
    <cellStyle name="TextStyle 5 3" xfId="39862"/>
    <cellStyle name="TextStyle 5_Sheet2" xfId="39864"/>
    <cellStyle name="TextStyle 6" xfId="39865"/>
    <cellStyle name="TextStyle_Sheet1" xfId="39866"/>
    <cellStyle name="Title" xfId="49293" builtinId="15" customBuiltin="1"/>
    <cellStyle name="Title 10" xfId="39867"/>
    <cellStyle name="Title 2" xfId="971"/>
    <cellStyle name="Title 2 2" xfId="2568"/>
    <cellStyle name="Title 2 2 2" xfId="10390"/>
    <cellStyle name="Title 2 2 2 2" xfId="39869"/>
    <cellStyle name="Title 2 2 2 3" xfId="39870"/>
    <cellStyle name="Title 2 2 2 4" xfId="39871"/>
    <cellStyle name="Title 2 2 2 5" xfId="39868"/>
    <cellStyle name="Title 2 2 2_Sheet2" xfId="39872"/>
    <cellStyle name="Title 2 2 3" xfId="39873"/>
    <cellStyle name="Title 2 2 4" xfId="39874"/>
    <cellStyle name="Title 2 2 5" xfId="47196"/>
    <cellStyle name="Title 2 2_Sheet1" xfId="39875"/>
    <cellStyle name="Title 2 3" xfId="12404"/>
    <cellStyle name="Title 2 3 2" xfId="39876"/>
    <cellStyle name="Title 2 3 3" xfId="39877"/>
    <cellStyle name="Title 2 3_Sheet1" xfId="39878"/>
    <cellStyle name="Title 2 4" xfId="17421"/>
    <cellStyle name="Title 2 4 2" xfId="39880"/>
    <cellStyle name="Title 2 4 3" xfId="39881"/>
    <cellStyle name="Title 2 4 4" xfId="39882"/>
    <cellStyle name="Title 2 4 5" xfId="39879"/>
    <cellStyle name="Title 2 4_Sheet2" xfId="39883"/>
    <cellStyle name="Title 2 5" xfId="39884"/>
    <cellStyle name="Title 2 6" xfId="39885"/>
    <cellStyle name="Title 2_instructions" xfId="48130"/>
    <cellStyle name="Title 3" xfId="2752"/>
    <cellStyle name="Title 3 10" xfId="43990"/>
    <cellStyle name="Title 3 11" xfId="45241"/>
    <cellStyle name="Title 3 2" xfId="2747"/>
    <cellStyle name="Title 3 2 2" xfId="13061"/>
    <cellStyle name="Title 3 2 2 2" xfId="39887"/>
    <cellStyle name="Title 3 2 3" xfId="18078"/>
    <cellStyle name="Title 3 2 3 2" xfId="39886"/>
    <cellStyle name="Title 3 2 4" xfId="47197"/>
    <cellStyle name="Title 3 2_Sheet2" xfId="39888"/>
    <cellStyle name="Title 3 3" xfId="3657"/>
    <cellStyle name="Title 3 3 2" xfId="13912"/>
    <cellStyle name="Title 3 3 2 2" xfId="39889"/>
    <cellStyle name="Title 3 3 3" xfId="18924"/>
    <cellStyle name="Title 3 4" xfId="11246"/>
    <cellStyle name="Title 3 4 2" xfId="39890"/>
    <cellStyle name="Title 3 4 3" xfId="22267"/>
    <cellStyle name="Title 3 5" xfId="13066"/>
    <cellStyle name="Title 3 5 2" xfId="39891"/>
    <cellStyle name="Title 3 6" xfId="18083"/>
    <cellStyle name="Title 3 6 2" xfId="39892"/>
    <cellStyle name="Title 3 7" xfId="22459"/>
    <cellStyle name="Title 3 8" xfId="44762"/>
    <cellStyle name="Title 3 9" xfId="44027"/>
    <cellStyle name="Title 3_instructions" xfId="47198"/>
    <cellStyle name="Title 4" xfId="2651"/>
    <cellStyle name="Title 4 2" xfId="3658"/>
    <cellStyle name="Title 4 2 2" xfId="39893"/>
    <cellStyle name="Title 4 3" xfId="13913"/>
    <cellStyle name="Title 4 3 2" xfId="39894"/>
    <cellStyle name="Title 4 4" xfId="18925"/>
    <cellStyle name="Title 4 4 2" xfId="39895"/>
    <cellStyle name="Title 4 5" xfId="39896"/>
    <cellStyle name="Title 4_Sheet1" xfId="39897"/>
    <cellStyle name="Title 5" xfId="3659"/>
    <cellStyle name="Title 5 2" xfId="3660"/>
    <cellStyle name="Title 5 2 2" xfId="13915"/>
    <cellStyle name="Title 5 2 2 2" xfId="39900"/>
    <cellStyle name="Title 5 2 3" xfId="18927"/>
    <cellStyle name="Title 5 2 3 2" xfId="39899"/>
    <cellStyle name="Title 5 2_Sheet2" xfId="39901"/>
    <cellStyle name="Title 5 3" xfId="13914"/>
    <cellStyle name="Title 5 3 2" xfId="39902"/>
    <cellStyle name="Title 5 4" xfId="18926"/>
    <cellStyle name="Title 5 4 2" xfId="39903"/>
    <cellStyle name="Title 5 5" xfId="39904"/>
    <cellStyle name="Title 5 6" xfId="39905"/>
    <cellStyle name="Title 5 7" xfId="39898"/>
    <cellStyle name="Title 5_Sheet2" xfId="39906"/>
    <cellStyle name="Title 6" xfId="11324"/>
    <cellStyle name="Title 6 2" xfId="39908"/>
    <cellStyle name="Title 6 3" xfId="48385"/>
    <cellStyle name="Title 6 4" xfId="39907"/>
    <cellStyle name="Title 7" xfId="39909"/>
    <cellStyle name="Title 7 2" xfId="39910"/>
    <cellStyle name="Title 7 3" xfId="48386"/>
    <cellStyle name="Title 8" xfId="39911"/>
    <cellStyle name="Title 9" xfId="39912"/>
    <cellStyle name="Total" xfId="49308" builtinId="25" customBuiltin="1"/>
    <cellStyle name="Total 10" xfId="39913"/>
    <cellStyle name="Total 11" xfId="39914"/>
    <cellStyle name="Total 12" xfId="39915"/>
    <cellStyle name="Total 2" xfId="973"/>
    <cellStyle name="Total 2 2" xfId="1238"/>
    <cellStyle name="Total 2 2 2" xfId="12662"/>
    <cellStyle name="Total 2 2 2 2" xfId="39916"/>
    <cellStyle name="Total 2 2 3" xfId="17679"/>
    <cellStyle name="Total 2 2 3 2" xfId="39917"/>
    <cellStyle name="Total 2 2 4" xfId="39918"/>
    <cellStyle name="Total 2 2 5" xfId="47199"/>
    <cellStyle name="Total 2 2 6" xfId="49085"/>
    <cellStyle name="Total 2 2_Sheet1" xfId="39919"/>
    <cellStyle name="Total 2 3" xfId="2569"/>
    <cellStyle name="Total 2 3 2" xfId="5303"/>
    <cellStyle name="Total 2 3 2 2" xfId="39921"/>
    <cellStyle name="Total 2 3 3" xfId="15476"/>
    <cellStyle name="Total 2 3 3 2" xfId="39922"/>
    <cellStyle name="Total 2 3 4" xfId="20488"/>
    <cellStyle name="Total 2 3 4 2" xfId="39923"/>
    <cellStyle name="Total 2 3 5" xfId="39920"/>
    <cellStyle name="Total 2 3_Sheet2" xfId="39924"/>
    <cellStyle name="Total 2 4" xfId="12406"/>
    <cellStyle name="Total 2 4 2" xfId="39925"/>
    <cellStyle name="Total 2 5" xfId="17423"/>
    <cellStyle name="Total 2 5 2" xfId="39926"/>
    <cellStyle name="Total 2 6" xfId="39927"/>
    <cellStyle name="Total 2 7" xfId="45242"/>
    <cellStyle name="Total 2 8" xfId="49084"/>
    <cellStyle name="Total 2_instructions" xfId="48131"/>
    <cellStyle name="Total 3" xfId="2753"/>
    <cellStyle name="Total 3 10" xfId="22483"/>
    <cellStyle name="Total 3 11" xfId="45243"/>
    <cellStyle name="Total 3 2" xfId="2748"/>
    <cellStyle name="Total 3 2 2" xfId="4390"/>
    <cellStyle name="Total 3 2 2 2" xfId="14613"/>
    <cellStyle name="Total 3 2 2 2 2" xfId="39929"/>
    <cellStyle name="Total 3 2 2 3" xfId="19625"/>
    <cellStyle name="Total 3 2 3" xfId="13062"/>
    <cellStyle name="Total 3 2 3 2" xfId="39928"/>
    <cellStyle name="Total 3 2 4" xfId="18079"/>
    <cellStyle name="Total 3 2_Sheet2" xfId="39930"/>
    <cellStyle name="Total 3 3" xfId="5340"/>
    <cellStyle name="Total 3 3 2" xfId="15513"/>
    <cellStyle name="Total 3 3 2 2" xfId="39931"/>
    <cellStyle name="Total 3 3 3" xfId="20525"/>
    <cellStyle name="Total 3 4" xfId="3661"/>
    <cellStyle name="Total 3 4 2" xfId="13916"/>
    <cellStyle name="Total 3 4 2 2" xfId="39932"/>
    <cellStyle name="Total 3 4 3" xfId="18928"/>
    <cellStyle name="Total 3 5" xfId="11247"/>
    <cellStyle name="Total 3 5 2" xfId="39933"/>
    <cellStyle name="Total 3 5 3" xfId="22268"/>
    <cellStyle name="Total 3 6" xfId="13067"/>
    <cellStyle name="Total 3 6 2" xfId="39934"/>
    <cellStyle name="Total 3 7" xfId="18084"/>
    <cellStyle name="Total 3 7 2" xfId="22579"/>
    <cellStyle name="Total 3 8" xfId="44761"/>
    <cellStyle name="Total 3 9" xfId="22651"/>
    <cellStyle name="Total 3_Sheet1" xfId="39935"/>
    <cellStyle name="Total 4" xfId="2658"/>
    <cellStyle name="Total 4 2" xfId="3883"/>
    <cellStyle name="Total 4 2 2" xfId="14119"/>
    <cellStyle name="Total 4 2 2 2" xfId="39936"/>
    <cellStyle name="Total 4 2 3" xfId="19131"/>
    <cellStyle name="Total 4 3" xfId="5341"/>
    <cellStyle name="Total 4 3 2" xfId="15514"/>
    <cellStyle name="Total 4 3 2 2" xfId="39937"/>
    <cellStyle name="Total 4 3 3" xfId="20526"/>
    <cellStyle name="Total 4 4" xfId="3662"/>
    <cellStyle name="Total 4 4 2" xfId="39938"/>
    <cellStyle name="Total 4 5" xfId="13917"/>
    <cellStyle name="Total 4 6" xfId="18929"/>
    <cellStyle name="Total 4 6 2" xfId="49087"/>
    <cellStyle name="Total 4_Sheet1" xfId="39939"/>
    <cellStyle name="Total 5" xfId="3663"/>
    <cellStyle name="Total 5 2" xfId="3664"/>
    <cellStyle name="Total 5 2 2" xfId="3885"/>
    <cellStyle name="Total 5 2 2 2" xfId="14121"/>
    <cellStyle name="Total 5 2 2 2 2" xfId="39942"/>
    <cellStyle name="Total 5 2 2 3" xfId="19133"/>
    <cellStyle name="Total 5 2 3" xfId="5343"/>
    <cellStyle name="Total 5 2 3 2" xfId="15516"/>
    <cellStyle name="Total 5 2 3 3" xfId="20528"/>
    <cellStyle name="Total 5 2 4" xfId="13919"/>
    <cellStyle name="Total 5 2 4 2" xfId="39941"/>
    <cellStyle name="Total 5 2 5" xfId="18931"/>
    <cellStyle name="Total 5 2_Sheet2" xfId="39943"/>
    <cellStyle name="Total 5 3" xfId="3884"/>
    <cellStyle name="Total 5 3 2" xfId="14120"/>
    <cellStyle name="Total 5 3 2 2" xfId="39944"/>
    <cellStyle name="Total 5 3 3" xfId="19132"/>
    <cellStyle name="Total 5 4" xfId="3906"/>
    <cellStyle name="Total 5 4 2" xfId="5342"/>
    <cellStyle name="Total 5 4 2 2" xfId="15515"/>
    <cellStyle name="Total 5 4 2 3" xfId="20527"/>
    <cellStyle name="Total 5 4 3" xfId="14140"/>
    <cellStyle name="Total 5 4 3 2" xfId="39945"/>
    <cellStyle name="Total 5 4 4" xfId="19152"/>
    <cellStyle name="Total 5 5" xfId="13918"/>
    <cellStyle name="Total 5 5 2" xfId="39946"/>
    <cellStyle name="Total 5 6" xfId="18930"/>
    <cellStyle name="Total 5 6 2" xfId="39940"/>
    <cellStyle name="Total 5 7" xfId="45248"/>
    <cellStyle name="Total 5_Sheet2" xfId="39947"/>
    <cellStyle name="Total 6" xfId="11340"/>
    <cellStyle name="Total 6 2" xfId="39949"/>
    <cellStyle name="Total 6 3" xfId="48387"/>
    <cellStyle name="Total 6 4" xfId="39948"/>
    <cellStyle name="Total 7" xfId="39950"/>
    <cellStyle name="Total 7 2" xfId="39951"/>
    <cellStyle name="Total 7 3" xfId="48388"/>
    <cellStyle name="Total 8" xfId="39952"/>
    <cellStyle name="Total 8 2" xfId="39953"/>
    <cellStyle name="Total 8_Sheet2" xfId="39954"/>
    <cellStyle name="Total 9" xfId="39955"/>
    <cellStyle name="Währung [0]_Tabelle1" xfId="39956"/>
    <cellStyle name="Währung_Tabelle1" xfId="39957"/>
    <cellStyle name="Warning Text" xfId="49306" builtinId="11" customBuiltin="1"/>
    <cellStyle name="Warning Text 2" xfId="975"/>
    <cellStyle name="Warning Text 2 2" xfId="2570"/>
    <cellStyle name="Warning Text 2 2 2" xfId="39958"/>
    <cellStyle name="Warning Text 2 2 3" xfId="39959"/>
    <cellStyle name="Warning Text 2 2 4" xfId="39960"/>
    <cellStyle name="Warning Text 2 2 5" xfId="47200"/>
    <cellStyle name="Warning Text 2 2_Sheet1" xfId="39961"/>
    <cellStyle name="Warning Text 2 3" xfId="12408"/>
    <cellStyle name="Warning Text 2 3 2" xfId="39963"/>
    <cellStyle name="Warning Text 2 3 3" xfId="39962"/>
    <cellStyle name="Warning Text 2 4" xfId="17425"/>
    <cellStyle name="Warning Text 2 4 2" xfId="39964"/>
    <cellStyle name="Warning Text 2_instructions" xfId="48132"/>
    <cellStyle name="Warning Text 3" xfId="2754"/>
    <cellStyle name="Warning Text 3 10" xfId="44402"/>
    <cellStyle name="Warning Text 3 11" xfId="45244"/>
    <cellStyle name="Warning Text 3 2" xfId="2749"/>
    <cellStyle name="Warning Text 3 2 2" xfId="13063"/>
    <cellStyle name="Warning Text 3 2 2 2" xfId="39966"/>
    <cellStyle name="Warning Text 3 2 3" xfId="18080"/>
    <cellStyle name="Warning Text 3 2 3 2" xfId="39965"/>
    <cellStyle name="Warning Text 3 2_Sheet2" xfId="39967"/>
    <cellStyle name="Warning Text 3 3" xfId="3665"/>
    <cellStyle name="Warning Text 3 3 2" xfId="13920"/>
    <cellStyle name="Warning Text 3 3 2 2" xfId="39968"/>
    <cellStyle name="Warning Text 3 3 3" xfId="18932"/>
    <cellStyle name="Warning Text 3 4" xfId="13068"/>
    <cellStyle name="Warning Text 3 4 2" xfId="39969"/>
    <cellStyle name="Warning Text 3 4 3" xfId="22269"/>
    <cellStyle name="Warning Text 3 5" xfId="18085"/>
    <cellStyle name="Warning Text 3 5 2" xfId="22527"/>
    <cellStyle name="Warning Text 3 6" xfId="44760"/>
    <cellStyle name="Warning Text 3 7" xfId="43329"/>
    <cellStyle name="Warning Text 3 8" xfId="44542"/>
    <cellStyle name="Warning Text 3 9" xfId="22146"/>
    <cellStyle name="Warning Text 3_Sheet1" xfId="39970"/>
    <cellStyle name="Warning Text 4" xfId="2666"/>
    <cellStyle name="Warning Text 4 2" xfId="3666"/>
    <cellStyle name="Warning Text 4 2 2" xfId="39971"/>
    <cellStyle name="Warning Text 4 3" xfId="13921"/>
    <cellStyle name="Warning Text 4 3 2" xfId="39972"/>
    <cellStyle name="Warning Text 4 4" xfId="18933"/>
    <cellStyle name="Warning Text 4 4 2" xfId="39973"/>
    <cellStyle name="Warning Text 4_Sheet1" xfId="39974"/>
    <cellStyle name="Warning Text 5" xfId="3667"/>
    <cellStyle name="Warning Text 5 2" xfId="3668"/>
    <cellStyle name="Warning Text 5 2 2" xfId="13923"/>
    <cellStyle name="Warning Text 5 2 2 2" xfId="39976"/>
    <cellStyle name="Warning Text 5 2 3" xfId="18935"/>
    <cellStyle name="Warning Text 5 3" xfId="13922"/>
    <cellStyle name="Warning Text 5 3 2" xfId="39977"/>
    <cellStyle name="Warning Text 5 4" xfId="18934"/>
    <cellStyle name="Warning Text 5 4 2" xfId="39978"/>
    <cellStyle name="Warning Text 5 5" xfId="39975"/>
    <cellStyle name="Warning Text 5_Sheet2" xfId="39979"/>
    <cellStyle name="Warning Text 6" xfId="11337"/>
    <cellStyle name="Warning Text 6 2" xfId="39981"/>
    <cellStyle name="Warning Text 6 3" xfId="48389"/>
    <cellStyle name="Warning Text 6 4" xfId="39980"/>
    <cellStyle name="Warning Text 7" xfId="39982"/>
    <cellStyle name="Warning Text 7 2" xfId="48390"/>
    <cellStyle name="Warning Text 8" xfId="39983"/>
    <cellStyle name="YrMthDd" xfId="39984"/>
    <cellStyle name="콤마 [0]_BOILER-CO1" xfId="3669"/>
    <cellStyle name="콤마_BOILER-CO1" xfId="3670"/>
    <cellStyle name="통화 [0]_BOILER-CO1" xfId="3671"/>
    <cellStyle name="통화_BOILER-CO1" xfId="3672"/>
    <cellStyle name="표준_0N-HANDLING " xfId="3673"/>
    <cellStyle name="一般_PRICE3" xfId="2571"/>
    <cellStyle name="不良" xfId="47201"/>
    <cellStyle name="中性色" xfId="47202"/>
    <cellStyle name="中等" xfId="39985"/>
    <cellStyle name="中等 2" xfId="39986"/>
    <cellStyle name="中等 3" xfId="47203"/>
    <cellStyle name="中等_Sheet2" xfId="39987"/>
    <cellStyle name="備註" xfId="39988"/>
    <cellStyle name="備註 2" xfId="39989"/>
    <cellStyle name="備註 2 2" xfId="47205"/>
    <cellStyle name="備註 3" xfId="39990"/>
    <cellStyle name="備註 4" xfId="47204"/>
    <cellStyle name="備註_Sheet2" xfId="39991"/>
    <cellStyle name="千位[0]_laroux" xfId="3674"/>
    <cellStyle name="千位_laroux" xfId="3675"/>
    <cellStyle name="千位分隔 10" xfId="47206"/>
    <cellStyle name="千位分隔 11" xfId="47207"/>
    <cellStyle name="千位分隔 12" xfId="47208"/>
    <cellStyle name="千位分隔 13" xfId="47209"/>
    <cellStyle name="千位分隔 14" xfId="47210"/>
    <cellStyle name="千位分隔 15" xfId="47211"/>
    <cellStyle name="千位分隔 16" xfId="47212"/>
    <cellStyle name="千位分隔 17" xfId="47213"/>
    <cellStyle name="千位分隔 18" xfId="47214"/>
    <cellStyle name="千位分隔 19" xfId="49292"/>
    <cellStyle name="千位分隔 2" xfId="1281"/>
    <cellStyle name="千位分隔 2 2" xfId="4006"/>
    <cellStyle name="千位分隔 2 2 2" xfId="14239"/>
    <cellStyle name="千位分隔 2 2 3" xfId="19251"/>
    <cellStyle name="千位分隔 2 2 4" xfId="21543"/>
    <cellStyle name="千位分隔 2 2 5" xfId="21617"/>
    <cellStyle name="千位分隔 2 2 6" xfId="21686"/>
    <cellStyle name="千位分隔 2 3" xfId="11202"/>
    <cellStyle name="千位分隔 2 3 2" xfId="39992"/>
    <cellStyle name="千位分隔 2 3 3" xfId="22270"/>
    <cellStyle name="千位分隔 2 4" xfId="2794"/>
    <cellStyle name="千位分隔 2 4 2" xfId="47215"/>
    <cellStyle name="千位分隔 2 5" xfId="12705"/>
    <cellStyle name="千位分隔 2 6" xfId="17722"/>
    <cellStyle name="千位分隔 2 7" xfId="21508"/>
    <cellStyle name="千位分隔 2 8" xfId="21582"/>
    <cellStyle name="千位分隔 2 9" xfId="21658"/>
    <cellStyle name="千位分隔 2_Sheet1" xfId="39993"/>
    <cellStyle name="千位分隔 3" xfId="1296"/>
    <cellStyle name="千位分隔 3 2" xfId="11283"/>
    <cellStyle name="千位分隔 3 2 2" xfId="47216"/>
    <cellStyle name="千位分隔 3 3" xfId="2795"/>
    <cellStyle name="千位分隔 3 4" xfId="12720"/>
    <cellStyle name="千位分隔 3 5" xfId="17737"/>
    <cellStyle name="千位分隔 3 6" xfId="21509"/>
    <cellStyle name="千位分隔 3 7" xfId="21583"/>
    <cellStyle name="千位分隔 3 8" xfId="21659"/>
    <cellStyle name="千位分隔 4" xfId="1574"/>
    <cellStyle name="千位分隔 4 2" xfId="11284"/>
    <cellStyle name="千位分隔 4 2 2" xfId="47217"/>
    <cellStyle name="千位分隔 4 3" xfId="2824"/>
    <cellStyle name="千位分隔 4 4" xfId="13096"/>
    <cellStyle name="千位分隔 4 5" xfId="18113"/>
    <cellStyle name="千位分隔 4 6" xfId="21533"/>
    <cellStyle name="千位分隔 4 7" xfId="21607"/>
    <cellStyle name="千位分隔 4 8" xfId="21681"/>
    <cellStyle name="千位分隔 5" xfId="21486"/>
    <cellStyle name="千位分隔 5 2" xfId="47218"/>
    <cellStyle name="千位分隔 6" xfId="47219"/>
    <cellStyle name="千位分隔 7" xfId="47220"/>
    <cellStyle name="千位分隔 8" xfId="47221"/>
    <cellStyle name="千位分隔 9" xfId="47222"/>
    <cellStyle name="千分位[0]_ 白土" xfId="3676"/>
    <cellStyle name="千分位_ 白土" xfId="3677"/>
    <cellStyle name="合計" xfId="39994"/>
    <cellStyle name="合計 2" xfId="39995"/>
    <cellStyle name="合計 3" xfId="47223"/>
    <cellStyle name="合計_Sheet2" xfId="39996"/>
    <cellStyle name="壞" xfId="39997"/>
    <cellStyle name="壞 2" xfId="39998"/>
    <cellStyle name="壞 3" xfId="47224"/>
    <cellStyle name="壞_Sheet1" xfId="39999"/>
    <cellStyle name="壞_Sheet1 2" xfId="40000"/>
    <cellStyle name="壞_Sheet1_Sheet2" xfId="40001"/>
    <cellStyle name="壞_Sheet2" xfId="40002"/>
    <cellStyle name="好 10" xfId="21489"/>
    <cellStyle name="好 10 2" xfId="47225"/>
    <cellStyle name="好 11" xfId="47226"/>
    <cellStyle name="好 12" xfId="47227"/>
    <cellStyle name="好 13" xfId="47228"/>
    <cellStyle name="好 14" xfId="47229"/>
    <cellStyle name="好 15" xfId="47230"/>
    <cellStyle name="好 16" xfId="47231"/>
    <cellStyle name="好 17" xfId="47232"/>
    <cellStyle name="好 18" xfId="47233"/>
    <cellStyle name="好 19" xfId="47234"/>
    <cellStyle name="好 2" xfId="1079"/>
    <cellStyle name="好 2 10" xfId="4873"/>
    <cellStyle name="好 2 10 2" xfId="5898"/>
    <cellStyle name="好 2 10 2 2" xfId="16063"/>
    <cellStyle name="好 2 10 2 3" xfId="21075"/>
    <cellStyle name="好 2 10 3" xfId="15055"/>
    <cellStyle name="好 2 10 4" xfId="20067"/>
    <cellStyle name="好 2 11" xfId="4874"/>
    <cellStyle name="好 2 11 2" xfId="5899"/>
    <cellStyle name="好 2 11 2 2" xfId="16064"/>
    <cellStyle name="好 2 11 2 3" xfId="21076"/>
    <cellStyle name="好 2 11 3" xfId="15056"/>
    <cellStyle name="好 2 11 4" xfId="20068"/>
    <cellStyle name="好 2 12" xfId="4875"/>
    <cellStyle name="好 2 12 2" xfId="5900"/>
    <cellStyle name="好 2 12 2 2" xfId="16065"/>
    <cellStyle name="好 2 12 2 3" xfId="21077"/>
    <cellStyle name="好 2 12 3" xfId="15057"/>
    <cellStyle name="好 2 12 4" xfId="20069"/>
    <cellStyle name="好 2 13" xfId="4876"/>
    <cellStyle name="好 2 13 2" xfId="5901"/>
    <cellStyle name="好 2 13 2 2" xfId="16066"/>
    <cellStyle name="好 2 13 2 3" xfId="21078"/>
    <cellStyle name="好 2 13 3" xfId="15058"/>
    <cellStyle name="好 2 13 4" xfId="20070"/>
    <cellStyle name="好 2 14" xfId="4877"/>
    <cellStyle name="好 2 14 2" xfId="5902"/>
    <cellStyle name="好 2 14 2 2" xfId="16067"/>
    <cellStyle name="好 2 14 2 3" xfId="21079"/>
    <cellStyle name="好 2 14 3" xfId="15059"/>
    <cellStyle name="好 2 14 4" xfId="20071"/>
    <cellStyle name="好 2 15" xfId="3138"/>
    <cellStyle name="好 2 15 2" xfId="13402"/>
    <cellStyle name="好 2 15 3" xfId="18414"/>
    <cellStyle name="好 2 16" xfId="12508"/>
    <cellStyle name="好 2 16 2" xfId="22272"/>
    <cellStyle name="好 2 17" xfId="17525"/>
    <cellStyle name="好 2 2" xfId="1410"/>
    <cellStyle name="好 2 2 10" xfId="44362"/>
    <cellStyle name="好 2 2 2" xfId="4878"/>
    <cellStyle name="好 2 2 2 2" xfId="5903"/>
    <cellStyle name="好 2 2 2 2 2" xfId="16068"/>
    <cellStyle name="好 2 2 2 2 2 2" xfId="40003"/>
    <cellStyle name="好 2 2 2 2 3" xfId="21080"/>
    <cellStyle name="好 2 2 2 3" xfId="15060"/>
    <cellStyle name="好 2 2 2 4" xfId="20072"/>
    <cellStyle name="好 2 2 2_Sheet1" xfId="40004"/>
    <cellStyle name="好 2 2 3" xfId="3679"/>
    <cellStyle name="好 2 2 3 2" xfId="13925"/>
    <cellStyle name="好 2 2 3 2 2" xfId="40005"/>
    <cellStyle name="好 2 2 3 3" xfId="18937"/>
    <cellStyle name="好 2 2 4" xfId="12834"/>
    <cellStyle name="好 2 2 4 2" xfId="40006"/>
    <cellStyle name="好 2 2 4 3" xfId="22273"/>
    <cellStyle name="好 2 2 5" xfId="17851"/>
    <cellStyle name="好 2 2 5 2" xfId="25787"/>
    <cellStyle name="好 2 2 6" xfId="44684"/>
    <cellStyle name="好 2 2 7" xfId="44093"/>
    <cellStyle name="好 2 2 8" xfId="44489"/>
    <cellStyle name="好 2 2 9" xfId="44261"/>
    <cellStyle name="好 2 2_Sheet1" xfId="40007"/>
    <cellStyle name="好 2 3" xfId="2572"/>
    <cellStyle name="好 2 3 2" xfId="5399"/>
    <cellStyle name="好 2 3 2 2" xfId="15569"/>
    <cellStyle name="好 2 3 2 2 2" xfId="40008"/>
    <cellStyle name="好 2 3 2 3" xfId="20581"/>
    <cellStyle name="好 2 3 3" xfId="4879"/>
    <cellStyle name="好 2 3 3 2" xfId="15061"/>
    <cellStyle name="好 2 3 3 2 2" xfId="40009"/>
    <cellStyle name="好 2 3 3 3" xfId="20073"/>
    <cellStyle name="好 2 3 4" xfId="5904"/>
    <cellStyle name="好 2 3 4 2" xfId="16069"/>
    <cellStyle name="好 2 3 4 2 2" xfId="40010"/>
    <cellStyle name="好 2 3 4 3" xfId="21081"/>
    <cellStyle name="好 2 3 5" xfId="4073"/>
    <cellStyle name="好 2 3 6" xfId="14304"/>
    <cellStyle name="好 2 3 7" xfId="19316"/>
    <cellStyle name="好 2 3_Sheet1" xfId="40011"/>
    <cellStyle name="好 2 4" xfId="4880"/>
    <cellStyle name="好 2 4 2" xfId="5905"/>
    <cellStyle name="好 2 4 2 2" xfId="16070"/>
    <cellStyle name="好 2 4 2 3" xfId="21082"/>
    <cellStyle name="好 2 4 3" xfId="15062"/>
    <cellStyle name="好 2 4 3 2" xfId="40012"/>
    <cellStyle name="好 2 4 4" xfId="20074"/>
    <cellStyle name="好 2 5" xfId="4881"/>
    <cellStyle name="好 2 5 2" xfId="5906"/>
    <cellStyle name="好 2 5 2 2" xfId="16071"/>
    <cellStyle name="好 2 5 2 3" xfId="21083"/>
    <cellStyle name="好 2 5 3" xfId="15063"/>
    <cellStyle name="好 2 5 3 2" xfId="40013"/>
    <cellStyle name="好 2 5 4" xfId="20075"/>
    <cellStyle name="好 2 6" xfId="4882"/>
    <cellStyle name="好 2 6 2" xfId="5907"/>
    <cellStyle name="好 2 6 2 2" xfId="16072"/>
    <cellStyle name="好 2 6 2 3" xfId="21084"/>
    <cellStyle name="好 2 6 3" xfId="15064"/>
    <cellStyle name="好 2 6 3 2" xfId="40014"/>
    <cellStyle name="好 2 6 4" xfId="20076"/>
    <cellStyle name="好 2 7" xfId="4883"/>
    <cellStyle name="好 2 7 2" xfId="5908"/>
    <cellStyle name="好 2 7 2 2" xfId="16073"/>
    <cellStyle name="好 2 7 2 3" xfId="21085"/>
    <cellStyle name="好 2 7 3" xfId="15065"/>
    <cellStyle name="好 2 7 4" xfId="20077"/>
    <cellStyle name="好 2 8" xfId="4884"/>
    <cellStyle name="好 2 8 2" xfId="5909"/>
    <cellStyle name="好 2 8 2 2" xfId="16074"/>
    <cellStyle name="好 2 8 2 3" xfId="21086"/>
    <cellStyle name="好 2 8 3" xfId="15066"/>
    <cellStyle name="好 2 8 4" xfId="20078"/>
    <cellStyle name="好 2 9" xfId="4885"/>
    <cellStyle name="好 2 9 2" xfId="5910"/>
    <cellStyle name="好 2 9 2 2" xfId="16075"/>
    <cellStyle name="好 2 9 2 3" xfId="21087"/>
    <cellStyle name="好 2 9 3" xfId="15067"/>
    <cellStyle name="好 2 9 4" xfId="20079"/>
    <cellStyle name="好 2_2014S panel ship date" xfId="40015"/>
    <cellStyle name="好 20" xfId="47235"/>
    <cellStyle name="好 21" xfId="47236"/>
    <cellStyle name="好 22" xfId="47237"/>
    <cellStyle name="好 23" xfId="47238"/>
    <cellStyle name="好 24" xfId="47239"/>
    <cellStyle name="好 25" xfId="47240"/>
    <cellStyle name="好 26" xfId="47241"/>
    <cellStyle name="好 27" xfId="47242"/>
    <cellStyle name="好 28" xfId="47243"/>
    <cellStyle name="好 29" xfId="47244"/>
    <cellStyle name="好 3" xfId="1240"/>
    <cellStyle name="好 3 10" xfId="44871"/>
    <cellStyle name="好 3 2" xfId="1531"/>
    <cellStyle name="好 3 2 10" xfId="44852"/>
    <cellStyle name="好 3 2 2" xfId="4886"/>
    <cellStyle name="好 3 2 2 2" xfId="5911"/>
    <cellStyle name="好 3 2 2 2 2" xfId="16076"/>
    <cellStyle name="好 3 2 2 2 2 2" xfId="40016"/>
    <cellStyle name="好 3 2 2 2 3" xfId="21088"/>
    <cellStyle name="好 3 2 2 3" xfId="15068"/>
    <cellStyle name="好 3 2 2 4" xfId="20080"/>
    <cellStyle name="好 3 2 2_Sheet1" xfId="40017"/>
    <cellStyle name="好 3 2 3" xfId="3680"/>
    <cellStyle name="好 3 2 3 2" xfId="13926"/>
    <cellStyle name="好 3 2 3 2 2" xfId="40018"/>
    <cellStyle name="好 3 2 3 3" xfId="18938"/>
    <cellStyle name="好 3 2 4" xfId="12953"/>
    <cellStyle name="好 3 2 4 2" xfId="40019"/>
    <cellStyle name="好 3 2 4 3" xfId="22275"/>
    <cellStyle name="好 3 2 5" xfId="17970"/>
    <cellStyle name="好 3 2 5 2" xfId="22487"/>
    <cellStyle name="好 3 2 6" xfId="44683"/>
    <cellStyle name="好 3 2 7" xfId="44094"/>
    <cellStyle name="好 3 2 8" xfId="44488"/>
    <cellStyle name="好 3 2 9" xfId="44262"/>
    <cellStyle name="好 3 2_Sheet1" xfId="40020"/>
    <cellStyle name="好 3 3" xfId="2573"/>
    <cellStyle name="好 3 3 2" xfId="5400"/>
    <cellStyle name="好 3 3 2 2" xfId="15570"/>
    <cellStyle name="好 3 3 2 2 2" xfId="40021"/>
    <cellStyle name="好 3 3 2 3" xfId="20582"/>
    <cellStyle name="好 3 3 3" xfId="4887"/>
    <cellStyle name="好 3 3 3 2" xfId="15069"/>
    <cellStyle name="好 3 3 3 2 2" xfId="40022"/>
    <cellStyle name="好 3 3 3 3" xfId="20081"/>
    <cellStyle name="好 3 3 4" xfId="5912"/>
    <cellStyle name="好 3 3 4 2" xfId="16077"/>
    <cellStyle name="好 3 3 4 2 2" xfId="40023"/>
    <cellStyle name="好 3 3 4 3" xfId="21089"/>
    <cellStyle name="好 3 3 5" xfId="4074"/>
    <cellStyle name="好 3 3 6" xfId="14305"/>
    <cellStyle name="好 3 3 7" xfId="19317"/>
    <cellStyle name="好 3 3_Sheet1" xfId="40024"/>
    <cellStyle name="好 3 4" xfId="3139"/>
    <cellStyle name="好 3 4 2" xfId="13403"/>
    <cellStyle name="好 3 4 2 2" xfId="40025"/>
    <cellStyle name="好 3 4 3" xfId="18415"/>
    <cellStyle name="好 3 5" xfId="12664"/>
    <cellStyle name="好 3 5 2" xfId="40026"/>
    <cellStyle name="好 3 5 3" xfId="22274"/>
    <cellStyle name="好 3 6" xfId="17681"/>
    <cellStyle name="好 3 6 2" xfId="22609"/>
    <cellStyle name="好 3 7" xfId="44808"/>
    <cellStyle name="好 3 8" xfId="43986"/>
    <cellStyle name="好 3 9" xfId="44571"/>
    <cellStyle name="好 3_2014S panel ship date" xfId="40027"/>
    <cellStyle name="好 30" xfId="47245"/>
    <cellStyle name="好 31" xfId="47246"/>
    <cellStyle name="好 32" xfId="47247"/>
    <cellStyle name="好 33" xfId="47248"/>
    <cellStyle name="好 34" xfId="47249"/>
    <cellStyle name="好 35" xfId="47250"/>
    <cellStyle name="好 36" xfId="47251"/>
    <cellStyle name="好 37" xfId="47252"/>
    <cellStyle name="好 38" xfId="47253"/>
    <cellStyle name="好 39" xfId="47254"/>
    <cellStyle name="好 4" xfId="108"/>
    <cellStyle name="好 4 10" xfId="44538"/>
    <cellStyle name="好 4 2" xfId="4266"/>
    <cellStyle name="好 4 2 2" xfId="14496"/>
    <cellStyle name="好 4 2 2 2" xfId="40028"/>
    <cellStyle name="好 4 2 3" xfId="19508"/>
    <cellStyle name="好 4 2_Sheet1" xfId="40029"/>
    <cellStyle name="好 4 3" xfId="4072"/>
    <cellStyle name="好 4 3 2" xfId="14303"/>
    <cellStyle name="好 4 3 2 2" xfId="40030"/>
    <cellStyle name="好 4 3 3" xfId="19315"/>
    <cellStyle name="好 4 4" xfId="11285"/>
    <cellStyle name="好 4 4 2" xfId="40031"/>
    <cellStyle name="好 4 4 3" xfId="22276"/>
    <cellStyle name="好 4 5" xfId="11548"/>
    <cellStyle name="好 4 5 2" xfId="22486"/>
    <cellStyle name="好 4 6" xfId="16565"/>
    <cellStyle name="好 4 6 2" xfId="44685"/>
    <cellStyle name="好 4 7" xfId="44092"/>
    <cellStyle name="好 4 8" xfId="44490"/>
    <cellStyle name="好 4 9" xfId="44260"/>
    <cellStyle name="好 4_Sheet1" xfId="40032"/>
    <cellStyle name="好 40" xfId="47255"/>
    <cellStyle name="好 41" xfId="47256"/>
    <cellStyle name="好 42" xfId="47257"/>
    <cellStyle name="好 43" xfId="47258"/>
    <cellStyle name="好 44" xfId="47259"/>
    <cellStyle name="好 45" xfId="47260"/>
    <cellStyle name="好 5" xfId="976"/>
    <cellStyle name="好 5 2" xfId="12409"/>
    <cellStyle name="好 5 2 2" xfId="40034"/>
    <cellStyle name="好 5 3" xfId="17426"/>
    <cellStyle name="好 5 3 2" xfId="40035"/>
    <cellStyle name="好 5 4" xfId="40036"/>
    <cellStyle name="好 5 5" xfId="40033"/>
    <cellStyle name="好 5 6" xfId="47261"/>
    <cellStyle name="好 5_Sheet2" xfId="40037"/>
    <cellStyle name="好 6" xfId="2818"/>
    <cellStyle name="好 6 2" xfId="13090"/>
    <cellStyle name="好 6 2 2" xfId="40038"/>
    <cellStyle name="好 6 3" xfId="18107"/>
    <cellStyle name="好 6 3 2" xfId="47262"/>
    <cellStyle name="好 7" xfId="3678"/>
    <cellStyle name="好 7 2" xfId="13924"/>
    <cellStyle name="好 7 3" xfId="18936"/>
    <cellStyle name="好 8" xfId="11321"/>
    <cellStyle name="好 8 2" xfId="47263"/>
    <cellStyle name="好 9" xfId="16467"/>
    <cellStyle name="好 9 2" xfId="47264"/>
    <cellStyle name="好_11.6" xfId="47265"/>
    <cellStyle name="好_11.6 2" xfId="47266"/>
    <cellStyle name="好_11.6_instructions" xfId="47267"/>
    <cellStyle name="好_12.19WM-131219A BHG Ruched(Delancey) comforter mini set" xfId="10391"/>
    <cellStyle name="好_2010 Fall NYM SC Hooks quotesheet China version 9.8 10" xfId="47268"/>
    <cellStyle name="好_2010 Fall NYM SC Hooks quotesheet China version 9.8 10 2" xfId="47269"/>
    <cellStyle name="好_2010 Fall NYM SC Hooks quotesheet(Hellen)" xfId="47270"/>
    <cellStyle name="好_2010 Fall NYM SC Hooks quotesheet(Hellen) 2" xfId="47271"/>
    <cellStyle name="好_2010 Fall NYM Towel quote sheet--China revision 9 9 10-E" xfId="47272"/>
    <cellStyle name="好_2010 Fall NYM Towel quote sheet--China revision 9 9 10-E 2" xfId="47273"/>
    <cellStyle name="好_20111101" xfId="977"/>
    <cellStyle name="好_20111101 2" xfId="2755"/>
    <cellStyle name="好_20111101 2 2" xfId="13069"/>
    <cellStyle name="好_20111101 2 2 2" xfId="21480"/>
    <cellStyle name="好_20111101 2 3" xfId="18086"/>
    <cellStyle name="好_20111101 3" xfId="12410"/>
    <cellStyle name="好_20111101 4" xfId="17427"/>
    <cellStyle name="好_ASP" xfId="10077"/>
    <cellStyle name="好_ASP 2" xfId="10163"/>
    <cellStyle name="好_BA Quotesheet JLA-Rhadika -01172012" xfId="47274"/>
    <cellStyle name="好_BBB 450new storeexp proj" xfId="47275"/>
    <cellStyle name="好_BBB 450new storeexp proj 2" xfId="47276"/>
    <cellStyle name="好_BBB 450new storeexp proj_instructions" xfId="47277"/>
    <cellStyle name="好_BBB evaluation for Calypso 993store _20111121_frank" xfId="47278"/>
    <cellStyle name="好_BBB evaluation for Calypso 993store _20111121_frank 2" xfId="47279"/>
    <cellStyle name="好_BBB evaluation for Calypso 993store _20111121_frank_BBB proj for Calypso 993store" xfId="47280"/>
    <cellStyle name="好_BBB evaluation for Calypso 993store _20111121_frank_BBB proj for Calypso 993store 2" xfId="47281"/>
    <cellStyle name="好_BBB evaluation for Calypso 993store _20111121_frank_instructions" xfId="47282"/>
    <cellStyle name="好_BBB proj" xfId="47283"/>
    <cellStyle name="好_BBB proj 2" xfId="47284"/>
    <cellStyle name="好_BBB proj for Calypso 993store" xfId="47285"/>
    <cellStyle name="好_BBB proj for Calypso 993store 2" xfId="47286"/>
    <cellStyle name="好_BBB proj_BBB proj for Calypso 993store" xfId="47287"/>
    <cellStyle name="好_BBB proj_BBB proj for Calypso 993store 2" xfId="47288"/>
    <cellStyle name="好_BBB proj_instructions" xfId="47289"/>
    <cellStyle name="好_BBB projection" xfId="47290"/>
    <cellStyle name="好_BBB projection 2" xfId="47291"/>
    <cellStyle name="好_BBB silk blend CCD0621" xfId="3140"/>
    <cellStyle name="好_BBB silk blend CCD0621 10" xfId="44878"/>
    <cellStyle name="好_BBB silk blend CCD0621 2" xfId="4332"/>
    <cellStyle name="好_BBB silk blend CCD0621 2 2" xfId="14556"/>
    <cellStyle name="好_BBB silk blend CCD0621 2 3" xfId="19568"/>
    <cellStyle name="好_BBB silk blend CCD0621 2_Sheet1" xfId="40039"/>
    <cellStyle name="好_BBB silk blend CCD0621 2_Sheet2" xfId="40040"/>
    <cellStyle name="好_BBB silk blend CCD0621 2_Sheet2 2" xfId="40041"/>
    <cellStyle name="好_BBB silk blend CCD0621 3" xfId="13404"/>
    <cellStyle name="好_BBB silk blend CCD0621 3 2" xfId="40042"/>
    <cellStyle name="好_BBB silk blend CCD0621 4" xfId="18416"/>
    <cellStyle name="好_BBB silk blend CCD0621 5" xfId="44682"/>
    <cellStyle name="好_BBB silk blend CCD0621 6" xfId="44095"/>
    <cellStyle name="好_BBB silk blend CCD0621 7" xfId="44487"/>
    <cellStyle name="好_BBB silk blend CCD0621 8" xfId="44263"/>
    <cellStyle name="好_BBB silk blend CCD0621 9" xfId="34887"/>
    <cellStyle name="好_BBB silk blend CCD0621_Sheet1" xfId="40043"/>
    <cellStyle name="好_BBB silk blend CCD0621_Sheet1_1" xfId="40044"/>
    <cellStyle name="好_BBB silk blend CCD0621_Sheet2" xfId="40045"/>
    <cellStyle name="好_BBB silk blend CCD0621_Sheet2 2" xfId="40046"/>
    <cellStyle name="好_BBB silk blend CCD0621_Sheet3" xfId="40047"/>
    <cellStyle name="好_BBB silk blend CCD0621_Sheet3 2" xfId="40048"/>
    <cellStyle name="好_BBB silk blend CCD0621_Sheet3_Sheet2" xfId="40049"/>
    <cellStyle name="好_BBB silk blend CCD0621_Sheet3_Sheet2 2" xfId="40050"/>
    <cellStyle name="好_BBB silk blend panel  valance CCD0706 (2)" xfId="3141"/>
    <cellStyle name="好_BBB silk blend panel  valance CCD0706 (2) 10" xfId="44212"/>
    <cellStyle name="好_BBB silk blend panel  valance CCD0706 (2) 2" xfId="4333"/>
    <cellStyle name="好_BBB silk blend panel  valance CCD0706 (2) 2 2" xfId="14557"/>
    <cellStyle name="好_BBB silk blend panel  valance CCD0706 (2) 2 3" xfId="19569"/>
    <cellStyle name="好_BBB silk blend panel  valance CCD0706 (2) 2_Sheet1" xfId="40051"/>
    <cellStyle name="好_BBB silk blend panel  valance CCD0706 (2) 2_Sheet2" xfId="40052"/>
    <cellStyle name="好_BBB silk blend panel  valance CCD0706 (2) 2_Sheet2 2" xfId="40053"/>
    <cellStyle name="好_BBB silk blend panel  valance CCD0706 (2) 3" xfId="13405"/>
    <cellStyle name="好_BBB silk blend panel  valance CCD0706 (2) 3 2" xfId="40054"/>
    <cellStyle name="好_BBB silk blend panel  valance CCD0706 (2) 4" xfId="18417"/>
    <cellStyle name="好_BBB silk blend panel  valance CCD0706 (2) 5" xfId="44681"/>
    <cellStyle name="好_BBB silk blend panel  valance CCD0706 (2) 6" xfId="44096"/>
    <cellStyle name="好_BBB silk blend panel  valance CCD0706 (2) 7" xfId="44486"/>
    <cellStyle name="好_BBB silk blend panel  valance CCD0706 (2) 8" xfId="22460"/>
    <cellStyle name="好_BBB silk blend panel  valance CCD0706 (2) 9" xfId="22433"/>
    <cellStyle name="好_BBB silk blend panel  valance CCD0706 (2)_Sheet1" xfId="40055"/>
    <cellStyle name="好_BBB silk blend panel  valance CCD0706 (2)_Sheet1_1" xfId="40056"/>
    <cellStyle name="好_BBB silk blend panel  valance CCD0706 (2)_Sheet2" xfId="40057"/>
    <cellStyle name="好_BBB silk blend panel  valance CCD0706 (2)_Sheet2 2" xfId="40058"/>
    <cellStyle name="好_BBB silk blend panel  valance CCD0706 (2)_Sheet3" xfId="40059"/>
    <cellStyle name="好_BBB silk blend panel  valance CCD0706 (2)_Sheet3 2" xfId="40060"/>
    <cellStyle name="好_BBB silk blend panel  valance CCD0706 (2)_Sheet3_Sheet2" xfId="40061"/>
    <cellStyle name="好_BBB silk blend panel  valance CCD0706 (2)_Sheet3_Sheet2 2" xfId="40062"/>
    <cellStyle name="好_BBB silk-poly panel quote sheet-20120621 Hellen" xfId="3142"/>
    <cellStyle name="好_BBB silk-poly panel quote sheet-20120621 Hellen 10" xfId="44321"/>
    <cellStyle name="好_BBB silk-poly panel quote sheet-20120621 Hellen 2" xfId="4334"/>
    <cellStyle name="好_BBB silk-poly panel quote sheet-20120621 Hellen 2 2" xfId="14558"/>
    <cellStyle name="好_BBB silk-poly panel quote sheet-20120621 Hellen 2 3" xfId="19570"/>
    <cellStyle name="好_BBB silk-poly panel quote sheet-20120621 Hellen 2_Sheet1" xfId="40063"/>
    <cellStyle name="好_BBB silk-poly panel quote sheet-20120621 Hellen 2_Sheet2" xfId="40064"/>
    <cellStyle name="好_BBB silk-poly panel quote sheet-20120621 Hellen 2_Sheet2 2" xfId="40065"/>
    <cellStyle name="好_BBB silk-poly panel quote sheet-20120621 Hellen 3" xfId="13406"/>
    <cellStyle name="好_BBB silk-poly panel quote sheet-20120621 Hellen 3 2" xfId="40066"/>
    <cellStyle name="好_BBB silk-poly panel quote sheet-20120621 Hellen 4" xfId="18418"/>
    <cellStyle name="好_BBB silk-poly panel quote sheet-20120621 Hellen 5" xfId="44680"/>
    <cellStyle name="好_BBB silk-poly panel quote sheet-20120621 Hellen 6" xfId="22647"/>
    <cellStyle name="好_BBB silk-poly panel quote sheet-20120621 Hellen 7" xfId="44485"/>
    <cellStyle name="好_BBB silk-poly panel quote sheet-20120621 Hellen 8" xfId="44264"/>
    <cellStyle name="好_BBB silk-poly panel quote sheet-20120621 Hellen 9" xfId="44085"/>
    <cellStyle name="好_BBB silk-poly panel quote sheet-20120621 Hellen_BBB imperial silk commmitment sheet 07092012" xfId="3143"/>
    <cellStyle name="好_BBB silk-poly panel quote sheet-20120621 Hellen_BBB imperial silk commmitment sheet 07092012 10" xfId="44401"/>
    <cellStyle name="好_BBB silk-poly panel quote sheet-20120621 Hellen_BBB imperial silk commmitment sheet 07092012 2" xfId="4335"/>
    <cellStyle name="好_BBB silk-poly panel quote sheet-20120621 Hellen_BBB imperial silk commmitment sheet 07092012 2 2" xfId="14559"/>
    <cellStyle name="好_BBB silk-poly panel quote sheet-20120621 Hellen_BBB imperial silk commmitment sheet 07092012 2 3" xfId="19571"/>
    <cellStyle name="好_BBB silk-poly panel quote sheet-20120621 Hellen_BBB imperial silk commmitment sheet 07092012 2_Sheet1" xfId="40067"/>
    <cellStyle name="好_BBB silk-poly panel quote sheet-20120621 Hellen_BBB imperial silk commmitment sheet 07092012 2_Sheet2" xfId="40068"/>
    <cellStyle name="好_BBB silk-poly panel quote sheet-20120621 Hellen_BBB imperial silk commmitment sheet 07092012 2_Sheet2 2" xfId="40069"/>
    <cellStyle name="好_BBB silk-poly panel quote sheet-20120621 Hellen_BBB imperial silk commmitment sheet 07092012 3" xfId="13407"/>
    <cellStyle name="好_BBB silk-poly panel quote sheet-20120621 Hellen_BBB imperial silk commmitment sheet 07092012 3 2" xfId="40070"/>
    <cellStyle name="好_BBB silk-poly panel quote sheet-20120621 Hellen_BBB imperial silk commmitment sheet 07092012 4" xfId="18419"/>
    <cellStyle name="好_BBB silk-poly panel quote sheet-20120621 Hellen_BBB imperial silk commmitment sheet 07092012 5" xfId="44679"/>
    <cellStyle name="好_BBB silk-poly panel quote sheet-20120621 Hellen_BBB imperial silk commmitment sheet 07092012 6" xfId="44097"/>
    <cellStyle name="好_BBB silk-poly panel quote sheet-20120621 Hellen_BBB imperial silk commmitment sheet 07092012 7" xfId="44484"/>
    <cellStyle name="好_BBB silk-poly panel quote sheet-20120621 Hellen_BBB imperial silk commmitment sheet 07092012 8" xfId="22144"/>
    <cellStyle name="好_BBB silk-poly panel quote sheet-20120621 Hellen_BBB imperial silk commmitment sheet 07092012 9" xfId="44361"/>
    <cellStyle name="好_BBB silk-poly panel quote sheet-20120621 Hellen_BBB imperial silk commmitment sheet 07092012_Sheet1" xfId="40071"/>
    <cellStyle name="好_BBB silk-poly panel quote sheet-20120621 Hellen_BBB imperial silk commmitment sheet 07092012_Sheet1_1" xfId="40072"/>
    <cellStyle name="好_BBB silk-poly panel quote sheet-20120621 Hellen_BBB imperial silk commmitment sheet 07092012_Sheet2" xfId="40073"/>
    <cellStyle name="好_BBB silk-poly panel quote sheet-20120621 Hellen_BBB imperial silk commmitment sheet 07092012_Sheet2 2" xfId="40074"/>
    <cellStyle name="好_BBB silk-poly panel quote sheet-20120621 Hellen_BBB imperial silk commmitment sheet 07092012_Sheet3" xfId="40075"/>
    <cellStyle name="好_BBB silk-poly panel quote sheet-20120621 Hellen_BBB imperial silk commmitment sheet 07092012_Sheet3 2" xfId="40076"/>
    <cellStyle name="好_BBB silk-poly panel quote sheet-20120621 Hellen_BBB imperial silk commmitment sheet 07092012_Sheet3_Sheet2" xfId="40077"/>
    <cellStyle name="好_BBB silk-poly panel quote sheet-20120621 Hellen_BBB imperial silk commmitment sheet 07092012_Sheet3_Sheet2 2" xfId="40078"/>
    <cellStyle name="好_BBB silk-poly panel quote sheet-20120621 Hellen_Sept Market BBB Window panel CCD 0918" xfId="3144"/>
    <cellStyle name="好_BBB silk-poly panel quote sheet-20120621 Hellen_Sept Market BBB Window panel CCD 0918 10" xfId="44886"/>
    <cellStyle name="好_BBB silk-poly panel quote sheet-20120621 Hellen_Sept Market BBB Window panel CCD 0918 2" xfId="4336"/>
    <cellStyle name="好_BBB silk-poly panel quote sheet-20120621 Hellen_Sept Market BBB Window panel CCD 0918 2 2" xfId="14560"/>
    <cellStyle name="好_BBB silk-poly panel quote sheet-20120621 Hellen_Sept Market BBB Window panel CCD 0918 2 3" xfId="19572"/>
    <cellStyle name="好_BBB silk-poly panel quote sheet-20120621 Hellen_Sept Market BBB Window panel CCD 0918 2_Sheet1" xfId="40079"/>
    <cellStyle name="好_BBB silk-poly panel quote sheet-20120621 Hellen_Sept Market BBB Window panel CCD 0918 2_Sheet2" xfId="40080"/>
    <cellStyle name="好_BBB silk-poly panel quote sheet-20120621 Hellen_Sept Market BBB Window panel CCD 0918 2_Sheet2 2" xfId="40081"/>
    <cellStyle name="好_BBB silk-poly panel quote sheet-20120621 Hellen_Sept Market BBB Window panel CCD 0918 3" xfId="13408"/>
    <cellStyle name="好_BBB silk-poly panel quote sheet-20120621 Hellen_Sept Market BBB Window panel CCD 0918 3 2" xfId="40082"/>
    <cellStyle name="好_BBB silk-poly panel quote sheet-20120621 Hellen_Sept Market BBB Window panel CCD 0918 4" xfId="18420"/>
    <cellStyle name="好_BBB silk-poly panel quote sheet-20120621 Hellen_Sept Market BBB Window panel CCD 0918 5" xfId="44678"/>
    <cellStyle name="好_BBB silk-poly panel quote sheet-20120621 Hellen_Sept Market BBB Window panel CCD 0918 6" xfId="44098"/>
    <cellStyle name="好_BBB silk-poly panel quote sheet-20120621 Hellen_Sept Market BBB Window panel CCD 0918 7" xfId="44862"/>
    <cellStyle name="好_BBB silk-poly panel quote sheet-20120621 Hellen_Sept Market BBB Window panel CCD 0918 8" xfId="44265"/>
    <cellStyle name="好_BBB silk-poly panel quote sheet-20120621 Hellen_Sept Market BBB Window panel CCD 0918 9" xfId="44360"/>
    <cellStyle name="好_BBB silk-poly panel quote sheet-20120621 Hellen_Sept Market BBB Window panel CCD 0918_Sheet1" xfId="40083"/>
    <cellStyle name="好_BBB silk-poly panel quote sheet-20120621 Hellen_Sept Market BBB Window panel CCD 0918_Sheet1_1" xfId="40084"/>
    <cellStyle name="好_BBB silk-poly panel quote sheet-20120621 Hellen_Sept Market BBB Window panel CCD 0918_Sheet2" xfId="40085"/>
    <cellStyle name="好_BBB silk-poly panel quote sheet-20120621 Hellen_Sept Market BBB Window panel CCD 0918_Sheet2 2" xfId="40086"/>
    <cellStyle name="好_BBB silk-poly panel quote sheet-20120621 Hellen_Sept Market BBB Window panel CCD 0918_Sheet3" xfId="40087"/>
    <cellStyle name="好_BBB silk-poly panel quote sheet-20120621 Hellen_Sept Market BBB Window panel CCD 0918_Sheet3 2" xfId="40088"/>
    <cellStyle name="好_BBB silk-poly panel quote sheet-20120621 Hellen_Sept Market BBB Window panel CCD 0918_Sheet3_Sheet2" xfId="40089"/>
    <cellStyle name="好_BBB silk-poly panel quote sheet-20120621 Hellen_Sept Market BBB Window panel CCD 0918_Sheet3_Sheet2 2" xfId="40090"/>
    <cellStyle name="好_BBB silk-poly panel quote sheet-20120621 Hellen_Sheet1" xfId="40091"/>
    <cellStyle name="好_BBB silk-poly panel quote sheet-20120621 Hellen_Sheet1_1" xfId="40092"/>
    <cellStyle name="好_BBB silk-poly panel quote sheet-20120621 Hellen_Sheet2" xfId="40093"/>
    <cellStyle name="好_BBB silk-poly panel quote sheet-20120621 Hellen_Sheet2 2" xfId="40094"/>
    <cellStyle name="好_BBB silk-poly panel quote sheet-20120621 Hellen_Sheet3" xfId="40095"/>
    <cellStyle name="好_BBB silk-poly panel quote sheet-20120621 Hellen_Sheet3 2" xfId="40096"/>
    <cellStyle name="好_BBB silk-poly panel quote sheet-20120621 Hellen_Sheet3_Sheet2" xfId="40097"/>
    <cellStyle name="好_BBB silk-poly panel quote sheet-20120621 Hellen_Sheet3_Sheet2 2" xfId="40098"/>
    <cellStyle name="好_BBB silk-poly panel quote sheet-20120621 Hellen_SILK CCD 0717" xfId="3145"/>
    <cellStyle name="好_BBB silk-poly panel quote sheet-20120621 Hellen_SILK CCD 0717 10" xfId="44885"/>
    <cellStyle name="好_BBB silk-poly panel quote sheet-20120621 Hellen_SILK CCD 0717 2" xfId="4337"/>
    <cellStyle name="好_BBB silk-poly panel quote sheet-20120621 Hellen_SILK CCD 0717 2 2" xfId="14561"/>
    <cellStyle name="好_BBB silk-poly panel quote sheet-20120621 Hellen_SILK CCD 0717 2 3" xfId="19573"/>
    <cellStyle name="好_BBB silk-poly panel quote sheet-20120621 Hellen_SILK CCD 0717 2_Sheet1" xfId="40099"/>
    <cellStyle name="好_BBB silk-poly panel quote sheet-20120621 Hellen_SILK CCD 0717 2_Sheet2" xfId="40100"/>
    <cellStyle name="好_BBB silk-poly panel quote sheet-20120621 Hellen_SILK CCD 0717 2_Sheet2 2" xfId="40101"/>
    <cellStyle name="好_BBB silk-poly panel quote sheet-20120621 Hellen_SILK CCD 0717 3" xfId="13409"/>
    <cellStyle name="好_BBB silk-poly panel quote sheet-20120621 Hellen_SILK CCD 0717 3 2" xfId="40102"/>
    <cellStyle name="好_BBB silk-poly panel quote sheet-20120621 Hellen_SILK CCD 0717 4" xfId="18421"/>
    <cellStyle name="好_BBB silk-poly panel quote sheet-20120621 Hellen_SILK CCD 0717 5" xfId="44677"/>
    <cellStyle name="好_BBB silk-poly panel quote sheet-20120621 Hellen_SILK CCD 0717 6" xfId="44099"/>
    <cellStyle name="好_BBB silk-poly panel quote sheet-20120621 Hellen_SILK CCD 0717 7" xfId="44483"/>
    <cellStyle name="好_BBB silk-poly panel quote sheet-20120621 Hellen_SILK CCD 0717 8" xfId="44266"/>
    <cellStyle name="好_BBB silk-poly panel quote sheet-20120621 Hellen_SILK CCD 0717 9" xfId="44021"/>
    <cellStyle name="好_BBB silk-poly panel quote sheet-20120621 Hellen_SILK CCD 0717_Sheet1" xfId="40103"/>
    <cellStyle name="好_BBB silk-poly panel quote sheet-20120621 Hellen_SILK CCD 0717_Sheet1_1" xfId="40104"/>
    <cellStyle name="好_BBB silk-poly panel quote sheet-20120621 Hellen_SILK CCD 0717_Sheet2" xfId="40105"/>
    <cellStyle name="好_BBB silk-poly panel quote sheet-20120621 Hellen_SILK CCD 0717_Sheet2 2" xfId="40106"/>
    <cellStyle name="好_BBB silk-poly panel quote sheet-20120621 Hellen_SILK CCD 0717_Sheet3" xfId="40107"/>
    <cellStyle name="好_BBB silk-poly panel quote sheet-20120621 Hellen_SILK CCD 0717_Sheet3 2" xfId="40108"/>
    <cellStyle name="好_BBB silk-poly panel quote sheet-20120621 Hellen_SILK CCD 0717_Sheet3_Sheet2" xfId="40109"/>
    <cellStyle name="好_BBB silk-poly panel quote sheet-20120621 Hellen_SILK CCD 0717_Sheet3_Sheet2 2" xfId="40110"/>
    <cellStyle name="好_BBB silk-poly panel quote sheet-20120621 Hellen_SILK CCD 0718 final" xfId="3146"/>
    <cellStyle name="好_BBB silk-poly panel quote sheet-20120621 Hellen_SILK CCD 0718 final 10" xfId="44904"/>
    <cellStyle name="好_BBB silk-poly panel quote sheet-20120621 Hellen_SILK CCD 0718 final 2" xfId="4338"/>
    <cellStyle name="好_BBB silk-poly panel quote sheet-20120621 Hellen_SILK CCD 0718 final 2 2" xfId="14562"/>
    <cellStyle name="好_BBB silk-poly panel quote sheet-20120621 Hellen_SILK CCD 0718 final 2 3" xfId="19574"/>
    <cellStyle name="好_BBB silk-poly panel quote sheet-20120621 Hellen_SILK CCD 0718 final 2_Sheet1" xfId="40111"/>
    <cellStyle name="好_BBB silk-poly panel quote sheet-20120621 Hellen_SILK CCD 0718 final 2_Sheet2" xfId="40112"/>
    <cellStyle name="好_BBB silk-poly panel quote sheet-20120621 Hellen_SILK CCD 0718 final 2_Sheet2 2" xfId="40113"/>
    <cellStyle name="好_BBB silk-poly panel quote sheet-20120621 Hellen_SILK CCD 0718 final 3" xfId="13410"/>
    <cellStyle name="好_BBB silk-poly panel quote sheet-20120621 Hellen_SILK CCD 0718 final 3 2" xfId="40114"/>
    <cellStyle name="好_BBB silk-poly panel quote sheet-20120621 Hellen_SILK CCD 0718 final 4" xfId="18422"/>
    <cellStyle name="好_BBB silk-poly panel quote sheet-20120621 Hellen_SILK CCD 0718 final 5" xfId="44676"/>
    <cellStyle name="好_BBB silk-poly panel quote sheet-20120621 Hellen_SILK CCD 0718 final 6" xfId="44100"/>
    <cellStyle name="好_BBB silk-poly panel quote sheet-20120621 Hellen_SILK CCD 0718 final 7" xfId="44482"/>
    <cellStyle name="好_BBB silk-poly panel quote sheet-20120621 Hellen_SILK CCD 0718 final 8" xfId="22533"/>
    <cellStyle name="好_BBB silk-poly panel quote sheet-20120621 Hellen_SILK CCD 0718 final 9" xfId="44359"/>
    <cellStyle name="好_BBB silk-poly panel quote sheet-20120621 Hellen_SILK CCD 0718 final_Sheet1" xfId="40115"/>
    <cellStyle name="好_BBB silk-poly panel quote sheet-20120621 Hellen_SILK CCD 0718 final_Sheet1_1" xfId="40116"/>
    <cellStyle name="好_BBB silk-poly panel quote sheet-20120621 Hellen_SILK CCD 0718 final_Sheet2" xfId="40117"/>
    <cellStyle name="好_BBB silk-poly panel quote sheet-20120621 Hellen_SILK CCD 0718 final_Sheet2 2" xfId="40118"/>
    <cellStyle name="好_BBB silk-poly panel quote sheet-20120621 Hellen_SILK CCD 0718 final_Sheet3" xfId="40119"/>
    <cellStyle name="好_BBB silk-poly panel quote sheet-20120621 Hellen_SILK CCD 0718 final_Sheet3 2" xfId="40120"/>
    <cellStyle name="好_BBB silk-poly panel quote sheet-20120621 Hellen_SILK CCD 0718 final_Sheet3_Sheet2" xfId="40121"/>
    <cellStyle name="好_BBB silk-poly panel quote sheet-20120621 Hellen_SILK CCD 0718 final_Sheet3_Sheet2 2" xfId="40122"/>
    <cellStyle name="好_BBB Window Panel CCD 120330" xfId="3147"/>
    <cellStyle name="好_BBB Window Panel CCD 120330 10" xfId="44887"/>
    <cellStyle name="好_BBB Window Panel CCD 120330 2" xfId="4339"/>
    <cellStyle name="好_BBB Window Panel CCD 120330 2 2" xfId="14563"/>
    <cellStyle name="好_BBB Window Panel CCD 120330 2 3" xfId="19575"/>
    <cellStyle name="好_BBB Window Panel CCD 120330 2_Sheet1" xfId="40123"/>
    <cellStyle name="好_BBB Window Panel CCD 120330 2_Sheet2" xfId="40124"/>
    <cellStyle name="好_BBB Window Panel CCD 120330 2_Sheet2 2" xfId="40125"/>
    <cellStyle name="好_BBB Window Panel CCD 120330 3" xfId="13411"/>
    <cellStyle name="好_BBB Window Panel CCD 120330 3 2" xfId="40126"/>
    <cellStyle name="好_BBB Window Panel CCD 120330 4" xfId="18423"/>
    <cellStyle name="好_BBB Window Panel CCD 120330 5" xfId="44675"/>
    <cellStyle name="好_BBB Window Panel CCD 120330 6" xfId="22159"/>
    <cellStyle name="好_BBB Window Panel CCD 120330 7" xfId="44481"/>
    <cellStyle name="好_BBB Window Panel CCD 120330 8" xfId="44770"/>
    <cellStyle name="好_BBB Window Panel CCD 120330 9" xfId="44358"/>
    <cellStyle name="好_BBB Window Panel CCD 120330_Sheet1" xfId="40127"/>
    <cellStyle name="好_BBB Window Panel CCD 120330_Sheet1_1" xfId="40128"/>
    <cellStyle name="好_BBB Window Panel CCD 120330_Sheet2" xfId="40129"/>
    <cellStyle name="好_BBB Window Panel CCD 120330_Sheet2 2" xfId="40130"/>
    <cellStyle name="好_BBB Window Panel CCD 120330_Sheet3" xfId="40131"/>
    <cellStyle name="好_BBB Window Panel CCD 120330_Sheet3 2" xfId="40132"/>
    <cellStyle name="好_BBB Window Panel CCD 120330_Sheet3_Sheet2" xfId="40133"/>
    <cellStyle name="好_BBB Window Panel CCD 120330_Sheet3_Sheet2 2" xfId="40134"/>
    <cellStyle name="好_BLK Crystal Proj" xfId="47292"/>
    <cellStyle name="好_BLK projection " xfId="47293"/>
    <cellStyle name="好_Book1" xfId="3681"/>
    <cellStyle name="好_Book1 10" xfId="44564"/>
    <cellStyle name="好_Book1 2" xfId="3682"/>
    <cellStyle name="好_Book1 2 2" xfId="13928"/>
    <cellStyle name="好_Book1 2 3" xfId="18940"/>
    <cellStyle name="好_Book1 2_Sheet1" xfId="40135"/>
    <cellStyle name="好_Book1 3" xfId="13927"/>
    <cellStyle name="好_Book1 3 2" xfId="40136"/>
    <cellStyle name="好_Book1 3_Sheet2" xfId="40137"/>
    <cellStyle name="好_Book1 4" xfId="18939"/>
    <cellStyle name="好_Book1 4 2" xfId="40138"/>
    <cellStyle name="好_Book1 5" xfId="40139"/>
    <cellStyle name="好_Book1 6" xfId="22610"/>
    <cellStyle name="好_Book1 7" xfId="44807"/>
    <cellStyle name="好_Book1 8" xfId="43987"/>
    <cellStyle name="好_Book1 9" xfId="44570"/>
    <cellStyle name="好_Book1_2014S panel ship date" xfId="40140"/>
    <cellStyle name="好_Book1_2014S panel ship date 2" xfId="40141"/>
    <cellStyle name="好_Book1_2014S panel ship date 2_Sheet2" xfId="40142"/>
    <cellStyle name="好_Book1_2014S panel ship date 2_Sheet2 2" xfId="40143"/>
    <cellStyle name="好_Book1_2014S panel ship date 3" xfId="40144"/>
    <cellStyle name="好_Book1_2014S panel ship date_Sheet2" xfId="40145"/>
    <cellStyle name="好_Book1_2014S panel ship date_Sheet2 2" xfId="40146"/>
    <cellStyle name="好_Book1_2014S panel ship date_Sheet3" xfId="40147"/>
    <cellStyle name="好_Book1_2014S panel ship date_Sheet3 2" xfId="40148"/>
    <cellStyle name="好_Book1_2014S panel ship date_Sheet3_Sheet2" xfId="40149"/>
    <cellStyle name="好_Book1_2014S panel ship date_Sheet3_Sheet2 2" xfId="40150"/>
    <cellStyle name="好_Book1_Review and action interface" xfId="48391"/>
    <cellStyle name="好_Book1_Sheet1" xfId="40151"/>
    <cellStyle name="好_Book1_Sheet1_1" xfId="40152"/>
    <cellStyle name="好_Book1_Sheet2" xfId="40153"/>
    <cellStyle name="好_Book1_Sheet2 2" xfId="40154"/>
    <cellStyle name="好_Book1_Sheet2 3" xfId="40155"/>
    <cellStyle name="好_BW quote sheet for HP samples _09202012" xfId="3683"/>
    <cellStyle name="好_BW quote sheet for HP samples _09202012 2" xfId="13929"/>
    <cellStyle name="好_BW quote sheet for HP samples _09202012 2 2" xfId="40156"/>
    <cellStyle name="好_BW quote sheet for HP samples _09202012 3" xfId="18941"/>
    <cellStyle name="好_BW quote sheet for HP samples _09202012 3 2" xfId="40157"/>
    <cellStyle name="好_BW quote sheet for HP samples _09202012 3_Sheet2" xfId="40158"/>
    <cellStyle name="好_BW quote sheet for HP samples _09202012 4" xfId="40159"/>
    <cellStyle name="好_BW quote sheet for HP samples _09202012_Sheet1" xfId="40160"/>
    <cellStyle name="好_BW quote sheet for HP samples _09202012_Sheet2" xfId="40161"/>
    <cellStyle name="好_BW quote sheet for HP samples _09202012_Sheet2 2" xfId="40162"/>
    <cellStyle name="好_BW quote sheet for HP samples _09202012_Sheet2 3" xfId="40163"/>
    <cellStyle name="好_CCD -WM BHG BLANKET 2013-12-20" xfId="40164"/>
    <cellStyle name="好_CCD -WM BHG BLANKET 2013-12-20 2" xfId="40165"/>
    <cellStyle name="好_CCD -WM BHG BLANKET 2013-12-20_Sheet2" xfId="40166"/>
    <cellStyle name="好_CCD -WM BHG BLANKET 2013-12-20_Sheet2 2" xfId="40167"/>
    <cellStyle name="好_CCD-OSJL Promo pillow quote sheet-110419" xfId="40168"/>
    <cellStyle name="好_CCD-OSJL Promo pillow quote sheet-110419 2" xfId="40169"/>
    <cellStyle name="好_CCD-OSJL Promo pillow quote sheet-110419_Sheet2" xfId="40170"/>
    <cellStyle name="好_CCD-WM holiday-130205" xfId="40171"/>
    <cellStyle name="好_CCD-WM holiday-130205 2" xfId="40172"/>
    <cellStyle name="好_CCD-WM holiday-130205_Sheet2" xfId="40173"/>
    <cellStyle name="好_CCD-WM holiday-130205_Sheet2 2" xfId="40174"/>
    <cellStyle name="好_CCD-WM TRAVEL THROW-130822" xfId="40175"/>
    <cellStyle name="好_CCD-WM TRAVEL THROW-130822 2" xfId="40176"/>
    <cellStyle name="好_CCD-WM TRAVEL THROW-130822_Sheet2" xfId="40177"/>
    <cellStyle name="好_CCD-WM TRAVEL THROW-130822_Sheet2 2" xfId="40178"/>
    <cellStyle name="好_Cellular Blanket prices- Faze3" xfId="3148"/>
    <cellStyle name="好_Cellular Blanket prices- Faze3 2" xfId="3684"/>
    <cellStyle name="好_Cellular Blanket prices- Faze3 2 2" xfId="13930"/>
    <cellStyle name="好_Cellular Blanket prices- Faze3 2 2 2" xfId="40180"/>
    <cellStyle name="好_Cellular Blanket prices- Faze3 2 2 3" xfId="40179"/>
    <cellStyle name="好_Cellular Blanket prices- Faze3 2 2_Sheet1" xfId="40181"/>
    <cellStyle name="好_Cellular Blanket prices- Faze3 2 2_Sheet2" xfId="40182"/>
    <cellStyle name="好_Cellular Blanket prices- Faze3 2 2_Sheet2 2" xfId="40183"/>
    <cellStyle name="好_Cellular Blanket prices- Faze3 2 3" xfId="18942"/>
    <cellStyle name="好_Cellular Blanket prices- Faze3 2 3 2" xfId="40184"/>
    <cellStyle name="好_Cellular Blanket prices- Faze3 2 4" xfId="40185"/>
    <cellStyle name="好_Cellular Blanket prices- Faze3 2_Sheet1" xfId="40186"/>
    <cellStyle name="好_Cellular Blanket prices- Faze3 2_Sheet1_1" xfId="40187"/>
    <cellStyle name="好_Cellular Blanket prices- Faze3 2_Sheet2" xfId="40188"/>
    <cellStyle name="好_Cellular Blanket prices- Faze3 2_Sheet2 2" xfId="40189"/>
    <cellStyle name="好_Cellular Blanket prices- Faze3 2_Sheet2 3" xfId="40190"/>
    <cellStyle name="好_Cellular Blanket prices- Faze3 2_Sheet3" xfId="40191"/>
    <cellStyle name="好_Cellular Blanket prices- Faze3 2_Sheet3 2" xfId="40192"/>
    <cellStyle name="好_Cellular Blanket prices- Faze3 2_Sheet3_Sheet2" xfId="40193"/>
    <cellStyle name="好_Cellular Blanket prices- Faze3 2_Sheet3_Sheet2 2" xfId="40194"/>
    <cellStyle name="好_Cellular Blanket prices- Faze3 3" xfId="4075"/>
    <cellStyle name="好_Cellular Blanket prices- Faze3 3 2" xfId="14306"/>
    <cellStyle name="好_Cellular Blanket prices- Faze3 3 2 2" xfId="40196"/>
    <cellStyle name="好_Cellular Blanket prices- Faze3 3 3" xfId="19318"/>
    <cellStyle name="好_Cellular Blanket prices- Faze3 3_Sheet1" xfId="40197"/>
    <cellStyle name="好_Cellular Blanket prices- Faze3 3_Sheet2" xfId="40198"/>
    <cellStyle name="好_Cellular Blanket prices- Faze3 3_Sheet2 2" xfId="40199"/>
    <cellStyle name="好_Cellular Blanket prices- Faze3 4" xfId="13412"/>
    <cellStyle name="好_Cellular Blanket prices- Faze3 4 2" xfId="40200"/>
    <cellStyle name="好_Cellular Blanket prices- Faze3 5" xfId="18424"/>
    <cellStyle name="好_Cellular Blanket prices- Faze3 5 2" xfId="40201"/>
    <cellStyle name="好_Cellular Blanket prices- Faze3_2014S panel ship date" xfId="40202"/>
    <cellStyle name="好_Cellular Blanket prices- Faze3_2014S panel ship date 2" xfId="40203"/>
    <cellStyle name="好_Cellular Blanket prices- Faze3_2014S panel ship date 2_Sheet2" xfId="40204"/>
    <cellStyle name="好_Cellular Blanket prices- Faze3_2014S panel ship date 2_Sheet2 2" xfId="40205"/>
    <cellStyle name="好_Cellular Blanket prices- Faze3_2014S panel ship date 3" xfId="40206"/>
    <cellStyle name="好_Cellular Blanket prices- Faze3_2014S panel ship date_Sheet2" xfId="40207"/>
    <cellStyle name="好_Cellular Blanket prices- Faze3_2014S panel ship date_Sheet2 2" xfId="40208"/>
    <cellStyle name="好_Cellular Blanket prices- Faze3_2014S panel ship date_Sheet3" xfId="40209"/>
    <cellStyle name="好_Cellular Blanket prices- Faze3_2014S panel ship date_Sheet3 2" xfId="40210"/>
    <cellStyle name="好_Cellular Blanket prices- Faze3_2014S panel ship date_Sheet3_Sheet2" xfId="40211"/>
    <cellStyle name="好_Cellular Blanket prices- Faze3_2014S panel ship date_Sheet3_Sheet2 2" xfId="40212"/>
    <cellStyle name="好_Cellular Blanket prices- Faze3_CCD -WM BHG BLANKET 2013-12-20" xfId="40213"/>
    <cellStyle name="好_Cellular Blanket prices- Faze3_CCD -WM BHG BLANKET 2013-12-20 2" xfId="40214"/>
    <cellStyle name="好_Cellular Blanket prices- Faze3_CCD -WM BHG BLANKET 2013-12-20_Sheet2" xfId="40215"/>
    <cellStyle name="好_Cellular Blanket prices- Faze3_CCD -WM BHG BLANKET 2013-12-20_Sheet2 2" xfId="40216"/>
    <cellStyle name="好_Cellular Blanket prices- Faze3_ccd-hsn blanket &amp; throw-20130326" xfId="40217"/>
    <cellStyle name="好_Cellular Blanket prices- Faze3_ccd-hsn blanket &amp; throw-20130326 2" xfId="40218"/>
    <cellStyle name="好_Cellular Blanket prices- Faze3_ccd-hsn blanket &amp; throw-20130326_Sheet2" xfId="40219"/>
    <cellStyle name="好_Cellular Blanket prices- Faze3_ccd-hsn blanket &amp; throw-20130326_Sheet2 2" xfId="40220"/>
    <cellStyle name="好_Cellular Blanket prices- Faze3_ccd-hsn blanket &amp; throw-20130326_Shopko mink to berber blanket and long fur throw 20140124 upd 0214" xfId="40221"/>
    <cellStyle name="好_Cellular Blanket prices- Faze3_ccd-hsn blanket &amp; throw-20130326_Shopko mink to berber blanket and long fur throw 20140124 upd 0214 2" xfId="40222"/>
    <cellStyle name="好_Cellular Blanket prices- Faze3_ccd-hsn blanket &amp; throw-20130326_Shopko mink to berber blanket and long fur throw 20140124 upd 0214_Sheet2" xfId="40223"/>
    <cellStyle name="好_Cellular Blanket prices- Faze3_ccd-hsn blanket &amp; throw-20130326_Shopko mink to berber blanket and long fur throw 20140124 upd 0214_Sheet2 2" xfId="40224"/>
    <cellStyle name="好_Cellular Blanket prices- Faze3_ccd-hsn blanket &amp; throw-20130326_Shopko throw blanket 20131126upd1226 upd 20140103" xfId="40225"/>
    <cellStyle name="好_Cellular Blanket prices- Faze3_ccd-hsn blanket &amp; throw-20130326_Shopko throw blanket 20131126upd1226 upd 20140103 2" xfId="40226"/>
    <cellStyle name="好_Cellular Blanket prices- Faze3_ccd-hsn blanket &amp; throw-20130326_Shopko throw blanket 20131126upd1226 upd 20140103_Sheet2" xfId="40227"/>
    <cellStyle name="好_Cellular Blanket prices- Faze3_ccd-hsn blanket &amp; throw-20130326_Shopko throw blanket 20131126upd1226 upd 20140103_Sheet2 2" xfId="40228"/>
    <cellStyle name="好_Cellular Blanket prices- Faze3_CCD-WM TRAVEL THROW-130822" xfId="40229"/>
    <cellStyle name="好_Cellular Blanket prices- Faze3_CCD-WM TRAVEL THROW-130822 2" xfId="40230"/>
    <cellStyle name="好_Cellular Blanket prices- Faze3_CCD-WM TRAVEL THROW-130822_Sheet2" xfId="40231"/>
    <cellStyle name="好_Cellular Blanket prices- Faze3_CCD-WM TRAVEL THROW-130822_Sheet2 2" xfId="40232"/>
    <cellStyle name="好_Cellular Blanket prices- Faze3_E com window  Pool Stock Fall 13  adding 95,63 commitment 10042013" xfId="22277"/>
    <cellStyle name="好_Cellular Blanket prices- Faze3_E com window  Pool Stock Fall 13  adding 95,63 commitment 10042013 2" xfId="40233"/>
    <cellStyle name="好_Cellular Blanket prices- Faze3_E com window  Pool Stock Fall 13  adding 95,63 commitment 10042013 2_Sheet1" xfId="40234"/>
    <cellStyle name="好_Cellular Blanket prices- Faze3_E com window  Pool Stock Fall 13  adding 95,63 commitment 10042013 2_Sheet2" xfId="40235"/>
    <cellStyle name="好_Cellular Blanket prices- Faze3_E com window  Pool Stock Fall 13  adding 95,63 commitment 10042013 2_Sheet2 2" xfId="40236"/>
    <cellStyle name="好_Cellular Blanket prices- Faze3_E com window  Pool Stock Fall 13  adding 95,63 commitment 10042013 3" xfId="40237"/>
    <cellStyle name="好_Cellular Blanket prices- Faze3_E com window  Pool Stock Fall 13  adding 95,63 commitment 10042013_Sheet1" xfId="40238"/>
    <cellStyle name="好_Cellular Blanket prices- Faze3_E com window  Pool Stock Fall 13  adding 95,63 commitment 10042013_Sheet1_1" xfId="40239"/>
    <cellStyle name="好_Cellular Blanket prices- Faze3_E com window  Pool Stock Fall 13  adding 95,63 commitment 10042013_Sheet2" xfId="40240"/>
    <cellStyle name="好_Cellular Blanket prices- Faze3_E com window  Pool Stock Fall 13  adding 95,63 commitment 10042013_Sheet2 2" xfId="40241"/>
    <cellStyle name="好_Cellular Blanket prices- Faze3_E com window  Pool Stock Fall 13  adding 95,63 commitment 10042013_Sheet3" xfId="40242"/>
    <cellStyle name="好_Cellular Blanket prices- Faze3_E com window  Pool Stock Fall 13  adding 95,63 commitment 10042013_Sheet3 2" xfId="40243"/>
    <cellStyle name="好_Cellular Blanket prices- Faze3_E com window  Pool Stock Fall 13  adding 95,63 commitment 10042013_Sheet3_Sheet2" xfId="40244"/>
    <cellStyle name="好_Cellular Blanket prices- Faze3_E com window  Pool Stock Fall 13  adding 95,63 commitment 10042013_Sheet3_Sheet2 2" xfId="40245"/>
    <cellStyle name="好_Cellular Blanket prices- Faze3_E com window  Pool Stock master sheet" xfId="22278"/>
    <cellStyle name="好_Cellular Blanket prices- Faze3_E com window  Pool Stock master sheet 2" xfId="40246"/>
    <cellStyle name="好_Cellular Blanket prices- Faze3_E com window  Pool Stock master sheet 2_Sheet1" xfId="40247"/>
    <cellStyle name="好_Cellular Blanket prices- Faze3_E com window  Pool Stock master sheet 2_Sheet2" xfId="40248"/>
    <cellStyle name="好_Cellular Blanket prices- Faze3_E com window  Pool Stock master sheet 2_Sheet2 2" xfId="40249"/>
    <cellStyle name="好_Cellular Blanket prices- Faze3_E com window  Pool Stock master sheet 3" xfId="40250"/>
    <cellStyle name="好_Cellular Blanket prices- Faze3_E com window  Pool Stock master sheet_Sheet1" xfId="40251"/>
    <cellStyle name="好_Cellular Blanket prices- Faze3_E com window  Pool Stock master sheet_Sheet1_1" xfId="40252"/>
    <cellStyle name="好_Cellular Blanket prices- Faze3_E com window  Pool Stock master sheet_Sheet2" xfId="40253"/>
    <cellStyle name="好_Cellular Blanket prices- Faze3_E com window  Pool Stock master sheet_Sheet2 2" xfId="40254"/>
    <cellStyle name="好_Cellular Blanket prices- Faze3_E com window  Pool Stock master sheet_Sheet3" xfId="40255"/>
    <cellStyle name="好_Cellular Blanket prices- Faze3_E com window  Pool Stock master sheet_Sheet3 2" xfId="40256"/>
    <cellStyle name="好_Cellular Blanket prices- Faze3_E com window  Pool Stock master sheet_Sheet3_Sheet2" xfId="40257"/>
    <cellStyle name="好_Cellular Blanket prices- Faze3_E com window  Pool Stock master sheet_Sheet3_Sheet2 2" xfId="40258"/>
    <cellStyle name="好_Cellular Blanket prices- Faze3_pool stock window panel CCD 1005" xfId="22279"/>
    <cellStyle name="好_Cellular Blanket prices- Faze3_pool stock window panel CCD 1005 2" xfId="40259"/>
    <cellStyle name="好_Cellular Blanket prices- Faze3_pool stock window panel CCD 1005 2_Sheet1" xfId="40260"/>
    <cellStyle name="好_Cellular Blanket prices- Faze3_pool stock window panel CCD 1005 2_Sheet2" xfId="40261"/>
    <cellStyle name="好_Cellular Blanket prices- Faze3_pool stock window panel CCD 1005 2_Sheet2 2" xfId="40262"/>
    <cellStyle name="好_Cellular Blanket prices- Faze3_pool stock window panel CCD 1005 3" xfId="40263"/>
    <cellStyle name="好_Cellular Blanket prices- Faze3_pool stock window panel CCD 1005_Sheet1" xfId="40264"/>
    <cellStyle name="好_Cellular Blanket prices- Faze3_pool stock window panel CCD 1005_Sheet1_1" xfId="40265"/>
    <cellStyle name="好_Cellular Blanket prices- Faze3_pool stock window panel CCD 1005_Sheet2" xfId="40266"/>
    <cellStyle name="好_Cellular Blanket prices- Faze3_pool stock window panel CCD 1005_Sheet2 2" xfId="40267"/>
    <cellStyle name="好_Cellular Blanket prices- Faze3_pool stock window panel CCD 1005_Sheet3" xfId="40268"/>
    <cellStyle name="好_Cellular Blanket prices- Faze3_pool stock window panel CCD 1005_Sheet3 2" xfId="40269"/>
    <cellStyle name="好_Cellular Blanket prices- Faze3_pool stock window panel CCD 1005_Sheet3_Sheet2" xfId="40270"/>
    <cellStyle name="好_Cellular Blanket prices- Faze3_pool stock window panel CCD 1005_Sheet3_Sheet2 2" xfId="40271"/>
    <cellStyle name="好_Cellular Blanket prices- Faze3_Review and action interface" xfId="48392"/>
    <cellStyle name="好_Cellular Blanket prices- Faze3_Sep 12 Market Week Basic Blanket  Throw (2)" xfId="40272"/>
    <cellStyle name="好_Cellular Blanket prices- Faze3_Sep 12 Market Week Basic Blanket  Throw (2) 2" xfId="40273"/>
    <cellStyle name="好_Cellular Blanket prices- Faze3_Sep 12 Market Week Basic Blanket  Throw (2)_Sheet2" xfId="40274"/>
    <cellStyle name="好_Cellular Blanket prices- Faze3_Sep 12 Market Week Basic Blanket  Throw (2)_Sheet2 2" xfId="40275"/>
    <cellStyle name="好_Cellular Blanket prices- Faze3_Sept12 Throw and Dec pillow Market prices" xfId="40276"/>
    <cellStyle name="好_Cellular Blanket prices- Faze3_Sept12 Throw and Dec pillow Market prices 2" xfId="40277"/>
    <cellStyle name="好_Cellular Blanket prices- Faze3_Sept12 Throw and Dec pillow Market prices_CCD-JCP Blanket  Throw 09 28 12" xfId="40278"/>
    <cellStyle name="好_Cellular Blanket prices- Faze3_Sept12 Throw and Dec pillow Market prices_CCD-JCP Blanket  Throw 09 28 12 2" xfId="40279"/>
    <cellStyle name="好_Cellular Blanket prices- Faze3_Sept12 Throw and Dec pillow Market prices_CCD-JCP Blanket  Throw 09 28 12_Sheet2" xfId="40280"/>
    <cellStyle name="好_Cellular Blanket prices- Faze3_Sept12 Throw and Dec pillow Market prices_CCD-JCP Blanket  Throw 09 28 12_Sheet2 2" xfId="40281"/>
    <cellStyle name="好_Cellular Blanket prices- Faze3_Sept12 Throw and Dec pillow Market prices_CCD-Shopko 140122" xfId="40282"/>
    <cellStyle name="好_Cellular Blanket prices- Faze3_Sept12 Throw and Dec pillow Market prices_CCD-Shopko 140122 2" xfId="40283"/>
    <cellStyle name="好_Cellular Blanket prices- Faze3_Sept12 Throw and Dec pillow Market prices_CCD-Shopko 140122 upd140213" xfId="40284"/>
    <cellStyle name="好_Cellular Blanket prices- Faze3_Sept12 Throw and Dec pillow Market prices_CCD-Shopko 140122 upd140213 2" xfId="40285"/>
    <cellStyle name="好_Cellular Blanket prices- Faze3_Sept12 Throw and Dec pillow Market prices_CCD-Shopko 140122 upd140213_Sheet2" xfId="40286"/>
    <cellStyle name="好_Cellular Blanket prices- Faze3_Sept12 Throw and Dec pillow Market prices_CCD-Shopko 140122 upd140213_Sheet2 2" xfId="40287"/>
    <cellStyle name="好_Cellular Blanket prices- Faze3_Sept12 Throw and Dec pillow Market prices_CCD-Shopko 140122_Sheet2" xfId="40288"/>
    <cellStyle name="好_Cellular Blanket prices- Faze3_Sept12 Throw and Dec pillow Market prices_CCD-Shopko 140122_Sheet2 2" xfId="40289"/>
    <cellStyle name="好_Cellular Blanket prices- Faze3_Sept12 Throw and Dec pillow Market prices_CCD-shopko 2013-2-18" xfId="40290"/>
    <cellStyle name="好_Cellular Blanket prices- Faze3_Sept12 Throw and Dec pillow Market prices_CCD-shopko 2013-2-18 2" xfId="40291"/>
    <cellStyle name="好_Cellular Blanket prices- Faze3_Sept12 Throw and Dec pillow Market prices_CCD-shopko 2013-2-18 update 2-20" xfId="40292"/>
    <cellStyle name="好_Cellular Blanket prices- Faze3_Sept12 Throw and Dec pillow Market prices_CCD-shopko 2013-2-18 update 2-20 2" xfId="40293"/>
    <cellStyle name="好_Cellular Blanket prices- Faze3_Sept12 Throw and Dec pillow Market prices_CCD-shopko 2013-2-18 update 2-20_Sheet2" xfId="40294"/>
    <cellStyle name="好_Cellular Blanket prices- Faze3_Sept12 Throw and Dec pillow Market prices_CCD-shopko 2013-2-18 update 2-20_Sheet2 2" xfId="40295"/>
    <cellStyle name="好_Cellular Blanket prices- Faze3_Sept12 Throw and Dec pillow Market prices_CCD-shopko 2013-2-18_Sheet2" xfId="40296"/>
    <cellStyle name="好_Cellular Blanket prices- Faze3_Sept12 Throw and Dec pillow Market prices_CCD-shopko 2013-2-18_Sheet2 2" xfId="40297"/>
    <cellStyle name="好_Cellular Blanket prices- Faze3_Sept12 Throw and Dec pillow Market prices_Sheet2" xfId="40298"/>
    <cellStyle name="好_Cellular Blanket prices- Faze3_Sept12 Throw and Dec pillow Market prices_Sheet2 2" xfId="40299"/>
    <cellStyle name="好_Cellular Blanket prices- Faze3_Sept12 Throw and Dec pillow Market prices_shopko Jan meeting 20130114 upd 0129 upd 0205 upd 0218 upd0322" xfId="40300"/>
    <cellStyle name="好_Cellular Blanket prices- Faze3_Sept12 Throw and Dec pillow Market prices_shopko Jan meeting 20130114 upd 0129 upd 0205 upd 0218 upd0322 2" xfId="40301"/>
    <cellStyle name="好_Cellular Blanket prices- Faze3_Sept12 Throw and Dec pillow Market prices_shopko Jan meeting 20130114 upd 0129 upd 0205 upd 0218 upd0322_Sheet2" xfId="40302"/>
    <cellStyle name="好_Cellular Blanket prices- Faze3_Sept12 Throw and Dec pillow Market prices_shopko Jan meeting 20130114 upd 0129 upd 0205 upd 0218 upd0322_Sheet2 2" xfId="40303"/>
    <cellStyle name="好_Cellular Blanket prices- Faze3_Sept12 Throw and Dec pillow Market prices_Shopko mink to berber blanket and long fur throw 20140124 upd 0214" xfId="40304"/>
    <cellStyle name="好_Cellular Blanket prices- Faze3_Sept12 Throw and Dec pillow Market prices_Shopko mink to berber blanket and long fur throw 20140124 upd 0214 2" xfId="40305"/>
    <cellStyle name="好_Cellular Blanket prices- Faze3_Sept12 Throw and Dec pillow Market prices_Shopko mink to berber blanket and long fur throw 20140124 upd 0214 upd 0313" xfId="40306"/>
    <cellStyle name="好_Cellular Blanket prices- Faze3_Sept12 Throw and Dec pillow Market prices_Shopko mink to berber blanket and long fur throw 20140124 upd 0214 upd 0313 2" xfId="40307"/>
    <cellStyle name="好_Cellular Blanket prices- Faze3_Sept12 Throw and Dec pillow Market prices_Shopko mink to berber blanket and long fur throw 20140124 upd 0214 upd 0313_Sheet2" xfId="40308"/>
    <cellStyle name="好_Cellular Blanket prices- Faze3_Sept12 Throw and Dec pillow Market prices_Shopko mink to berber blanket and long fur throw 20140124 upd 0214 upd 0313_Sheet2 2" xfId="40309"/>
    <cellStyle name="好_Cellular Blanket prices- Faze3_Sept12 Throw and Dec pillow Market prices_Shopko mink to berber blanket and long fur throw 20140124 upd 0214_Sheet2" xfId="40310"/>
    <cellStyle name="好_Cellular Blanket prices- Faze3_Sept12 Throw and Dec pillow Market prices_Shopko mink to berber blanket and long fur throw 20140124 upd 0214_Sheet2 2" xfId="40311"/>
    <cellStyle name="好_Cellular Blanket prices- Faze3_Sept12 Throw and Dec pillow Market prices_shopko ruched long fur Throw 130312" xfId="40312"/>
    <cellStyle name="好_Cellular Blanket prices- Faze3_Sept12 Throw and Dec pillow Market prices_shopko ruched long fur Throw 130312 2" xfId="40313"/>
    <cellStyle name="好_Cellular Blanket prices- Faze3_Sept12 Throw and Dec pillow Market prices_shopko ruched long fur Throw 130312_Sheet2" xfId="40314"/>
    <cellStyle name="好_Cellular Blanket prices- Faze3_Sept12 Throw and Dec pillow Market prices_shopko ruched long fur Throw 130312_Sheet2 2" xfId="40315"/>
    <cellStyle name="好_Cellular Blanket prices- Faze3_Sept12 Throw and Dec pillow Market prices_shopko throw blanket 20131126" xfId="40316"/>
    <cellStyle name="好_Cellular Blanket prices- Faze3_Sept12 Throw and Dec pillow Market prices_shopko throw blanket 20131126 2" xfId="40317"/>
    <cellStyle name="好_Cellular Blanket prices- Faze3_Sept12 Throw and Dec pillow Market prices_shopko throw blanket 20131126_Sheet2" xfId="40318"/>
    <cellStyle name="好_Cellular Blanket prices- Faze3_Sept12 Throw and Dec pillow Market prices_shopko throw blanket 20131126_Sheet2 2" xfId="40319"/>
    <cellStyle name="好_Cellular Blanket prices- Faze3_Sept12 Throw and Dec pillow Market prices_Shopko throw blanket 20131126upd1226 upd 20140103" xfId="40320"/>
    <cellStyle name="好_Cellular Blanket prices- Faze3_Sept12 Throw and Dec pillow Market prices_Shopko throw blanket 20131126upd1226 upd 20140103 2" xfId="40321"/>
    <cellStyle name="好_Cellular Blanket prices- Faze3_Sept12 Throw and Dec pillow Market prices_Shopko throw blanket 20131126upd1226 upd 20140103_Sheet2" xfId="40322"/>
    <cellStyle name="好_Cellular Blanket prices- Faze3_Sept12 Throw and Dec pillow Market prices_Shopko throw blanket 20131126upd1226 upd 20140103_Sheet2 2" xfId="40323"/>
    <cellStyle name="好_Cellular Blanket prices- Faze3_Sheet1" xfId="40324"/>
    <cellStyle name="好_Cellular Blanket prices- Faze3_Sheet1_1" xfId="40325"/>
    <cellStyle name="好_Cellular Blanket prices- Faze3_Sheet2" xfId="40326"/>
    <cellStyle name="好_Cellular Blanket prices- Faze3_Sheet2 2" xfId="40327"/>
    <cellStyle name="好_Cellular Blanket prices- Faze3_Sheet2 3" xfId="40328"/>
    <cellStyle name="好_Cellular Blanket prices- Faze3_WM 2013 Lawn blanket 07052012 updated 07272012 updated 0807 Updated 0814" xfId="40329"/>
    <cellStyle name="好_Cellular Blanket prices- Faze3_WM 2013 Lawn blanket 07052012 updated 07272012 updated 0807 Updated 0814 2" xfId="40330"/>
    <cellStyle name="好_Cellular Blanket prices- Faze3_WM 2013 Lawn blanket 07052012 updated 07272012 updated 0807 Updated 0814_Sheet2" xfId="40331"/>
    <cellStyle name="好_Cellular Blanket prices- Faze3_WM 2013 Lawn blanket 07052012 updated 07272012 updated 0807 Updated 0814_Sheet2 2" xfId="40332"/>
    <cellStyle name="好_Cellular Blanket prices- Faze3_WM 2014 Lawn blanket 20130904" xfId="40333"/>
    <cellStyle name="好_Cellular Blanket prices- Faze3_WM 2014 Lawn blanket 20130904 2" xfId="40334"/>
    <cellStyle name="好_Cellular Blanket prices- Faze3_WM 2014 Lawn blanket 20130904_Sheet2" xfId="40335"/>
    <cellStyle name="好_Cellular Blanket prices- Faze3_WM 2014 Lawn blanket 20130904_Sheet2 2" xfId="40336"/>
    <cellStyle name="好_Cellular Blanket prices- Faze3_WM 2014 travel throw 08222013" xfId="40337"/>
    <cellStyle name="好_Cellular Blanket prices- Faze3_WM 2014 travel throw 08222013 2" xfId="40338"/>
    <cellStyle name="好_Cellular Blanket prices- Faze3_WM 2014 travel throw 08222013_Sheet2" xfId="40339"/>
    <cellStyle name="好_Cellular Blanket prices- Faze3_WM 2014 travel throw 08222013_Sheet2 2" xfId="40340"/>
    <cellStyle name="好_Cellular Blanket prices- Faze3_WM BHG Lux plush blanket upd 20140307" xfId="40341"/>
    <cellStyle name="好_Cellular Blanket prices- Faze3_WM BHG Lux plush blanket upd 20140307 2" xfId="40342"/>
    <cellStyle name="好_Cellular Blanket prices- Faze3_WM BHG Lux plush blanket upd 20140307_Sheet2" xfId="40343"/>
    <cellStyle name="好_Cellular Blanket prices- Faze3_WM BHG Lux plush blanket upd 20140307_Sheet2 2" xfId="40344"/>
    <cellStyle name="好_Cellular Blanket prices- Faze3_Xl0000144" xfId="40345"/>
    <cellStyle name="好_Cellular Blanket prices- Faze3_Xl0000144 2" xfId="40346"/>
    <cellStyle name="好_Cellular Blanket prices- Faze3_Xl0000144_CCD-JCP Blanket  Throw 09 28 12" xfId="40347"/>
    <cellStyle name="好_Cellular Blanket prices- Faze3_Xl0000144_CCD-JCP Blanket  Throw 09 28 12 2" xfId="40348"/>
    <cellStyle name="好_Cellular Blanket prices- Faze3_Xl0000144_CCD-JCP Blanket  Throw 09 28 12_Sheet2" xfId="40349"/>
    <cellStyle name="好_Cellular Blanket prices- Faze3_Xl0000144_CCD-JCP Blanket  Throw 09 28 12_Sheet2 2" xfId="40350"/>
    <cellStyle name="好_Cellular Blanket prices- Faze3_Xl0000144_CCD-Shopko 140122" xfId="40351"/>
    <cellStyle name="好_Cellular Blanket prices- Faze3_Xl0000144_CCD-Shopko 140122 2" xfId="40352"/>
    <cellStyle name="好_Cellular Blanket prices- Faze3_Xl0000144_CCD-Shopko 140122 upd140213" xfId="40353"/>
    <cellStyle name="好_Cellular Blanket prices- Faze3_Xl0000144_CCD-Shopko 140122 upd140213 2" xfId="40354"/>
    <cellStyle name="好_Cellular Blanket prices- Faze3_Xl0000144_CCD-Shopko 140122 upd140213_Sheet2" xfId="40355"/>
    <cellStyle name="好_Cellular Blanket prices- Faze3_Xl0000144_CCD-Shopko 140122 upd140213_Sheet2 2" xfId="40356"/>
    <cellStyle name="好_Cellular Blanket prices- Faze3_Xl0000144_CCD-Shopko 140122_Sheet2" xfId="40357"/>
    <cellStyle name="好_Cellular Blanket prices- Faze3_Xl0000144_CCD-Shopko 140122_Sheet2 2" xfId="40358"/>
    <cellStyle name="好_Cellular Blanket prices- Faze3_Xl0000144_CCD-shopko 2013-2-18" xfId="40359"/>
    <cellStyle name="好_Cellular Blanket prices- Faze3_Xl0000144_CCD-shopko 2013-2-18 2" xfId="40360"/>
    <cellStyle name="好_Cellular Blanket prices- Faze3_Xl0000144_CCD-shopko 2013-2-18 update 2-20" xfId="40361"/>
    <cellStyle name="好_Cellular Blanket prices- Faze3_Xl0000144_CCD-shopko 2013-2-18 update 2-20 2" xfId="40362"/>
    <cellStyle name="好_Cellular Blanket prices- Faze3_Xl0000144_CCD-shopko 2013-2-18 update 2-20_Sheet2" xfId="40363"/>
    <cellStyle name="好_Cellular Blanket prices- Faze3_Xl0000144_CCD-shopko 2013-2-18 update 2-20_Sheet2 2" xfId="40364"/>
    <cellStyle name="好_Cellular Blanket prices- Faze3_Xl0000144_CCD-shopko 2013-2-18_Sheet2" xfId="40365"/>
    <cellStyle name="好_Cellular Blanket prices- Faze3_Xl0000144_CCD-shopko 2013-2-18_Sheet2 2" xfId="40366"/>
    <cellStyle name="好_Cellular Blanket prices- Faze3_Xl0000144_Sheet2" xfId="40367"/>
    <cellStyle name="好_Cellular Blanket prices- Faze3_Xl0000144_Sheet2 2" xfId="40368"/>
    <cellStyle name="好_Cellular Blanket prices- Faze3_Xl0000144_shopko Jan meeting 20130114 upd 0129 upd 0205 upd 0218 upd0322" xfId="40369"/>
    <cellStyle name="好_Cellular Blanket prices- Faze3_Xl0000144_shopko Jan meeting 20130114 upd 0129 upd 0205 upd 0218 upd0322 2" xfId="40370"/>
    <cellStyle name="好_Cellular Blanket prices- Faze3_Xl0000144_shopko Jan meeting 20130114 upd 0129 upd 0205 upd 0218 upd0322_Sheet2" xfId="40371"/>
    <cellStyle name="好_Cellular Blanket prices- Faze3_Xl0000144_shopko Jan meeting 20130114 upd 0129 upd 0205 upd 0218 upd0322_Sheet2 2" xfId="40372"/>
    <cellStyle name="好_Cellular Blanket prices- Faze3_Xl0000144_Shopko mink to berber blanket and long fur throw 20140124 upd 0214" xfId="40373"/>
    <cellStyle name="好_Cellular Blanket prices- Faze3_Xl0000144_Shopko mink to berber blanket and long fur throw 20140124 upd 0214 2" xfId="40374"/>
    <cellStyle name="好_Cellular Blanket prices- Faze3_Xl0000144_Shopko mink to berber blanket and long fur throw 20140124 upd 0214 upd 0313" xfId="40375"/>
    <cellStyle name="好_Cellular Blanket prices- Faze3_Xl0000144_Shopko mink to berber blanket and long fur throw 20140124 upd 0214 upd 0313 2" xfId="40376"/>
    <cellStyle name="好_Cellular Blanket prices- Faze3_Xl0000144_Shopko mink to berber blanket and long fur throw 20140124 upd 0214 upd 0313_Sheet2" xfId="40377"/>
    <cellStyle name="好_Cellular Blanket prices- Faze3_Xl0000144_Shopko mink to berber blanket and long fur throw 20140124 upd 0214 upd 0313_Sheet2 2" xfId="40378"/>
    <cellStyle name="好_Cellular Blanket prices- Faze3_Xl0000144_Shopko mink to berber blanket and long fur throw 20140124 upd 0214_Sheet2" xfId="40379"/>
    <cellStyle name="好_Cellular Blanket prices- Faze3_Xl0000144_Shopko mink to berber blanket and long fur throw 20140124 upd 0214_Sheet2 2" xfId="40380"/>
    <cellStyle name="好_Cellular Blanket prices- Faze3_Xl0000144_shopko ruched long fur Throw 130312" xfId="40381"/>
    <cellStyle name="好_Cellular Blanket prices- Faze3_Xl0000144_shopko ruched long fur Throw 130312 2" xfId="40382"/>
    <cellStyle name="好_Cellular Blanket prices- Faze3_Xl0000144_shopko ruched long fur Throw 130312_Sheet2" xfId="40383"/>
    <cellStyle name="好_Cellular Blanket prices- Faze3_Xl0000144_shopko ruched long fur Throw 130312_Sheet2 2" xfId="40384"/>
    <cellStyle name="好_Cellular Blanket prices- Faze3_Xl0000144_shopko throw blanket 20131126" xfId="40385"/>
    <cellStyle name="好_Cellular Blanket prices- Faze3_Xl0000144_shopko throw blanket 20131126 2" xfId="40386"/>
    <cellStyle name="好_Cellular Blanket prices- Faze3_Xl0000144_shopko throw blanket 20131126_Sheet2" xfId="40387"/>
    <cellStyle name="好_Cellular Blanket prices- Faze3_Xl0000144_shopko throw blanket 20131126_Sheet2 2" xfId="40388"/>
    <cellStyle name="好_Cellular Blanket prices- Faze3_Xl0000144_Shopko throw blanket 20131126upd1226 upd 20140103" xfId="40389"/>
    <cellStyle name="好_Cellular Blanket prices- Faze3_Xl0000144_Shopko throw blanket 20131126upd1226 upd 20140103 2" xfId="40390"/>
    <cellStyle name="好_Cellular Blanket prices- Faze3_Xl0000144_Shopko throw blanket 20131126upd1226 upd 20140103_Sheet2" xfId="40391"/>
    <cellStyle name="好_Cellular Blanket prices- Faze3_Xl0000144_Shopko throw blanket 20131126upd1226 upd 20140103_Sheet2 2" xfId="40392"/>
    <cellStyle name="好_Commitment--Sears total protection mattress pad 0411012" xfId="40393"/>
    <cellStyle name="好_Commitment--Sears total protection mattress pad 0411012 2" xfId="40394"/>
    <cellStyle name="好_Commitment--Sears total protection mattress pad 0411012 3" xfId="40395"/>
    <cellStyle name="好_Commitment--Sears total protection mattress pad 0411012_Sheet2" xfId="40396"/>
    <cellStyle name="好_Commitment--Sears total protection mattress pad 0411012_Sheet2 2" xfId="40397"/>
    <cellStyle name="好_Commitment--Sears total protection mattress pad 0411012_Sheet2 3" xfId="40398"/>
    <cellStyle name="好_DD" xfId="10078"/>
    <cellStyle name="好_DD 2" xfId="10164"/>
    <cellStyle name="好_Dot BNB Traited store POS" xfId="10079"/>
    <cellStyle name="好_Dot BNB Traited store POS 2" xfId="10165"/>
    <cellStyle name="好_Echo Calypso Vendor Projection BBB 1000store 20111117" xfId="47294"/>
    <cellStyle name="好_Echo Calypso Vendor Projection BBB 1000store 20111117 2" xfId="47295"/>
    <cellStyle name="好_Echo Calypso Vendor Projection BBB 1000store 20111117_BBB proj for Calypso 993store" xfId="47296"/>
    <cellStyle name="好_Echo Calypso Vendor Projection BBB 1000store 20111117_BBB proj for Calypso 993store 2" xfId="47297"/>
    <cellStyle name="好_Echo Calypso Vendor Projection BBB 1000store 20111117_instructions" xfId="47298"/>
    <cellStyle name="好_Ecom Decorative Pillows Fall2013 Quote Sheet 20131111 CCD" xfId="4888"/>
    <cellStyle name="好_Ecom Decorative Pillows Fall2013 Quote Sheet 20131111 CCD 2" xfId="5913"/>
    <cellStyle name="好_Ecom Decorative Pillows Fall2013 Quote Sheet 20131111 CCD 2 2" xfId="16078"/>
    <cellStyle name="好_Ecom Decorative Pillows Fall2013 Quote Sheet 20131111 CCD 2 3" xfId="21090"/>
    <cellStyle name="好_Ecom Decorative Pillows Fall2013 Quote Sheet 20131111 CCD 3" xfId="15070"/>
    <cellStyle name="好_Ecom Decorative Pillows Fall2013 Quote Sheet 20131111 CCD 4" xfId="20082"/>
    <cellStyle name="好_Ecommerce_2014Fall_Fashion bedding_MP_forecast evaluation_20140418" xfId="4518"/>
    <cellStyle name="好_Ecommerce_2014Fall_Fashion bedding_MP_forecast evaluation_20140418 2" xfId="14718"/>
    <cellStyle name="好_Ecommerce_2014Fall_Fashion bedding_MP_forecast evaluation_20140418 3" xfId="19730"/>
    <cellStyle name="好_EE Furniture Quotation of HH samples-20100906" xfId="2574"/>
    <cellStyle name="好_EE Furniture Quotation of HH samples-20100906 2" xfId="3149"/>
    <cellStyle name="好_EE Furniture Quotation of HH samples-20100906 2 2" xfId="40399"/>
    <cellStyle name="好_EE Furniture Quotation of HH samples-20100906 2 3" xfId="40400"/>
    <cellStyle name="好_EE Furniture Quotation of HH samples-20100906 2 4" xfId="40401"/>
    <cellStyle name="好_EE Furniture Quotation of HH samples-20100906 2_Sheet1" xfId="40402"/>
    <cellStyle name="好_EE Furniture Quotation of HH samples-20100906 2_Sheet2" xfId="40403"/>
    <cellStyle name="好_EE Furniture Quotation of HH samples-20100906 2_Sheet2 2" xfId="40404"/>
    <cellStyle name="好_EE Furniture Quotation of HH samples-20100906 2_Sheet2 3" xfId="40405"/>
    <cellStyle name="好_EE Furniture Quotation of HH samples-20100906 3" xfId="13413"/>
    <cellStyle name="好_EE Furniture Quotation of HH samples-20100906 3 2" xfId="40407"/>
    <cellStyle name="好_EE Furniture Quotation of HH samples-20100906 3 3" xfId="40406"/>
    <cellStyle name="好_EE Furniture Quotation of HH samples-20100906 3_Sheet2" xfId="40408"/>
    <cellStyle name="好_EE Furniture Quotation of HH samples-20100906 3_Sheet2 2" xfId="40409"/>
    <cellStyle name="好_EE Furniture Quotation of HH samples-20100906 4" xfId="18425"/>
    <cellStyle name="好_EE Furniture Quotation of HH samples-20100906 4 2" xfId="40410"/>
    <cellStyle name="好_EE Furniture Quotation of HH samples-20100906_Sheet1" xfId="40411"/>
    <cellStyle name="好_EE Furniture Quotation of HH samples-20100906_Sheet2" xfId="40412"/>
    <cellStyle name="好_EE Furniture Quotation of HH samples-20100906_Sheet2 2" xfId="40413"/>
    <cellStyle name="好_EE Furniture Quotation of HH samples-20100906_Sheet2 3" xfId="40414"/>
    <cellStyle name="好_Folding Chair Quote Sheet - 23 May 2013" xfId="3685"/>
    <cellStyle name="好_Folding Chair Quote Sheet - 23 May 2013 2" xfId="13931"/>
    <cellStyle name="好_Folding Chair Quote Sheet - 23 May 2013 2 2" xfId="40415"/>
    <cellStyle name="好_Folding Chair Quote Sheet - 23 May 2013 3" xfId="18943"/>
    <cellStyle name="好_Folding Chair Quote Sheet - 23 May 2013 3 2" xfId="40416"/>
    <cellStyle name="好_Folding Chair Quote Sheet - 23 May 2013 3_Sheet2" xfId="40417"/>
    <cellStyle name="好_Folding Chair Quote Sheet - 23 May 2013 4" xfId="40418"/>
    <cellStyle name="好_Folding Chair Quote Sheet - 23 May 2013_ALL items" xfId="40419"/>
    <cellStyle name="好_Folding Chair Quote Sheet - 23 May 2013_ALL items_Sheet2" xfId="40420"/>
    <cellStyle name="好_Folding Chair Quote Sheet - 23 May 2013_chair" xfId="40421"/>
    <cellStyle name="好_Folding Chair Quote Sheet - 23 May 2013_chair_Sheet2" xfId="40422"/>
    <cellStyle name="好_Folding Chair Quote Sheet - 23 May 2013_Chairs" xfId="40423"/>
    <cellStyle name="好_Folding Chair Quote Sheet - 23 May 2013_Chairs_Sheet2" xfId="40424"/>
    <cellStyle name="好_Folding Chair Quote Sheet - 23 May 2013_Sheet1" xfId="40425"/>
    <cellStyle name="好_Folding Chair Quote Sheet - 23 May 2013_Sheet2" xfId="40426"/>
    <cellStyle name="好_Folding Chair Quote Sheet - 23 May 2013_Sheet2 2" xfId="40427"/>
    <cellStyle name="好_Folding Chair Quote Sheet - 23 May 2013_Sheet2 3" xfId="40428"/>
    <cellStyle name="好_Harbor House Crystal Beach_-blk initial 10new store" xfId="47299"/>
    <cellStyle name="好_Harbor house Production Schedule_2011Spring_201139" xfId="47300"/>
    <cellStyle name="好_Harbor house Production Schedule_2011Spring_201139 2" xfId="47301"/>
    <cellStyle name="好_Harbor house Production Schedule_2011Spring_201139_BBB proj for Calypso 993store" xfId="47302"/>
    <cellStyle name="好_Harbor house Production Schedule_2011Spring_201139_BBB proj for Calypso 993store 2" xfId="47303"/>
    <cellStyle name="好_Harbor house Production Schedule_2011Spring_201139_instructions" xfId="47304"/>
    <cellStyle name="好_History storecount" xfId="10080"/>
    <cellStyle name="好_History storecount 2" xfId="10166"/>
    <cellStyle name="好_HP quota sheet from kaifa 2011-9-8" xfId="3686"/>
    <cellStyle name="好_HP quota sheet from kaifa 2011-9-8 2" xfId="13932"/>
    <cellStyle name="好_HP quota sheet from kaifa 2011-9-8 2 2" xfId="40430"/>
    <cellStyle name="好_HP quota sheet from kaifa 2011-9-8 2 3" xfId="40429"/>
    <cellStyle name="好_HP quota sheet from kaifa 2011-9-8 3" xfId="18944"/>
    <cellStyle name="好_HP quota sheet from kaifa 2011-9-8 3 2" xfId="40431"/>
    <cellStyle name="好_HP quota sheet from kaifa 2011-9-8_Sheet1" xfId="40432"/>
    <cellStyle name="好_HP quota sheet from kaifa 2011-9-8_Sheet2" xfId="40433"/>
    <cellStyle name="好_HP quota sheet from kaifa 2011-9-8_Sheet2 2" xfId="40434"/>
    <cellStyle name="好_HP quota sheet from kaifa 2011-9-8_Sheet2 3" xfId="40435"/>
    <cellStyle name="好_HS quote sheet for HP samples _09192012" xfId="3687"/>
    <cellStyle name="好_HS quote sheet for HP samples _09192012 2" xfId="13933"/>
    <cellStyle name="好_HS quote sheet for HP samples _09192012 2 2" xfId="40436"/>
    <cellStyle name="好_HS quote sheet for HP samples _09192012 3" xfId="18945"/>
    <cellStyle name="好_HS quote sheet for HP samples _09192012 3 2" xfId="40437"/>
    <cellStyle name="好_HS quote sheet for HP samples _09192012 3_Sheet2" xfId="40438"/>
    <cellStyle name="好_HS quote sheet for HP samples _09192012 4" xfId="40439"/>
    <cellStyle name="好_HS quote sheet for HP samples _09192012_Sheet1" xfId="40440"/>
    <cellStyle name="好_HS quote sheet for HP samples _09192012_Sheet2" xfId="40441"/>
    <cellStyle name="好_HS quote sheet for HP samples _09192012_Sheet2 2" xfId="40442"/>
    <cellStyle name="好_HS quote sheet for HP samples _09192012_Sheet2 3" xfId="40443"/>
    <cellStyle name="好_JCP berber mattress pad 0120012 - Cal" xfId="40444"/>
    <cellStyle name="好_JCP berber mattress pad 0120012 - Cal 2" xfId="40445"/>
    <cellStyle name="好_JCP berber mattress pad 0120012 - Cal 2 2" xfId="40446"/>
    <cellStyle name="好_JCP berber mattress pad 0120012 - Cal 2 3" xfId="40447"/>
    <cellStyle name="好_JCP berber mattress pad 0120012 - Cal 2_Sheet2" xfId="40448"/>
    <cellStyle name="好_JCP berber mattress pad 0120012 - Cal 2_Sheet2 2" xfId="40449"/>
    <cellStyle name="好_JCP berber mattress pad 0120012 - Cal 2_Sheet2 3" xfId="40450"/>
    <cellStyle name="好_JCP berber mattress pad 0120012 - Cal 3" xfId="40451"/>
    <cellStyle name="好_JCP berber mattress pad 0120012 - Cal 4" xfId="40452"/>
    <cellStyle name="好_JCP berber mattress pad 0120012 - Cal_Sheet2" xfId="40453"/>
    <cellStyle name="好_JCP berber mattress pad 0120012 - Cal_Sheet2 2" xfId="40454"/>
    <cellStyle name="好_JCP berber mattress pad 0120012 - Cal_Sheet2 3" xfId="40455"/>
    <cellStyle name="好_JCP berber mattress pad 0120012--H--0125012may" xfId="40456"/>
    <cellStyle name="好_JCP berber mattress pad 0120012--H--0125012may 2" xfId="40457"/>
    <cellStyle name="好_JCP berber mattress pad 0120012--H--0125012may 2 2" xfId="40458"/>
    <cellStyle name="好_JCP berber mattress pad 0120012--H--0125012may 2 3" xfId="40459"/>
    <cellStyle name="好_JCP berber mattress pad 0120012--H--0125012may 2_Sheet2" xfId="40460"/>
    <cellStyle name="好_JCP berber mattress pad 0120012--H--0125012may 2_Sheet2 2" xfId="40461"/>
    <cellStyle name="好_JCP berber mattress pad 0120012--H--0125012may 2_Sheet2 3" xfId="40462"/>
    <cellStyle name="好_JCP berber mattress pad 0120012--H--0125012may 3" xfId="40463"/>
    <cellStyle name="好_JCP berber mattress pad 0120012--H--0125012may 4" xfId="40464"/>
    <cellStyle name="好_JCP berber mattress pad 0120012--H--0125012may_Sheet2" xfId="40465"/>
    <cellStyle name="好_JCP berber mattress pad 0120012--H--0125012may_Sheet2 2" xfId="40466"/>
    <cellStyle name="好_JCP berber mattress pad 0120012--H--0125012may_Sheet2 3" xfId="40467"/>
    <cellStyle name="好_JCP down alt comforter111121" xfId="40468"/>
    <cellStyle name="好_JCP down alt comforter111121 (2)" xfId="40469"/>
    <cellStyle name="好_JCP down alt comforter111121 (2) 2" xfId="40470"/>
    <cellStyle name="好_JCP down alt comforter111121 (2) 2 2" xfId="40471"/>
    <cellStyle name="好_JCP down alt comforter111121 (2) 2 3" xfId="40472"/>
    <cellStyle name="好_JCP down alt comforter111121 (2) 2_Sheet2" xfId="40473"/>
    <cellStyle name="好_JCP down alt comforter111121 (2) 2_Sheet2 2" xfId="40474"/>
    <cellStyle name="好_JCP down alt comforter111121 (2) 2_Sheet2 3" xfId="40475"/>
    <cellStyle name="好_JCP down alt comforter111121 (2) 3" xfId="40476"/>
    <cellStyle name="好_JCP down alt comforter111121 (2) 4" xfId="40477"/>
    <cellStyle name="好_JCP down alt comforter111121 (2)_Sheet2" xfId="40478"/>
    <cellStyle name="好_JCP down alt comforter111121 (2)_Sheet2 2" xfId="40479"/>
    <cellStyle name="好_JCP down alt comforter111121 (2)_Sheet2 3" xfId="40480"/>
    <cellStyle name="好_JCP down alt comforter111121 2" xfId="40481"/>
    <cellStyle name="好_JCP down alt comforter111121 2 2" xfId="40482"/>
    <cellStyle name="好_JCP down alt comforter111121 2 3" xfId="40483"/>
    <cellStyle name="好_JCP down alt comforter111121 2_Sheet2" xfId="40484"/>
    <cellStyle name="好_JCP down alt comforter111121 2_Sheet2 2" xfId="40485"/>
    <cellStyle name="好_JCP down alt comforter111121 2_Sheet2 3" xfId="40486"/>
    <cellStyle name="好_JCP down alt comforter111121 3" xfId="40487"/>
    <cellStyle name="好_JCP down alt comforter111121 4" xfId="40488"/>
    <cellStyle name="好_JCP down alt comforter111121_Sheet2" xfId="40489"/>
    <cellStyle name="好_JCP down alt comforter111121_Sheet2 2" xfId="40490"/>
    <cellStyle name="好_JCP down alt comforter111121_Sheet2 3" xfId="40491"/>
    <cellStyle name="好_JCP down alt comforter111121----0104012 (2)" xfId="40492"/>
    <cellStyle name="好_JCP down alt comforter111121----0104012 (2) 2" xfId="40493"/>
    <cellStyle name="好_JCP down alt comforter111121----0104012 (2) 2 2" xfId="40494"/>
    <cellStyle name="好_JCP down alt comforter111121----0104012 (2) 2 3" xfId="40495"/>
    <cellStyle name="好_JCP down alt comforter111121----0104012 (2) 2_Sheet2" xfId="40496"/>
    <cellStyle name="好_JCP down alt comforter111121----0104012 (2) 2_Sheet2 2" xfId="40497"/>
    <cellStyle name="好_JCP down alt comforter111121----0104012 (2) 2_Sheet2 3" xfId="40498"/>
    <cellStyle name="好_JCP down alt comforter111121----0104012 (2) 3" xfId="40499"/>
    <cellStyle name="好_JCP down alt comforter111121----0104012 (2) 4" xfId="40500"/>
    <cellStyle name="好_JCP down alt comforter111121----0104012 (2)_Sheet2" xfId="40501"/>
    <cellStyle name="好_JCP down alt comforter111121----0104012 (2)_Sheet2 2" xfId="40502"/>
    <cellStyle name="好_JCP down alt comforter111121----0104012 (2)_Sheet2 3" xfId="40503"/>
    <cellStyle name="好_JCP down alt comforter111121--H--0109012 May printed" xfId="40504"/>
    <cellStyle name="好_JCP down alt comforter111121--H--0109012 May printed 2" xfId="40505"/>
    <cellStyle name="好_JCP down alt comforter111121--H--0109012 May printed 2 2" xfId="40506"/>
    <cellStyle name="好_JCP down alt comforter111121--H--0109012 May printed 2 3" xfId="40507"/>
    <cellStyle name="好_JCP down alt comforter111121--H--0109012 May printed 2_Sheet2" xfId="40508"/>
    <cellStyle name="好_JCP down alt comforter111121--H--0109012 May printed 2_Sheet2 2" xfId="40509"/>
    <cellStyle name="好_JCP down alt comforter111121--H--0109012 May printed 2_Sheet2 3" xfId="40510"/>
    <cellStyle name="好_JCP down alt comforter111121--H--0109012 May printed 3" xfId="40511"/>
    <cellStyle name="好_JCP down alt comforter111121--H--0109012 May printed 4" xfId="40512"/>
    <cellStyle name="好_JCP down alt comforter111121--H--0109012 May printed_Sheet2" xfId="40513"/>
    <cellStyle name="好_JCP down alt comforter111121--H--0109012 May printed_Sheet2 2" xfId="40514"/>
    <cellStyle name="好_JCP down alt comforter111121--H--0109012 May printed_Sheet2 3" xfId="40515"/>
    <cellStyle name="好_JCP down alt comforter111121--H--111121May" xfId="40516"/>
    <cellStyle name="好_JCP down alt comforter111121--H--111121May 2" xfId="40517"/>
    <cellStyle name="好_JCP down alt comforter111121--H--111121May 2 2" xfId="40518"/>
    <cellStyle name="好_JCP down alt comforter111121--H--111121May 2 3" xfId="40519"/>
    <cellStyle name="好_JCP down alt comforter111121--H--111121May 2_Sheet2" xfId="40520"/>
    <cellStyle name="好_JCP down alt comforter111121--H--111121May 2_Sheet2 2" xfId="40521"/>
    <cellStyle name="好_JCP down alt comforter111121--H--111121May 2_Sheet2 3" xfId="40522"/>
    <cellStyle name="好_JCP down alt comforter111121--H--111121May 3" xfId="40523"/>
    <cellStyle name="好_JCP down alt comforter111121--H--111121May 4" xfId="40524"/>
    <cellStyle name="好_JCP down alt comforter111121--H--111121May_Sheet2" xfId="40525"/>
    <cellStyle name="好_JCP down alt comforter111121--H--111121May_Sheet2 2" xfId="40526"/>
    <cellStyle name="好_JCP down alt comforter111121--H--111121May_Sheet2 3" xfId="40527"/>
    <cellStyle name="好_JCP market follow110930----111102add new" xfId="40528"/>
    <cellStyle name="好_JCP market follow110930----111102add new 2" xfId="40529"/>
    <cellStyle name="好_JCP market follow110930----111102add new 2 2" xfId="40530"/>
    <cellStyle name="好_JCP market follow110930----111102add new 2 3" xfId="40531"/>
    <cellStyle name="好_JCP market follow110930----111102add new 2_Sheet2" xfId="40532"/>
    <cellStyle name="好_JCP market follow110930----111102add new 2_Sheet2 2" xfId="40533"/>
    <cellStyle name="好_JCP market follow110930----111102add new 2_Sheet2 3" xfId="40534"/>
    <cellStyle name="好_JCP market follow110930----111102add new 3" xfId="40535"/>
    <cellStyle name="好_JCP market follow110930----111102add new 4" xfId="40536"/>
    <cellStyle name="好_JCP market follow110930----111102add new_8-15_Revised Meijer-Woolrich down alt comf-mini-set 0809012 (2)" xfId="40537"/>
    <cellStyle name="好_JCP market follow110930----111102add new_8-15_Revised Meijer-Woolrich down alt comf-mini-set 0809012 (2) 2" xfId="40538"/>
    <cellStyle name="好_JCP market follow110930----111102add new_8-15_Revised Meijer-Woolrich down alt comf-mini-set 0809012 (2) 3" xfId="40539"/>
    <cellStyle name="好_JCP market follow110930----111102add new_8-15_Revised Meijer-Woolrich down alt comf-mini-set 0809012 (2)_Sheet2" xfId="40540"/>
    <cellStyle name="好_JCP market follow110930----111102add new_8-15_Revised Meijer-Woolrich down alt comf-mini-set 0809012 (2)_Sheet2 2" xfId="40541"/>
    <cellStyle name="好_JCP market follow110930----111102add new_8-15_Revised Meijer-Woolrich down alt comf-mini-set 0809012 (2)_Sheet2 3" xfId="40542"/>
    <cellStyle name="好_JCP market follow110930----111102add new_Anthropologie comforter 1009012" xfId="40543"/>
    <cellStyle name="好_JCP market follow110930----111102add new_Anthropologie comforter 1009012 2" xfId="40544"/>
    <cellStyle name="好_JCP market follow110930----111102add new_Anthropologie comforter 1009012 3" xfId="40545"/>
    <cellStyle name="好_JCP market follow110930----111102add new_Anthropologie comforter 1009012_Sheet2" xfId="40546"/>
    <cellStyle name="好_JCP market follow110930----111102add new_Anthropologie comforter 1009012_Sheet2 2" xfId="40547"/>
    <cellStyle name="好_JCP market follow110930----111102add new_Anthropologie comforter 1009012_Sheet2 3" xfId="40548"/>
    <cellStyle name="好_JCP market follow110930----111102add new_Anthropologie comforter 1009012--H--1010012" xfId="40549"/>
    <cellStyle name="好_JCP market follow110930----111102add new_Anthropologie comforter 1009012--H--1010012 2" xfId="40550"/>
    <cellStyle name="好_JCP market follow110930----111102add new_Anthropologie comforter 1009012--H--1010012 3" xfId="40551"/>
    <cellStyle name="好_JCP market follow110930----111102add new_Anthropologie comforter 1009012--H--1010012_Sheet2" xfId="40552"/>
    <cellStyle name="好_JCP market follow110930----111102add new_Anthropologie comforter 1009012--H--1010012_Sheet2 2" xfId="40553"/>
    <cellStyle name="好_JCP market follow110930----111102add new_Anthropologie comforter 1009012--H--1010012_Sheet2 3" xfId="40554"/>
    <cellStyle name="好_JCP market follow110930----111102add new_Anthropologie Comforter Stuffers" xfId="40555"/>
    <cellStyle name="好_JCP market follow110930----111102add new_Anthropologie Comforter Stuffers 2" xfId="40556"/>
    <cellStyle name="好_JCP market follow110930----111102add new_Anthropologie Comforter Stuffers 3" xfId="40557"/>
    <cellStyle name="好_JCP market follow110930----111102add new_Anthropologie Comforter Stuffers_Sheet2" xfId="40558"/>
    <cellStyle name="好_JCP market follow110930----111102add new_Anthropologie Comforter Stuffers_Sheet2 2" xfId="40559"/>
    <cellStyle name="好_JCP market follow110930----111102add new_Anthropologie Comforter Stuffers_Sheet2 3" xfId="40560"/>
    <cellStyle name="好_JCP market follow110930----111102add new_BASI120423-CMFSET-FLA(printed)" xfId="40561"/>
    <cellStyle name="好_JCP market follow110930----111102add new_BASI120423-CMFSET-FLA(printed) 2" xfId="40562"/>
    <cellStyle name="好_JCP market follow110930----111102add new_BASI120423-CMFSET-FLA(printed) 3" xfId="40563"/>
    <cellStyle name="好_JCP market follow110930----111102add new_BASI120423-CMFSET-FLA(printed)_Sheet2" xfId="40564"/>
    <cellStyle name="好_JCP market follow110930----111102add new_BASI120423-CMFSET-FLA(printed)_Sheet2 2" xfId="40565"/>
    <cellStyle name="好_JCP market follow110930----111102add new_BASI120423-CMFSET-FLA(printed)_Sheet2 3" xfId="40566"/>
    <cellStyle name="好_JCP market follow110930----111102add new_BASI130503-BLK-MF" xfId="40567"/>
    <cellStyle name="好_JCP market follow110930----111102add new_BASI130503-BLK-MF 2" xfId="40568"/>
    <cellStyle name="好_JCP market follow110930----111102add new_BASI130503-BLK-MF 3" xfId="40569"/>
    <cellStyle name="好_JCP market follow110930----111102add new_BASI130503-BLK-MF_Sheet2" xfId="40570"/>
    <cellStyle name="好_JCP market follow110930----111102add new_BASI130503-BLK-MF_Sheet2 2" xfId="40571"/>
    <cellStyle name="好_JCP market follow110930----111102add new_BASI130503-BLK-MF_Sheet2 3" xfId="40572"/>
    <cellStyle name="好_JCP market follow110930----111102add new_BASI130503-CMF-300T" xfId="40573"/>
    <cellStyle name="好_JCP market follow110930----111102add new_BASI130503-CMF-300T 2" xfId="40574"/>
    <cellStyle name="好_JCP market follow110930----111102add new_BASI130503-CMF-300T 3" xfId="40575"/>
    <cellStyle name="好_JCP market follow110930----111102add new_BASI130503-CMF-300T_Sheet2" xfId="40576"/>
    <cellStyle name="好_JCP market follow110930----111102add new_BASI130503-CMF-300T_Sheet2 2" xfId="40577"/>
    <cellStyle name="好_JCP market follow110930----111102add new_BASI130503-CMF-300T_Sheet2 3" xfId="40578"/>
    <cellStyle name="好_JCP market follow110930----111102add new_BASI130503-CMFSET-FLA" xfId="40579"/>
    <cellStyle name="好_JCP market follow110930----111102add new_BASI130503-CMFSET-FLA 2" xfId="40580"/>
    <cellStyle name="好_JCP market follow110930----111102add new_BASI130503-CMFSET-FLA 3" xfId="40581"/>
    <cellStyle name="好_JCP market follow110930----111102add new_BASI130503-CMFSET-FLA_Sheet2" xfId="40582"/>
    <cellStyle name="好_JCP market follow110930----111102add new_BASI130503-CMFSET-FLA_Sheet2 2" xfId="40583"/>
    <cellStyle name="好_JCP market follow110930----111102add new_BASI130503-CMFSET-FLA_Sheet2 3" xfId="40584"/>
    <cellStyle name="好_JCP market follow110930----111102add new_BASI130503-CMFSET-PV(Vail)" xfId="40585"/>
    <cellStyle name="好_JCP market follow110930----111102add new_BASI130503-CMFSET-PV(Vail) 2" xfId="40586"/>
    <cellStyle name="好_JCP market follow110930----111102add new_BASI130503-CMFSET-PV(Vail) 3" xfId="40587"/>
    <cellStyle name="好_JCP market follow110930----111102add new_BASI130503-CMFSET-PV(Vail)_Sheet2" xfId="40588"/>
    <cellStyle name="好_JCP market follow110930----111102add new_BASI130503-CMFSET-PV(Vail)_Sheet2 2" xfId="40589"/>
    <cellStyle name="好_JCP market follow110930----111102add new_BASI130503-CMFSET-PV(Vail)_Sheet2 3" xfId="40590"/>
    <cellStyle name="好_JCP market follow110930----111102add new_BASI130503-MPD-300T(windowpane)" xfId="40591"/>
    <cellStyle name="好_JCP market follow110930----111102add new_BASI130503-MPD-300T(windowpane) 2" xfId="40592"/>
    <cellStyle name="好_JCP market follow110930----111102add new_BASI130503-MPD-300T(windowpane) 3" xfId="40593"/>
    <cellStyle name="好_JCP market follow110930----111102add new_BASI130503-MPD-300T(windowpane)_Sheet2" xfId="40594"/>
    <cellStyle name="好_JCP market follow110930----111102add new_BASI130503-MPD-300T(windowpane)_Sheet2 2" xfId="40595"/>
    <cellStyle name="好_JCP market follow110930----111102add new_BASI130503-MPD-300T(windowpane)_Sheet2 3" xfId="40596"/>
    <cellStyle name="好_JCP market follow110930----111102add new_Basic bedding commitment March Market--130506" xfId="40597"/>
    <cellStyle name="好_JCP market follow110930----111102add new_Basic bedding commitment March Market--130506 2" xfId="40598"/>
    <cellStyle name="好_JCP market follow110930----111102add new_Basic bedding commitment March Market--130506 3" xfId="40599"/>
    <cellStyle name="好_JCP market follow110930----111102add new_Basic bedding commitment March Market--130506_Sheet2" xfId="40600"/>
    <cellStyle name="好_JCP market follow110930----111102add new_Basic bedding commitment March Market--130506_Sheet2 2" xfId="40601"/>
    <cellStyle name="好_JCP market follow110930----111102add new_Basic bedding commitment March Market--130506_Sheet2 3" xfId="40602"/>
    <cellStyle name="好_JCP market follow110930----111102add new_BASIC130503-MPD-Berber" xfId="40603"/>
    <cellStyle name="好_JCP market follow110930----111102add new_BASIC130503-MPD-Berber 2" xfId="40604"/>
    <cellStyle name="好_JCP market follow110930----111102add new_BASIC130503-MPD-Berber 3" xfId="40605"/>
    <cellStyle name="好_JCP market follow110930----111102add new_BASIC130503-MPD-Berber_Sheet2" xfId="40606"/>
    <cellStyle name="好_JCP market follow110930----111102add new_BASIC130503-MPD-Berber_Sheet2 2" xfId="40607"/>
    <cellStyle name="好_JCP market follow110930----111102add new_BASIC130503-MPD-Berber_Sheet2 3" xfId="40608"/>
    <cellStyle name="好_JCP market follow110930----111102add new_Commitment--WM Smart-Cool Pads commitment  0929012--1015012" xfId="40609"/>
    <cellStyle name="好_JCP market follow110930----111102add new_Commitment--WM Smart-Cool Pads commitment  0929012--1015012 2" xfId="40610"/>
    <cellStyle name="好_JCP market follow110930----111102add new_Commitment--WM Smart-Cool Pads commitment  0929012--1015012 3" xfId="40611"/>
    <cellStyle name="好_JCP market follow110930----111102add new_Commitment--WM Smart-Cool Pads commitment  0929012--1015012_Sheet2" xfId="40612"/>
    <cellStyle name="好_JCP market follow110930----111102add new_Commitment--WM Smart-Cool Pads commitment  0929012--1015012_Sheet2 2" xfId="40613"/>
    <cellStyle name="好_JCP market follow110930----111102add new_Commitment--WM Smart-Cool Pads commitment  0929012--1015012_Sheet2 3" xfId="40614"/>
    <cellStyle name="好_JCP market follow110930----111102add new_CTC120515-CMFSET-MF(ID) 9.28" xfId="40615"/>
    <cellStyle name="好_JCP market follow110930----111102add new_CTC120515-CMFSET-MF(ID) 9.28 2" xfId="40616"/>
    <cellStyle name="好_JCP market follow110930----111102add new_CTC120515-CMFSET-MF(ID) 9.28 3" xfId="40617"/>
    <cellStyle name="好_JCP market follow110930----111102add new_CTC120515-CMFSET-MF(ID) 9.28_Sheet2" xfId="40618"/>
    <cellStyle name="好_JCP market follow110930----111102add new_CTC120515-CMFSET-MF(ID) 9.28_Sheet2 2" xfId="40619"/>
    <cellStyle name="好_JCP market follow110930----111102add new_CTC120515-CMFSET-MF(ID) 9.28_Sheet2 3" xfId="40620"/>
    <cellStyle name="好_JCP market follow110930----111102add new_Domestic" xfId="40621"/>
    <cellStyle name="好_JCP market follow110930----111102add new_Domestic 2" xfId="40622"/>
    <cellStyle name="好_JCP market follow110930----111102add new_Domestic 3" xfId="40623"/>
    <cellStyle name="好_JCP market follow110930----111102add new_Domestic_Sheet2" xfId="40624"/>
    <cellStyle name="好_JCP market follow110930----111102add new_Domestic_Sheet2 2" xfId="40625"/>
    <cellStyle name="好_JCP market follow110930----111102add new_Domestic_Sheet2 3" xfId="40626"/>
    <cellStyle name="好_JCP market follow110930----111102add new_Domestic-to mike3.21" xfId="40627"/>
    <cellStyle name="好_JCP market follow110930----111102add new_Domestic-to mike3.21 2" xfId="40628"/>
    <cellStyle name="好_JCP market follow110930----111102add new_Domestic-to mike3.21 3" xfId="40629"/>
    <cellStyle name="好_JCP market follow110930----111102add new_Domestic-to mike3.21_SH130624-CMFSET-MF" xfId="40630"/>
    <cellStyle name="好_JCP market follow110930----111102add new_Domestic-to mike3.21_SH130624-CMFSET-MF 2" xfId="40631"/>
    <cellStyle name="好_JCP market follow110930----111102add new_Domestic-to mike3.21_SH130624-CMFSET-MF_Sheet2" xfId="40632"/>
    <cellStyle name="好_JCP market follow110930----111102add new_Domestic-to mike3.21_SH130624-CMFSET-MF_Sheet2 2" xfId="40633"/>
    <cellStyle name="好_JCP market follow110930----111102add new_Domestic-to mike3.21_Sheet2" xfId="40634"/>
    <cellStyle name="好_JCP market follow110930----111102add new_Domestic-to mike3.21_Sheet2 2" xfId="40635"/>
    <cellStyle name="好_JCP market follow110930----111102add new_Domestic-to mike3.21_Sheet2 3" xfId="40636"/>
    <cellStyle name="好_JCP market follow110930----111102add new_Kohl's Micromink to Sherpa Comforter Quote 3-21-2012 (2)" xfId="40637"/>
    <cellStyle name="好_JCP market follow110930----111102add new_Kohl's Micromink to Sherpa Comforter Quote 3-21-2012 (2) 2" xfId="40638"/>
    <cellStyle name="好_JCP market follow110930----111102add new_Kohl's Micromink to Sherpa Comforter Quote 3-21-2012 (2) 3" xfId="40639"/>
    <cellStyle name="好_JCP market follow110930----111102add new_Kohl's Micromink to Sherpa Comforter Quote 3-21-2012 (2)_SH130624-CMFSET-MF" xfId="40640"/>
    <cellStyle name="好_JCP market follow110930----111102add new_Kohl's Micromink to Sherpa Comforter Quote 3-21-2012 (2)_SH130624-CMFSET-MF 2" xfId="40641"/>
    <cellStyle name="好_JCP market follow110930----111102add new_Kohl's Micromink to Sherpa Comforter Quote 3-21-2012 (2)_SH130624-CMFSET-MF_Sheet2" xfId="40642"/>
    <cellStyle name="好_JCP market follow110930----111102add new_Kohl's Micromink to Sherpa Comforter Quote 3-21-2012 (2)_SH130624-CMFSET-MF_Sheet2 2" xfId="40643"/>
    <cellStyle name="好_JCP market follow110930----111102add new_Kohl's Micromink to Sherpa Comforter Quote 3-21-2012 (2)_Sheet2" xfId="40644"/>
    <cellStyle name="好_JCP market follow110930----111102add new_Kohl's Micromink to Sherpa Comforter Quote 3-21-2012 (2)_Sheet2 2" xfId="40645"/>
    <cellStyle name="好_JCP market follow110930----111102add new_Kohl's Micromink to Sherpa Comforter Quote 3-21-2012 (2)_Sheet2 3" xfId="40646"/>
    <cellStyle name="好_JCP market follow110930----111102add new_Kohl's mink berber comforter mini set 0320012" xfId="40647"/>
    <cellStyle name="好_JCP market follow110930----111102add new_Kohl's mink berber comforter mini set 0320012 2" xfId="40648"/>
    <cellStyle name="好_JCP market follow110930----111102add new_Kohl's mink berber comforter mini set 0320012 3" xfId="40649"/>
    <cellStyle name="好_JCP market follow110930----111102add new_Kohl's mink berber comforter mini set 0320012_SH130624-CMFSET-MF" xfId="40650"/>
    <cellStyle name="好_JCP market follow110930----111102add new_Kohl's mink berber comforter mini set 0320012_SH130624-CMFSET-MF 2" xfId="40651"/>
    <cellStyle name="好_JCP market follow110930----111102add new_Kohl's mink berber comforter mini set 0320012_SH130624-CMFSET-MF_Sheet2" xfId="40652"/>
    <cellStyle name="好_JCP market follow110930----111102add new_Kohl's mink berber comforter mini set 0320012_SH130624-CMFSET-MF_Sheet2 2" xfId="40653"/>
    <cellStyle name="好_JCP market follow110930----111102add new_Kohl's mink berber comforter mini set 0320012_Sheet2" xfId="40654"/>
    <cellStyle name="好_JCP market follow110930----111102add new_Kohl's mink berber comforter mini set 0320012_Sheet2 2" xfId="40655"/>
    <cellStyle name="好_JCP market follow110930----111102add new_Kohl's mink berber comforter mini set 0320012_Sheet2 3" xfId="40656"/>
    <cellStyle name="好_JCP market follow110930----111102add new_Kohl's mink berber comforter mini set 0320012--H--0321012" xfId="40657"/>
    <cellStyle name="好_JCP market follow110930----111102add new_Kohl's mink berber comforter mini set 0320012--H--0321012 2" xfId="40658"/>
    <cellStyle name="好_JCP market follow110930----111102add new_Kohl's mink berber comforter mini set 0320012--H--0321012 3" xfId="40659"/>
    <cellStyle name="好_JCP market follow110930----111102add new_Kohl's mink berber comforter mini set 0320012--H--0321012_SH130624-CMFSET-MF" xfId="40660"/>
    <cellStyle name="好_JCP market follow110930----111102add new_Kohl's mink berber comforter mini set 0320012--H--0321012_SH130624-CMFSET-MF 2" xfId="40661"/>
    <cellStyle name="好_JCP market follow110930----111102add new_Kohl's mink berber comforter mini set 0320012--H--0321012_SH130624-CMFSET-MF_Sheet2" xfId="40662"/>
    <cellStyle name="好_JCP market follow110930----111102add new_Kohl's mink berber comforter mini set 0320012--H--0321012_SH130624-CMFSET-MF_Sheet2 2" xfId="40663"/>
    <cellStyle name="好_JCP market follow110930----111102add new_Kohl's mink berber comforter mini set 0320012--H--0321012_Sheet2" xfId="40664"/>
    <cellStyle name="好_JCP market follow110930----111102add new_Kohl's mink berber comforter mini set 0320012--H--0321012_Sheet2 2" xfId="40665"/>
    <cellStyle name="好_JCP market follow110930----111102add new_Kohl's mink berber comforter mini set 0320012--H--0321012_Sheet2 3" xfId="40666"/>
    <cellStyle name="好_JCP market follow110930----111102add new_Kohl's mink berber comforter mini set 0402012 (2)" xfId="40667"/>
    <cellStyle name="好_JCP market follow110930----111102add new_Kohl's mink berber comforter mini set 0402012 (2) 2" xfId="40668"/>
    <cellStyle name="好_JCP market follow110930----111102add new_Kohl's mink berber comforter mini set 0402012 (2) 3" xfId="40669"/>
    <cellStyle name="好_JCP market follow110930----111102add new_Kohl's mink berber comforter mini set 0402012 (2)_SH130624-CMFSET-MF" xfId="40670"/>
    <cellStyle name="好_JCP market follow110930----111102add new_Kohl's mink berber comforter mini set 0402012 (2)_SH130624-CMFSET-MF 2" xfId="40671"/>
    <cellStyle name="好_JCP market follow110930----111102add new_Kohl's mink berber comforter mini set 0402012 (2)_SH130624-CMFSET-MF_Sheet2" xfId="40672"/>
    <cellStyle name="好_JCP market follow110930----111102add new_Kohl's mink berber comforter mini set 0402012 (2)_SH130624-CMFSET-MF_Sheet2 2" xfId="40673"/>
    <cellStyle name="好_JCP market follow110930----111102add new_Kohl's mink berber comforter mini set 0402012 (2)_Sheet2" xfId="40674"/>
    <cellStyle name="好_JCP market follow110930----111102add new_Kohl's mink berber comforter mini set 0402012 (2)_Sheet2 2" xfId="40675"/>
    <cellStyle name="好_JCP market follow110930----111102add new_Kohl's mink berber comforter mini set 0402012 (2)_Sheet2 3" xfId="40676"/>
    <cellStyle name="好_JCP market follow110930----111102add new_Kohl's mink berber comforter mini set 0405012 (3)" xfId="40677"/>
    <cellStyle name="好_JCP market follow110930----111102add new_Kohl's mink berber comforter mini set 0405012 (3) 2" xfId="40678"/>
    <cellStyle name="好_JCP market follow110930----111102add new_Kohl's mink berber comforter mini set 0405012 (3) 3" xfId="40679"/>
    <cellStyle name="好_JCP market follow110930----111102add new_Kohl's mink berber comforter mini set 0405012 (3)_SH130624-CMFSET-MF" xfId="40680"/>
    <cellStyle name="好_JCP market follow110930----111102add new_Kohl's mink berber comforter mini set 0405012 (3)_SH130624-CMFSET-MF 2" xfId="40681"/>
    <cellStyle name="好_JCP market follow110930----111102add new_Kohl's mink berber comforter mini set 0405012 (3)_SH130624-CMFSET-MF_Sheet2" xfId="40682"/>
    <cellStyle name="好_JCP market follow110930----111102add new_Kohl's mink berber comforter mini set 0405012 (3)_SH130624-CMFSET-MF_Sheet2 2" xfId="40683"/>
    <cellStyle name="好_JCP market follow110930----111102add new_Kohl's mink berber comforter mini set 0405012 (3)_Sheet2" xfId="40684"/>
    <cellStyle name="好_JCP market follow110930----111102add new_Kohl's mink berber comforter mini set 0405012 (3)_Sheet2 2" xfId="40685"/>
    <cellStyle name="好_JCP market follow110930----111102add new_Kohl's mink berber comforter mini set 0405012 (3)_Sheet2 3" xfId="40686"/>
    <cellStyle name="好_JCP market follow110930----111102add new_Kohl's mink berber comforter mini set 0405012 (4)" xfId="40687"/>
    <cellStyle name="好_JCP market follow110930----111102add new_Kohl's mink berber comforter mini set 0405012 (4) 2" xfId="40688"/>
    <cellStyle name="好_JCP market follow110930----111102add new_Kohl's mink berber comforter mini set 0405012 (4) 3" xfId="40689"/>
    <cellStyle name="好_JCP market follow110930----111102add new_Kohl's mink berber comforter mini set 0405012 (4)_SH130624-CMFSET-MF" xfId="40690"/>
    <cellStyle name="好_JCP market follow110930----111102add new_Kohl's mink berber comforter mini set 0405012 (4)_SH130624-CMFSET-MF 2" xfId="40691"/>
    <cellStyle name="好_JCP market follow110930----111102add new_Kohl's mink berber comforter mini set 0405012 (4)_SH130624-CMFSET-MF_Sheet2" xfId="40692"/>
    <cellStyle name="好_JCP market follow110930----111102add new_Kohl's mink berber comforter mini set 0405012 (4)_SH130624-CMFSET-MF_Sheet2 2" xfId="40693"/>
    <cellStyle name="好_JCP market follow110930----111102add new_Kohl's mink berber comforter mini set 0405012 (4)_Sheet2" xfId="40694"/>
    <cellStyle name="好_JCP market follow110930----111102add new_Kohl's mink berber comforter mini set 0405012 (4)_Sheet2 2" xfId="40695"/>
    <cellStyle name="好_JCP market follow110930----111102add new_Kohl's mink berber comforter mini set 0405012 (4)_Sheet2 3" xfId="40696"/>
    <cellStyle name="好_JCP market follow110930----111102add new_Meijer meeting 0409012" xfId="40697"/>
    <cellStyle name="好_JCP market follow110930----111102add new_Meijer meeting 0409012 (2)" xfId="40698"/>
    <cellStyle name="好_JCP market follow110930----111102add new_Meijer meeting 0409012 (2) 2" xfId="40699"/>
    <cellStyle name="好_JCP market follow110930----111102add new_Meijer meeting 0409012 (2) 3" xfId="40700"/>
    <cellStyle name="好_JCP market follow110930----111102add new_Meijer meeting 0409012 (2)_Sheet2" xfId="40701"/>
    <cellStyle name="好_JCP market follow110930----111102add new_Meijer meeting 0409012 (2)_Sheet2 2" xfId="40702"/>
    <cellStyle name="好_JCP market follow110930----111102add new_Meijer meeting 0409012 (2)_Sheet2 3" xfId="40703"/>
    <cellStyle name="好_JCP market follow110930----111102add new_Meijer meeting 0409012 2" xfId="40704"/>
    <cellStyle name="好_JCP market follow110930----111102add new_Meijer meeting 0409012 3" xfId="40705"/>
    <cellStyle name="好_JCP market follow110930----111102add new_Meijer meeting 0409012_Sheet2" xfId="40706"/>
    <cellStyle name="好_JCP market follow110930----111102add new_Meijer meeting 0409012_Sheet2 2" xfId="40707"/>
    <cellStyle name="好_JCP market follow110930----111102add new_Meijer meeting 0409012_Sheet2 3" xfId="40708"/>
    <cellStyle name="好_JCP market follow110930----111102add new_Meijer meeting 0409012----0410012May" xfId="40709"/>
    <cellStyle name="好_JCP market follow110930----111102add new_Meijer meeting 0409012----0410012May 2" xfId="40710"/>
    <cellStyle name="好_JCP market follow110930----111102add new_Meijer meeting 0409012----0410012May 3" xfId="40711"/>
    <cellStyle name="好_JCP market follow110930----111102add new_Meijer meeting 0409012----0410012May_Sheet2" xfId="40712"/>
    <cellStyle name="好_JCP market follow110930----111102add new_Meijer meeting 0409012----0410012May_Sheet2 2" xfId="40713"/>
    <cellStyle name="好_JCP market follow110930----111102add new_Meijer meeting 0409012----0410012May_Sheet2 3" xfId="40714"/>
    <cellStyle name="好_JCP market follow110930----111102add new_Meijer Woolrich Basic Bedding White Goods quote from JLA 7-19-2012" xfId="40715"/>
    <cellStyle name="好_JCP market follow110930----111102add new_Meijer Woolrich Basic Bedding White Goods quote from JLA 7-19-2012 (5)" xfId="40716"/>
    <cellStyle name="好_JCP market follow110930----111102add new_Meijer Woolrich Basic Bedding White Goods quote from JLA 7-19-2012 (5) 2" xfId="40717"/>
    <cellStyle name="好_JCP market follow110930----111102add new_Meijer Woolrich Basic Bedding White Goods quote from JLA 7-19-2012 (5) 3" xfId="40718"/>
    <cellStyle name="好_JCP market follow110930----111102add new_Meijer Woolrich Basic Bedding White Goods quote from JLA 7-19-2012 (5)_Sheet2" xfId="40719"/>
    <cellStyle name="好_JCP market follow110930----111102add new_Meijer Woolrich Basic Bedding White Goods quote from JLA 7-19-2012 (5)_Sheet2 2" xfId="40720"/>
    <cellStyle name="好_JCP market follow110930----111102add new_Meijer Woolrich Basic Bedding White Goods quote from JLA 7-19-2012 (5)_Sheet2 3" xfId="40721"/>
    <cellStyle name="好_JCP market follow110930----111102add new_Meijer Woolrich Basic Bedding White Goods quote from JLA 7-19-2012 2" xfId="40722"/>
    <cellStyle name="好_JCP market follow110930----111102add new_Meijer Woolrich Basic Bedding White Goods quote from JLA 7-19-2012 3" xfId="40723"/>
    <cellStyle name="好_JCP market follow110930----111102add new_Meijer Woolrich Basic Bedding White Goods quote from JLA 7-19-2012_Sheet2" xfId="40724"/>
    <cellStyle name="好_JCP market follow110930----111102add new_Meijer Woolrich Basic Bedding White Goods quote from JLA 7-19-2012_Sheet2 2" xfId="40725"/>
    <cellStyle name="好_JCP market follow110930----111102add new_Meijer Woolrich Basic Bedding White Goods quote from JLA 7-19-2012_Sheet2 3" xfId="40726"/>
    <cellStyle name="好_JCP market follow110930----111102add new_Meijer Woolrich down alt comforter mini set 0809012" xfId="40727"/>
    <cellStyle name="好_JCP market follow110930----111102add new_Meijer Woolrich down alt comforter mini set 0809012 (3)" xfId="40728"/>
    <cellStyle name="好_JCP market follow110930----111102add new_Meijer Woolrich down alt comforter mini set 0809012 (3) 2" xfId="40729"/>
    <cellStyle name="好_JCP market follow110930----111102add new_Meijer Woolrich down alt comforter mini set 0809012 (3) 3" xfId="40730"/>
    <cellStyle name="好_JCP market follow110930----111102add new_Meijer Woolrich down alt comforter mini set 0809012 (3)_Sheet2" xfId="40731"/>
    <cellStyle name="好_JCP market follow110930----111102add new_Meijer Woolrich down alt comforter mini set 0809012 (3)_Sheet2 2" xfId="40732"/>
    <cellStyle name="好_JCP market follow110930----111102add new_Meijer Woolrich down alt comforter mini set 0809012 (3)_Sheet2 3" xfId="40733"/>
    <cellStyle name="好_JCP market follow110930----111102add new_Meijer Woolrich down alt comforter mini set 0809012 2" xfId="40734"/>
    <cellStyle name="好_JCP market follow110930----111102add new_Meijer Woolrich down alt comforter mini set 0809012 3" xfId="40735"/>
    <cellStyle name="好_JCP market follow110930----111102add new_Meijer Woolrich down alt comforter mini set 0809012_Sheet2" xfId="40736"/>
    <cellStyle name="好_JCP market follow110930----111102add new_Meijer Woolrich down alt comforter mini set 0809012_Sheet2 2" xfId="40737"/>
    <cellStyle name="好_JCP market follow110930----111102add new_Meijer Woolrich down alt comforter mini set 0809012_Sheet2 3" xfId="40738"/>
    <cellStyle name="好_JCP market follow110930----111102add new_Meijer Woolrich Programs Commit 120503 updated 120809" xfId="40739"/>
    <cellStyle name="好_JCP market follow110930----111102add new_Meijer Woolrich Programs Commit 120503 updated 120809 2" xfId="40740"/>
    <cellStyle name="好_JCP market follow110930----111102add new_Meijer Woolrich Programs Commit 120503 updated 120809 3" xfId="40741"/>
    <cellStyle name="好_JCP market follow110930----111102add new_Meijer Woolrich Programs Commit 120503 updated 120809_Sheet2" xfId="40742"/>
    <cellStyle name="好_JCP market follow110930----111102add new_Meijer Woolrich Programs Commit 120503 updated 120809_Sheet2 2" xfId="40743"/>
    <cellStyle name="好_JCP market follow110930----111102add new_Meijer Woolrich Programs Commit 120503 updated 120809_Sheet2 3" xfId="40744"/>
    <cellStyle name="好_JCP market follow110930----111102add new_Meijer woolrich white goods 0718012--H--0719012" xfId="40745"/>
    <cellStyle name="好_JCP market follow110930----111102add new_Meijer woolrich white goods 0718012--H--0719012 2" xfId="40746"/>
    <cellStyle name="好_JCP market follow110930----111102add new_Meijer woolrich white goods 0718012--H--0719012 3" xfId="40747"/>
    <cellStyle name="好_JCP market follow110930----111102add new_Meijer woolrich white goods 0718012--H--0719012_Sheet2" xfId="40748"/>
    <cellStyle name="好_JCP market follow110930----111102add new_Meijer woolrich white goods 0718012--H--0719012_Sheet2 2" xfId="40749"/>
    <cellStyle name="好_JCP market follow110930----111102add new_Meijer woolrich white goods 0718012--H--0719012_Sheet2 3" xfId="40750"/>
    <cellStyle name="好_JCP market follow110930----111102add new_Pooled inventory 3M moisture pad 0417012" xfId="40751"/>
    <cellStyle name="好_JCP market follow110930----111102add new_Pooled inventory 3M moisture pad 0417012 2" xfId="40752"/>
    <cellStyle name="好_JCP market follow110930----111102add new_Pooled inventory 3M moisture pad 0417012 3" xfId="40753"/>
    <cellStyle name="好_JCP market follow110930----111102add new_Pooled inventory 3M moisture pad 0417012_Sheet2" xfId="40754"/>
    <cellStyle name="好_JCP market follow110930----111102add new_Pooled inventory 3M moisture pad 0417012_Sheet2 2" xfId="40755"/>
    <cellStyle name="好_JCP market follow110930----111102add new_Pooled inventory 3M moisture pad 0417012_Sheet2 3" xfId="40756"/>
    <cellStyle name="好_JCP market follow110930----111102add new_Poolstock basic bedding commitment 120426" xfId="40757"/>
    <cellStyle name="好_JCP market follow110930----111102add new_Poolstock basic bedding commitment 120426 2" xfId="40758"/>
    <cellStyle name="好_JCP market follow110930----111102add new_Poolstock basic bedding commitment 120426 3" xfId="40759"/>
    <cellStyle name="好_JCP market follow110930----111102add new_Poolstock basic bedding commitment 120426_Sheet2" xfId="40760"/>
    <cellStyle name="好_JCP market follow110930----111102add new_Poolstock basic bedding commitment 120426_Sheet2 2" xfId="40761"/>
    <cellStyle name="好_JCP market follow110930----111102add new_Poolstock basic bedding commitment 120426_Sheet2 3" xfId="40762"/>
    <cellStyle name="好_JCP market follow110930----111102add new_Poolstock basic bedding commitment 120426--0428012" xfId="40763"/>
    <cellStyle name="好_JCP market follow110930----111102add new_Poolstock basic bedding commitment 120426--0428012 2" xfId="40764"/>
    <cellStyle name="好_JCP market follow110930----111102add new_Poolstock basic bedding commitment 120426--0428012 3" xfId="40765"/>
    <cellStyle name="好_JCP market follow110930----111102add new_Poolstock basic bedding commitment 120426--0428012_Sheet2" xfId="40766"/>
    <cellStyle name="好_JCP market follow110930----111102add new_Poolstock basic bedding commitment 120426--0428012_Sheet2 2" xfId="40767"/>
    <cellStyle name="好_JCP market follow110930----111102add new_Poolstock basic bedding commitment 120426--0428012_Sheet2 3" xfId="40768"/>
    <cellStyle name="好_JCP market follow110930----111102add new_Poolstock Fall 12 basic bedding commitment 120502--CCD" xfId="40769"/>
    <cellStyle name="好_JCP market follow110930----111102add new_Poolstock Fall 12 basic bedding commitment 120502--CCD 2" xfId="40770"/>
    <cellStyle name="好_JCP market follow110930----111102add new_Poolstock Fall 12 basic bedding commitment 120502--CCD 3" xfId="40771"/>
    <cellStyle name="好_JCP market follow110930----111102add new_Poolstock Fall 12 basic bedding commitment 120502--CCD_Sheet2" xfId="40772"/>
    <cellStyle name="好_JCP market follow110930----111102add new_Poolstock Fall 12 basic bedding commitment 120502--CCD_Sheet2 2" xfId="40773"/>
    <cellStyle name="好_JCP market follow110930----111102add new_Poolstock Fall 12 basic bedding commitment 120502--CCD_Sheet2 3" xfId="40774"/>
    <cellStyle name="好_JCP market follow110930----111102add new_SH130624-CMFSET-MF" xfId="40775"/>
    <cellStyle name="好_JCP market follow110930----111102add new_SH130624-CMFSET-MF 2" xfId="40776"/>
    <cellStyle name="好_JCP market follow110930----111102add new_SH130624-CMFSET-MF_Sheet2" xfId="40777"/>
    <cellStyle name="好_JCP market follow110930----111102add new_SH130624-CMFSET-MF_Sheet2 2" xfId="40778"/>
    <cellStyle name="好_JCP market follow110930----111102add new_Sheet2" xfId="40779"/>
    <cellStyle name="好_JCP market follow110930----111102add new_Sheet2 2" xfId="40780"/>
    <cellStyle name="好_JCP market follow110930----111102add new_Sheet2 3" xfId="40781"/>
    <cellStyle name="好_JCP110517-MPD-Berber" xfId="40782"/>
    <cellStyle name="好_JCP110517-MPD-Berber 2" xfId="40783"/>
    <cellStyle name="好_JCP110517-MPD-Berber 2 2" xfId="40784"/>
    <cellStyle name="好_JCP110517-MPD-Berber 2 3" xfId="40785"/>
    <cellStyle name="好_JCP110517-MPD-Berber 2_Sheet2" xfId="40786"/>
    <cellStyle name="好_JCP110517-MPD-Berber 2_Sheet2 2" xfId="40787"/>
    <cellStyle name="好_JCP110517-MPD-Berber 2_Sheet2 3" xfId="40788"/>
    <cellStyle name="好_JCP110517-MPD-Berber 3" xfId="40789"/>
    <cellStyle name="好_JCP110517-MPD-Berber 4" xfId="40790"/>
    <cellStyle name="好_JCP110517-MPD-Berber_Sheet2" xfId="40791"/>
    <cellStyle name="好_JCP110517-MPD-Berber_Sheet2 2" xfId="40792"/>
    <cellStyle name="好_JCP110517-MPD-Berber_Sheet2 3" xfId="40793"/>
    <cellStyle name="好_JZJ quote sheet for HP samples _09152012" xfId="3688"/>
    <cellStyle name="好_JZJ quote sheet for HP samples _09152012 2" xfId="13934"/>
    <cellStyle name="好_JZJ quote sheet for HP samples _09152012 2 2" xfId="40794"/>
    <cellStyle name="好_JZJ quote sheet for HP samples _09152012 3" xfId="18946"/>
    <cellStyle name="好_JZJ quote sheet for HP samples _09152012 3 2" xfId="40795"/>
    <cellStyle name="好_JZJ quote sheet for HP samples _09152012 3_Sheet2" xfId="40796"/>
    <cellStyle name="好_JZJ quote sheet for HP samples _09152012 4" xfId="40797"/>
    <cellStyle name="好_JZJ quote sheet for HP samples _09152012_Sheet1" xfId="40798"/>
    <cellStyle name="好_JZJ quote sheet for HP samples _09152012_Sheet2" xfId="40799"/>
    <cellStyle name="好_JZJ quote sheet for HP samples _09152012_Sheet2 2" xfId="40800"/>
    <cellStyle name="好_JZJ quote sheet for HP samples _09152012_Sheet2 3" xfId="40801"/>
    <cellStyle name="好_KF quote sheet for HP samples _09152012" xfId="3689"/>
    <cellStyle name="好_KF quote sheet for HP samples _09152012 2" xfId="13935"/>
    <cellStyle name="好_KF quote sheet for HP samples _09152012 2 2" xfId="40802"/>
    <cellStyle name="好_KF quote sheet for HP samples _09152012 3" xfId="18947"/>
    <cellStyle name="好_KF quote sheet for HP samples _09152012 3 2" xfId="40803"/>
    <cellStyle name="好_KF quote sheet for HP samples _09152012 3_Sheet2" xfId="40804"/>
    <cellStyle name="好_KF quote sheet for HP samples _09152012 4" xfId="40805"/>
    <cellStyle name="好_KF quote sheet for HP samples _09152012_Sheet1" xfId="40806"/>
    <cellStyle name="好_KF quote sheet for HP samples _09152012_Sheet2" xfId="40807"/>
    <cellStyle name="好_KF quote sheet for HP samples _09152012_Sheet2 2" xfId="40808"/>
    <cellStyle name="好_KF quote sheet for HP samples _09152012_Sheet2 3" xfId="40809"/>
    <cellStyle name="好_LID Fall 14 BHG Glimmer Soft Blanket 2-14-14 UPCs update 3-31-14" xfId="40810"/>
    <cellStyle name="好_LID Fall 14 BHG Glimmer Soft Blanket 2-14-14 UPCs update 3-31-14 2" xfId="40811"/>
    <cellStyle name="好_LID Fall 14 BHG Glimmer Soft Blanket 2-14-14 UPCs update 3-31-14_Sheet2" xfId="40812"/>
    <cellStyle name="好_LID Fall 14 BHG Glimmer Soft Blanket 2-14-14 UPCs update 3-31-14_Sheet2 2" xfId="40813"/>
    <cellStyle name="好_LID HOLIDAY 12 UB Angel Wrap in Box 5-21-12" xfId="40814"/>
    <cellStyle name="好_LID HOLIDAY 12 UB Angel Wrap in Box 5-21-12 2" xfId="40815"/>
    <cellStyle name="好_LID HOLIDAY 12 UB Angel Wrap in Box 5-21-12_Sheet2" xfId="40816"/>
    <cellStyle name="好_LID HOLIDAY 12 UB Angel Wrap in Box 5-21-12_Sheet2 2" xfId="40817"/>
    <cellStyle name="好_LID MAY JUNE 14 FEATURE WM Lawn Blankets 11-25-13" xfId="40818"/>
    <cellStyle name="好_LID MAY JUNE 14 FEATURE WM Lawn Blankets 11-25-13 2" xfId="40819"/>
    <cellStyle name="好_LID MAY JUNE 14 FEATURE WM Lawn Blankets 11-25-13_Sheet2" xfId="40820"/>
    <cellStyle name="好_LID MAY JUNE 14 FEATURE WM Lawn Blankets 11-25-13_Sheet2 2" xfId="40821"/>
    <cellStyle name="好_LID SUMMER 13 WM Lawn Blankets 11-16-12" xfId="40822"/>
    <cellStyle name="好_LID SUMMER 13 WM Lawn Blankets 11-16-12 2" xfId="40823"/>
    <cellStyle name="好_LID SUMMER 13 WM Lawn Blankets 11-16-12_Sheet2" xfId="40824"/>
    <cellStyle name="好_LID SUMMER 13 WM Lawn Blankets 11-16-12_Sheet2 2" xfId="40825"/>
    <cellStyle name="好_LID_Form-UB 7pc_Jacquards_change to Mainstays_new stock# and UPC#_7-07-11" xfId="10392"/>
    <cellStyle name="好_Macy 36store" xfId="47305"/>
    <cellStyle name="好_Macy Echo Jaipur marrakesh sardinia 36 new store Projections20111109" xfId="47306"/>
    <cellStyle name="好_Macy evaluation for Echo Jaipur marrakesh sardinia 36 new store_20111201" xfId="47307"/>
    <cellStyle name="好_Macy Harbor House SP12 Projections_20111025" xfId="47308"/>
    <cellStyle name="好_March 13 Market Project xls" xfId="3150"/>
    <cellStyle name="好_March 13 Market Project xls 2" xfId="13414"/>
    <cellStyle name="好_March 13 Market Project xls 2 2" xfId="40826"/>
    <cellStyle name="好_March 13 Market Project xls 3" xfId="18426"/>
    <cellStyle name="好_March 13 Market Project xls_Sheet1" xfId="40827"/>
    <cellStyle name="好_March 13 Market Project xls_Sheet2" xfId="40828"/>
    <cellStyle name="好_March 13 Market Project xls_Sheet2 2" xfId="40829"/>
    <cellStyle name="好_Master quote sheet for HP samples _09202012" xfId="3690"/>
    <cellStyle name="好_Master quote sheet for HP samples _09202012 2" xfId="13936"/>
    <cellStyle name="好_Master quote sheet for HP samples _09202012 2 2" xfId="40830"/>
    <cellStyle name="好_Master quote sheet for HP samples _09202012 3" xfId="18948"/>
    <cellStyle name="好_Master quote sheet for HP samples _09202012 3 2" xfId="40831"/>
    <cellStyle name="好_Master quote sheet for HP samples _09202012 3_Sheet2" xfId="40832"/>
    <cellStyle name="好_Master quote sheet for HP samples _09202012 4" xfId="40833"/>
    <cellStyle name="好_Master quote sheet for HP samples _09202012_Sheet1" xfId="40834"/>
    <cellStyle name="好_Master quote sheet for HP samples _09202012_Sheet2" xfId="40835"/>
    <cellStyle name="好_Master quote sheet for HP samples _09202012_Sheet2 2" xfId="40836"/>
    <cellStyle name="好_Master quote sheet for HP samples _09202012_Sheet2 3" xfId="40837"/>
    <cellStyle name="好_MCOM Echo SP12 Projections and Go Fwd Beds Projections20111010" xfId="47309"/>
    <cellStyle name="好_Meiyi quote sheet for showroom samples _09192012 update" xfId="3691"/>
    <cellStyle name="好_Meiyi quote sheet for showroom samples _09192012 update 2" xfId="13937"/>
    <cellStyle name="好_Meiyi quote sheet for showroom samples _09192012 update 2 2" xfId="40838"/>
    <cellStyle name="好_Meiyi quote sheet for showroom samples _09192012 update 3" xfId="18949"/>
    <cellStyle name="好_Meiyi quote sheet for showroom samples _09192012 update 3 2" xfId="40839"/>
    <cellStyle name="好_Meiyi quote sheet for showroom samples _09192012 update 3_Sheet2" xfId="40840"/>
    <cellStyle name="好_Meiyi quote sheet for showroom samples _09192012 update 4" xfId="40841"/>
    <cellStyle name="好_Meiyi quote sheet for showroom samples _09192012 update_Sheet1" xfId="40842"/>
    <cellStyle name="好_Meiyi quote sheet for showroom samples _09192012 update_Sheet2" xfId="40843"/>
    <cellStyle name="好_Meiyi quote sheet for showroom samples _09192012 update_Sheet2 2" xfId="40844"/>
    <cellStyle name="好_Meiyi quote sheet for showroom samples _09192012 update_Sheet2 3" xfId="40845"/>
    <cellStyle name="好_Minxing Haojiang TA quote sheet for HP 3-14-2013 " xfId="3692"/>
    <cellStyle name="好_Minxing Haojiang TA quote sheet for HP 3-14-2013  2" xfId="13938"/>
    <cellStyle name="好_Minxing Haojiang TA quote sheet for HP 3-14-2013  2 2" xfId="40846"/>
    <cellStyle name="好_Minxing Haojiang TA quote sheet for HP 3-14-2013  3" xfId="18950"/>
    <cellStyle name="好_Minxing Haojiang TA quote sheet for HP 3-14-2013  3 2" xfId="40847"/>
    <cellStyle name="好_Minxing Haojiang TA quote sheet for HP 3-14-2013  3_Sheet2" xfId="40848"/>
    <cellStyle name="好_Minxing Haojiang TA quote sheet for HP 3-14-2013  4" xfId="40849"/>
    <cellStyle name="好_Minxing Haojiang TA quote sheet for HP 3-14-2013 _Sheet1" xfId="40850"/>
    <cellStyle name="好_Minxing Haojiang TA quote sheet for HP 3-14-2013 _Sheet2" xfId="40851"/>
    <cellStyle name="好_Minxing Haojiang TA quote sheet for HP 3-14-2013 _Sheet2 2" xfId="40852"/>
    <cellStyle name="好_Minxing Haojiang TA quote sheet for HP 3-14-2013 _Sheet2 3" xfId="40853"/>
    <cellStyle name="好_MiZone" xfId="4004"/>
    <cellStyle name="好_MiZone 2" xfId="14237"/>
    <cellStyle name="好_MiZone 2 2" xfId="40854"/>
    <cellStyle name="好_MiZone 2_Sheet1" xfId="40855"/>
    <cellStyle name="好_MiZone 3" xfId="19249"/>
    <cellStyle name="好_MiZone 3 2" xfId="40856"/>
    <cellStyle name="好_MiZone 4" xfId="40857"/>
    <cellStyle name="好_MiZone_2014S panel ship date" xfId="40858"/>
    <cellStyle name="好_MiZone_2014S panel ship date 2" xfId="40859"/>
    <cellStyle name="好_MiZone_2014S panel ship date 2_Sheet2" xfId="40860"/>
    <cellStyle name="好_MiZone_2014S panel ship date 2_Sheet2 2" xfId="40861"/>
    <cellStyle name="好_MiZone_2014S panel ship date 3" xfId="40862"/>
    <cellStyle name="好_MiZone_2014S panel ship date_Sheet2" xfId="40863"/>
    <cellStyle name="好_MiZone_2014S panel ship date_Sheet2 2" xfId="40864"/>
    <cellStyle name="好_MiZone_2014S panel ship date_Sheet3" xfId="40865"/>
    <cellStyle name="好_MiZone_2014S panel ship date_Sheet3 2" xfId="40866"/>
    <cellStyle name="好_MiZone_2014S panel ship date_Sheet3_Sheet2" xfId="40867"/>
    <cellStyle name="好_MiZone_2014S panel ship date_Sheet3_Sheet2 2" xfId="40868"/>
    <cellStyle name="好_MiZone_Sheet1" xfId="40869"/>
    <cellStyle name="好_MiZone_Sheet1_1" xfId="40870"/>
    <cellStyle name="好_MiZone_Sheet2" xfId="40871"/>
    <cellStyle name="好_MiZone_Sheet2 2" xfId="40872"/>
    <cellStyle name="好_MiZone_Sheet2 3" xfId="40873"/>
    <cellStyle name="好_MY quote sheet for HP samples _09152012" xfId="3693"/>
    <cellStyle name="好_MY quote sheet for HP samples _09152012 2" xfId="13939"/>
    <cellStyle name="好_MY quote sheet for HP samples _09152012 2 2" xfId="40874"/>
    <cellStyle name="好_MY quote sheet for HP samples _09152012 3" xfId="18951"/>
    <cellStyle name="好_MY quote sheet for HP samples _09152012 3 2" xfId="40875"/>
    <cellStyle name="好_MY quote sheet for HP samples _09152012 3_Sheet2" xfId="40876"/>
    <cellStyle name="好_MY quote sheet for HP samples _09152012 4" xfId="40877"/>
    <cellStyle name="好_MY quote sheet for HP samples _09152012_Sheet1" xfId="40878"/>
    <cellStyle name="好_MY quote sheet for HP samples _09152012_Sheet2" xfId="40879"/>
    <cellStyle name="好_MY quote sheet for HP samples _09152012_Sheet2 2" xfId="40880"/>
    <cellStyle name="好_MY quote sheet for HP samples _09152012_Sheet2 3" xfId="40881"/>
    <cellStyle name="好_normal format" xfId="47310"/>
    <cellStyle name="好_normal format 2" xfId="47311"/>
    <cellStyle name="好_normal format_1" xfId="47312"/>
    <cellStyle name="好_normal format_1 2" xfId="47313"/>
    <cellStyle name="好_normal format_1_instructions" xfId="47314"/>
    <cellStyle name="好_normal format_instructions" xfId="47315"/>
    <cellStyle name="好_Ocean State pet bed commitment-101122" xfId="40882"/>
    <cellStyle name="好_Ocean State pet bed commitment-101122 2" xfId="40883"/>
    <cellStyle name="好_Ocean State pet bed commitment-101122_Sheet2" xfId="40884"/>
    <cellStyle name="好_OSJL Corduroy fleece pillow quote sheet-4-18-11" xfId="40885"/>
    <cellStyle name="好_OSJL Corduroy fleece pillow quote sheet-4-18-11 2" xfId="40886"/>
    <cellStyle name="好_OSJL Corduroy fleece pillow quote sheet-4-18-11_Sheet2" xfId="40887"/>
    <cellStyle name="好_Overstock Ottoman quotation-master-20110928" xfId="3694"/>
    <cellStyle name="好_Overstock Ottoman quotation-master-20110928 2" xfId="13940"/>
    <cellStyle name="好_Overstock Ottoman quotation-master-20110928 2 2" xfId="40888"/>
    <cellStyle name="好_Overstock Ottoman quotation-master-20110928 3" xfId="18952"/>
    <cellStyle name="好_Overstock Ottoman quotation-master-20110928 3 2" xfId="40889"/>
    <cellStyle name="好_Overstock Ottoman quotation-master-20110928 3_Sheet2" xfId="40890"/>
    <cellStyle name="好_Overstock Ottoman quotation-master-20110928 4" xfId="40891"/>
    <cellStyle name="好_Overstock Ottoman quotation-master-20110928_Sheet1" xfId="40892"/>
    <cellStyle name="好_Overstock Ottoman quotation-master-20110928_Sheet2" xfId="40893"/>
    <cellStyle name="好_Overstock Ottoman quotation-master-20110928_Sheet2 2" xfId="40894"/>
    <cellStyle name="好_Overstock Ottoman quotation-master-20110928_Sheet2 3" xfId="40895"/>
    <cellStyle name="好_Petsmart 2011 promo quote 20100817" xfId="40896"/>
    <cellStyle name="好_Petsmart 2011 promo quote 20100817 2" xfId="40897"/>
    <cellStyle name="好_Petsmart 2011 promo quote 20100817_Sheet2" xfId="40898"/>
    <cellStyle name="好_Petsmart 2011 promo quote 20101214" xfId="40899"/>
    <cellStyle name="好_Petsmart 2011 promo quote 20101214 2" xfId="40900"/>
    <cellStyle name="好_Petsmart 2011 promo quote 20101214_Sheet2" xfId="40901"/>
    <cellStyle name="好_Petsmart Black Friday quote sheet with costs-12-23-10" xfId="40902"/>
    <cellStyle name="好_Petsmart Black Friday quote sheet with costs-12-23-10 2" xfId="40903"/>
    <cellStyle name="好_Petsmart Black Friday quote sheet with costs-12-23-10_Sheet2" xfId="40904"/>
    <cellStyle name="好_Petsmart Fall 2011 inline pet bed quote sheet 100318-final" xfId="40905"/>
    <cellStyle name="好_Petsmart Fall 2011 inline pet bed quote sheet 100318-final 2" xfId="40906"/>
    <cellStyle name="好_Petsmart Fall 2011 inline pet bed quote sheet 100318-final_Sheet2" xfId="40907"/>
    <cellStyle name="好_PO " xfId="10081"/>
    <cellStyle name="好_PO _1" xfId="10082"/>
    <cellStyle name="好_PO _1 2" xfId="10167"/>
    <cellStyle name="好_PO Daily" xfId="10083"/>
    <cellStyle name="好_PO Daily 2" xfId="10168"/>
    <cellStyle name="好_Pooled inventory 3M moisture pad 0417012" xfId="40908"/>
    <cellStyle name="好_Pooled inventory 3M moisture pad 0417012 2" xfId="40909"/>
    <cellStyle name="好_Pooled inventory 3M moisture pad 0417012 3" xfId="40910"/>
    <cellStyle name="好_Pooled inventory 3M moisture pad 0417012_Sheet2" xfId="40911"/>
    <cellStyle name="好_Pooled inventory 3M moisture pad 0417012_Sheet2 2" xfId="40912"/>
    <cellStyle name="好_Pooled inventory 3M moisture pad 0417012_Sheet2 3" xfId="40913"/>
    <cellStyle name="好_PSP Assortment FY 2011-12" xfId="40914"/>
    <cellStyle name="好_PSP Assortment FY 2011-12 (2)" xfId="40915"/>
    <cellStyle name="好_PSP Assortment FY 2011-12 (2) 2" xfId="40916"/>
    <cellStyle name="好_PSP Assortment FY 2011-12 (2)_Sheet2" xfId="40917"/>
    <cellStyle name="好_PSP Assortment FY 2011-12 2" xfId="40918"/>
    <cellStyle name="好_PSP Assortment FY 2011-12 3" xfId="40919"/>
    <cellStyle name="好_PSP Assortment FY 2011-12 4" xfId="40920"/>
    <cellStyle name="好_PSP Assortment FY 2011-12_Sheet2" xfId="40921"/>
    <cellStyle name="好_PSP promo quotation2010 06 03(1)" xfId="40922"/>
    <cellStyle name="好_PSP promo quotation2010 06 03(1) 2" xfId="40923"/>
    <cellStyle name="好_PSP promo quotation2010 06 03(1)_Sheet2" xfId="40924"/>
    <cellStyle name="好_Q4 2011 Throws  Bed Directive" xfId="40925"/>
    <cellStyle name="好_Q4 2011 Throws  Bed Directive 2" xfId="40926"/>
    <cellStyle name="好_Q4 2011 Throws  Bed Directive_Sheet2" xfId="40927"/>
    <cellStyle name="好_Quotation sheet for HP sample from TC 2011-08-29 (3)" xfId="3695"/>
    <cellStyle name="好_Quotation sheet for HP sample from TC 2011-08-29 (3) 2" xfId="13941"/>
    <cellStyle name="好_Quotation sheet for HP sample from TC 2011-08-29 (3) 2 2" xfId="40929"/>
    <cellStyle name="好_Quotation sheet for HP sample from TC 2011-08-29 (3) 2 3" xfId="40928"/>
    <cellStyle name="好_Quotation sheet for HP sample from TC 2011-08-29 (3) 3" xfId="18953"/>
    <cellStyle name="好_Quotation sheet for HP sample from TC 2011-08-29 (3) 3 2" xfId="40930"/>
    <cellStyle name="好_Quotation sheet for HP sample from TC 2011-08-29 (3)_Sheet1" xfId="40931"/>
    <cellStyle name="好_Quotation sheet for HP sample from TC 2011-08-29 (3)_Sheet2" xfId="40932"/>
    <cellStyle name="好_Quotation sheet for HP sample from TC 2011-08-29 (3)_Sheet2 2" xfId="40933"/>
    <cellStyle name="好_Quotation sheet for HP sample from TC 2011-08-29 (3)_Sheet2 3" xfId="40934"/>
    <cellStyle name="好_quote sheet for JCP  _08022012 (2)" xfId="3696"/>
    <cellStyle name="好_quote sheet for JCP  _08022012 (2) 2" xfId="13942"/>
    <cellStyle name="好_quote sheet for JCP  _08022012 (2) 2 2" xfId="40936"/>
    <cellStyle name="好_quote sheet for JCP  _08022012 (2) 2 3" xfId="40935"/>
    <cellStyle name="好_quote sheet for JCP  _08022012 (2) 3" xfId="18954"/>
    <cellStyle name="好_quote sheet for JCP  _08022012 (2) 3 2" xfId="40937"/>
    <cellStyle name="好_quote sheet for JCP  _08022012 (2)_Sheet1" xfId="40938"/>
    <cellStyle name="好_quote sheet for JCP  _08022012 (2)_Sheet2" xfId="40939"/>
    <cellStyle name="好_quote sheet for JCP  _08022012 (2)_Sheet2 2" xfId="40940"/>
    <cellStyle name="好_quote sheet for JCP  _08022012 (2)_Sheet2 3" xfId="40941"/>
    <cellStyle name="好_quote sheet for Overstock _09062012" xfId="3697"/>
    <cellStyle name="好_quote sheet for Overstock _09062012 2" xfId="13943"/>
    <cellStyle name="好_quote sheet for Overstock _09062012 2 2" xfId="40942"/>
    <cellStyle name="好_quote sheet for Overstock _09062012 3" xfId="18955"/>
    <cellStyle name="好_quote sheet for Overstock _09062012 3 2" xfId="40943"/>
    <cellStyle name="好_quote sheet for Overstock _09062012 3_Sheet2" xfId="40944"/>
    <cellStyle name="好_quote sheet for Overstock _09062012 4" xfId="40945"/>
    <cellStyle name="好_quote sheet for Overstock _09062012_Sheet1" xfId="40946"/>
    <cellStyle name="好_quote sheet for Overstock _09062012_Sheet2" xfId="40947"/>
    <cellStyle name="好_quote sheet for Overstock _09062012_Sheet2 2" xfId="40948"/>
    <cellStyle name="好_quote sheet for Overstock _09062012_Sheet2 3" xfId="40949"/>
    <cellStyle name="好_quote sheet for two tables for Overstock 5-17-2013 (2)" xfId="3698"/>
    <cellStyle name="好_quote sheet for two tables for Overstock 5-17-2013 (2) 2" xfId="13944"/>
    <cellStyle name="好_quote sheet for two tables for Overstock 5-17-2013 (2) 2 2" xfId="40950"/>
    <cellStyle name="好_quote sheet for two tables for Overstock 5-17-2013 (2) 3" xfId="18956"/>
    <cellStyle name="好_quote sheet for two tables for Overstock 5-17-2013 (2) 3 2" xfId="40951"/>
    <cellStyle name="好_quote sheet for two tables for Overstock 5-17-2013 (2) 3_Sheet2" xfId="40952"/>
    <cellStyle name="好_quote sheet for two tables for Overstock 5-17-2013 (2) 4" xfId="40953"/>
    <cellStyle name="好_quote sheet for two tables for Overstock 5-17-2013 (2)_Sheet1" xfId="40954"/>
    <cellStyle name="好_quote sheet for two tables for Overstock 5-17-2013 (2)_Sheet2" xfId="40955"/>
    <cellStyle name="好_quote sheet for two tables for Overstock 5-17-2013 (2)_Sheet2 2" xfId="40956"/>
    <cellStyle name="好_quote sheet for two tables for Overstock 5-17-2013 (2)_Sheet2 3" xfId="40957"/>
    <cellStyle name="好_report" xfId="978"/>
    <cellStyle name="好_report 2" xfId="2756"/>
    <cellStyle name="好_report 2 2" xfId="13070"/>
    <cellStyle name="好_report 2 2 2" xfId="21481"/>
    <cellStyle name="好_report 2 3" xfId="18087"/>
    <cellStyle name="好_report 3" xfId="12411"/>
    <cellStyle name="好_report 4" xfId="17428"/>
    <cellStyle name="好_Retail Price" xfId="10084"/>
    <cellStyle name="好_Retail Price 2" xfId="10169"/>
    <cellStyle name="好_rollout" xfId="47316"/>
    <cellStyle name="好_rollout 2" xfId="47317"/>
    <cellStyle name="好_rollout_instructions" xfId="47318"/>
    <cellStyle name="好_Sheet1" xfId="979"/>
    <cellStyle name="好_Sheet1 2" xfId="2757"/>
    <cellStyle name="好_Sheet1 2 2" xfId="2772"/>
    <cellStyle name="好_Sheet1 2 2 2" xfId="13086"/>
    <cellStyle name="好_Sheet1 2 2 3" xfId="18103"/>
    <cellStyle name="好_Sheet1 2 3" xfId="13071"/>
    <cellStyle name="好_Sheet1 2 3 2" xfId="40958"/>
    <cellStyle name="好_Sheet1 2 4" xfId="18088"/>
    <cellStyle name="好_Sheet1 3" xfId="12412"/>
    <cellStyle name="好_Sheet1 3 2" xfId="40959"/>
    <cellStyle name="好_Sheet1 4" xfId="17429"/>
    <cellStyle name="好_Sheet1 4 2" xfId="40960"/>
    <cellStyle name="好_Sheet1_1" xfId="40961"/>
    <cellStyle name="好_Sheet1_BBB proj for Calypso 993store" xfId="47319"/>
    <cellStyle name="好_Sheet1_BBB proj for Calypso 993store 2" xfId="47320"/>
    <cellStyle name="好_Sheet1_Ecom Decorative Pillows Fall2013 Quote Sheet 20131111 CCD" xfId="4889"/>
    <cellStyle name="好_Sheet1_Ecom Decorative Pillows Fall2013 Quote Sheet 20131111 CCD 2" xfId="5914"/>
    <cellStyle name="好_Sheet1_Ecom Decorative Pillows Fall2013 Quote Sheet 20131111 CCD 2 2" xfId="16079"/>
    <cellStyle name="好_Sheet1_Ecom Decorative Pillows Fall2013 Quote Sheet 20131111 CCD 2 3" xfId="21091"/>
    <cellStyle name="好_Sheet1_Ecom Decorative Pillows Fall2013 Quote Sheet 20131111 CCD 3" xfId="15071"/>
    <cellStyle name="好_Sheet1_Ecom Decorative Pillows Fall2013 Quote Sheet 20131111 CCD 4" xfId="20083"/>
    <cellStyle name="好_Sheet1_instructions" xfId="47321"/>
    <cellStyle name="好_Sheet1_Sheet1" xfId="40962"/>
    <cellStyle name="好_Sheet1_Sheet2" xfId="40963"/>
    <cellStyle name="好_Sheet1_Sheet2 2" xfId="40964"/>
    <cellStyle name="好_Sheet1_Sheet2 3" xfId="40965"/>
    <cellStyle name="好_Sheet2" xfId="980"/>
    <cellStyle name="好_Sheet2 2" xfId="12413"/>
    <cellStyle name="好_Sheet2 2 2" xfId="47322"/>
    <cellStyle name="好_Sheet2 2 3" xfId="40966"/>
    <cellStyle name="好_Sheet2 2_Sheet2" xfId="40967"/>
    <cellStyle name="好_Sheet2 2_Sheet2 2" xfId="40968"/>
    <cellStyle name="好_Sheet2 3" xfId="17430"/>
    <cellStyle name="好_Sheet2 3 2" xfId="40969"/>
    <cellStyle name="好_Sheet2_1" xfId="40970"/>
    <cellStyle name="好_Sheet2_1 2" xfId="40971"/>
    <cellStyle name="好_Sheet2_1 3" xfId="40972"/>
    <cellStyle name="好_Sheet2_11.6" xfId="47323"/>
    <cellStyle name="好_Sheet2_11.6 2" xfId="47324"/>
    <cellStyle name="好_Sheet2_11.6_instructions" xfId="47325"/>
    <cellStyle name="好_Sheet2_instructions" xfId="47326"/>
    <cellStyle name="好_Sheet2_Sheet1" xfId="40973"/>
    <cellStyle name="好_Sheet2_Sheet2" xfId="40974"/>
    <cellStyle name="好_Sheet2_Sheet2 2" xfId="40975"/>
    <cellStyle name="好_Sheet2_Sheet3" xfId="40976"/>
    <cellStyle name="好_Sheet2_Sheet3 2" xfId="40977"/>
    <cellStyle name="好_Sheet2_Sheet3_Sheet2" xfId="40978"/>
    <cellStyle name="好_Sheet2_Sheet3_Sheet2 2" xfId="40979"/>
    <cellStyle name="好_Sheet3" xfId="1287"/>
    <cellStyle name="好_Sheet3 2" xfId="12711"/>
    <cellStyle name="好_Sheet3 2 2" xfId="40981"/>
    <cellStyle name="好_Sheet3 3" xfId="17728"/>
    <cellStyle name="好_Sheet3 3 2" xfId="40980"/>
    <cellStyle name="好_Sheet3_Sheet2" xfId="40982"/>
    <cellStyle name="好_Sheet3_Sheet2 2" xfId="40983"/>
    <cellStyle name="好_Sheet4" xfId="10085"/>
    <cellStyle name="好_Sheet4 2" xfId="10170"/>
    <cellStyle name="好_Sheet4 2 2" xfId="40984"/>
    <cellStyle name="好_Sheet4 2_Sheet2" xfId="40985"/>
    <cellStyle name="好_Sheet4 2_Sheet2 2" xfId="40986"/>
    <cellStyle name="好_Sheet4 3" xfId="40987"/>
    <cellStyle name="好_Sheet4_Sheet1" xfId="40988"/>
    <cellStyle name="好_Sheet4_Sheet2" xfId="40989"/>
    <cellStyle name="好_Sheet4_Sheet2 2" xfId="40990"/>
    <cellStyle name="好_Sheet4_Sheet3" xfId="40991"/>
    <cellStyle name="好_Sheet4_Sheet3 2" xfId="40992"/>
    <cellStyle name="好_Sheet4_Sheet3_Sheet2" xfId="40993"/>
    <cellStyle name="好_Sheet4_Sheet3_Sheet2 2" xfId="40994"/>
    <cellStyle name="好_Sheet6" xfId="40995"/>
    <cellStyle name="好_Sheet6 2" xfId="40996"/>
    <cellStyle name="好_Sheet6_Sheet2" xfId="40997"/>
    <cellStyle name="好_Sheet6_Sheet2 2" xfId="40998"/>
    <cellStyle name="好_Summary" xfId="47327"/>
    <cellStyle name="好_Summary 2" xfId="47328"/>
    <cellStyle name="好_Summary 2 2" xfId="47329"/>
    <cellStyle name="好_Summary 3" xfId="47330"/>
    <cellStyle name="好_Summary_1" xfId="47331"/>
    <cellStyle name="好_Summary_1 2" xfId="47332"/>
    <cellStyle name="好_Summary_1_BBB proj for Calypso 993store" xfId="47333"/>
    <cellStyle name="好_Summary_1_BBB proj for Calypso 993store 2" xfId="47334"/>
    <cellStyle name="好_Summary_1_instructions" xfId="47335"/>
    <cellStyle name="好_Summary_BBB evaluation for Calypso 993store _20111121_frank" xfId="47336"/>
    <cellStyle name="好_Summary_BBB evaluation for Calypso 993store _20111121_frank 2" xfId="47337"/>
    <cellStyle name="好_Summary_BBB evaluation for Calypso 993store _20111121_frank_BBB proj for Calypso 993store" xfId="47338"/>
    <cellStyle name="好_Summary_BBB evaluation for Calypso 993store _20111121_frank_BBB proj for Calypso 993store 2" xfId="47339"/>
    <cellStyle name="好_Summary_BBB evaluation for Calypso 993store _20111121_frank_instructions" xfId="47340"/>
    <cellStyle name="好_Summary_BBB proj for Calypso 993store" xfId="47341"/>
    <cellStyle name="好_Summary_BBB proj for Calypso 993store 2" xfId="47342"/>
    <cellStyle name="好_Summary_instructions" xfId="47343"/>
    <cellStyle name="好_Summary_Summary" xfId="47344"/>
    <cellStyle name="好_Summary_Summary 2" xfId="47345"/>
    <cellStyle name="好_Summary_Summary_BBB proj for Calypso 993store" xfId="47346"/>
    <cellStyle name="好_Summary_Summary_BBB proj for Calypso 993store 2" xfId="47347"/>
    <cellStyle name="好_Summary_Summary_instructions" xfId="47348"/>
    <cellStyle name="好_Table_Product BBB&amp;Pets&amp;PSP&amp;Cost" xfId="3151"/>
    <cellStyle name="好_Table_Product BBB&amp;Pets&amp;PSP&amp;Cost 10" xfId="44888"/>
    <cellStyle name="好_Table_Product BBB&amp;Pets&amp;PSP&amp;Cost 2" xfId="4340"/>
    <cellStyle name="好_Table_Product BBB&amp;Pets&amp;PSP&amp;Cost 2 2" xfId="14564"/>
    <cellStyle name="好_Table_Product BBB&amp;Pets&amp;PSP&amp;Cost 2 3" xfId="19576"/>
    <cellStyle name="好_Table_Product BBB&amp;Pets&amp;PSP&amp;Cost 2_Sheet1" xfId="40999"/>
    <cellStyle name="好_Table_Product BBB&amp;Pets&amp;PSP&amp;Cost 2_Sheet2" xfId="41000"/>
    <cellStyle name="好_Table_Product BBB&amp;Pets&amp;PSP&amp;Cost 2_Sheet2 2" xfId="41001"/>
    <cellStyle name="好_Table_Product BBB&amp;Pets&amp;PSP&amp;Cost 3" xfId="13415"/>
    <cellStyle name="好_Table_Product BBB&amp;Pets&amp;PSP&amp;Cost 3 2" xfId="41002"/>
    <cellStyle name="好_Table_Product BBB&amp;Pets&amp;PSP&amp;Cost 4" xfId="18427"/>
    <cellStyle name="好_Table_Product BBB&amp;Pets&amp;PSP&amp;Cost 5" xfId="44672"/>
    <cellStyle name="好_Table_Product BBB&amp;Pets&amp;PSP&amp;Cost 6" xfId="44101"/>
    <cellStyle name="好_Table_Product BBB&amp;Pets&amp;PSP&amp;Cost 7" xfId="44480"/>
    <cellStyle name="好_Table_Product BBB&amp;Pets&amp;PSP&amp;Cost 8" xfId="44267"/>
    <cellStyle name="好_Table_Product BBB&amp;Pets&amp;PSP&amp;Cost 9" xfId="44357"/>
    <cellStyle name="好_Table_Product BBB&amp;Pets&amp;PSP&amp;Cost_Sheet1" xfId="41003"/>
    <cellStyle name="好_Table_Product BBB&amp;Pets&amp;PSP&amp;Cost_Sheet1_1" xfId="41004"/>
    <cellStyle name="好_Table_Product BBB&amp;Pets&amp;PSP&amp;Cost_Sheet2" xfId="41005"/>
    <cellStyle name="好_Table_Product BBB&amp;Pets&amp;PSP&amp;Cost_Sheet2 2" xfId="41006"/>
    <cellStyle name="好_Table_Product BBB&amp;Pets&amp;PSP&amp;Cost_Sheet3" xfId="41007"/>
    <cellStyle name="好_Table_Product BBB&amp;Pets&amp;PSP&amp;Cost_Sheet3 2" xfId="41008"/>
    <cellStyle name="好_Table_Product BBB&amp;Pets&amp;PSP&amp;Cost_Sheet3_Sheet2" xfId="41009"/>
    <cellStyle name="好_Table_Product BBB&amp;Pets&amp;PSP&amp;Cost_Sheet3_Sheet2 2" xfId="41010"/>
    <cellStyle name="好_TA-JLA April 2012 Sample Order (3)" xfId="3699"/>
    <cellStyle name="好_TA-JLA April 2012 Sample Order (3) 10" xfId="22469"/>
    <cellStyle name="好_TA-JLA April 2012 Sample Order (3) 2" xfId="3700"/>
    <cellStyle name="好_TA-JLA April 2012 Sample Order (3) 2 2" xfId="13946"/>
    <cellStyle name="好_TA-JLA April 2012 Sample Order (3) 2 2 2" xfId="41011"/>
    <cellStyle name="好_TA-JLA April 2012 Sample Order (3) 2 3" xfId="18958"/>
    <cellStyle name="好_TA-JLA April 2012 Sample Order (3) 2_Sheet1" xfId="41012"/>
    <cellStyle name="好_TA-JLA April 2012 Sample Order (3) 3" xfId="13945"/>
    <cellStyle name="好_TA-JLA April 2012 Sample Order (3) 3 2" xfId="41013"/>
    <cellStyle name="好_TA-JLA April 2012 Sample Order (3) 4" xfId="18957"/>
    <cellStyle name="好_TA-JLA April 2012 Sample Order (3) 4 2" xfId="41014"/>
    <cellStyle name="好_TA-JLA April 2012 Sample Order (3) 5" xfId="33353"/>
    <cellStyle name="好_TA-JLA April 2012 Sample Order (3) 6" xfId="22604"/>
    <cellStyle name="好_TA-JLA April 2012 Sample Order (3) 7" xfId="44801"/>
    <cellStyle name="好_TA-JLA April 2012 Sample Order (3) 8" xfId="22612"/>
    <cellStyle name="好_TA-JLA April 2012 Sample Order (3) 9" xfId="44192"/>
    <cellStyle name="好_TA-JLA April 2012 Sample Order (3)_2014S panel ship date" xfId="41015"/>
    <cellStyle name="好_TA-JLA April 2012 Sample Order (3)_2014S panel ship date 2" xfId="41016"/>
    <cellStyle name="好_TA-JLA April 2012 Sample Order (3)_2014S panel ship date 2_Sheet2" xfId="41017"/>
    <cellStyle name="好_TA-JLA April 2012 Sample Order (3)_2014S panel ship date 2_Sheet2 2" xfId="41018"/>
    <cellStyle name="好_TA-JLA April 2012 Sample Order (3)_2014S panel ship date 3" xfId="41019"/>
    <cellStyle name="好_TA-JLA April 2012 Sample Order (3)_2014S panel ship date_Sheet2" xfId="41020"/>
    <cellStyle name="好_TA-JLA April 2012 Sample Order (3)_2014S panel ship date_Sheet2 2" xfId="41021"/>
    <cellStyle name="好_TA-JLA April 2012 Sample Order (3)_2014S panel ship date_Sheet3" xfId="41022"/>
    <cellStyle name="好_TA-JLA April 2012 Sample Order (3)_2014S panel ship date_Sheet3 2" xfId="41023"/>
    <cellStyle name="好_TA-JLA April 2012 Sample Order (3)_2014S panel ship date_Sheet3_Sheet2" xfId="41024"/>
    <cellStyle name="好_TA-JLA April 2012 Sample Order (3)_2014S panel ship date_Sheet3_Sheet2 2" xfId="41025"/>
    <cellStyle name="好_TA-JLA April 2012 Sample Order (3)_Review and action interface" xfId="48393"/>
    <cellStyle name="好_TA-JLA April 2012 Sample Order (3)_Sheet1" xfId="41026"/>
    <cellStyle name="好_TA-JLA April 2012 Sample Order (3)_Sheet1_1" xfId="41027"/>
    <cellStyle name="好_TA-JLA April 2012 Sample Order (3)_Sheet2" xfId="41028"/>
    <cellStyle name="好_TA-JLA April 2012 Sample Order (3)_Sheet2 2" xfId="41029"/>
    <cellStyle name="好_TA-JLA April 2012 Sample Order (3)_Sheet2 3" xfId="41030"/>
    <cellStyle name="好_TG 8件套 2011 03 30 from  helle" xfId="4519"/>
    <cellStyle name="好_TG 8件套 2011 03 30 from  helle 2" xfId="14719"/>
    <cellStyle name="好_TG 8件套 2011 03 30 from  helle 3" xfId="19731"/>
    <cellStyle name="好_Total quote sheet for 201304 HP chairs" xfId="3701"/>
    <cellStyle name="好_Total quote sheet for 201304 HP chairs 2" xfId="13947"/>
    <cellStyle name="好_Total quote sheet for 201304 HP chairs 2 2" xfId="41031"/>
    <cellStyle name="好_Total quote sheet for 201304 HP chairs 3" xfId="18959"/>
    <cellStyle name="好_Total quote sheet for 201304 HP chairs 3 2" xfId="41032"/>
    <cellStyle name="好_Total quote sheet for 201304 HP chairs 3_Sheet2" xfId="41033"/>
    <cellStyle name="好_Total quote sheet for 201304 HP chairs 4" xfId="41034"/>
    <cellStyle name="好_Total quote sheet for 201304 HP chairs_Sheet1" xfId="41035"/>
    <cellStyle name="好_Total quote sheet for 201304 HP chairs_Sheet2" xfId="41036"/>
    <cellStyle name="好_Total quote sheet for 201304 HP chairs_Sheet2 2" xfId="41037"/>
    <cellStyle name="好_Total quote sheet for 201304 HP chairs_Sheet2 3" xfId="41038"/>
    <cellStyle name="好_Total quote sheet for 201304 HP samples _updated on 3-25-2013 (3)" xfId="3702"/>
    <cellStyle name="好_Total quote sheet for 201304 HP samples _updated on 3-25-2013 (3) 2" xfId="13948"/>
    <cellStyle name="好_Total quote sheet for 201304 HP samples _updated on 3-25-2013 (3) 2 2" xfId="41039"/>
    <cellStyle name="好_Total quote sheet for 201304 HP samples _updated on 3-25-2013 (3) 3" xfId="18960"/>
    <cellStyle name="好_Total quote sheet for 201304 HP samples _updated on 3-25-2013 (3) 3 2" xfId="41040"/>
    <cellStyle name="好_Total quote sheet for 201304 HP samples _updated on 3-25-2013 (3) 3_Sheet2" xfId="41041"/>
    <cellStyle name="好_Total quote sheet for 201304 HP samples _updated on 3-25-2013 (3) 4" xfId="41042"/>
    <cellStyle name="好_Total quote sheet for 201304 HP samples _updated on 3-25-2013 (3)_Sheet1" xfId="41043"/>
    <cellStyle name="好_Total quote sheet for 201304 HP samples _updated on 3-25-2013 (3)_Sheet2" xfId="41044"/>
    <cellStyle name="好_Total quote sheet for 201304 HP samples _updated on 3-25-2013 (3)_Sheet2 2" xfId="41045"/>
    <cellStyle name="好_Total quote sheet for 201304 HP samples _updated on 3-25-2013 (3)_Sheet2 3" xfId="41046"/>
    <cellStyle name="好_Total quote sheet for 201304 HP samples _updated on 3-26-2013 (2)" xfId="3703"/>
    <cellStyle name="好_Total quote sheet for 201304 HP samples _updated on 3-26-2013 (2) 2" xfId="13949"/>
    <cellStyle name="好_Total quote sheet for 201304 HP samples _updated on 3-26-2013 (2) 2 2" xfId="41047"/>
    <cellStyle name="好_Total quote sheet for 201304 HP samples _updated on 3-26-2013 (2) 3" xfId="18961"/>
    <cellStyle name="好_Total quote sheet for 201304 HP samples _updated on 3-26-2013 (2) 3 2" xfId="41048"/>
    <cellStyle name="好_Total quote sheet for 201304 HP samples _updated on 3-26-2013 (2) 3_Sheet2" xfId="41049"/>
    <cellStyle name="好_Total quote sheet for 201304 HP samples _updated on 3-26-2013 (2) 4" xfId="41050"/>
    <cellStyle name="好_Total quote sheet for 201304 HP samples _updated on 3-26-2013 (2)_Sheet1" xfId="41051"/>
    <cellStyle name="好_Total quote sheet for 201304 HP samples _updated on 3-26-2013 (2)_Sheet2" xfId="41052"/>
    <cellStyle name="好_Total quote sheet for 201304 HP samples _updated on 3-26-2013 (2)_Sheet2 2" xfId="41053"/>
    <cellStyle name="好_Total quote sheet for 201304 HP samples _updated on 3-26-2013 (2)_Sheet2 3" xfId="41054"/>
    <cellStyle name="好_Total quote sheet for 201304 HP samples 3-15-2013" xfId="3704"/>
    <cellStyle name="好_Total quote sheet for 201304 HP samples 3-15-2013 2" xfId="13950"/>
    <cellStyle name="好_Total quote sheet for 201304 HP samples 3-15-2013 2 2" xfId="41055"/>
    <cellStyle name="好_Total quote sheet for 201304 HP samples 3-15-2013 3" xfId="18962"/>
    <cellStyle name="好_Total quote sheet for 201304 HP samples 3-15-2013 3 2" xfId="41056"/>
    <cellStyle name="好_Total quote sheet for 201304 HP samples 3-15-2013 3_Sheet2" xfId="41057"/>
    <cellStyle name="好_Total quote sheet for 201304 HP samples 3-15-2013 4" xfId="41058"/>
    <cellStyle name="好_Total quote sheet for 201304 HP samples 3-15-2013_Sheet1" xfId="41059"/>
    <cellStyle name="好_Total quote sheet for 201304 HP samples 3-15-2013_Sheet2" xfId="41060"/>
    <cellStyle name="好_Total quote sheet for 201304 HP samples 3-15-2013_Sheet2 2" xfId="41061"/>
    <cellStyle name="好_Total quote sheet for 201304 HP samples 3-15-2013_Sheet2 3" xfId="41062"/>
    <cellStyle name="好_Total quote sheet for 201304 HP samples 3-18-2013" xfId="3705"/>
    <cellStyle name="好_Total quote sheet for 201304 HP samples 3-18-2013 2" xfId="13951"/>
    <cellStyle name="好_Total quote sheet for 201304 HP samples 3-18-2013 2 2" xfId="41063"/>
    <cellStyle name="好_Total quote sheet for 201304 HP samples 3-18-2013 3" xfId="18963"/>
    <cellStyle name="好_Total quote sheet for 201304 HP samples 3-18-2013 3 2" xfId="41064"/>
    <cellStyle name="好_Total quote sheet for 201304 HP samples 3-18-2013 3_Sheet2" xfId="41065"/>
    <cellStyle name="好_Total quote sheet for 201304 HP samples 3-18-2013 4" xfId="41066"/>
    <cellStyle name="好_Total quote sheet for 201304 HP samples 3-18-2013_Sheet1" xfId="41067"/>
    <cellStyle name="好_Total quote sheet for 201304 HP samples 3-18-2013_Sheet2" xfId="41068"/>
    <cellStyle name="好_Total quote sheet for 201304 HP samples 3-18-2013_Sheet2 2" xfId="41069"/>
    <cellStyle name="好_Total quote sheet for 201304 HP samples 3-18-2013_Sheet2 3" xfId="41070"/>
    <cellStyle name="好_total quote sheet for HP samples 9-20-2013" xfId="41071"/>
    <cellStyle name="好_total quote sheet for HP samples 9-20-2013_Sheet2" xfId="41072"/>
    <cellStyle name="好_total quote sheet for Overstock 2-25-2013" xfId="3706"/>
    <cellStyle name="好_total quote sheet for Overstock 2-25-2013 2" xfId="13952"/>
    <cellStyle name="好_total quote sheet for Overstock 2-25-2013 2 2" xfId="41073"/>
    <cellStyle name="好_total quote sheet for Overstock 2-25-2013 3" xfId="18964"/>
    <cellStyle name="好_total quote sheet for Overstock 2-25-2013 3 2" xfId="41074"/>
    <cellStyle name="好_total quote sheet for Overstock 2-25-2013 3_Sheet2" xfId="41075"/>
    <cellStyle name="好_total quote sheet for Overstock 2-25-2013 4" xfId="41076"/>
    <cellStyle name="好_total quote sheet for Overstock 2-25-2013_Sheet1" xfId="41077"/>
    <cellStyle name="好_total quote sheet for Overstock 2-25-2013_Sheet2" xfId="41078"/>
    <cellStyle name="好_total quote sheet for Overstock 2-25-2013_Sheet2 2" xfId="41079"/>
    <cellStyle name="好_total quote sheet for Overstock 2-25-2013_Sheet2 3" xfId="41080"/>
    <cellStyle name="好_TSS-Target Fall 10 D60 TOB bedding--91219" xfId="4520"/>
    <cellStyle name="好_TSS-Target Fall 10 D60 TOB bedding--91219 2" xfId="14720"/>
    <cellStyle name="好_TSS-Target Fall 10 D60 TOB bedding--91219 3" xfId="19732"/>
    <cellStyle name="好_TW Home Quotation sheet for JCP _07162012 (2)" xfId="3707"/>
    <cellStyle name="好_TW Home Quotation sheet for JCP _07162012 (2) 2" xfId="13953"/>
    <cellStyle name="好_TW Home Quotation sheet for JCP _07162012 (2) 2 2" xfId="41082"/>
    <cellStyle name="好_TW Home Quotation sheet for JCP _07162012 (2) 2 3" xfId="41081"/>
    <cellStyle name="好_TW Home Quotation sheet for JCP _07162012 (2) 3" xfId="18965"/>
    <cellStyle name="好_TW Home Quotation sheet for JCP _07162012 (2) 3 2" xfId="41083"/>
    <cellStyle name="好_TW Home Quotation sheet for JCP _07162012 (2)_Sheet1" xfId="41084"/>
    <cellStyle name="好_TW Home Quotation sheet for JCP _07162012 (2)_Sheet2" xfId="41085"/>
    <cellStyle name="好_TW Home Quotation sheet for JCP _07162012 (2)_Sheet2 2" xfId="41086"/>
    <cellStyle name="好_TW Home Quotation sheet for JCP _07162012 (2)_Sheet2 3" xfId="41087"/>
    <cellStyle name="好_TW Home Quotation sheet for JCP _07182012" xfId="3708"/>
    <cellStyle name="好_TW Home Quotation sheet for JCP _07182012 2" xfId="13954"/>
    <cellStyle name="好_TW Home Quotation sheet for JCP _07182012 2 2" xfId="41089"/>
    <cellStyle name="好_TW Home Quotation sheet for JCP _07182012 2 3" xfId="41088"/>
    <cellStyle name="好_TW Home Quotation sheet for JCP _07182012 3" xfId="18966"/>
    <cellStyle name="好_TW Home Quotation sheet for JCP _07182012 3 2" xfId="41090"/>
    <cellStyle name="好_TW Home Quotation sheet for JCP _07182012_Sheet1" xfId="41091"/>
    <cellStyle name="好_TW Home Quotation sheet for JCP _07182012_Sheet2" xfId="41092"/>
    <cellStyle name="好_TW Home Quotation sheet for JCP _07182012_Sheet2 2" xfId="41093"/>
    <cellStyle name="好_TW Home Quotation sheet for JCP _07182012_Sheet2 3" xfId="41094"/>
    <cellStyle name="好_TW Home Quotation sheet for JCP _07192012 - KD none KD (2)" xfId="3709"/>
    <cellStyle name="好_TW Home Quotation sheet for JCP _07192012 - KD none KD (2) 2" xfId="13955"/>
    <cellStyle name="好_TW Home Quotation sheet for JCP _07192012 - KD none KD (2) 2 2" xfId="41096"/>
    <cellStyle name="好_TW Home Quotation sheet for JCP _07192012 - KD none KD (2) 2 3" xfId="41095"/>
    <cellStyle name="好_TW Home Quotation sheet for JCP _07192012 - KD none KD (2) 3" xfId="18967"/>
    <cellStyle name="好_TW Home Quotation sheet for JCP _07192012 - KD none KD (2) 3 2" xfId="41097"/>
    <cellStyle name="好_TW Home Quotation sheet for JCP _07192012 - KD none KD (2)_Sheet1" xfId="41098"/>
    <cellStyle name="好_TW Home Quotation sheet for JCP _07192012 - KD none KD (2)_Sheet2" xfId="41099"/>
    <cellStyle name="好_TW Home Quotation sheet for JCP _07192012 - KD none KD (2)_Sheet2 2" xfId="41100"/>
    <cellStyle name="好_TW Home Quotation sheet for JCP _07192012 - KD none KD (2)_Sheet2 3" xfId="41101"/>
    <cellStyle name="好_TW Home Quotation sheet HeYuan HP Show 2012-2-19" xfId="3710"/>
    <cellStyle name="好_TW Home Quotation sheet HeYuan HP Show 2012-2-19 2" xfId="13956"/>
    <cellStyle name="好_TW Home Quotation sheet HeYuan HP Show 2012-2-19 2 2" xfId="41103"/>
    <cellStyle name="好_TW Home Quotation sheet HeYuan HP Show 2012-2-19 2 3" xfId="41102"/>
    <cellStyle name="好_TW Home Quotation sheet HeYuan HP Show 2012-2-19 3" xfId="18968"/>
    <cellStyle name="好_TW Home Quotation sheet HeYuan HP Show 2012-2-19 3 2" xfId="41104"/>
    <cellStyle name="好_TW Home Quotation sheet HeYuan HP Show 2012-2-19_Sheet1" xfId="41105"/>
    <cellStyle name="好_TW Home Quotation sheet HeYuan HP Show 2012-2-19_Sheet2" xfId="41106"/>
    <cellStyle name="好_TW Home Quotation sheet HeYuan HP Show 2012-2-19_Sheet2 2" xfId="41107"/>
    <cellStyle name="好_TW Home Quotation sheet HeYuan HP Show 2012-2-19_Sheet2 3" xfId="41108"/>
    <cellStyle name="好_TW Home Quotation sheet Hongsheng HP Show 2012-2-29" xfId="3711"/>
    <cellStyle name="好_TW Home Quotation sheet Hongsheng HP Show 2012-2-29 2" xfId="13957"/>
    <cellStyle name="好_TW Home Quotation sheet Hongsheng HP Show 2012-2-29 2 2" xfId="41110"/>
    <cellStyle name="好_TW Home Quotation sheet Hongsheng HP Show 2012-2-29 2 3" xfId="41109"/>
    <cellStyle name="好_TW Home Quotation sheet Hongsheng HP Show 2012-2-29 3" xfId="18969"/>
    <cellStyle name="好_TW Home Quotation sheet Hongsheng HP Show 2012-2-29 3 2" xfId="41111"/>
    <cellStyle name="好_TW Home Quotation sheet Hongsheng HP Show 2012-2-29_Sheet1" xfId="41112"/>
    <cellStyle name="好_TW Home Quotation sheet Hongsheng HP Show 2012-2-29_Sheet2" xfId="41113"/>
    <cellStyle name="好_TW Home Quotation sheet Hongsheng HP Show 2012-2-29_Sheet2 2" xfId="41114"/>
    <cellStyle name="好_TW Home Quotation sheet Hongsheng HP Show 2012-2-29_Sheet2 3" xfId="41115"/>
    <cellStyle name="好_TW Home Quotation sheet Jinzheng HP Show 2012-2-29" xfId="3712"/>
    <cellStyle name="好_TW Home Quotation sheet Jinzheng HP Show 2012-2-29 2" xfId="13958"/>
    <cellStyle name="好_TW Home Quotation sheet Jinzheng HP Show 2012-2-29 2 2" xfId="41117"/>
    <cellStyle name="好_TW Home Quotation sheet Jinzheng HP Show 2012-2-29 2 3" xfId="41116"/>
    <cellStyle name="好_TW Home Quotation sheet Jinzheng HP Show 2012-2-29 3" xfId="18970"/>
    <cellStyle name="好_TW Home Quotation sheet Jinzheng HP Show 2012-2-29 3 2" xfId="41118"/>
    <cellStyle name="好_TW Home Quotation sheet Jinzheng HP Show 2012-2-29_Sheet1" xfId="41119"/>
    <cellStyle name="好_TW Home Quotation sheet Jinzheng HP Show 2012-2-29_Sheet2" xfId="41120"/>
    <cellStyle name="好_TW Home Quotation sheet Jinzheng HP Show 2012-2-29_Sheet2 2" xfId="41121"/>
    <cellStyle name="好_TW Home Quotation sheet Jinzheng HP Show 2012-2-29_Sheet2 3" xfId="41122"/>
    <cellStyle name="好_TW Home Quotation sheet Meiyuan HP Show 2012-2-29" xfId="3713"/>
    <cellStyle name="好_TW Home Quotation sheet Meiyuan HP Show 2012-2-29 2" xfId="13959"/>
    <cellStyle name="好_TW Home Quotation sheet Meiyuan HP Show 2012-2-29 2 2" xfId="41124"/>
    <cellStyle name="好_TW Home Quotation sheet Meiyuan HP Show 2012-2-29 2 3" xfId="41123"/>
    <cellStyle name="好_TW Home Quotation sheet Meiyuan HP Show 2012-2-29 3" xfId="18971"/>
    <cellStyle name="好_TW Home Quotation sheet Meiyuan HP Show 2012-2-29 3 2" xfId="41125"/>
    <cellStyle name="好_TW Home Quotation sheet Meiyuan HP Show 2012-2-29_Sheet1" xfId="41126"/>
    <cellStyle name="好_TW Home Quotation sheet Meiyuan HP Show 2012-2-29_Sheet2" xfId="41127"/>
    <cellStyle name="好_TW Home Quotation sheet Meiyuan HP Show 2012-2-29_Sheet2 2" xfId="41128"/>
    <cellStyle name="好_TW Home Quotation sheet Meiyuan HP Show 2012-2-29_Sheet2 3" xfId="41129"/>
    <cellStyle name="好_TW Home Quotation sheet- south items for HP from HS 2012-03-22" xfId="3714"/>
    <cellStyle name="好_TW Home Quotation sheet- south items for HP from HS 2012-03-22 2" xfId="13960"/>
    <cellStyle name="好_TW Home Quotation sheet- south items for HP from HS 2012-03-22 2 2" xfId="41131"/>
    <cellStyle name="好_TW Home Quotation sheet- south items for HP from HS 2012-03-22 2 3" xfId="41130"/>
    <cellStyle name="好_TW Home Quotation sheet- south items for HP from HS 2012-03-22 3" xfId="18972"/>
    <cellStyle name="好_TW Home Quotation sheet- south items for HP from HS 2012-03-22 3 2" xfId="41132"/>
    <cellStyle name="好_TW Home Quotation sheet- south items for HP from HS 2012-03-22_Sheet1" xfId="41133"/>
    <cellStyle name="好_TW Home Quotation sheet- south items for HP from HS 2012-03-22_Sheet2" xfId="41134"/>
    <cellStyle name="好_TW Home Quotation sheet- south items for HP from HS 2012-03-22_Sheet2 2" xfId="41135"/>
    <cellStyle name="好_TW Home Quotation sheet- south items for HP from HS 2012-03-22_Sheet2 3" xfId="41136"/>
    <cellStyle name="好_TW Home Quotation sheet-07022012update (2)" xfId="3715"/>
    <cellStyle name="好_TW Home Quotation sheet-07022012update (2) 2" xfId="13961"/>
    <cellStyle name="好_TW Home Quotation sheet-07022012update (2) 2 2" xfId="41138"/>
    <cellStyle name="好_TW Home Quotation sheet-07022012update (2) 2 3" xfId="41137"/>
    <cellStyle name="好_TW Home Quotation sheet-07022012update (2) 3" xfId="18973"/>
    <cellStyle name="好_TW Home Quotation sheet-07022012update (2) 3 2" xfId="41139"/>
    <cellStyle name="好_TW Home Quotation sheet-07022012update (2)_Sheet1" xfId="41140"/>
    <cellStyle name="好_TW Home Quotation sheet-07022012update (2)_Sheet2" xfId="41141"/>
    <cellStyle name="好_TW Home Quotation sheet-07022012update (2)_Sheet2 2" xfId="41142"/>
    <cellStyle name="好_TW Home Quotation sheet-07022012update (2)_Sheet2 3" xfId="41143"/>
    <cellStyle name="好_TW Home Quotation sheet--120323" xfId="3716"/>
    <cellStyle name="好_TW Home Quotation sheet--120323 2" xfId="13962"/>
    <cellStyle name="好_TW Home Quotation sheet--120323 2 2" xfId="41145"/>
    <cellStyle name="好_TW Home Quotation sheet--120323 2 3" xfId="41144"/>
    <cellStyle name="好_TW Home Quotation sheet--120323 3" xfId="18974"/>
    <cellStyle name="好_TW Home Quotation sheet--120323 3 2" xfId="41146"/>
    <cellStyle name="好_TW Home Quotation sheet--120323 3_Sheet2" xfId="41147"/>
    <cellStyle name="好_TW Home Quotation sheet--120323 4" xfId="41148"/>
    <cellStyle name="好_TW Home Quotation sheet--120323_ALL items" xfId="41149"/>
    <cellStyle name="好_TW Home Quotation sheet--120323_ALL items_Sheet2" xfId="41150"/>
    <cellStyle name="好_TW Home Quotation sheet--120323_chair" xfId="41151"/>
    <cellStyle name="好_TW Home Quotation sheet--120323_chair_Sheet2" xfId="41152"/>
    <cellStyle name="好_TW Home Quotation sheet--120323_Chairs" xfId="41153"/>
    <cellStyle name="好_TW Home Quotation sheet--120323_Chairs_Sheet2" xfId="41154"/>
    <cellStyle name="好_TW Home Quotation sheet--120323_Sheet1" xfId="41155"/>
    <cellStyle name="好_TW Home Quotation sheet--120323_Sheet2" xfId="41156"/>
    <cellStyle name="好_TW Home Quotation sheet--120323_Sheet2 2" xfId="41157"/>
    <cellStyle name="好_TW Home Quotation sheet--120323_Sheet2 3" xfId="41158"/>
    <cellStyle name="好_TW Home Quotation sheet-120611HEYUAN  (2)" xfId="3717"/>
    <cellStyle name="好_TW Home Quotation sheet-120611HEYUAN  (2) 2" xfId="13963"/>
    <cellStyle name="好_TW Home Quotation sheet-120611HEYUAN  (2) 2 2" xfId="41160"/>
    <cellStyle name="好_TW Home Quotation sheet-120611HEYUAN  (2) 2 3" xfId="41159"/>
    <cellStyle name="好_TW Home Quotation sheet-120611HEYUAN  (2) 3" xfId="18975"/>
    <cellStyle name="好_TW Home Quotation sheet-120611HEYUAN  (2) 3 2" xfId="41161"/>
    <cellStyle name="好_TW Home Quotation sheet-120611HEYUAN  (2)_Sheet1" xfId="41162"/>
    <cellStyle name="好_TW Home Quotation sheet-120611HEYUAN  (2)_Sheet2" xfId="41163"/>
    <cellStyle name="好_TW Home Quotation sheet-120611HEYUAN  (2)_Sheet2 2" xfId="41164"/>
    <cellStyle name="好_TW Home Quotation sheet-120611HEYUAN  (2)_Sheet2 3" xfId="41165"/>
    <cellStyle name="好_TW Home Quotation sheet-120618 update (2)" xfId="3718"/>
    <cellStyle name="好_TW Home Quotation sheet-120618 update (2) 2" xfId="13964"/>
    <cellStyle name="好_TW Home Quotation sheet-120618 update (2) 2 2" xfId="41167"/>
    <cellStyle name="好_TW Home Quotation sheet-120618 update (2) 2 3" xfId="41166"/>
    <cellStyle name="好_TW Home Quotation sheet-120618 update (2) 3" xfId="18976"/>
    <cellStyle name="好_TW Home Quotation sheet-120618 update (2) 3 2" xfId="41168"/>
    <cellStyle name="好_TW Home Quotation sheet-120618 update (2)_Sheet1" xfId="41169"/>
    <cellStyle name="好_TW Home Quotation sheet-120618 update (2)_Sheet2" xfId="41170"/>
    <cellStyle name="好_TW Home Quotation sheet-120618 update (2)_Sheet2 2" xfId="41171"/>
    <cellStyle name="好_TW Home Quotation sheet-120618 update (2)_Sheet2 3" xfId="41172"/>
    <cellStyle name="好_TW Home Quotation sheet-BW 2012-3-13" xfId="3719"/>
    <cellStyle name="好_TW Home Quotation sheet-BW 2012-3-13 2" xfId="13965"/>
    <cellStyle name="好_TW Home Quotation sheet-BW 2012-3-13 2 2" xfId="41174"/>
    <cellStyle name="好_TW Home Quotation sheet-BW 2012-3-13 2 3" xfId="41173"/>
    <cellStyle name="好_TW Home Quotation sheet-BW 2012-3-13 3" xfId="18977"/>
    <cellStyle name="好_TW Home Quotation sheet-BW 2012-3-13 3 2" xfId="41175"/>
    <cellStyle name="好_TW Home Quotation sheet-BW 2012-3-13_Sheet1" xfId="41176"/>
    <cellStyle name="好_TW Home Quotation sheet-BW 2012-3-13_Sheet2" xfId="41177"/>
    <cellStyle name="好_TW Home Quotation sheet-BW 2012-3-13_Sheet2 2" xfId="41178"/>
    <cellStyle name="好_TW Home Quotation sheet-BW 2012-3-13_Sheet2 3" xfId="41179"/>
    <cellStyle name="好_TW Home Quotation sheet-BW items from MY" xfId="3720"/>
    <cellStyle name="好_TW Home Quotation sheet-BW items from MY 2" xfId="13966"/>
    <cellStyle name="好_TW Home Quotation sheet-BW items from MY 2 2" xfId="41181"/>
    <cellStyle name="好_TW Home Quotation sheet-BW items from MY 2 3" xfId="41180"/>
    <cellStyle name="好_TW Home Quotation sheet-BW items from MY 3" xfId="18978"/>
    <cellStyle name="好_TW Home Quotation sheet-BW items from MY 3 2" xfId="41182"/>
    <cellStyle name="好_TW Home Quotation sheet-BW items from MY_Sheet1" xfId="41183"/>
    <cellStyle name="好_TW Home Quotation sheet-BW items from MY_Sheet2" xfId="41184"/>
    <cellStyle name="好_TW Home Quotation sheet-BW items from MY_Sheet2 2" xfId="41185"/>
    <cellStyle name="好_TW Home Quotation sheet-BW items from MY_Sheet2 3" xfId="41186"/>
    <cellStyle name="好_TW Home Quotation sheet-KAIFAI 2012-2-20" xfId="3721"/>
    <cellStyle name="好_TW Home Quotation sheet-KAIFAI 2012-2-20 2" xfId="13967"/>
    <cellStyle name="好_TW Home Quotation sheet-KAIFAI 2012-2-20 2 2" xfId="41188"/>
    <cellStyle name="好_TW Home Quotation sheet-KAIFAI 2012-2-20 2 3" xfId="41187"/>
    <cellStyle name="好_TW Home Quotation sheet-KAIFAI 2012-2-20 3" xfId="18979"/>
    <cellStyle name="好_TW Home Quotation sheet-KAIFAI 2012-2-20 3 2" xfId="41189"/>
    <cellStyle name="好_TW Home Quotation sheet-KAIFAI 2012-2-20_Sheet1" xfId="41190"/>
    <cellStyle name="好_TW Home Quotation sheet-KAIFAI 2012-2-20_Sheet2" xfId="41191"/>
    <cellStyle name="好_TW Home Quotation sheet-KAIFAI 2012-2-20_Sheet2 2" xfId="41192"/>
    <cellStyle name="好_TW Home Quotation sheet-KAIFAI 2012-2-20_Sheet2 3" xfId="41193"/>
    <cellStyle name="好_TW Home Quotation sheet-Kohls from HS" xfId="41194"/>
    <cellStyle name="好_TW Home Quotation sheet-Kohls from HS (2)" xfId="41195"/>
    <cellStyle name="好_TW Home Quotation sheet-Kohls from HS (2)_Sheet2" xfId="41196"/>
    <cellStyle name="好_TW Home Quotation sheet-Kohls from HS_Sheet2" xfId="41197"/>
    <cellStyle name="好_TW Home Quotation sheet-Kohls from HY (2)" xfId="41198"/>
    <cellStyle name="好_TW Home Quotation sheet-Kohls from HY (2)_Sheet2" xfId="41199"/>
    <cellStyle name="好_TW Home Quotation sheet-Kohls from KF (2)" xfId="41200"/>
    <cellStyle name="好_TW Home Quotation sheet-Kohls from KF (2)_Sheet2" xfId="41201"/>
    <cellStyle name="好_TW Home Quotation sheet-Kohls from MY" xfId="41202"/>
    <cellStyle name="好_TW Home Quotation sheet-Kohls from MY (3)" xfId="41203"/>
    <cellStyle name="好_TW Home Quotation sheet-Kohls from MY (3)_Sheet2" xfId="41204"/>
    <cellStyle name="好_TW Home Quotation sheet-Kohls from MY_Sheet2" xfId="41205"/>
    <cellStyle name="好_TW_Home_Quotation_sheet of HP samples-chairone-20100907" xfId="2575"/>
    <cellStyle name="好_TW_Home_Quotation_sheet of HP samples-chairone-20100907 (3)" xfId="2576"/>
    <cellStyle name="好_TW_Home_Quotation_sheet of HP samples-chairone-20100907 (3) 2" xfId="3153"/>
    <cellStyle name="好_TW_Home_Quotation_sheet of HP samples-chairone-20100907 (3) 2 2" xfId="41206"/>
    <cellStyle name="好_TW_Home_Quotation_sheet of HP samples-chairone-20100907 (3) 2 3" xfId="41207"/>
    <cellStyle name="好_TW_Home_Quotation_sheet of HP samples-chairone-20100907 (3) 2 4" xfId="41208"/>
    <cellStyle name="好_TW_Home_Quotation_sheet of HP samples-chairone-20100907 (3) 2_Sheet1" xfId="41209"/>
    <cellStyle name="好_TW_Home_Quotation_sheet of HP samples-chairone-20100907 (3) 2_Sheet2" xfId="41210"/>
    <cellStyle name="好_TW_Home_Quotation_sheet of HP samples-chairone-20100907 (3) 2_Sheet2 2" xfId="41211"/>
    <cellStyle name="好_TW_Home_Quotation_sheet of HP samples-chairone-20100907 (3) 2_Sheet2 3" xfId="41212"/>
    <cellStyle name="好_TW_Home_Quotation_sheet of HP samples-chairone-20100907 (3) 3" xfId="13417"/>
    <cellStyle name="好_TW_Home_Quotation_sheet of HP samples-chairone-20100907 (3) 3 2" xfId="41214"/>
    <cellStyle name="好_TW_Home_Quotation_sheet of HP samples-chairone-20100907 (3) 3 3" xfId="41213"/>
    <cellStyle name="好_TW_Home_Quotation_sheet of HP samples-chairone-20100907 (3) 3_Sheet2" xfId="41215"/>
    <cellStyle name="好_TW_Home_Quotation_sheet of HP samples-chairone-20100907 (3) 3_Sheet2 2" xfId="41216"/>
    <cellStyle name="好_TW_Home_Quotation_sheet of HP samples-chairone-20100907 (3) 4" xfId="18429"/>
    <cellStyle name="好_TW_Home_Quotation_sheet of HP samples-chairone-20100907 (3) 4 2" xfId="41217"/>
    <cellStyle name="好_TW_Home_Quotation_sheet of HP samples-chairone-20100907 (3)_Sheet1" xfId="41218"/>
    <cellStyle name="好_TW_Home_Quotation_sheet of HP samples-chairone-20100907 (3)_Sheet2" xfId="41219"/>
    <cellStyle name="好_TW_Home_Quotation_sheet of HP samples-chairone-20100907 (3)_Sheet2 2" xfId="41220"/>
    <cellStyle name="好_TW_Home_Quotation_sheet of HP samples-chairone-20100907 (3)_Sheet2 3" xfId="41221"/>
    <cellStyle name="好_TW_Home_Quotation_sheet of HP samples-chairone-20100907 2" xfId="3152"/>
    <cellStyle name="好_TW_Home_Quotation_sheet of HP samples-chairone-20100907 2 2" xfId="41222"/>
    <cellStyle name="好_TW_Home_Quotation_sheet of HP samples-chairone-20100907 2 3" xfId="41223"/>
    <cellStyle name="好_TW_Home_Quotation_sheet of HP samples-chairone-20100907 2 4" xfId="41224"/>
    <cellStyle name="好_TW_Home_Quotation_sheet of HP samples-chairone-20100907 2_Sheet1" xfId="41225"/>
    <cellStyle name="好_TW_Home_Quotation_sheet of HP samples-chairone-20100907 2_Sheet2" xfId="41226"/>
    <cellStyle name="好_TW_Home_Quotation_sheet of HP samples-chairone-20100907 2_Sheet2 2" xfId="41227"/>
    <cellStyle name="好_TW_Home_Quotation_sheet of HP samples-chairone-20100907 2_Sheet2 3" xfId="41228"/>
    <cellStyle name="好_TW_Home_Quotation_sheet of HP samples-chairone-20100907 3" xfId="11320"/>
    <cellStyle name="好_TW_Home_Quotation_sheet of HP samples-chairone-20100907 3 2" xfId="41229"/>
    <cellStyle name="好_TW_Home_Quotation_sheet of HP samples-chairone-20100907 3_Sheet1" xfId="41230"/>
    <cellStyle name="好_TW_Home_Quotation_sheet of HP samples-chairone-20100907 3_Sheet2" xfId="41231"/>
    <cellStyle name="好_TW_Home_Quotation_sheet of HP samples-chairone-20100907 3_Sheet2 2" xfId="41232"/>
    <cellStyle name="好_TW_Home_Quotation_sheet of HP samples-chairone-20100907 4" xfId="13416"/>
    <cellStyle name="好_TW_Home_Quotation_sheet of HP samples-chairone-20100907 4 2" xfId="41234"/>
    <cellStyle name="好_TW_Home_Quotation_sheet of HP samples-chairone-20100907 4 3" xfId="41233"/>
    <cellStyle name="好_TW_Home_Quotation_sheet of HP samples-chairone-20100907 4_Sheet2" xfId="41235"/>
    <cellStyle name="好_TW_Home_Quotation_sheet of HP samples-chairone-20100907 4_Sheet2 2" xfId="41236"/>
    <cellStyle name="好_TW_Home_Quotation_sheet of HP samples-chairone-20100907 5" xfId="18428"/>
    <cellStyle name="好_TW_Home_Quotation_sheet of HP samples-chairone-20100907 5 2" xfId="41237"/>
    <cellStyle name="好_TW_Home_Quotation_sheet of HP samples-chairone-20100907_Sheet1" xfId="41238"/>
    <cellStyle name="好_TW_Home_Quotation_sheet of HP samples-chairone-20100907_Sheet2" xfId="41239"/>
    <cellStyle name="好_TW_Home_Quotation_sheet of HP samples-chairone-20100907_Sheet2 2" xfId="41240"/>
    <cellStyle name="好_TW_Home_Quotation_sheet of HP samples-chairone-20100907_Sheet2 3" xfId="41241"/>
    <cellStyle name="好_Walmart Ideas for Pet Bed Samples Holiday 20130119 CCD (2)" xfId="41242"/>
    <cellStyle name="好_Walmart Ideas for Pet Bed Samples Holiday 20130119 CCD (2) 2" xfId="41243"/>
    <cellStyle name="好_Walmart Ideas for Pet Bed Samples Holiday 20130119 CCD (2)_Sheet2" xfId="41244"/>
    <cellStyle name="好_West-120831A-Coverlet mini set (7)" xfId="4005"/>
    <cellStyle name="好_West-120831A-Coverlet mini set (7) 2" xfId="14238"/>
    <cellStyle name="好_West-120831A-Coverlet mini set (7) 2 2" xfId="41245"/>
    <cellStyle name="好_West-120831A-Coverlet mini set (7) 2 2_Sheet1" xfId="41246"/>
    <cellStyle name="好_West-120831A-Coverlet mini set (7) 2 3" xfId="41247"/>
    <cellStyle name="好_West-120831A-Coverlet mini set (7) 2 4" xfId="41248"/>
    <cellStyle name="好_West-120831A-Coverlet mini set (7) 2_2014S panel ship date" xfId="41249"/>
    <cellStyle name="好_West-120831A-Coverlet mini set (7) 2_2014S panel ship date 2" xfId="41250"/>
    <cellStyle name="好_West-120831A-Coverlet mini set (7) 2_2014S panel ship date 2_Sheet2" xfId="41251"/>
    <cellStyle name="好_West-120831A-Coverlet mini set (7) 2_2014S panel ship date 2_Sheet2 2" xfId="41252"/>
    <cellStyle name="好_West-120831A-Coverlet mini set (7) 2_2014S panel ship date 3" xfId="41253"/>
    <cellStyle name="好_West-120831A-Coverlet mini set (7) 2_2014S panel ship date_Sheet2" xfId="41254"/>
    <cellStyle name="好_West-120831A-Coverlet mini set (7) 2_2014S panel ship date_Sheet2 2" xfId="41255"/>
    <cellStyle name="好_West-120831A-Coverlet mini set (7) 2_2014S panel ship date_Sheet3" xfId="41256"/>
    <cellStyle name="好_West-120831A-Coverlet mini set (7) 2_2014S panel ship date_Sheet3 2" xfId="41257"/>
    <cellStyle name="好_West-120831A-Coverlet mini set (7) 2_2014S panel ship date_Sheet3_Sheet2" xfId="41258"/>
    <cellStyle name="好_West-120831A-Coverlet mini set (7) 2_2014S panel ship date_Sheet3_Sheet2 2" xfId="41259"/>
    <cellStyle name="好_West-120831A-Coverlet mini set (7) 2_Sheet1" xfId="41260"/>
    <cellStyle name="好_West-120831A-Coverlet mini set (7) 2_Sheet1_1" xfId="41261"/>
    <cellStyle name="好_West-120831A-Coverlet mini set (7) 2_Sheet2" xfId="41262"/>
    <cellStyle name="好_West-120831A-Coverlet mini set (7) 2_Sheet2 2" xfId="41263"/>
    <cellStyle name="好_West-120831A-Coverlet mini set (7) 2_Sheet2 3" xfId="41264"/>
    <cellStyle name="好_West-120831A-Coverlet mini set (7) 3" xfId="19250"/>
    <cellStyle name="好_West-120831A-Coverlet mini set (7) 3 2" xfId="41265"/>
    <cellStyle name="好_West-120831A-Coverlet mini set (7) 3_Sheet1" xfId="41266"/>
    <cellStyle name="好_West-120831A-Coverlet mini set (7) 4" xfId="41267"/>
    <cellStyle name="好_West-120831A-Coverlet mini set (7) 5" xfId="41268"/>
    <cellStyle name="好_West-120831A-Coverlet mini set (7)_2014S panel ship date" xfId="41269"/>
    <cellStyle name="好_West-120831A-Coverlet mini set (7)_2014S panel ship date 2" xfId="41270"/>
    <cellStyle name="好_West-120831A-Coverlet mini set (7)_2014S panel ship date 2_Sheet2" xfId="41271"/>
    <cellStyle name="好_West-120831A-Coverlet mini set (7)_2014S panel ship date 2_Sheet2 2" xfId="41272"/>
    <cellStyle name="好_West-120831A-Coverlet mini set (7)_2014S panel ship date 3" xfId="41273"/>
    <cellStyle name="好_West-120831A-Coverlet mini set (7)_2014S panel ship date_Sheet2" xfId="41274"/>
    <cellStyle name="好_West-120831A-Coverlet mini set (7)_2014S panel ship date_Sheet2 2" xfId="41275"/>
    <cellStyle name="好_West-120831A-Coverlet mini set (7)_2014S panel ship date_Sheet3" xfId="41276"/>
    <cellStyle name="好_West-120831A-Coverlet mini set (7)_2014S panel ship date_Sheet3 2" xfId="41277"/>
    <cellStyle name="好_West-120831A-Coverlet mini set (7)_2014S panel ship date_Sheet3_Sheet2" xfId="41278"/>
    <cellStyle name="好_West-120831A-Coverlet mini set (7)_2014S panel ship date_Sheet3_Sheet2 2" xfId="41279"/>
    <cellStyle name="好_West-120831A-Coverlet mini set (7)_Sheet1" xfId="41280"/>
    <cellStyle name="好_West-120831A-Coverlet mini set (7)_Sheet1_1" xfId="41281"/>
    <cellStyle name="好_West-120831A-Coverlet mini set (7)_Sheet2" xfId="41282"/>
    <cellStyle name="好_West-120831A-Coverlet mini set (7)_Sheet2 2" xfId="41283"/>
    <cellStyle name="好_West-120831A-Coverlet mini set (7)_Sheet2 3" xfId="41284"/>
    <cellStyle name="好_window BBB 2012 March recap CCD-20120216 (2)" xfId="3154"/>
    <cellStyle name="好_window BBB 2012 March recap CCD-20120216 (2) 10" xfId="44889"/>
    <cellStyle name="好_window BBB 2012 March recap CCD-20120216 (2) 2" xfId="4341"/>
    <cellStyle name="好_window BBB 2012 March recap CCD-20120216 (2) 2 2" xfId="14565"/>
    <cellStyle name="好_window BBB 2012 March recap CCD-20120216 (2) 2 3" xfId="19577"/>
    <cellStyle name="好_window BBB 2012 March recap CCD-20120216 (2) 2_Sheet1" xfId="41285"/>
    <cellStyle name="好_window BBB 2012 March recap CCD-20120216 (2) 2_Sheet2" xfId="41286"/>
    <cellStyle name="好_window BBB 2012 March recap CCD-20120216 (2) 2_Sheet2 2" xfId="41287"/>
    <cellStyle name="好_window BBB 2012 March recap CCD-20120216 (2) 3" xfId="13418"/>
    <cellStyle name="好_window BBB 2012 March recap CCD-20120216 (2) 3 2" xfId="41288"/>
    <cellStyle name="好_window BBB 2012 March recap CCD-20120216 (2) 4" xfId="18430"/>
    <cellStyle name="好_window BBB 2012 March recap CCD-20120216 (2) 5" xfId="44671"/>
    <cellStyle name="好_window BBB 2012 March recap CCD-20120216 (2) 6" xfId="44102"/>
    <cellStyle name="好_window BBB 2012 March recap CCD-20120216 (2) 7" xfId="44479"/>
    <cellStyle name="好_window BBB 2012 March recap CCD-20120216 (2) 8" xfId="44268"/>
    <cellStyle name="好_window BBB 2012 March recap CCD-20120216 (2) 9" xfId="44851"/>
    <cellStyle name="好_window BBB 2012 March recap CCD-20120216 (2)_Sheet1" xfId="41289"/>
    <cellStyle name="好_window BBB 2012 March recap CCD-20120216 (2)_Sheet1_1" xfId="41290"/>
    <cellStyle name="好_window BBB 2012 March recap CCD-20120216 (2)_Sheet2" xfId="41291"/>
    <cellStyle name="好_window BBB 2012 March recap CCD-20120216 (2)_Sheet2 2" xfId="41292"/>
    <cellStyle name="好_window BBB 2012 March recap CCD-20120216 (2)_Sheet3" xfId="41293"/>
    <cellStyle name="好_window BBB 2012 March recap CCD-20120216 (2)_Sheet3 2" xfId="41294"/>
    <cellStyle name="好_window BBB 2012 March recap CCD-20120216 (2)_Sheet3_Sheet2" xfId="41295"/>
    <cellStyle name="好_window BBB 2012 March recap CCD-20120216 (2)_Sheet3_Sheet2 2" xfId="41296"/>
    <cellStyle name="好_Winsun quote sheet for HP samples _09192012" xfId="3722"/>
    <cellStyle name="好_Winsun quote sheet for HP samples _09192012 2" xfId="13968"/>
    <cellStyle name="好_Winsun quote sheet for HP samples _09192012 2 2" xfId="41297"/>
    <cellStyle name="好_Winsun quote sheet for HP samples _09192012 3" xfId="18980"/>
    <cellStyle name="好_Winsun quote sheet for HP samples _09192012 3 2" xfId="41298"/>
    <cellStyle name="好_Winsun quote sheet for HP samples _09192012 3_Sheet2" xfId="41299"/>
    <cellStyle name="好_Winsun quote sheet for HP samples _09192012 4" xfId="41300"/>
    <cellStyle name="好_Winsun quote sheet for HP samples _09192012_Sheet1" xfId="41301"/>
    <cellStyle name="好_Winsun quote sheet for HP samples _09192012_Sheet2" xfId="41302"/>
    <cellStyle name="好_Winsun quote sheet for HP samples _09192012_Sheet2 2" xfId="41303"/>
    <cellStyle name="好_Winsun quote sheet for HP samples _09192012_Sheet2 3" xfId="41304"/>
    <cellStyle name="好_wk24 DP" xfId="10086"/>
    <cellStyle name="好_wk24 DP_1" xfId="10087"/>
    <cellStyle name="好_wk24 DP_1 2" xfId="10171"/>
    <cellStyle name="好_WM 2013 Lawn blanket 07052012 updated 07272012 updated 0807 Updated 0814" xfId="41305"/>
    <cellStyle name="好_WM 2013 Lawn blanket 07052012 updated 07272012 updated 0807 Updated 0814 2" xfId="41306"/>
    <cellStyle name="好_WM 2013 Lawn blanket 07052012 updated 07272012 updated 0807 Updated 0814_Sheet2" xfId="41307"/>
    <cellStyle name="好_WM 2013 Lawn blanket 07052012 updated 07272012 updated 0807 Updated 0814_Sheet2 2" xfId="41308"/>
    <cellStyle name="好_WM 2014 Lawn blanket 20130904" xfId="41309"/>
    <cellStyle name="好_WM 2014 Lawn blanket 20130904 2" xfId="41310"/>
    <cellStyle name="好_WM 2014 Lawn blanket 20130904_Sheet2" xfId="41311"/>
    <cellStyle name="好_WM 2014 Lawn blanket 20130904_Sheet2 2" xfId="41312"/>
    <cellStyle name="好_WM 2014 travel throw 08222013" xfId="41313"/>
    <cellStyle name="好_WM 2014 travel throw 08222013 2" xfId="41314"/>
    <cellStyle name="好_WM 2014 travel throw 08222013_Sheet2" xfId="41315"/>
    <cellStyle name="好_WM 2014 travel throw 08222013_Sheet2 2" xfId="41316"/>
    <cellStyle name="好_WM BHG Lux plush blanket upd 20140307" xfId="41317"/>
    <cellStyle name="好_WM BHG Lux plush blanket upd 20140307 2" xfId="41318"/>
    <cellStyle name="好_WM BHG Lux plush blanket upd 20140307_Sheet2" xfId="41319"/>
    <cellStyle name="好_WM BHG Lux plush blanket upd 20140307_Sheet2 2" xfId="41320"/>
    <cellStyle name="好_WM production schedule_2011 Spring New Items_201144_Mintha" xfId="10088"/>
    <cellStyle name="好_WM production schedule_2011 Spring New Items_201144_Mintha 2" xfId="10172"/>
    <cellStyle name="好_WM.Com sales" xfId="10089"/>
    <cellStyle name="好_WM.Com sales 2" xfId="10173"/>
    <cellStyle name="好_WM-130306A  January 2013 Promo commitment-7pcs (11)" xfId="10393"/>
    <cellStyle name="好_WM-Promo面料报价 (3)" xfId="10394"/>
    <cellStyle name="好_副本BBB silk blend CCD 20120412-rvd (2)" xfId="3155"/>
    <cellStyle name="好_副本BBB silk blend CCD 20120412-rvd (2) 10" xfId="44890"/>
    <cellStyle name="好_副本BBB silk blend CCD 20120412-rvd (2) 2" xfId="4342"/>
    <cellStyle name="好_副本BBB silk blend CCD 20120412-rvd (2) 2 2" xfId="14566"/>
    <cellStyle name="好_副本BBB silk blend CCD 20120412-rvd (2) 2 3" xfId="19578"/>
    <cellStyle name="好_副本BBB silk blend CCD 20120412-rvd (2) 2_Sheet1" xfId="41321"/>
    <cellStyle name="好_副本BBB silk blend CCD 20120412-rvd (2) 2_Sheet2" xfId="41322"/>
    <cellStyle name="好_副本BBB silk blend CCD 20120412-rvd (2) 2_Sheet2 2" xfId="41323"/>
    <cellStyle name="好_副本BBB silk blend CCD 20120412-rvd (2) 3" xfId="13419"/>
    <cellStyle name="好_副本BBB silk blend CCD 20120412-rvd (2) 3 2" xfId="41324"/>
    <cellStyle name="好_副本BBB silk blend CCD 20120412-rvd (2) 4" xfId="18431"/>
    <cellStyle name="好_副本BBB silk blend CCD 20120412-rvd (2) 5" xfId="44670"/>
    <cellStyle name="好_副本BBB silk blend CCD 20120412-rvd (2) 6" xfId="44103"/>
    <cellStyle name="好_副本BBB silk blend CCD 20120412-rvd (2) 7" xfId="44478"/>
    <cellStyle name="好_副本BBB silk blend CCD 20120412-rvd (2) 8" xfId="22461"/>
    <cellStyle name="好_副本BBB silk blend CCD 20120412-rvd (2) 9" xfId="22544"/>
    <cellStyle name="好_副本BBB silk blend CCD 20120412-rvd (2)_Sheet1" xfId="41325"/>
    <cellStyle name="好_副本BBB silk blend CCD 20120412-rvd (2)_Sheet1_1" xfId="41326"/>
    <cellStyle name="好_副本BBB silk blend CCD 20120412-rvd (2)_Sheet2" xfId="41327"/>
    <cellStyle name="好_副本BBB silk blend CCD 20120412-rvd (2)_Sheet2 2" xfId="41328"/>
    <cellStyle name="好_副本BBB silk blend CCD 20120412-rvd (2)_Sheet3" xfId="41329"/>
    <cellStyle name="好_副本BBB silk blend CCD 20120412-rvd (2)_Sheet3 2" xfId="41330"/>
    <cellStyle name="好_副本BBB silk blend CCD 20120412-rvd (2)_Sheet3_Sheet2" xfId="41331"/>
    <cellStyle name="好_副本BBB silk blend CCD 20120412-rvd (2)_Sheet3_Sheet2 2" xfId="41332"/>
    <cellStyle name="差 10" xfId="47349"/>
    <cellStyle name="差 11" xfId="47350"/>
    <cellStyle name="差 12" xfId="47351"/>
    <cellStyle name="差 13" xfId="47352"/>
    <cellStyle name="差 14" xfId="47353"/>
    <cellStyle name="差 15" xfId="47354"/>
    <cellStyle name="差 16" xfId="47355"/>
    <cellStyle name="差 17" xfId="47356"/>
    <cellStyle name="差 18" xfId="47357"/>
    <cellStyle name="差 19" xfId="47358"/>
    <cellStyle name="差 2" xfId="1065"/>
    <cellStyle name="差 2 10" xfId="4890"/>
    <cellStyle name="差 2 10 2" xfId="5915"/>
    <cellStyle name="差 2 10 2 2" xfId="16080"/>
    <cellStyle name="差 2 10 2 3" xfId="21092"/>
    <cellStyle name="差 2 10 3" xfId="15072"/>
    <cellStyle name="差 2 10 4" xfId="20084"/>
    <cellStyle name="差 2 11" xfId="4891"/>
    <cellStyle name="差 2 11 2" xfId="5916"/>
    <cellStyle name="差 2 11 2 2" xfId="16081"/>
    <cellStyle name="差 2 11 2 3" xfId="21093"/>
    <cellStyle name="差 2 11 3" xfId="15073"/>
    <cellStyle name="差 2 11 4" xfId="20085"/>
    <cellStyle name="差 2 12" xfId="4892"/>
    <cellStyle name="差 2 12 2" xfId="5917"/>
    <cellStyle name="差 2 12 2 2" xfId="16082"/>
    <cellStyle name="差 2 12 2 3" xfId="21094"/>
    <cellStyle name="差 2 12 3" xfId="15074"/>
    <cellStyle name="差 2 12 4" xfId="20086"/>
    <cellStyle name="差 2 13" xfId="4893"/>
    <cellStyle name="差 2 13 2" xfId="5918"/>
    <cellStyle name="差 2 13 2 2" xfId="16083"/>
    <cellStyle name="差 2 13 2 3" xfId="21095"/>
    <cellStyle name="差 2 13 3" xfId="15075"/>
    <cellStyle name="差 2 13 4" xfId="20087"/>
    <cellStyle name="差 2 14" xfId="4894"/>
    <cellStyle name="差 2 14 2" xfId="5919"/>
    <cellStyle name="差 2 14 2 2" xfId="16084"/>
    <cellStyle name="差 2 14 2 3" xfId="21096"/>
    <cellStyle name="差 2 14 3" xfId="15076"/>
    <cellStyle name="差 2 14 4" xfId="20088"/>
    <cellStyle name="差 2 15" xfId="3117"/>
    <cellStyle name="差 2 15 2" xfId="13381"/>
    <cellStyle name="差 2 15 3" xfId="18393"/>
    <cellStyle name="差 2 16" xfId="12497"/>
    <cellStyle name="差 2 16 2" xfId="22287"/>
    <cellStyle name="差 2 17" xfId="17514"/>
    <cellStyle name="差 2 2" xfId="1421"/>
    <cellStyle name="差 2 2 10" xfId="44090"/>
    <cellStyle name="差 2 2 2" xfId="4895"/>
    <cellStyle name="差 2 2 2 2" xfId="5920"/>
    <cellStyle name="差 2 2 2 2 2" xfId="16085"/>
    <cellStyle name="差 2 2 2 2 2 2" xfId="41333"/>
    <cellStyle name="差 2 2 2 2 3" xfId="21097"/>
    <cellStyle name="差 2 2 2 3" xfId="15077"/>
    <cellStyle name="差 2 2 2 4" xfId="20089"/>
    <cellStyle name="差 2 2 2_Sheet1" xfId="41334"/>
    <cellStyle name="差 2 2 3" xfId="3724"/>
    <cellStyle name="差 2 2 3 2" xfId="13970"/>
    <cellStyle name="差 2 2 3 2 2" xfId="41335"/>
    <cellStyle name="差 2 2 3 3" xfId="18982"/>
    <cellStyle name="差 2 2 4" xfId="12844"/>
    <cellStyle name="差 2 2 4 2" xfId="41336"/>
    <cellStyle name="差 2 2 4 3" xfId="22288"/>
    <cellStyle name="差 2 2 5" xfId="17861"/>
    <cellStyle name="差 2 2 5 2" xfId="22490"/>
    <cellStyle name="差 2 2 6" xfId="44668"/>
    <cellStyle name="差 2 2 7" xfId="44104"/>
    <cellStyle name="差 2 2 8" xfId="44476"/>
    <cellStyle name="差 2 2 9" xfId="22654"/>
    <cellStyle name="差 2 2_Sheet1" xfId="41337"/>
    <cellStyle name="差 2 3" xfId="2577"/>
    <cellStyle name="差 2 3 2" xfId="5401"/>
    <cellStyle name="差 2 3 2 2" xfId="15571"/>
    <cellStyle name="差 2 3 2 2 2" xfId="41338"/>
    <cellStyle name="差 2 3 2 3" xfId="20583"/>
    <cellStyle name="差 2 3 3" xfId="4896"/>
    <cellStyle name="差 2 3 3 2" xfId="15078"/>
    <cellStyle name="差 2 3 3 2 2" xfId="41339"/>
    <cellStyle name="差 2 3 3 3" xfId="20090"/>
    <cellStyle name="差 2 3 4" xfId="5921"/>
    <cellStyle name="差 2 3 4 2" xfId="16086"/>
    <cellStyle name="差 2 3 4 2 2" xfId="41340"/>
    <cellStyle name="差 2 3 4 3" xfId="21098"/>
    <cellStyle name="差 2 3 5" xfId="4077"/>
    <cellStyle name="差 2 3 5 2" xfId="48133"/>
    <cellStyle name="差 2 3 6" xfId="14308"/>
    <cellStyle name="差 2 3 7" xfId="19320"/>
    <cellStyle name="差 2 3_Sheet1" xfId="41341"/>
    <cellStyle name="差 2 4" xfId="4897"/>
    <cellStyle name="差 2 4 2" xfId="5922"/>
    <cellStyle name="差 2 4 2 2" xfId="16087"/>
    <cellStyle name="差 2 4 2 3" xfId="21099"/>
    <cellStyle name="差 2 4 3" xfId="15079"/>
    <cellStyle name="差 2 4 3 2" xfId="41342"/>
    <cellStyle name="差 2 4 4" xfId="20091"/>
    <cellStyle name="差 2 5" xfId="4898"/>
    <cellStyle name="差 2 5 2" xfId="5923"/>
    <cellStyle name="差 2 5 2 2" xfId="16088"/>
    <cellStyle name="差 2 5 2 3" xfId="21100"/>
    <cellStyle name="差 2 5 3" xfId="15080"/>
    <cellStyle name="差 2 5 3 2" xfId="41343"/>
    <cellStyle name="差 2 5 4" xfId="20092"/>
    <cellStyle name="差 2 6" xfId="4899"/>
    <cellStyle name="差 2 6 2" xfId="5924"/>
    <cellStyle name="差 2 6 2 2" xfId="16089"/>
    <cellStyle name="差 2 6 2 3" xfId="21101"/>
    <cellStyle name="差 2 6 3" xfId="15081"/>
    <cellStyle name="差 2 6 3 2" xfId="41344"/>
    <cellStyle name="差 2 6 4" xfId="20093"/>
    <cellStyle name="差 2 7" xfId="4900"/>
    <cellStyle name="差 2 7 2" xfId="5925"/>
    <cellStyle name="差 2 7 2 2" xfId="16090"/>
    <cellStyle name="差 2 7 2 3" xfId="21102"/>
    <cellStyle name="差 2 7 3" xfId="15082"/>
    <cellStyle name="差 2 7 4" xfId="20094"/>
    <cellStyle name="差 2 8" xfId="4901"/>
    <cellStyle name="差 2 8 2" xfId="5926"/>
    <cellStyle name="差 2 8 2 2" xfId="16091"/>
    <cellStyle name="差 2 8 2 3" xfId="21103"/>
    <cellStyle name="差 2 8 3" xfId="15083"/>
    <cellStyle name="差 2 8 4" xfId="20095"/>
    <cellStyle name="差 2 9" xfId="4902"/>
    <cellStyle name="差 2 9 2" xfId="5927"/>
    <cellStyle name="差 2 9 2 2" xfId="16092"/>
    <cellStyle name="差 2 9 2 3" xfId="21104"/>
    <cellStyle name="差 2 9 3" xfId="15084"/>
    <cellStyle name="差 2 9 4" xfId="20096"/>
    <cellStyle name="差 2_2014S panel ship date" xfId="41345"/>
    <cellStyle name="差 20" xfId="47359"/>
    <cellStyle name="差 21" xfId="47360"/>
    <cellStyle name="差 22" xfId="47361"/>
    <cellStyle name="差 23" xfId="47362"/>
    <cellStyle name="差 24" xfId="47363"/>
    <cellStyle name="差 25" xfId="47364"/>
    <cellStyle name="差 26" xfId="47365"/>
    <cellStyle name="差 27" xfId="47366"/>
    <cellStyle name="差 28" xfId="47367"/>
    <cellStyle name="差 29" xfId="47368"/>
    <cellStyle name="差 3" xfId="1241"/>
    <cellStyle name="差 3 10" xfId="44194"/>
    <cellStyle name="差 3 2" xfId="1527"/>
    <cellStyle name="差 3 2 10" xfId="43427"/>
    <cellStyle name="差 3 2 2" xfId="4903"/>
    <cellStyle name="差 3 2 2 2" xfId="5928"/>
    <cellStyle name="差 3 2 2 2 2" xfId="16093"/>
    <cellStyle name="差 3 2 2 2 2 2" xfId="41346"/>
    <cellStyle name="差 3 2 2 2 3" xfId="21105"/>
    <cellStyle name="差 3 2 2 3" xfId="15085"/>
    <cellStyle name="差 3 2 2 4" xfId="20097"/>
    <cellStyle name="差 3 2 2_Sheet1" xfId="41347"/>
    <cellStyle name="差 3 2 3" xfId="3725"/>
    <cellStyle name="差 3 2 3 2" xfId="13971"/>
    <cellStyle name="差 3 2 3 2 2" xfId="41348"/>
    <cellStyle name="差 3 2 3 3" xfId="18983"/>
    <cellStyle name="差 3 2 4" xfId="12949"/>
    <cellStyle name="差 3 2 4 2" xfId="41349"/>
    <cellStyle name="差 3 2 4 3" xfId="22290"/>
    <cellStyle name="差 3 2 5" xfId="17966"/>
    <cellStyle name="差 3 2 5 2" xfId="22552"/>
    <cellStyle name="差 3 2 6" xfId="44667"/>
    <cellStyle name="差 3 2 7" xfId="44105"/>
    <cellStyle name="差 3 2 8" xfId="44861"/>
    <cellStyle name="差 3 2 9" xfId="22642"/>
    <cellStyle name="差 3 2_Sheet1" xfId="41350"/>
    <cellStyle name="差 3 3" xfId="2578"/>
    <cellStyle name="差 3 3 2" xfId="5402"/>
    <cellStyle name="差 3 3 2 2" xfId="15572"/>
    <cellStyle name="差 3 3 2 2 2" xfId="41351"/>
    <cellStyle name="差 3 3 2 3" xfId="20584"/>
    <cellStyle name="差 3 3 3" xfId="4904"/>
    <cellStyle name="差 3 3 3 2" xfId="15086"/>
    <cellStyle name="差 3 3 3 2 2" xfId="41352"/>
    <cellStyle name="差 3 3 3 3" xfId="20098"/>
    <cellStyle name="差 3 3 4" xfId="5929"/>
    <cellStyle name="差 3 3 4 2" xfId="16094"/>
    <cellStyle name="差 3 3 4 2 2" xfId="41353"/>
    <cellStyle name="差 3 3 4 3" xfId="21106"/>
    <cellStyle name="差 3 3 5" xfId="4078"/>
    <cellStyle name="差 3 3 6" xfId="14309"/>
    <cellStyle name="差 3 3 7" xfId="19321"/>
    <cellStyle name="差 3 3_Sheet1" xfId="41354"/>
    <cellStyle name="差 3 4" xfId="3118"/>
    <cellStyle name="差 3 4 2" xfId="13382"/>
    <cellStyle name="差 3 4 2 2" xfId="41355"/>
    <cellStyle name="差 3 4 3" xfId="18394"/>
    <cellStyle name="差 3 5" xfId="12665"/>
    <cellStyle name="差 3 5 2" xfId="41356"/>
    <cellStyle name="差 3 5 3" xfId="22289"/>
    <cellStyle name="差 3 6" xfId="17682"/>
    <cellStyle name="差 3 6 2" xfId="22608"/>
    <cellStyle name="差 3 7" xfId="44806"/>
    <cellStyle name="差 3 8" xfId="43988"/>
    <cellStyle name="差 3 9" xfId="44569"/>
    <cellStyle name="差 3_2014S panel ship date" xfId="41357"/>
    <cellStyle name="差 30" xfId="47369"/>
    <cellStyle name="差 31" xfId="47370"/>
    <cellStyle name="差 32" xfId="47371"/>
    <cellStyle name="差 33" xfId="47372"/>
    <cellStyle name="差 34" xfId="47373"/>
    <cellStyle name="差 35" xfId="47374"/>
    <cellStyle name="差 36" xfId="47375"/>
    <cellStyle name="差 37" xfId="47376"/>
    <cellStyle name="差 38" xfId="47377"/>
    <cellStyle name="差 39" xfId="47378"/>
    <cellStyle name="差 4" xfId="87"/>
    <cellStyle name="差 4 10" xfId="44356"/>
    <cellStyle name="差 4 2" xfId="4267"/>
    <cellStyle name="差 4 2 2" xfId="14497"/>
    <cellStyle name="差 4 2 2 2" xfId="41358"/>
    <cellStyle name="差 4 2 3" xfId="19509"/>
    <cellStyle name="差 4 2_Sheet1" xfId="41359"/>
    <cellStyle name="差 4 3" xfId="4076"/>
    <cellStyle name="差 4 3 2" xfId="14307"/>
    <cellStyle name="差 4 3 2 2" xfId="41360"/>
    <cellStyle name="差 4 3 3" xfId="19319"/>
    <cellStyle name="差 4 4" xfId="11286"/>
    <cellStyle name="差 4 4 2" xfId="41361"/>
    <cellStyle name="差 4 4 3" xfId="22291"/>
    <cellStyle name="差 4 5" xfId="11533"/>
    <cellStyle name="差 4 5 2" xfId="22489"/>
    <cellStyle name="差 4 6" xfId="16550"/>
    <cellStyle name="差 4 6 2" xfId="44669"/>
    <cellStyle name="差 4 7" xfId="22158"/>
    <cellStyle name="差 4 8" xfId="44477"/>
    <cellStyle name="差 4 9" xfId="44269"/>
    <cellStyle name="差 4_Sheet1" xfId="41362"/>
    <cellStyle name="差 40" xfId="47379"/>
    <cellStyle name="差 41" xfId="47380"/>
    <cellStyle name="差 42" xfId="47381"/>
    <cellStyle name="差 43" xfId="47382"/>
    <cellStyle name="差 44" xfId="47383"/>
    <cellStyle name="差 45" xfId="47384"/>
    <cellStyle name="差 5" xfId="981"/>
    <cellStyle name="差 5 2" xfId="12414"/>
    <cellStyle name="差 5 2 2" xfId="41364"/>
    <cellStyle name="差 5 3" xfId="17431"/>
    <cellStyle name="差 5 3 2" xfId="41365"/>
    <cellStyle name="差 5 4" xfId="41366"/>
    <cellStyle name="差 5 5" xfId="41363"/>
    <cellStyle name="差 5 6" xfId="47385"/>
    <cellStyle name="差 5_Sheet2" xfId="41367"/>
    <cellStyle name="差 6" xfId="3723"/>
    <cellStyle name="差 6 2" xfId="13969"/>
    <cellStyle name="差 6 2 2" xfId="41368"/>
    <cellStyle name="差 6 3" xfId="18981"/>
    <cellStyle name="差 6 3 2" xfId="47386"/>
    <cellStyle name="差 7" xfId="47387"/>
    <cellStyle name="差 8" xfId="47388"/>
    <cellStyle name="差 9" xfId="47389"/>
    <cellStyle name="差_11.6" xfId="47390"/>
    <cellStyle name="差_11.6 2" xfId="47391"/>
    <cellStyle name="差_11.6_instructions" xfId="47392"/>
    <cellStyle name="差_12.19WM-131219A BHG Ruched(Delancey) comforter mini set" xfId="10395"/>
    <cellStyle name="差_2010 Fall NYM SC Hooks quotesheet China version 9.8 10" xfId="47393"/>
    <cellStyle name="差_2010 Fall NYM SC Hooks quotesheet China version 9.8 10 2" xfId="47394"/>
    <cellStyle name="差_2010 Fall NYM SC Hooks quotesheet(Hellen)" xfId="47395"/>
    <cellStyle name="差_2010 Fall NYM SC Hooks quotesheet(Hellen) 2" xfId="47396"/>
    <cellStyle name="差_2010 Fall NYM Towel quote sheet--China revision 9 9 10-E" xfId="47397"/>
    <cellStyle name="差_2010 Fall NYM Towel quote sheet--China revision 9 9 10-E 2" xfId="47398"/>
    <cellStyle name="差_20111101" xfId="982"/>
    <cellStyle name="差_20111101 2" xfId="2758"/>
    <cellStyle name="差_20111101 2 2" xfId="13072"/>
    <cellStyle name="差_20111101 2 2 2" xfId="21482"/>
    <cellStyle name="差_20111101 2 3" xfId="18089"/>
    <cellStyle name="差_20111101 3" xfId="12415"/>
    <cellStyle name="差_20111101 4" xfId="17432"/>
    <cellStyle name="差_ASP" xfId="10090"/>
    <cellStyle name="差_ASP 2" xfId="10174"/>
    <cellStyle name="差_BBB 450new storeexp proj" xfId="47399"/>
    <cellStyle name="差_BBB 450new storeexp proj 2" xfId="47400"/>
    <cellStyle name="差_BBB 450new storeexp proj_instructions" xfId="47401"/>
    <cellStyle name="差_BBB evaluation for Calypso 993store _20111121_frank" xfId="47402"/>
    <cellStyle name="差_BBB evaluation for Calypso 993store _20111121_frank 2" xfId="47403"/>
    <cellStyle name="差_BBB evaluation for Calypso 993store _20111121_frank_BBB proj for Calypso 993store" xfId="47404"/>
    <cellStyle name="差_BBB evaluation for Calypso 993store _20111121_frank_BBB proj for Calypso 993store 2" xfId="47405"/>
    <cellStyle name="差_BBB evaluation for Calypso 993store _20111121_frank_instructions" xfId="47406"/>
    <cellStyle name="差_BBB proj" xfId="47407"/>
    <cellStyle name="差_BBB proj 2" xfId="47408"/>
    <cellStyle name="差_BBB proj for Calypso 993store" xfId="47409"/>
    <cellStyle name="差_BBB proj for Calypso 993store 2" xfId="47410"/>
    <cellStyle name="差_BBB proj_BBB proj for Calypso 993store" xfId="47411"/>
    <cellStyle name="差_BBB proj_BBB proj for Calypso 993store 2" xfId="47412"/>
    <cellStyle name="差_BBB proj_instructions" xfId="47413"/>
    <cellStyle name="差_BBB projection" xfId="47414"/>
    <cellStyle name="差_BBB projection 2" xfId="47415"/>
    <cellStyle name="差_BBB silk blend CCD0621" xfId="3119"/>
    <cellStyle name="差_BBB silk blend CCD0621 10" xfId="44891"/>
    <cellStyle name="差_BBB silk blend CCD0621 2" xfId="4319"/>
    <cellStyle name="差_BBB silk blend CCD0621 2 2" xfId="14543"/>
    <cellStyle name="差_BBB silk blend CCD0621 2 3" xfId="19555"/>
    <cellStyle name="差_BBB silk blend CCD0621 2_Sheet1" xfId="41369"/>
    <cellStyle name="差_BBB silk blend CCD0621 2_Sheet2" xfId="41370"/>
    <cellStyle name="差_BBB silk blend CCD0621 2_Sheet2 2" xfId="41371"/>
    <cellStyle name="差_BBB silk blend CCD0621 3" xfId="13383"/>
    <cellStyle name="差_BBB silk blend CCD0621 3 2" xfId="41372"/>
    <cellStyle name="差_BBB silk blend CCD0621 4" xfId="18395"/>
    <cellStyle name="差_BBB silk blend CCD0621 5" xfId="44666"/>
    <cellStyle name="差_BBB silk blend CCD0621 6" xfId="44106"/>
    <cellStyle name="差_BBB silk blend CCD0621 7" xfId="44475"/>
    <cellStyle name="差_BBB silk blend CCD0621 8" xfId="44270"/>
    <cellStyle name="差_BBB silk blend CCD0621 9" xfId="44355"/>
    <cellStyle name="差_BBB silk blend CCD0621_Sheet1" xfId="41373"/>
    <cellStyle name="差_BBB silk blend CCD0621_Sheet1_1" xfId="41374"/>
    <cellStyle name="差_BBB silk blend CCD0621_Sheet2" xfId="41375"/>
    <cellStyle name="差_BBB silk blend CCD0621_Sheet2 2" xfId="41376"/>
    <cellStyle name="差_BBB silk blend CCD0621_Sheet3" xfId="41377"/>
    <cellStyle name="差_BBB silk blend CCD0621_Sheet3 2" xfId="41378"/>
    <cellStyle name="差_BBB silk blend CCD0621_Sheet3_Sheet2" xfId="41379"/>
    <cellStyle name="差_BBB silk blend CCD0621_Sheet3_Sheet2 2" xfId="41380"/>
    <cellStyle name="差_BBB silk blend panel  valance CCD0706 (2)" xfId="3120"/>
    <cellStyle name="差_BBB silk blend panel  valance CCD0706 (2) 10" xfId="44892"/>
    <cellStyle name="差_BBB silk blend panel  valance CCD0706 (2) 2" xfId="4320"/>
    <cellStyle name="差_BBB silk blend panel  valance CCD0706 (2) 2 2" xfId="14544"/>
    <cellStyle name="差_BBB silk blend panel  valance CCD0706 (2) 2 3" xfId="19556"/>
    <cellStyle name="差_BBB silk blend panel  valance CCD0706 (2) 2_Sheet1" xfId="41381"/>
    <cellStyle name="差_BBB silk blend panel  valance CCD0706 (2) 2_Sheet2" xfId="41382"/>
    <cellStyle name="差_BBB silk blend panel  valance CCD0706 (2) 2_Sheet2 2" xfId="41383"/>
    <cellStyle name="差_BBB silk blend panel  valance CCD0706 (2) 3" xfId="13384"/>
    <cellStyle name="差_BBB silk blend panel  valance CCD0706 (2) 3 2" xfId="41384"/>
    <cellStyle name="差_BBB silk blend panel  valance CCD0706 (2) 4" xfId="18396"/>
    <cellStyle name="差_BBB silk blend panel  valance CCD0706 (2) 5" xfId="44665"/>
    <cellStyle name="差_BBB silk blend panel  valance CCD0706 (2) 6" xfId="44107"/>
    <cellStyle name="差_BBB silk blend panel  valance CCD0706 (2) 7" xfId="44474"/>
    <cellStyle name="差_BBB silk blend panel  valance CCD0706 (2) 8" xfId="44271"/>
    <cellStyle name="差_BBB silk blend panel  valance CCD0706 (2) 9" xfId="44354"/>
    <cellStyle name="差_BBB silk blend panel  valance CCD0706 (2)_Sheet1" xfId="41385"/>
    <cellStyle name="差_BBB silk blend panel  valance CCD0706 (2)_Sheet1_1" xfId="41386"/>
    <cellStyle name="差_BBB silk blend panel  valance CCD0706 (2)_Sheet2" xfId="41387"/>
    <cellStyle name="差_BBB silk blend panel  valance CCD0706 (2)_Sheet2 2" xfId="41388"/>
    <cellStyle name="差_BBB silk blend panel  valance CCD0706 (2)_Sheet3" xfId="41389"/>
    <cellStyle name="差_BBB silk blend panel  valance CCD0706 (2)_Sheet3 2" xfId="41390"/>
    <cellStyle name="差_BBB silk blend panel  valance CCD0706 (2)_Sheet3_Sheet2" xfId="41391"/>
    <cellStyle name="差_BBB silk blend panel  valance CCD0706 (2)_Sheet3_Sheet2 2" xfId="41392"/>
    <cellStyle name="差_BBB silk-poly panel quote sheet-20120621 Hellen" xfId="3121"/>
    <cellStyle name="差_BBB silk-poly panel quote sheet-20120621 Hellen 10" xfId="44893"/>
    <cellStyle name="差_BBB silk-poly panel quote sheet-20120621 Hellen 2" xfId="4321"/>
    <cellStyle name="差_BBB silk-poly panel quote sheet-20120621 Hellen 2 2" xfId="14545"/>
    <cellStyle name="差_BBB silk-poly panel quote sheet-20120621 Hellen 2 3" xfId="19557"/>
    <cellStyle name="差_BBB silk-poly panel quote sheet-20120621 Hellen 2_Sheet1" xfId="41393"/>
    <cellStyle name="差_BBB silk-poly panel quote sheet-20120621 Hellen 2_Sheet2" xfId="41394"/>
    <cellStyle name="差_BBB silk-poly panel quote sheet-20120621 Hellen 2_Sheet2 2" xfId="41395"/>
    <cellStyle name="差_BBB silk-poly panel quote sheet-20120621 Hellen 3" xfId="13385"/>
    <cellStyle name="差_BBB silk-poly panel quote sheet-20120621 Hellen 3 2" xfId="41396"/>
    <cellStyle name="差_BBB silk-poly panel quote sheet-20120621 Hellen 4" xfId="18397"/>
    <cellStyle name="差_BBB silk-poly panel quote sheet-20120621 Hellen 5" xfId="44664"/>
    <cellStyle name="差_BBB silk-poly panel quote sheet-20120621 Hellen 6" xfId="44108"/>
    <cellStyle name="差_BBB silk-poly panel quote sheet-20120621 Hellen 7" xfId="44473"/>
    <cellStyle name="差_BBB silk-poly panel quote sheet-20120621 Hellen 8" xfId="44272"/>
    <cellStyle name="差_BBB silk-poly panel quote sheet-20120621 Hellen 9" xfId="44850"/>
    <cellStyle name="差_BBB silk-poly panel quote sheet-20120621 Hellen_BBB imperial silk commmitment sheet 07092012" xfId="3122"/>
    <cellStyle name="差_BBB silk-poly panel quote sheet-20120621 Hellen_BBB imperial silk commmitment sheet 07092012 10" xfId="44894"/>
    <cellStyle name="差_BBB silk-poly panel quote sheet-20120621 Hellen_BBB imperial silk commmitment sheet 07092012 2" xfId="4322"/>
    <cellStyle name="差_BBB silk-poly panel quote sheet-20120621 Hellen_BBB imperial silk commmitment sheet 07092012 2 2" xfId="14546"/>
    <cellStyle name="差_BBB silk-poly panel quote sheet-20120621 Hellen_BBB imperial silk commmitment sheet 07092012 2 3" xfId="19558"/>
    <cellStyle name="差_BBB silk-poly panel quote sheet-20120621 Hellen_BBB imperial silk commmitment sheet 07092012 2_Sheet1" xfId="41397"/>
    <cellStyle name="差_BBB silk-poly panel quote sheet-20120621 Hellen_BBB imperial silk commmitment sheet 07092012 2_Sheet2" xfId="41398"/>
    <cellStyle name="差_BBB silk-poly panel quote sheet-20120621 Hellen_BBB imperial silk commmitment sheet 07092012 2_Sheet2 2" xfId="41399"/>
    <cellStyle name="差_BBB silk-poly panel quote sheet-20120621 Hellen_BBB imperial silk commmitment sheet 07092012 3" xfId="13386"/>
    <cellStyle name="差_BBB silk-poly panel quote sheet-20120621 Hellen_BBB imperial silk commmitment sheet 07092012 3 2" xfId="41400"/>
    <cellStyle name="差_BBB silk-poly panel quote sheet-20120621 Hellen_BBB imperial silk commmitment sheet 07092012 4" xfId="18398"/>
    <cellStyle name="差_BBB silk-poly panel quote sheet-20120621 Hellen_BBB imperial silk commmitment sheet 07092012 5" xfId="44663"/>
    <cellStyle name="差_BBB silk-poly panel quote sheet-20120621 Hellen_BBB imperial silk commmitment sheet 07092012 6" xfId="44109"/>
    <cellStyle name="差_BBB silk-poly panel quote sheet-20120621 Hellen_BBB imperial silk commmitment sheet 07092012 7" xfId="44472"/>
    <cellStyle name="差_BBB silk-poly panel quote sheet-20120621 Hellen_BBB imperial silk commmitment sheet 07092012 8" xfId="44273"/>
    <cellStyle name="差_BBB silk-poly panel quote sheet-20120621 Hellen_BBB imperial silk commmitment sheet 07092012 9" xfId="44353"/>
    <cellStyle name="差_BBB silk-poly panel quote sheet-20120621 Hellen_BBB imperial silk commmitment sheet 07092012_Sheet1" xfId="41401"/>
    <cellStyle name="差_BBB silk-poly panel quote sheet-20120621 Hellen_BBB imperial silk commmitment sheet 07092012_Sheet1_1" xfId="41402"/>
    <cellStyle name="差_BBB silk-poly panel quote sheet-20120621 Hellen_BBB imperial silk commmitment sheet 07092012_Sheet2" xfId="41403"/>
    <cellStyle name="差_BBB silk-poly panel quote sheet-20120621 Hellen_BBB imperial silk commmitment sheet 07092012_Sheet2 2" xfId="41404"/>
    <cellStyle name="差_BBB silk-poly panel quote sheet-20120621 Hellen_BBB imperial silk commmitment sheet 07092012_Sheet3" xfId="41405"/>
    <cellStyle name="差_BBB silk-poly panel quote sheet-20120621 Hellen_BBB imperial silk commmitment sheet 07092012_Sheet3 2" xfId="41406"/>
    <cellStyle name="差_BBB silk-poly panel quote sheet-20120621 Hellen_BBB imperial silk commmitment sheet 07092012_Sheet3_Sheet2" xfId="41407"/>
    <cellStyle name="差_BBB silk-poly panel quote sheet-20120621 Hellen_BBB imperial silk commmitment sheet 07092012_Sheet3_Sheet2 2" xfId="41408"/>
    <cellStyle name="差_BBB silk-poly panel quote sheet-20120621 Hellen_Sept Market BBB Window panel CCD 0918" xfId="3123"/>
    <cellStyle name="差_BBB silk-poly panel quote sheet-20120621 Hellen_Sept Market BBB Window panel CCD 0918 10" xfId="44895"/>
    <cellStyle name="差_BBB silk-poly panel quote sheet-20120621 Hellen_Sept Market BBB Window panel CCD 0918 2" xfId="4323"/>
    <cellStyle name="差_BBB silk-poly panel quote sheet-20120621 Hellen_Sept Market BBB Window panel CCD 0918 2 2" xfId="14547"/>
    <cellStyle name="差_BBB silk-poly panel quote sheet-20120621 Hellen_Sept Market BBB Window panel CCD 0918 2 3" xfId="19559"/>
    <cellStyle name="差_BBB silk-poly panel quote sheet-20120621 Hellen_Sept Market BBB Window panel CCD 0918 2_Sheet1" xfId="41409"/>
    <cellStyle name="差_BBB silk-poly panel quote sheet-20120621 Hellen_Sept Market BBB Window panel CCD 0918 2_Sheet2" xfId="41410"/>
    <cellStyle name="差_BBB silk-poly panel quote sheet-20120621 Hellen_Sept Market BBB Window panel CCD 0918 2_Sheet2 2" xfId="41411"/>
    <cellStyle name="差_BBB silk-poly panel quote sheet-20120621 Hellen_Sept Market BBB Window panel CCD 0918 3" xfId="13387"/>
    <cellStyle name="差_BBB silk-poly panel quote sheet-20120621 Hellen_Sept Market BBB Window panel CCD 0918 3 2" xfId="41412"/>
    <cellStyle name="差_BBB silk-poly panel quote sheet-20120621 Hellen_Sept Market BBB Window panel CCD 0918 4" xfId="18399"/>
    <cellStyle name="差_BBB silk-poly panel quote sheet-20120621 Hellen_Sept Market BBB Window panel CCD 0918 5" xfId="44662"/>
    <cellStyle name="差_BBB silk-poly panel quote sheet-20120621 Hellen_Sept Market BBB Window panel CCD 0918 6" xfId="44110"/>
    <cellStyle name="差_BBB silk-poly panel quote sheet-20120621 Hellen_Sept Market BBB Window panel CCD 0918 7" xfId="44471"/>
    <cellStyle name="差_BBB silk-poly panel quote sheet-20120621 Hellen_Sept Market BBB Window panel CCD 0918 8" xfId="22143"/>
    <cellStyle name="差_BBB silk-poly panel quote sheet-20120621 Hellen_Sept Market BBB Window panel CCD 0918 9" xfId="22432"/>
    <cellStyle name="差_BBB silk-poly panel quote sheet-20120621 Hellen_Sept Market BBB Window panel CCD 0918_Sheet1" xfId="41413"/>
    <cellStyle name="差_BBB silk-poly panel quote sheet-20120621 Hellen_Sept Market BBB Window panel CCD 0918_Sheet1_1" xfId="41414"/>
    <cellStyle name="差_BBB silk-poly panel quote sheet-20120621 Hellen_Sept Market BBB Window panel CCD 0918_Sheet2" xfId="41415"/>
    <cellStyle name="差_BBB silk-poly panel quote sheet-20120621 Hellen_Sept Market BBB Window panel CCD 0918_Sheet2 2" xfId="41416"/>
    <cellStyle name="差_BBB silk-poly panel quote sheet-20120621 Hellen_Sept Market BBB Window panel CCD 0918_Sheet3" xfId="41417"/>
    <cellStyle name="差_BBB silk-poly panel quote sheet-20120621 Hellen_Sept Market BBB Window panel CCD 0918_Sheet3 2" xfId="41418"/>
    <cellStyle name="差_BBB silk-poly panel quote sheet-20120621 Hellen_Sept Market BBB Window panel CCD 0918_Sheet3_Sheet2" xfId="41419"/>
    <cellStyle name="差_BBB silk-poly panel quote sheet-20120621 Hellen_Sept Market BBB Window panel CCD 0918_Sheet3_Sheet2 2" xfId="41420"/>
    <cellStyle name="差_BBB silk-poly panel quote sheet-20120621 Hellen_Sheet1" xfId="41421"/>
    <cellStyle name="差_BBB silk-poly panel quote sheet-20120621 Hellen_Sheet1_1" xfId="41422"/>
    <cellStyle name="差_BBB silk-poly panel quote sheet-20120621 Hellen_Sheet2" xfId="41423"/>
    <cellStyle name="差_BBB silk-poly panel quote sheet-20120621 Hellen_Sheet2 2" xfId="41424"/>
    <cellStyle name="差_BBB silk-poly panel quote sheet-20120621 Hellen_Sheet3" xfId="41425"/>
    <cellStyle name="差_BBB silk-poly panel quote sheet-20120621 Hellen_Sheet3 2" xfId="41426"/>
    <cellStyle name="差_BBB silk-poly panel quote sheet-20120621 Hellen_Sheet3_Sheet2" xfId="41427"/>
    <cellStyle name="差_BBB silk-poly panel quote sheet-20120621 Hellen_Sheet3_Sheet2 2" xfId="41428"/>
    <cellStyle name="差_BBB silk-poly panel quote sheet-20120621 Hellen_SILK CCD 0717" xfId="3124"/>
    <cellStyle name="差_BBB silk-poly panel quote sheet-20120621 Hellen_SILK CCD 0717 10" xfId="44896"/>
    <cellStyle name="差_BBB silk-poly panel quote sheet-20120621 Hellen_SILK CCD 0717 2" xfId="4324"/>
    <cellStyle name="差_BBB silk-poly panel quote sheet-20120621 Hellen_SILK CCD 0717 2 2" xfId="14548"/>
    <cellStyle name="差_BBB silk-poly panel quote sheet-20120621 Hellen_SILK CCD 0717 2 3" xfId="19560"/>
    <cellStyle name="差_BBB silk-poly panel quote sheet-20120621 Hellen_SILK CCD 0717 2_Sheet1" xfId="41429"/>
    <cellStyle name="差_BBB silk-poly panel quote sheet-20120621 Hellen_SILK CCD 0717 2_Sheet2" xfId="41430"/>
    <cellStyle name="差_BBB silk-poly panel quote sheet-20120621 Hellen_SILK CCD 0717 2_Sheet2 2" xfId="41431"/>
    <cellStyle name="差_BBB silk-poly panel quote sheet-20120621 Hellen_SILK CCD 0717 3" xfId="13388"/>
    <cellStyle name="差_BBB silk-poly panel quote sheet-20120621 Hellen_SILK CCD 0717 3 2" xfId="41432"/>
    <cellStyle name="差_BBB silk-poly panel quote sheet-20120621 Hellen_SILK CCD 0717 4" xfId="18400"/>
    <cellStyle name="差_BBB silk-poly panel quote sheet-20120621 Hellen_SILK CCD 0717 5" xfId="44661"/>
    <cellStyle name="差_BBB silk-poly panel quote sheet-20120621 Hellen_SILK CCD 0717 6" xfId="44111"/>
    <cellStyle name="差_BBB silk-poly panel quote sheet-20120621 Hellen_SILK CCD 0717 7" xfId="44470"/>
    <cellStyle name="差_BBB silk-poly panel quote sheet-20120621 Hellen_SILK CCD 0717 8" xfId="22142"/>
    <cellStyle name="差_BBB silk-poly panel quote sheet-20120621 Hellen_SILK CCD 0717 9" xfId="44759"/>
    <cellStyle name="差_BBB silk-poly panel quote sheet-20120621 Hellen_SILK CCD 0717_Sheet1" xfId="41433"/>
    <cellStyle name="差_BBB silk-poly panel quote sheet-20120621 Hellen_SILK CCD 0717_Sheet1_1" xfId="41434"/>
    <cellStyle name="差_BBB silk-poly panel quote sheet-20120621 Hellen_SILK CCD 0717_Sheet2" xfId="41435"/>
    <cellStyle name="差_BBB silk-poly panel quote sheet-20120621 Hellen_SILK CCD 0717_Sheet2 2" xfId="41436"/>
    <cellStyle name="差_BBB silk-poly panel quote sheet-20120621 Hellen_SILK CCD 0717_Sheet3" xfId="41437"/>
    <cellStyle name="差_BBB silk-poly panel quote sheet-20120621 Hellen_SILK CCD 0717_Sheet3 2" xfId="41438"/>
    <cellStyle name="差_BBB silk-poly panel quote sheet-20120621 Hellen_SILK CCD 0717_Sheet3_Sheet2" xfId="41439"/>
    <cellStyle name="差_BBB silk-poly panel quote sheet-20120621 Hellen_SILK CCD 0717_Sheet3_Sheet2 2" xfId="41440"/>
    <cellStyle name="差_BBB silk-poly panel quote sheet-20120621 Hellen_SILK CCD 0718 final" xfId="3125"/>
    <cellStyle name="差_BBB silk-poly panel quote sheet-20120621 Hellen_SILK CCD 0718 final 10" xfId="44897"/>
    <cellStyle name="差_BBB silk-poly panel quote sheet-20120621 Hellen_SILK CCD 0718 final 2" xfId="4325"/>
    <cellStyle name="差_BBB silk-poly panel quote sheet-20120621 Hellen_SILK CCD 0718 final 2 2" xfId="14549"/>
    <cellStyle name="差_BBB silk-poly panel quote sheet-20120621 Hellen_SILK CCD 0718 final 2 3" xfId="19561"/>
    <cellStyle name="差_BBB silk-poly panel quote sheet-20120621 Hellen_SILK CCD 0718 final 2_Sheet1" xfId="41441"/>
    <cellStyle name="差_BBB silk-poly panel quote sheet-20120621 Hellen_SILK CCD 0718 final 2_Sheet2" xfId="41442"/>
    <cellStyle name="差_BBB silk-poly panel quote sheet-20120621 Hellen_SILK CCD 0718 final 2_Sheet2 2" xfId="41443"/>
    <cellStyle name="差_BBB silk-poly panel quote sheet-20120621 Hellen_SILK CCD 0718 final 3" xfId="13389"/>
    <cellStyle name="差_BBB silk-poly panel quote sheet-20120621 Hellen_SILK CCD 0718 final 3 2" xfId="41444"/>
    <cellStyle name="差_BBB silk-poly panel quote sheet-20120621 Hellen_SILK CCD 0718 final 4" xfId="18401"/>
    <cellStyle name="差_BBB silk-poly panel quote sheet-20120621 Hellen_SILK CCD 0718 final 5" xfId="44660"/>
    <cellStyle name="差_BBB silk-poly panel quote sheet-20120621 Hellen_SILK CCD 0718 final 6" xfId="44112"/>
    <cellStyle name="差_BBB silk-poly panel quote sheet-20120621 Hellen_SILK CCD 0718 final 7" xfId="44469"/>
    <cellStyle name="差_BBB silk-poly panel quote sheet-20120621 Hellen_SILK CCD 0718 final 8" xfId="44691"/>
    <cellStyle name="差_BBB silk-poly panel quote sheet-20120621 Hellen_SILK CCD 0718 final 9" xfId="22625"/>
    <cellStyle name="差_BBB silk-poly panel quote sheet-20120621 Hellen_SILK CCD 0718 final_Sheet1" xfId="41445"/>
    <cellStyle name="差_BBB silk-poly panel quote sheet-20120621 Hellen_SILK CCD 0718 final_Sheet1_1" xfId="41446"/>
    <cellStyle name="差_BBB silk-poly panel quote sheet-20120621 Hellen_SILK CCD 0718 final_Sheet2" xfId="41447"/>
    <cellStyle name="差_BBB silk-poly panel quote sheet-20120621 Hellen_SILK CCD 0718 final_Sheet2 2" xfId="41448"/>
    <cellStyle name="差_BBB silk-poly panel quote sheet-20120621 Hellen_SILK CCD 0718 final_Sheet3" xfId="41449"/>
    <cellStyle name="差_BBB silk-poly panel quote sheet-20120621 Hellen_SILK CCD 0718 final_Sheet3 2" xfId="41450"/>
    <cellStyle name="差_BBB silk-poly panel quote sheet-20120621 Hellen_SILK CCD 0718 final_Sheet3_Sheet2" xfId="41451"/>
    <cellStyle name="差_BBB silk-poly panel quote sheet-20120621 Hellen_SILK CCD 0718 final_Sheet3_Sheet2 2" xfId="41452"/>
    <cellStyle name="差_BBB Window Panel CCD 120330" xfId="3126"/>
    <cellStyle name="差_BBB Window Panel CCD 120330 10" xfId="44898"/>
    <cellStyle name="差_BBB Window Panel CCD 120330 2" xfId="4326"/>
    <cellStyle name="差_BBB Window Panel CCD 120330 2 2" xfId="14550"/>
    <cellStyle name="差_BBB Window Panel CCD 120330 2 3" xfId="19562"/>
    <cellStyle name="差_BBB Window Panel CCD 120330 2_Sheet1" xfId="41453"/>
    <cellStyle name="差_BBB Window Panel CCD 120330 2_Sheet2" xfId="41454"/>
    <cellStyle name="差_BBB Window Panel CCD 120330 2_Sheet2 2" xfId="41455"/>
    <cellStyle name="差_BBB Window Panel CCD 120330 3" xfId="13390"/>
    <cellStyle name="差_BBB Window Panel CCD 120330 3 2" xfId="41456"/>
    <cellStyle name="差_BBB Window Panel CCD 120330 4" xfId="18402"/>
    <cellStyle name="差_BBB Window Panel CCD 120330 5" xfId="44659"/>
    <cellStyle name="差_BBB Window Panel CCD 120330 6" xfId="44113"/>
    <cellStyle name="差_BBB Window Panel CCD 120330 7" xfId="44468"/>
    <cellStyle name="差_BBB Window Panel CCD 120330 8" xfId="44818"/>
    <cellStyle name="差_BBB Window Panel CCD 120330 9" xfId="44352"/>
    <cellStyle name="差_BBB Window Panel CCD 120330_Sheet1" xfId="41457"/>
    <cellStyle name="差_BBB Window Panel CCD 120330_Sheet1_1" xfId="41458"/>
    <cellStyle name="差_BBB Window Panel CCD 120330_Sheet2" xfId="41459"/>
    <cellStyle name="差_BBB Window Panel CCD 120330_Sheet2 2" xfId="41460"/>
    <cellStyle name="差_BBB Window Panel CCD 120330_Sheet3" xfId="41461"/>
    <cellStyle name="差_BBB Window Panel CCD 120330_Sheet3 2" xfId="41462"/>
    <cellStyle name="差_BBB Window Panel CCD 120330_Sheet3_Sheet2" xfId="41463"/>
    <cellStyle name="差_BBB Window Panel CCD 120330_Sheet3_Sheet2 2" xfId="41464"/>
    <cellStyle name="差_BLK Crystal Proj" xfId="47416"/>
    <cellStyle name="差_BLK projection " xfId="47417"/>
    <cellStyle name="差_Book1" xfId="3726"/>
    <cellStyle name="差_Book1 10" xfId="44195"/>
    <cellStyle name="差_Book1 2" xfId="3727"/>
    <cellStyle name="差_Book1 2 2" xfId="13973"/>
    <cellStyle name="差_Book1 2 3" xfId="18985"/>
    <cellStyle name="差_Book1 2_Sheet1" xfId="41465"/>
    <cellStyle name="差_Book1 3" xfId="13972"/>
    <cellStyle name="差_Book1 3 2" xfId="41466"/>
    <cellStyle name="差_Book1 3_Sheet2" xfId="41467"/>
    <cellStyle name="差_Book1 4" xfId="18984"/>
    <cellStyle name="差_Book1 4 2" xfId="41468"/>
    <cellStyle name="差_Book1 5" xfId="41469"/>
    <cellStyle name="差_Book1 6" xfId="22607"/>
    <cellStyle name="差_Book1 7" xfId="44805"/>
    <cellStyle name="差_Book1 8" xfId="43989"/>
    <cellStyle name="差_Book1 9" xfId="44568"/>
    <cellStyle name="差_Book1_2014S panel ship date" xfId="41470"/>
    <cellStyle name="差_Book1_2014S panel ship date 2" xfId="41471"/>
    <cellStyle name="差_Book1_2014S panel ship date 2_Sheet2" xfId="41472"/>
    <cellStyle name="差_Book1_2014S panel ship date 2_Sheet2 2" xfId="41473"/>
    <cellStyle name="差_Book1_2014S panel ship date 3" xfId="41474"/>
    <cellStyle name="差_Book1_2014S panel ship date_Sheet2" xfId="41475"/>
    <cellStyle name="差_Book1_2014S panel ship date_Sheet2 2" xfId="41476"/>
    <cellStyle name="差_Book1_2014S panel ship date_Sheet3" xfId="41477"/>
    <cellStyle name="差_Book1_2014S panel ship date_Sheet3 2" xfId="41478"/>
    <cellStyle name="差_Book1_2014S panel ship date_Sheet3_Sheet2" xfId="41479"/>
    <cellStyle name="差_Book1_2014S panel ship date_Sheet3_Sheet2 2" xfId="41480"/>
    <cellStyle name="差_Book1_Review and action interface" xfId="48394"/>
    <cellStyle name="差_Book1_Sheet1" xfId="41481"/>
    <cellStyle name="差_Book1_Sheet1_1" xfId="41482"/>
    <cellStyle name="差_Book1_Sheet2" xfId="41483"/>
    <cellStyle name="差_Book1_Sheet2 2" xfId="41484"/>
    <cellStyle name="差_Book1_Sheet2 3" xfId="41485"/>
    <cellStyle name="差_BW quote sheet for HP samples _09202012" xfId="3728"/>
    <cellStyle name="差_BW quote sheet for HP samples _09202012 2" xfId="13974"/>
    <cellStyle name="差_BW quote sheet for HP samples _09202012 2 2" xfId="41486"/>
    <cellStyle name="差_BW quote sheet for HP samples _09202012 3" xfId="18986"/>
    <cellStyle name="差_BW quote sheet for HP samples _09202012 3 2" xfId="41487"/>
    <cellStyle name="差_BW quote sheet for HP samples _09202012 3_Sheet2" xfId="41488"/>
    <cellStyle name="差_BW quote sheet for HP samples _09202012 4" xfId="41489"/>
    <cellStyle name="差_BW quote sheet for HP samples _09202012_Sheet1" xfId="41490"/>
    <cellStyle name="差_BW quote sheet for HP samples _09202012_Sheet2" xfId="41491"/>
    <cellStyle name="差_BW quote sheet for HP samples _09202012_Sheet2 2" xfId="41492"/>
    <cellStyle name="差_BW quote sheet for HP samples _09202012_Sheet2 3" xfId="41493"/>
    <cellStyle name="差_CCD -WM BHG BLANKET 2013-12-20" xfId="41494"/>
    <cellStyle name="差_CCD -WM BHG BLANKET 2013-12-20 2" xfId="41495"/>
    <cellStyle name="差_CCD -WM BHG BLANKET 2013-12-20_Sheet2" xfId="41496"/>
    <cellStyle name="差_CCD -WM BHG BLANKET 2013-12-20_Sheet2 2" xfId="41497"/>
    <cellStyle name="差_CCD-OSJL Promo pillow quote sheet-110419" xfId="41498"/>
    <cellStyle name="差_CCD-OSJL Promo pillow quote sheet-110419 2" xfId="41499"/>
    <cellStyle name="差_CCD-OSJL Promo pillow quote sheet-110419_Sheet2" xfId="41500"/>
    <cellStyle name="差_CCD-WM holiday-130205" xfId="41501"/>
    <cellStyle name="差_CCD-WM holiday-130205 2" xfId="41502"/>
    <cellStyle name="差_CCD-WM holiday-130205_Sheet2" xfId="41503"/>
    <cellStyle name="差_CCD-WM holiday-130205_Sheet2 2" xfId="41504"/>
    <cellStyle name="差_CCD-WM TRAVEL THROW-130822" xfId="41505"/>
    <cellStyle name="差_CCD-WM TRAVEL THROW-130822 2" xfId="41506"/>
    <cellStyle name="差_CCD-WM TRAVEL THROW-130822_Sheet2" xfId="41507"/>
    <cellStyle name="差_CCD-WM TRAVEL THROW-130822_Sheet2 2" xfId="41508"/>
    <cellStyle name="差_Cellular Blanket prices- Faze3" xfId="3127"/>
    <cellStyle name="差_Cellular Blanket prices- Faze3 2" xfId="3729"/>
    <cellStyle name="差_Cellular Blanket prices- Faze3 2 2" xfId="13975"/>
    <cellStyle name="差_Cellular Blanket prices- Faze3 2 2 2" xfId="41510"/>
    <cellStyle name="差_Cellular Blanket prices- Faze3 2 2 3" xfId="41509"/>
    <cellStyle name="差_Cellular Blanket prices- Faze3 2 2_Sheet1" xfId="41511"/>
    <cellStyle name="差_Cellular Blanket prices- Faze3 2 2_Sheet2" xfId="41512"/>
    <cellStyle name="差_Cellular Blanket prices- Faze3 2 2_Sheet2 2" xfId="41513"/>
    <cellStyle name="差_Cellular Blanket prices- Faze3 2 3" xfId="18987"/>
    <cellStyle name="差_Cellular Blanket prices- Faze3 2 3 2" xfId="41514"/>
    <cellStyle name="差_Cellular Blanket prices- Faze3 2 4" xfId="41515"/>
    <cellStyle name="差_Cellular Blanket prices- Faze3 2_Sheet1" xfId="41516"/>
    <cellStyle name="差_Cellular Blanket prices- Faze3 2_Sheet1_1" xfId="41517"/>
    <cellStyle name="差_Cellular Blanket prices- Faze3 2_Sheet2" xfId="41518"/>
    <cellStyle name="差_Cellular Blanket prices- Faze3 2_Sheet2 2" xfId="41519"/>
    <cellStyle name="差_Cellular Blanket prices- Faze3 2_Sheet2 3" xfId="41520"/>
    <cellStyle name="差_Cellular Blanket prices- Faze3 2_Sheet3" xfId="41521"/>
    <cellStyle name="差_Cellular Blanket prices- Faze3 2_Sheet3 2" xfId="41522"/>
    <cellStyle name="差_Cellular Blanket prices- Faze3 2_Sheet3_Sheet2" xfId="41523"/>
    <cellStyle name="差_Cellular Blanket prices- Faze3 2_Sheet3_Sheet2 2" xfId="41524"/>
    <cellStyle name="差_Cellular Blanket prices- Faze3 3" xfId="4079"/>
    <cellStyle name="差_Cellular Blanket prices- Faze3 3 2" xfId="14310"/>
    <cellStyle name="差_Cellular Blanket prices- Faze3 3 2 2" xfId="41525"/>
    <cellStyle name="差_Cellular Blanket prices- Faze3 3 3" xfId="19322"/>
    <cellStyle name="差_Cellular Blanket prices- Faze3 3_Sheet1" xfId="41526"/>
    <cellStyle name="差_Cellular Blanket prices- Faze3 3_Sheet2" xfId="41527"/>
    <cellStyle name="差_Cellular Blanket prices- Faze3 3_Sheet2 2" xfId="41528"/>
    <cellStyle name="差_Cellular Blanket prices- Faze3 4" xfId="13391"/>
    <cellStyle name="差_Cellular Blanket prices- Faze3 4 2" xfId="41529"/>
    <cellStyle name="差_Cellular Blanket prices- Faze3 5" xfId="18403"/>
    <cellStyle name="差_Cellular Blanket prices- Faze3 5 2" xfId="41530"/>
    <cellStyle name="差_Cellular Blanket prices- Faze3_2014S panel ship date" xfId="41531"/>
    <cellStyle name="差_Cellular Blanket prices- Faze3_2014S panel ship date 2" xfId="41532"/>
    <cellStyle name="差_Cellular Blanket prices- Faze3_2014S panel ship date 2_Sheet2" xfId="41533"/>
    <cellStyle name="差_Cellular Blanket prices- Faze3_2014S panel ship date 2_Sheet2 2" xfId="41534"/>
    <cellStyle name="差_Cellular Blanket prices- Faze3_2014S panel ship date 3" xfId="41535"/>
    <cellStyle name="差_Cellular Blanket prices- Faze3_2014S panel ship date_Sheet2" xfId="41536"/>
    <cellStyle name="差_Cellular Blanket prices- Faze3_2014S panel ship date_Sheet2 2" xfId="41537"/>
    <cellStyle name="差_Cellular Blanket prices- Faze3_2014S panel ship date_Sheet3" xfId="41538"/>
    <cellStyle name="差_Cellular Blanket prices- Faze3_2014S panel ship date_Sheet3 2" xfId="41539"/>
    <cellStyle name="差_Cellular Blanket prices- Faze3_2014S panel ship date_Sheet3_Sheet2" xfId="41540"/>
    <cellStyle name="差_Cellular Blanket prices- Faze3_2014S panel ship date_Sheet3_Sheet2 2" xfId="41541"/>
    <cellStyle name="差_Cellular Blanket prices- Faze3_CCD -WM BHG BLANKET 2013-12-20" xfId="41542"/>
    <cellStyle name="差_Cellular Blanket prices- Faze3_CCD -WM BHG BLANKET 2013-12-20 2" xfId="41543"/>
    <cellStyle name="差_Cellular Blanket prices- Faze3_CCD -WM BHG BLANKET 2013-12-20_Sheet2" xfId="41544"/>
    <cellStyle name="差_Cellular Blanket prices- Faze3_CCD -WM BHG BLANKET 2013-12-20_Sheet2 2" xfId="41545"/>
    <cellStyle name="差_Cellular Blanket prices- Faze3_ccd-hsn blanket &amp; throw-20130326" xfId="41546"/>
    <cellStyle name="差_Cellular Blanket prices- Faze3_ccd-hsn blanket &amp; throw-20130326 2" xfId="41547"/>
    <cellStyle name="差_Cellular Blanket prices- Faze3_ccd-hsn blanket &amp; throw-20130326_Sheet2" xfId="41548"/>
    <cellStyle name="差_Cellular Blanket prices- Faze3_ccd-hsn blanket &amp; throw-20130326_Sheet2 2" xfId="41549"/>
    <cellStyle name="差_Cellular Blanket prices- Faze3_ccd-hsn blanket &amp; throw-20130326_Shopko mink to berber blanket and long fur throw 20140124 upd 0214" xfId="41550"/>
    <cellStyle name="差_Cellular Blanket prices- Faze3_ccd-hsn blanket &amp; throw-20130326_Shopko mink to berber blanket and long fur throw 20140124 upd 0214 2" xfId="41551"/>
    <cellStyle name="差_Cellular Blanket prices- Faze3_ccd-hsn blanket &amp; throw-20130326_Shopko mink to berber blanket and long fur throw 20140124 upd 0214_Sheet2" xfId="41552"/>
    <cellStyle name="差_Cellular Blanket prices- Faze3_ccd-hsn blanket &amp; throw-20130326_Shopko mink to berber blanket and long fur throw 20140124 upd 0214_Sheet2 2" xfId="41553"/>
    <cellStyle name="差_Cellular Blanket prices- Faze3_ccd-hsn blanket &amp; throw-20130326_Shopko throw blanket 20131126upd1226 upd 20140103" xfId="41554"/>
    <cellStyle name="差_Cellular Blanket prices- Faze3_ccd-hsn blanket &amp; throw-20130326_Shopko throw blanket 20131126upd1226 upd 20140103 2" xfId="41555"/>
    <cellStyle name="差_Cellular Blanket prices- Faze3_ccd-hsn blanket &amp; throw-20130326_Shopko throw blanket 20131126upd1226 upd 20140103_Sheet2" xfId="41556"/>
    <cellStyle name="差_Cellular Blanket prices- Faze3_ccd-hsn blanket &amp; throw-20130326_Shopko throw blanket 20131126upd1226 upd 20140103_Sheet2 2" xfId="41557"/>
    <cellStyle name="差_Cellular Blanket prices- Faze3_CCD-WM TRAVEL THROW-130822" xfId="41558"/>
    <cellStyle name="差_Cellular Blanket prices- Faze3_CCD-WM TRAVEL THROW-130822 2" xfId="41559"/>
    <cellStyle name="差_Cellular Blanket prices- Faze3_CCD-WM TRAVEL THROW-130822_Sheet2" xfId="41560"/>
    <cellStyle name="差_Cellular Blanket prices- Faze3_CCD-WM TRAVEL THROW-130822_Sheet2 2" xfId="41561"/>
    <cellStyle name="差_Cellular Blanket prices- Faze3_E com window  Pool Stock Fall 13  adding 95,63 commitment 10042013" xfId="22292"/>
    <cellStyle name="差_Cellular Blanket prices- Faze3_E com window  Pool Stock Fall 13  adding 95,63 commitment 10042013 2" xfId="41562"/>
    <cellStyle name="差_Cellular Blanket prices- Faze3_E com window  Pool Stock Fall 13  adding 95,63 commitment 10042013 2_Sheet1" xfId="41563"/>
    <cellStyle name="差_Cellular Blanket prices- Faze3_E com window  Pool Stock Fall 13  adding 95,63 commitment 10042013 2_Sheet2" xfId="41564"/>
    <cellStyle name="差_Cellular Blanket prices- Faze3_E com window  Pool Stock Fall 13  adding 95,63 commitment 10042013 2_Sheet2 2" xfId="41565"/>
    <cellStyle name="差_Cellular Blanket prices- Faze3_E com window  Pool Stock Fall 13  adding 95,63 commitment 10042013 3" xfId="41566"/>
    <cellStyle name="差_Cellular Blanket prices- Faze3_E com window  Pool Stock Fall 13  adding 95,63 commitment 10042013_Sheet1" xfId="41567"/>
    <cellStyle name="差_Cellular Blanket prices- Faze3_E com window  Pool Stock Fall 13  adding 95,63 commitment 10042013_Sheet1_1" xfId="41568"/>
    <cellStyle name="差_Cellular Blanket prices- Faze3_E com window  Pool Stock Fall 13  adding 95,63 commitment 10042013_Sheet2" xfId="41569"/>
    <cellStyle name="差_Cellular Blanket prices- Faze3_E com window  Pool Stock Fall 13  adding 95,63 commitment 10042013_Sheet2 2" xfId="41570"/>
    <cellStyle name="差_Cellular Blanket prices- Faze3_E com window  Pool Stock Fall 13  adding 95,63 commitment 10042013_Sheet3" xfId="41571"/>
    <cellStyle name="差_Cellular Blanket prices- Faze3_E com window  Pool Stock Fall 13  adding 95,63 commitment 10042013_Sheet3 2" xfId="41572"/>
    <cellStyle name="差_Cellular Blanket prices- Faze3_E com window  Pool Stock Fall 13  adding 95,63 commitment 10042013_Sheet3_Sheet2" xfId="41573"/>
    <cellStyle name="差_Cellular Blanket prices- Faze3_E com window  Pool Stock Fall 13  adding 95,63 commitment 10042013_Sheet3_Sheet2 2" xfId="41574"/>
    <cellStyle name="差_Cellular Blanket prices- Faze3_E com window  Pool Stock master sheet" xfId="22293"/>
    <cellStyle name="差_Cellular Blanket prices- Faze3_E com window  Pool Stock master sheet 2" xfId="41575"/>
    <cellStyle name="差_Cellular Blanket prices- Faze3_E com window  Pool Stock master sheet 2_Sheet1" xfId="41576"/>
    <cellStyle name="差_Cellular Blanket prices- Faze3_E com window  Pool Stock master sheet 2_Sheet2" xfId="41577"/>
    <cellStyle name="差_Cellular Blanket prices- Faze3_E com window  Pool Stock master sheet 2_Sheet2 2" xfId="41578"/>
    <cellStyle name="差_Cellular Blanket prices- Faze3_E com window  Pool Stock master sheet 3" xfId="41579"/>
    <cellStyle name="差_Cellular Blanket prices- Faze3_E com window  Pool Stock master sheet_Sheet1" xfId="41580"/>
    <cellStyle name="差_Cellular Blanket prices- Faze3_E com window  Pool Stock master sheet_Sheet1_1" xfId="41581"/>
    <cellStyle name="差_Cellular Blanket prices- Faze3_E com window  Pool Stock master sheet_Sheet2" xfId="41582"/>
    <cellStyle name="差_Cellular Blanket prices- Faze3_E com window  Pool Stock master sheet_Sheet2 2" xfId="41583"/>
    <cellStyle name="差_Cellular Blanket prices- Faze3_E com window  Pool Stock master sheet_Sheet3" xfId="41584"/>
    <cellStyle name="差_Cellular Blanket prices- Faze3_E com window  Pool Stock master sheet_Sheet3 2" xfId="41585"/>
    <cellStyle name="差_Cellular Blanket prices- Faze3_E com window  Pool Stock master sheet_Sheet3_Sheet2" xfId="41586"/>
    <cellStyle name="差_Cellular Blanket prices- Faze3_E com window  Pool Stock master sheet_Sheet3_Sheet2 2" xfId="41587"/>
    <cellStyle name="差_Cellular Blanket prices- Faze3_pool stock window panel CCD 1005" xfId="22294"/>
    <cellStyle name="差_Cellular Blanket prices- Faze3_pool stock window panel CCD 1005 2" xfId="41588"/>
    <cellStyle name="差_Cellular Blanket prices- Faze3_pool stock window panel CCD 1005 2_Sheet1" xfId="41589"/>
    <cellStyle name="差_Cellular Blanket prices- Faze3_pool stock window panel CCD 1005 2_Sheet2" xfId="41590"/>
    <cellStyle name="差_Cellular Blanket prices- Faze3_pool stock window panel CCD 1005 2_Sheet2 2" xfId="41591"/>
    <cellStyle name="差_Cellular Blanket prices- Faze3_pool stock window panel CCD 1005 3" xfId="41592"/>
    <cellStyle name="差_Cellular Blanket prices- Faze3_pool stock window panel CCD 1005_Sheet1" xfId="41593"/>
    <cellStyle name="差_Cellular Blanket prices- Faze3_pool stock window panel CCD 1005_Sheet1_1" xfId="41594"/>
    <cellStyle name="差_Cellular Blanket prices- Faze3_pool stock window panel CCD 1005_Sheet2" xfId="41595"/>
    <cellStyle name="差_Cellular Blanket prices- Faze3_pool stock window panel CCD 1005_Sheet2 2" xfId="41596"/>
    <cellStyle name="差_Cellular Blanket prices- Faze3_pool stock window panel CCD 1005_Sheet3" xfId="41597"/>
    <cellStyle name="差_Cellular Blanket prices- Faze3_pool stock window panel CCD 1005_Sheet3 2" xfId="41598"/>
    <cellStyle name="差_Cellular Blanket prices- Faze3_pool stock window panel CCD 1005_Sheet3_Sheet2" xfId="41599"/>
    <cellStyle name="差_Cellular Blanket prices- Faze3_pool stock window panel CCD 1005_Sheet3_Sheet2 2" xfId="41600"/>
    <cellStyle name="差_Cellular Blanket prices- Faze3_Review and action interface" xfId="48395"/>
    <cellStyle name="差_Cellular Blanket prices- Faze3_Sep 12 Market Week Basic Blanket  Throw (2)" xfId="41601"/>
    <cellStyle name="差_Cellular Blanket prices- Faze3_Sep 12 Market Week Basic Blanket  Throw (2) 2" xfId="41602"/>
    <cellStyle name="差_Cellular Blanket prices- Faze3_Sep 12 Market Week Basic Blanket  Throw (2)_Sheet2" xfId="41603"/>
    <cellStyle name="差_Cellular Blanket prices- Faze3_Sep 12 Market Week Basic Blanket  Throw (2)_Sheet2 2" xfId="41604"/>
    <cellStyle name="差_Cellular Blanket prices- Faze3_Sept12 Throw and Dec pillow Market prices" xfId="41605"/>
    <cellStyle name="差_Cellular Blanket prices- Faze3_Sept12 Throw and Dec pillow Market prices 2" xfId="41606"/>
    <cellStyle name="差_Cellular Blanket prices- Faze3_Sept12 Throw and Dec pillow Market prices_CCD-JCP Blanket  Throw 09 28 12" xfId="41607"/>
    <cellStyle name="差_Cellular Blanket prices- Faze3_Sept12 Throw and Dec pillow Market prices_CCD-JCP Blanket  Throw 09 28 12 2" xfId="41608"/>
    <cellStyle name="差_Cellular Blanket prices- Faze3_Sept12 Throw and Dec pillow Market prices_CCD-JCP Blanket  Throw 09 28 12_Sheet2" xfId="41609"/>
    <cellStyle name="差_Cellular Blanket prices- Faze3_Sept12 Throw and Dec pillow Market prices_CCD-JCP Blanket  Throw 09 28 12_Sheet2 2" xfId="41610"/>
    <cellStyle name="差_Cellular Blanket prices- Faze3_Sept12 Throw and Dec pillow Market prices_CCD-Shopko 140122" xfId="41611"/>
    <cellStyle name="差_Cellular Blanket prices- Faze3_Sept12 Throw and Dec pillow Market prices_CCD-Shopko 140122 2" xfId="41612"/>
    <cellStyle name="差_Cellular Blanket prices- Faze3_Sept12 Throw and Dec pillow Market prices_CCD-Shopko 140122 upd140213" xfId="41613"/>
    <cellStyle name="差_Cellular Blanket prices- Faze3_Sept12 Throw and Dec pillow Market prices_CCD-Shopko 140122 upd140213 2" xfId="41614"/>
    <cellStyle name="差_Cellular Blanket prices- Faze3_Sept12 Throw and Dec pillow Market prices_CCD-Shopko 140122 upd140213_Sheet2" xfId="41615"/>
    <cellStyle name="差_Cellular Blanket prices- Faze3_Sept12 Throw and Dec pillow Market prices_CCD-Shopko 140122 upd140213_Sheet2 2" xfId="41616"/>
    <cellStyle name="差_Cellular Blanket prices- Faze3_Sept12 Throw and Dec pillow Market prices_CCD-Shopko 140122_Sheet2" xfId="41617"/>
    <cellStyle name="差_Cellular Blanket prices- Faze3_Sept12 Throw and Dec pillow Market prices_CCD-Shopko 140122_Sheet2 2" xfId="41618"/>
    <cellStyle name="差_Cellular Blanket prices- Faze3_Sept12 Throw and Dec pillow Market prices_CCD-shopko 2013-2-18" xfId="41619"/>
    <cellStyle name="差_Cellular Blanket prices- Faze3_Sept12 Throw and Dec pillow Market prices_CCD-shopko 2013-2-18 2" xfId="41620"/>
    <cellStyle name="差_Cellular Blanket prices- Faze3_Sept12 Throw and Dec pillow Market prices_CCD-shopko 2013-2-18 update 2-20" xfId="41621"/>
    <cellStyle name="差_Cellular Blanket prices- Faze3_Sept12 Throw and Dec pillow Market prices_CCD-shopko 2013-2-18 update 2-20 2" xfId="41622"/>
    <cellStyle name="差_Cellular Blanket prices- Faze3_Sept12 Throw and Dec pillow Market prices_CCD-shopko 2013-2-18 update 2-20_Sheet2" xfId="41623"/>
    <cellStyle name="差_Cellular Blanket prices- Faze3_Sept12 Throw and Dec pillow Market prices_CCD-shopko 2013-2-18 update 2-20_Sheet2 2" xfId="41624"/>
    <cellStyle name="差_Cellular Blanket prices- Faze3_Sept12 Throw and Dec pillow Market prices_CCD-shopko 2013-2-18_Sheet2" xfId="41625"/>
    <cellStyle name="差_Cellular Blanket prices- Faze3_Sept12 Throw and Dec pillow Market prices_CCD-shopko 2013-2-18_Sheet2 2" xfId="41626"/>
    <cellStyle name="差_Cellular Blanket prices- Faze3_Sept12 Throw and Dec pillow Market prices_Sheet2" xfId="41627"/>
    <cellStyle name="差_Cellular Blanket prices- Faze3_Sept12 Throw and Dec pillow Market prices_Sheet2 2" xfId="41628"/>
    <cellStyle name="差_Cellular Blanket prices- Faze3_Sept12 Throw and Dec pillow Market prices_shopko Jan meeting 20130114 upd 0129 upd 0205 upd 0218 upd0322" xfId="41629"/>
    <cellStyle name="差_Cellular Blanket prices- Faze3_Sept12 Throw and Dec pillow Market prices_shopko Jan meeting 20130114 upd 0129 upd 0205 upd 0218 upd0322 2" xfId="41630"/>
    <cellStyle name="差_Cellular Blanket prices- Faze3_Sept12 Throw and Dec pillow Market prices_shopko Jan meeting 20130114 upd 0129 upd 0205 upd 0218 upd0322_Sheet2" xfId="41631"/>
    <cellStyle name="差_Cellular Blanket prices- Faze3_Sept12 Throw and Dec pillow Market prices_shopko Jan meeting 20130114 upd 0129 upd 0205 upd 0218 upd0322_Sheet2 2" xfId="41632"/>
    <cellStyle name="差_Cellular Blanket prices- Faze3_Sept12 Throw and Dec pillow Market prices_Shopko mink to berber blanket and long fur throw 20140124 upd 0214" xfId="41633"/>
    <cellStyle name="差_Cellular Blanket prices- Faze3_Sept12 Throw and Dec pillow Market prices_Shopko mink to berber blanket and long fur throw 20140124 upd 0214 2" xfId="41634"/>
    <cellStyle name="差_Cellular Blanket prices- Faze3_Sept12 Throw and Dec pillow Market prices_Shopko mink to berber blanket and long fur throw 20140124 upd 0214 upd 0313" xfId="41635"/>
    <cellStyle name="差_Cellular Blanket prices- Faze3_Sept12 Throw and Dec pillow Market prices_Shopko mink to berber blanket and long fur throw 20140124 upd 0214 upd 0313 2" xfId="41636"/>
    <cellStyle name="差_Cellular Blanket prices- Faze3_Sept12 Throw and Dec pillow Market prices_Shopko mink to berber blanket and long fur throw 20140124 upd 0214 upd 0313_Sheet2" xfId="41637"/>
    <cellStyle name="差_Cellular Blanket prices- Faze3_Sept12 Throw and Dec pillow Market prices_Shopko mink to berber blanket and long fur throw 20140124 upd 0214 upd 0313_Sheet2 2" xfId="41638"/>
    <cellStyle name="差_Cellular Blanket prices- Faze3_Sept12 Throw and Dec pillow Market prices_Shopko mink to berber blanket and long fur throw 20140124 upd 0214_Sheet2" xfId="41639"/>
    <cellStyle name="差_Cellular Blanket prices- Faze3_Sept12 Throw and Dec pillow Market prices_Shopko mink to berber blanket and long fur throw 20140124 upd 0214_Sheet2 2" xfId="41640"/>
    <cellStyle name="差_Cellular Blanket prices- Faze3_Sept12 Throw and Dec pillow Market prices_shopko ruched long fur Throw 130312" xfId="41641"/>
    <cellStyle name="差_Cellular Blanket prices- Faze3_Sept12 Throw and Dec pillow Market prices_shopko ruched long fur Throw 130312 2" xfId="41642"/>
    <cellStyle name="差_Cellular Blanket prices- Faze3_Sept12 Throw and Dec pillow Market prices_shopko ruched long fur Throw 130312_Sheet2" xfId="41643"/>
    <cellStyle name="差_Cellular Blanket prices- Faze3_Sept12 Throw and Dec pillow Market prices_shopko ruched long fur Throw 130312_Sheet2 2" xfId="41644"/>
    <cellStyle name="差_Cellular Blanket prices- Faze3_Sept12 Throw and Dec pillow Market prices_shopko throw blanket 20131126" xfId="41645"/>
    <cellStyle name="差_Cellular Blanket prices- Faze3_Sept12 Throw and Dec pillow Market prices_shopko throw blanket 20131126 2" xfId="41646"/>
    <cellStyle name="差_Cellular Blanket prices- Faze3_Sept12 Throw and Dec pillow Market prices_shopko throw blanket 20131126_Sheet2" xfId="41647"/>
    <cellStyle name="差_Cellular Blanket prices- Faze3_Sept12 Throw and Dec pillow Market prices_shopko throw blanket 20131126_Sheet2 2" xfId="41648"/>
    <cellStyle name="差_Cellular Blanket prices- Faze3_Sept12 Throw and Dec pillow Market prices_Shopko throw blanket 20131126upd1226 upd 20140103" xfId="41649"/>
    <cellStyle name="差_Cellular Blanket prices- Faze3_Sept12 Throw and Dec pillow Market prices_Shopko throw blanket 20131126upd1226 upd 20140103 2" xfId="41650"/>
    <cellStyle name="差_Cellular Blanket prices- Faze3_Sept12 Throw and Dec pillow Market prices_Shopko throw blanket 20131126upd1226 upd 20140103_Sheet2" xfId="41651"/>
    <cellStyle name="差_Cellular Blanket prices- Faze3_Sept12 Throw and Dec pillow Market prices_Shopko throw blanket 20131126upd1226 upd 20140103_Sheet2 2" xfId="41652"/>
    <cellStyle name="差_Cellular Blanket prices- Faze3_Sheet1" xfId="41653"/>
    <cellStyle name="差_Cellular Blanket prices- Faze3_Sheet1_1" xfId="41654"/>
    <cellStyle name="差_Cellular Blanket prices- Faze3_Sheet2" xfId="41655"/>
    <cellStyle name="差_Cellular Blanket prices- Faze3_Sheet2 2" xfId="41656"/>
    <cellStyle name="差_Cellular Blanket prices- Faze3_Sheet2 3" xfId="41657"/>
    <cellStyle name="差_Cellular Blanket prices- Faze3_WM 2013 Lawn blanket 07052012 updated 07272012 updated 0807 Updated 0814" xfId="41658"/>
    <cellStyle name="差_Cellular Blanket prices- Faze3_WM 2013 Lawn blanket 07052012 updated 07272012 updated 0807 Updated 0814 2" xfId="41659"/>
    <cellStyle name="差_Cellular Blanket prices- Faze3_WM 2013 Lawn blanket 07052012 updated 07272012 updated 0807 Updated 0814_Sheet2" xfId="41660"/>
    <cellStyle name="差_Cellular Blanket prices- Faze3_WM 2013 Lawn blanket 07052012 updated 07272012 updated 0807 Updated 0814_Sheet2 2" xfId="41661"/>
    <cellStyle name="差_Cellular Blanket prices- Faze3_WM 2014 Lawn blanket 20130904" xfId="41662"/>
    <cellStyle name="差_Cellular Blanket prices- Faze3_WM 2014 Lawn blanket 20130904 2" xfId="41663"/>
    <cellStyle name="差_Cellular Blanket prices- Faze3_WM 2014 Lawn blanket 20130904_Sheet2" xfId="41664"/>
    <cellStyle name="差_Cellular Blanket prices- Faze3_WM 2014 Lawn blanket 20130904_Sheet2 2" xfId="41665"/>
    <cellStyle name="差_Cellular Blanket prices- Faze3_WM 2014 travel throw 08222013" xfId="41666"/>
    <cellStyle name="差_Cellular Blanket prices- Faze3_WM 2014 travel throw 08222013 2" xfId="41667"/>
    <cellStyle name="差_Cellular Blanket prices- Faze3_WM 2014 travel throw 08222013_Sheet2" xfId="41668"/>
    <cellStyle name="差_Cellular Blanket prices- Faze3_WM 2014 travel throw 08222013_Sheet2 2" xfId="41669"/>
    <cellStyle name="差_Cellular Blanket prices- Faze3_WM BHG Lux plush blanket upd 20140307" xfId="41670"/>
    <cellStyle name="差_Cellular Blanket prices- Faze3_WM BHG Lux plush blanket upd 20140307 2" xfId="41671"/>
    <cellStyle name="差_Cellular Blanket prices- Faze3_WM BHG Lux plush blanket upd 20140307_Sheet2" xfId="41672"/>
    <cellStyle name="差_Cellular Blanket prices- Faze3_WM BHG Lux plush blanket upd 20140307_Sheet2 2" xfId="41673"/>
    <cellStyle name="差_Cellular Blanket prices- Faze3_Xl0000144" xfId="41674"/>
    <cellStyle name="差_Cellular Blanket prices- Faze3_Xl0000144 2" xfId="41675"/>
    <cellStyle name="差_Cellular Blanket prices- Faze3_Xl0000144_CCD-JCP Blanket  Throw 09 28 12" xfId="41676"/>
    <cellStyle name="差_Cellular Blanket prices- Faze3_Xl0000144_CCD-JCP Blanket  Throw 09 28 12 2" xfId="41677"/>
    <cellStyle name="差_Cellular Blanket prices- Faze3_Xl0000144_CCD-JCP Blanket  Throw 09 28 12_Sheet2" xfId="41678"/>
    <cellStyle name="差_Cellular Blanket prices- Faze3_Xl0000144_CCD-JCP Blanket  Throw 09 28 12_Sheet2 2" xfId="41679"/>
    <cellStyle name="差_Cellular Blanket prices- Faze3_Xl0000144_CCD-Shopko 140122" xfId="41680"/>
    <cellStyle name="差_Cellular Blanket prices- Faze3_Xl0000144_CCD-Shopko 140122 2" xfId="41681"/>
    <cellStyle name="差_Cellular Blanket prices- Faze3_Xl0000144_CCD-Shopko 140122 upd140213" xfId="41682"/>
    <cellStyle name="差_Cellular Blanket prices- Faze3_Xl0000144_CCD-Shopko 140122 upd140213 2" xfId="41683"/>
    <cellStyle name="差_Cellular Blanket prices- Faze3_Xl0000144_CCD-Shopko 140122 upd140213_Sheet2" xfId="41684"/>
    <cellStyle name="差_Cellular Blanket prices- Faze3_Xl0000144_CCD-Shopko 140122 upd140213_Sheet2 2" xfId="41685"/>
    <cellStyle name="差_Cellular Blanket prices- Faze3_Xl0000144_CCD-Shopko 140122_Sheet2" xfId="41686"/>
    <cellStyle name="差_Cellular Blanket prices- Faze3_Xl0000144_CCD-Shopko 140122_Sheet2 2" xfId="41687"/>
    <cellStyle name="差_Cellular Blanket prices- Faze3_Xl0000144_CCD-shopko 2013-2-18" xfId="41688"/>
    <cellStyle name="差_Cellular Blanket prices- Faze3_Xl0000144_CCD-shopko 2013-2-18 2" xfId="41689"/>
    <cellStyle name="差_Cellular Blanket prices- Faze3_Xl0000144_CCD-shopko 2013-2-18 update 2-20" xfId="41690"/>
    <cellStyle name="差_Cellular Blanket prices- Faze3_Xl0000144_CCD-shopko 2013-2-18 update 2-20 2" xfId="41691"/>
    <cellStyle name="差_Cellular Blanket prices- Faze3_Xl0000144_CCD-shopko 2013-2-18 update 2-20_Sheet2" xfId="41692"/>
    <cellStyle name="差_Cellular Blanket prices- Faze3_Xl0000144_CCD-shopko 2013-2-18 update 2-20_Sheet2 2" xfId="41693"/>
    <cellStyle name="差_Cellular Blanket prices- Faze3_Xl0000144_CCD-shopko 2013-2-18_Sheet2" xfId="41694"/>
    <cellStyle name="差_Cellular Blanket prices- Faze3_Xl0000144_CCD-shopko 2013-2-18_Sheet2 2" xfId="41695"/>
    <cellStyle name="差_Cellular Blanket prices- Faze3_Xl0000144_Sheet2" xfId="41696"/>
    <cellStyle name="差_Cellular Blanket prices- Faze3_Xl0000144_Sheet2 2" xfId="41697"/>
    <cellStyle name="差_Cellular Blanket prices- Faze3_Xl0000144_shopko Jan meeting 20130114 upd 0129 upd 0205 upd 0218 upd0322" xfId="41698"/>
    <cellStyle name="差_Cellular Blanket prices- Faze3_Xl0000144_shopko Jan meeting 20130114 upd 0129 upd 0205 upd 0218 upd0322 2" xfId="41699"/>
    <cellStyle name="差_Cellular Blanket prices- Faze3_Xl0000144_shopko Jan meeting 20130114 upd 0129 upd 0205 upd 0218 upd0322_Sheet2" xfId="41700"/>
    <cellStyle name="差_Cellular Blanket prices- Faze3_Xl0000144_shopko Jan meeting 20130114 upd 0129 upd 0205 upd 0218 upd0322_Sheet2 2" xfId="41701"/>
    <cellStyle name="差_Cellular Blanket prices- Faze3_Xl0000144_Shopko mink to berber blanket and long fur throw 20140124 upd 0214" xfId="41702"/>
    <cellStyle name="差_Cellular Blanket prices- Faze3_Xl0000144_Shopko mink to berber blanket and long fur throw 20140124 upd 0214 2" xfId="41703"/>
    <cellStyle name="差_Cellular Blanket prices- Faze3_Xl0000144_Shopko mink to berber blanket and long fur throw 20140124 upd 0214 upd 0313" xfId="41704"/>
    <cellStyle name="差_Cellular Blanket prices- Faze3_Xl0000144_Shopko mink to berber blanket and long fur throw 20140124 upd 0214 upd 0313 2" xfId="41705"/>
    <cellStyle name="差_Cellular Blanket prices- Faze3_Xl0000144_Shopko mink to berber blanket and long fur throw 20140124 upd 0214 upd 0313_Sheet2" xfId="41706"/>
    <cellStyle name="差_Cellular Blanket prices- Faze3_Xl0000144_Shopko mink to berber blanket and long fur throw 20140124 upd 0214 upd 0313_Sheet2 2" xfId="41707"/>
    <cellStyle name="差_Cellular Blanket prices- Faze3_Xl0000144_Shopko mink to berber blanket and long fur throw 20140124 upd 0214_Sheet2" xfId="41708"/>
    <cellStyle name="差_Cellular Blanket prices- Faze3_Xl0000144_Shopko mink to berber blanket and long fur throw 20140124 upd 0214_Sheet2 2" xfId="41709"/>
    <cellStyle name="差_Cellular Blanket prices- Faze3_Xl0000144_shopko ruched long fur Throw 130312" xfId="41710"/>
    <cellStyle name="差_Cellular Blanket prices- Faze3_Xl0000144_shopko ruched long fur Throw 130312 2" xfId="41711"/>
    <cellStyle name="差_Cellular Blanket prices- Faze3_Xl0000144_shopko ruched long fur Throw 130312_Sheet2" xfId="41712"/>
    <cellStyle name="差_Cellular Blanket prices- Faze3_Xl0000144_shopko ruched long fur Throw 130312_Sheet2 2" xfId="41713"/>
    <cellStyle name="差_Cellular Blanket prices- Faze3_Xl0000144_shopko throw blanket 20131126" xfId="41714"/>
    <cellStyle name="差_Cellular Blanket prices- Faze3_Xl0000144_shopko throw blanket 20131126 2" xfId="41715"/>
    <cellStyle name="差_Cellular Blanket prices- Faze3_Xl0000144_shopko throw blanket 20131126_Sheet2" xfId="41716"/>
    <cellStyle name="差_Cellular Blanket prices- Faze3_Xl0000144_shopko throw blanket 20131126_Sheet2 2" xfId="41717"/>
    <cellStyle name="差_Cellular Blanket prices- Faze3_Xl0000144_Shopko throw blanket 20131126upd1226 upd 20140103" xfId="41718"/>
    <cellStyle name="差_Cellular Blanket prices- Faze3_Xl0000144_Shopko throw blanket 20131126upd1226 upd 20140103 2" xfId="41719"/>
    <cellStyle name="差_Cellular Blanket prices- Faze3_Xl0000144_Shopko throw blanket 20131126upd1226 upd 20140103_Sheet2" xfId="41720"/>
    <cellStyle name="差_Cellular Blanket prices- Faze3_Xl0000144_Shopko throw blanket 20131126upd1226 upd 20140103_Sheet2 2" xfId="41721"/>
    <cellStyle name="差_Commitment--Sears total protection mattress pad 0411012" xfId="41722"/>
    <cellStyle name="差_Commitment--Sears total protection mattress pad 0411012 2" xfId="41723"/>
    <cellStyle name="差_Commitment--Sears total protection mattress pad 0411012 3" xfId="41724"/>
    <cellStyle name="差_Commitment--Sears total protection mattress pad 0411012_Sheet2" xfId="41725"/>
    <cellStyle name="差_Commitment--Sears total protection mattress pad 0411012_Sheet2 2" xfId="41726"/>
    <cellStyle name="差_Commitment--Sears total protection mattress pad 0411012_Sheet2 3" xfId="41727"/>
    <cellStyle name="差_DD" xfId="10091"/>
    <cellStyle name="差_DD 2" xfId="10175"/>
    <cellStyle name="差_Dot BNB Traited store POS" xfId="10092"/>
    <cellStyle name="差_Dot BNB Traited store POS 2" xfId="10176"/>
    <cellStyle name="差_Echo Calypso Vendor Projection BBB 1000store 20111117" xfId="47418"/>
    <cellStyle name="差_Echo Calypso Vendor Projection BBB 1000store 20111117 2" xfId="47419"/>
    <cellStyle name="差_Echo Calypso Vendor Projection BBB 1000store 20111117_BBB proj for Calypso 993store" xfId="47420"/>
    <cellStyle name="差_Echo Calypso Vendor Projection BBB 1000store 20111117_BBB proj for Calypso 993store 2" xfId="47421"/>
    <cellStyle name="差_Echo Calypso Vendor Projection BBB 1000store 20111117_instructions" xfId="47422"/>
    <cellStyle name="差_Ecom Decorative Pillows Fall2013 Quote Sheet 20131111 CCD" xfId="4905"/>
    <cellStyle name="差_Ecom Decorative Pillows Fall2013 Quote Sheet 20131111 CCD 2" xfId="5930"/>
    <cellStyle name="差_Ecom Decorative Pillows Fall2013 Quote Sheet 20131111 CCD 2 2" xfId="16095"/>
    <cellStyle name="差_Ecom Decorative Pillows Fall2013 Quote Sheet 20131111 CCD 2 3" xfId="21107"/>
    <cellStyle name="差_Ecom Decorative Pillows Fall2013 Quote Sheet 20131111 CCD 3" xfId="15087"/>
    <cellStyle name="差_Ecom Decorative Pillows Fall2013 Quote Sheet 20131111 CCD 4" xfId="20099"/>
    <cellStyle name="差_Ecommerce_2014Fall_Fashion bedding_MP_forecast evaluation_20140418" xfId="4521"/>
    <cellStyle name="差_Ecommerce_2014Fall_Fashion bedding_MP_forecast evaluation_20140418 2" xfId="14721"/>
    <cellStyle name="差_Ecommerce_2014Fall_Fashion bedding_MP_forecast evaluation_20140418 3" xfId="19733"/>
    <cellStyle name="差_EE Furniture Quotation of HH samples-20100906" xfId="2579"/>
    <cellStyle name="差_EE Furniture Quotation of HH samples-20100906 2" xfId="3128"/>
    <cellStyle name="差_EE Furniture Quotation of HH samples-20100906 2 2" xfId="41728"/>
    <cellStyle name="差_EE Furniture Quotation of HH samples-20100906 2 3" xfId="41729"/>
    <cellStyle name="差_EE Furniture Quotation of HH samples-20100906 2 4" xfId="41730"/>
    <cellStyle name="差_EE Furniture Quotation of HH samples-20100906 2_Sheet1" xfId="41731"/>
    <cellStyle name="差_EE Furniture Quotation of HH samples-20100906 2_Sheet2" xfId="41732"/>
    <cellStyle name="差_EE Furniture Quotation of HH samples-20100906 2_Sheet2 2" xfId="41733"/>
    <cellStyle name="差_EE Furniture Quotation of HH samples-20100906 2_Sheet2 3" xfId="41734"/>
    <cellStyle name="差_EE Furniture Quotation of HH samples-20100906 3" xfId="13392"/>
    <cellStyle name="差_EE Furniture Quotation of HH samples-20100906 3 2" xfId="41736"/>
    <cellStyle name="差_EE Furniture Quotation of HH samples-20100906 3 3" xfId="41735"/>
    <cellStyle name="差_EE Furniture Quotation of HH samples-20100906 3_Sheet2" xfId="41737"/>
    <cellStyle name="差_EE Furniture Quotation of HH samples-20100906 3_Sheet2 2" xfId="41738"/>
    <cellStyle name="差_EE Furniture Quotation of HH samples-20100906 4" xfId="18404"/>
    <cellStyle name="差_EE Furniture Quotation of HH samples-20100906 4 2" xfId="41739"/>
    <cellStyle name="差_EE Furniture Quotation of HH samples-20100906_Sheet1" xfId="41740"/>
    <cellStyle name="差_EE Furniture Quotation of HH samples-20100906_Sheet2" xfId="41741"/>
    <cellStyle name="差_EE Furniture Quotation of HH samples-20100906_Sheet2 2" xfId="41742"/>
    <cellStyle name="差_EE Furniture Quotation of HH samples-20100906_Sheet2 3" xfId="41743"/>
    <cellStyle name="差_Folding Chair Quote Sheet - 23 May 2013" xfId="3730"/>
    <cellStyle name="差_Folding Chair Quote Sheet - 23 May 2013 2" xfId="13976"/>
    <cellStyle name="差_Folding Chair Quote Sheet - 23 May 2013 2 2" xfId="41744"/>
    <cellStyle name="差_Folding Chair Quote Sheet - 23 May 2013 3" xfId="18988"/>
    <cellStyle name="差_Folding Chair Quote Sheet - 23 May 2013 3 2" xfId="41745"/>
    <cellStyle name="差_Folding Chair Quote Sheet - 23 May 2013 3_Sheet2" xfId="41746"/>
    <cellStyle name="差_Folding Chair Quote Sheet - 23 May 2013 4" xfId="41747"/>
    <cellStyle name="差_Folding Chair Quote Sheet - 23 May 2013_ALL items" xfId="41748"/>
    <cellStyle name="差_Folding Chair Quote Sheet - 23 May 2013_ALL items_Sheet2" xfId="41749"/>
    <cellStyle name="差_Folding Chair Quote Sheet - 23 May 2013_chair" xfId="41750"/>
    <cellStyle name="差_Folding Chair Quote Sheet - 23 May 2013_chair_Sheet2" xfId="41751"/>
    <cellStyle name="差_Folding Chair Quote Sheet - 23 May 2013_Chairs" xfId="41752"/>
    <cellStyle name="差_Folding Chair Quote Sheet - 23 May 2013_Chairs_Sheet2" xfId="41753"/>
    <cellStyle name="差_Folding Chair Quote Sheet - 23 May 2013_Sheet1" xfId="41754"/>
    <cellStyle name="差_Folding Chair Quote Sheet - 23 May 2013_Sheet2" xfId="41755"/>
    <cellStyle name="差_Folding Chair Quote Sheet - 23 May 2013_Sheet2 2" xfId="41756"/>
    <cellStyle name="差_Folding Chair Quote Sheet - 23 May 2013_Sheet2 3" xfId="41757"/>
    <cellStyle name="差_Harbor House Crystal Beach_-blk initial 10new store" xfId="47423"/>
    <cellStyle name="差_Harbor house Production Schedule_2011Spring_201139" xfId="47424"/>
    <cellStyle name="差_Harbor house Production Schedule_2011Spring_201139 2" xfId="47425"/>
    <cellStyle name="差_Harbor house Production Schedule_2011Spring_201139_BBB proj for Calypso 993store" xfId="47426"/>
    <cellStyle name="差_Harbor house Production Schedule_2011Spring_201139_BBB proj for Calypso 993store 2" xfId="47427"/>
    <cellStyle name="差_Harbor house Production Schedule_2011Spring_201139_instructions" xfId="47428"/>
    <cellStyle name="差_History storecount" xfId="10093"/>
    <cellStyle name="差_History storecount 2" xfId="10177"/>
    <cellStyle name="差_HP quota sheet from kaifa 2011-9-8" xfId="3731"/>
    <cellStyle name="差_HP quota sheet from kaifa 2011-9-8 2" xfId="13977"/>
    <cellStyle name="差_HP quota sheet from kaifa 2011-9-8 2 2" xfId="41759"/>
    <cellStyle name="差_HP quota sheet from kaifa 2011-9-8 2 3" xfId="41758"/>
    <cellStyle name="差_HP quota sheet from kaifa 2011-9-8 3" xfId="18989"/>
    <cellStyle name="差_HP quota sheet from kaifa 2011-9-8 3 2" xfId="41760"/>
    <cellStyle name="差_HP quota sheet from kaifa 2011-9-8_Sheet1" xfId="41761"/>
    <cellStyle name="差_HP quota sheet from kaifa 2011-9-8_Sheet2" xfId="41762"/>
    <cellStyle name="差_HP quota sheet from kaifa 2011-9-8_Sheet2 2" xfId="41763"/>
    <cellStyle name="差_HP quota sheet from kaifa 2011-9-8_Sheet2 3" xfId="41764"/>
    <cellStyle name="差_HS quote sheet for HP samples _09192012" xfId="3732"/>
    <cellStyle name="差_HS quote sheet for HP samples _09192012 2" xfId="13978"/>
    <cellStyle name="差_HS quote sheet for HP samples _09192012 2 2" xfId="41765"/>
    <cellStyle name="差_HS quote sheet for HP samples _09192012 3" xfId="18990"/>
    <cellStyle name="差_HS quote sheet for HP samples _09192012 3 2" xfId="41766"/>
    <cellStyle name="差_HS quote sheet for HP samples _09192012 3_Sheet2" xfId="41767"/>
    <cellStyle name="差_HS quote sheet for HP samples _09192012 4" xfId="41768"/>
    <cellStyle name="差_HS quote sheet for HP samples _09192012_Sheet1" xfId="41769"/>
    <cellStyle name="差_HS quote sheet for HP samples _09192012_Sheet2" xfId="41770"/>
    <cellStyle name="差_HS quote sheet for HP samples _09192012_Sheet2 2" xfId="41771"/>
    <cellStyle name="差_HS quote sheet for HP samples _09192012_Sheet2 3" xfId="41772"/>
    <cellStyle name="差_JCP berber mattress pad 0120012 - Cal" xfId="41773"/>
    <cellStyle name="差_JCP berber mattress pad 0120012 - Cal 2" xfId="41774"/>
    <cellStyle name="差_JCP berber mattress pad 0120012 - Cal 2 2" xfId="41775"/>
    <cellStyle name="差_JCP berber mattress pad 0120012 - Cal 2 3" xfId="41776"/>
    <cellStyle name="差_JCP berber mattress pad 0120012 - Cal 2_Sheet2" xfId="41777"/>
    <cellStyle name="差_JCP berber mattress pad 0120012 - Cal 2_Sheet2 2" xfId="41778"/>
    <cellStyle name="差_JCP berber mattress pad 0120012 - Cal 2_Sheet2 3" xfId="41779"/>
    <cellStyle name="差_JCP berber mattress pad 0120012 - Cal 3" xfId="41780"/>
    <cellStyle name="差_JCP berber mattress pad 0120012 - Cal 4" xfId="41781"/>
    <cellStyle name="差_JCP berber mattress pad 0120012 - Cal_Sheet2" xfId="41782"/>
    <cellStyle name="差_JCP berber mattress pad 0120012 - Cal_Sheet2 2" xfId="41783"/>
    <cellStyle name="差_JCP berber mattress pad 0120012 - Cal_Sheet2 3" xfId="41784"/>
    <cellStyle name="差_JCP berber mattress pad 0120012--H--0125012may" xfId="41785"/>
    <cellStyle name="差_JCP berber mattress pad 0120012--H--0125012may 2" xfId="41786"/>
    <cellStyle name="差_JCP berber mattress pad 0120012--H--0125012may 2 2" xfId="41787"/>
    <cellStyle name="差_JCP berber mattress pad 0120012--H--0125012may 2 3" xfId="41788"/>
    <cellStyle name="差_JCP berber mattress pad 0120012--H--0125012may 2_Sheet2" xfId="41789"/>
    <cellStyle name="差_JCP berber mattress pad 0120012--H--0125012may 2_Sheet2 2" xfId="41790"/>
    <cellStyle name="差_JCP berber mattress pad 0120012--H--0125012may 2_Sheet2 3" xfId="41791"/>
    <cellStyle name="差_JCP berber mattress pad 0120012--H--0125012may 3" xfId="41792"/>
    <cellStyle name="差_JCP berber mattress pad 0120012--H--0125012may 4" xfId="41793"/>
    <cellStyle name="差_JCP berber mattress pad 0120012--H--0125012may_Sheet2" xfId="41794"/>
    <cellStyle name="差_JCP berber mattress pad 0120012--H--0125012may_Sheet2 2" xfId="41795"/>
    <cellStyle name="差_JCP berber mattress pad 0120012--H--0125012may_Sheet2 3" xfId="41796"/>
    <cellStyle name="差_JCP down alt comforter111121" xfId="41797"/>
    <cellStyle name="差_JCP down alt comforter111121 (2)" xfId="41798"/>
    <cellStyle name="差_JCP down alt comforter111121 (2) 2" xfId="41799"/>
    <cellStyle name="差_JCP down alt comforter111121 (2) 2 2" xfId="41800"/>
    <cellStyle name="差_JCP down alt comforter111121 (2) 2 3" xfId="41801"/>
    <cellStyle name="差_JCP down alt comforter111121 (2) 2_Sheet2" xfId="41802"/>
    <cellStyle name="差_JCP down alt comforter111121 (2) 2_Sheet2 2" xfId="41803"/>
    <cellStyle name="差_JCP down alt comforter111121 (2) 2_Sheet2 3" xfId="41804"/>
    <cellStyle name="差_JCP down alt comforter111121 (2) 3" xfId="41805"/>
    <cellStyle name="差_JCP down alt comforter111121 (2) 4" xfId="41806"/>
    <cellStyle name="差_JCP down alt comforter111121 (2)_Sheet2" xfId="41807"/>
    <cellStyle name="差_JCP down alt comforter111121 (2)_Sheet2 2" xfId="41808"/>
    <cellStyle name="差_JCP down alt comforter111121 (2)_Sheet2 3" xfId="41809"/>
    <cellStyle name="差_JCP down alt comforter111121 2" xfId="41810"/>
    <cellStyle name="差_JCP down alt comforter111121 2 2" xfId="41811"/>
    <cellStyle name="差_JCP down alt comforter111121 2 3" xfId="41812"/>
    <cellStyle name="差_JCP down alt comforter111121 2_Sheet2" xfId="41813"/>
    <cellStyle name="差_JCP down alt comforter111121 2_Sheet2 2" xfId="41814"/>
    <cellStyle name="差_JCP down alt comforter111121 2_Sheet2 3" xfId="41815"/>
    <cellStyle name="差_JCP down alt comforter111121 3" xfId="41816"/>
    <cellStyle name="差_JCP down alt comforter111121 4" xfId="41817"/>
    <cellStyle name="差_JCP down alt comforter111121_Sheet2" xfId="41818"/>
    <cellStyle name="差_JCP down alt comforter111121_Sheet2 2" xfId="41819"/>
    <cellStyle name="差_JCP down alt comforter111121_Sheet2 3" xfId="41820"/>
    <cellStyle name="差_JCP down alt comforter111121----0104012 (2)" xfId="41821"/>
    <cellStyle name="差_JCP down alt comforter111121----0104012 (2) 2" xfId="41822"/>
    <cellStyle name="差_JCP down alt comforter111121----0104012 (2) 2 2" xfId="41823"/>
    <cellStyle name="差_JCP down alt comforter111121----0104012 (2) 2 3" xfId="41824"/>
    <cellStyle name="差_JCP down alt comforter111121----0104012 (2) 2_Sheet2" xfId="41825"/>
    <cellStyle name="差_JCP down alt comforter111121----0104012 (2) 2_Sheet2 2" xfId="41826"/>
    <cellStyle name="差_JCP down alt comforter111121----0104012 (2) 2_Sheet2 3" xfId="41827"/>
    <cellStyle name="差_JCP down alt comforter111121----0104012 (2) 3" xfId="41828"/>
    <cellStyle name="差_JCP down alt comforter111121----0104012 (2) 4" xfId="41829"/>
    <cellStyle name="差_JCP down alt comforter111121----0104012 (2)_Sheet2" xfId="41830"/>
    <cellStyle name="差_JCP down alt comforter111121----0104012 (2)_Sheet2 2" xfId="41831"/>
    <cellStyle name="差_JCP down alt comforter111121----0104012 (2)_Sheet2 3" xfId="41832"/>
    <cellStyle name="差_JCP down alt comforter111121--H--0109012 May printed" xfId="41833"/>
    <cellStyle name="差_JCP down alt comforter111121--H--0109012 May printed 2" xfId="41834"/>
    <cellStyle name="差_JCP down alt comforter111121--H--0109012 May printed 2 2" xfId="41835"/>
    <cellStyle name="差_JCP down alt comforter111121--H--0109012 May printed 2 3" xfId="41836"/>
    <cellStyle name="差_JCP down alt comforter111121--H--0109012 May printed 2_Sheet2" xfId="41837"/>
    <cellStyle name="差_JCP down alt comforter111121--H--0109012 May printed 2_Sheet2 2" xfId="41838"/>
    <cellStyle name="差_JCP down alt comforter111121--H--0109012 May printed 2_Sheet2 3" xfId="41839"/>
    <cellStyle name="差_JCP down alt comforter111121--H--0109012 May printed 3" xfId="41840"/>
    <cellStyle name="差_JCP down alt comforter111121--H--0109012 May printed 4" xfId="41841"/>
    <cellStyle name="差_JCP down alt comforter111121--H--0109012 May printed_Sheet2" xfId="41842"/>
    <cellStyle name="差_JCP down alt comforter111121--H--0109012 May printed_Sheet2 2" xfId="41843"/>
    <cellStyle name="差_JCP down alt comforter111121--H--0109012 May printed_Sheet2 3" xfId="41844"/>
    <cellStyle name="差_JCP down alt comforter111121--H--111121May" xfId="41845"/>
    <cellStyle name="差_JCP down alt comforter111121--H--111121May 2" xfId="41846"/>
    <cellStyle name="差_JCP down alt comforter111121--H--111121May 2 2" xfId="41847"/>
    <cellStyle name="差_JCP down alt comforter111121--H--111121May 2 3" xfId="41848"/>
    <cellStyle name="差_JCP down alt comforter111121--H--111121May 2_Sheet2" xfId="41849"/>
    <cellStyle name="差_JCP down alt comforter111121--H--111121May 2_Sheet2 2" xfId="41850"/>
    <cellStyle name="差_JCP down alt comforter111121--H--111121May 2_Sheet2 3" xfId="41851"/>
    <cellStyle name="差_JCP down alt comforter111121--H--111121May 3" xfId="41852"/>
    <cellStyle name="差_JCP down alt comforter111121--H--111121May 4" xfId="41853"/>
    <cellStyle name="差_JCP down alt comforter111121--H--111121May_Sheet2" xfId="41854"/>
    <cellStyle name="差_JCP down alt comforter111121--H--111121May_Sheet2 2" xfId="41855"/>
    <cellStyle name="差_JCP down alt comforter111121--H--111121May_Sheet2 3" xfId="41856"/>
    <cellStyle name="差_JCP market follow110930----111102add new" xfId="41857"/>
    <cellStyle name="差_JCP market follow110930----111102add new 2" xfId="41858"/>
    <cellStyle name="差_JCP market follow110930----111102add new 2 2" xfId="41859"/>
    <cellStyle name="差_JCP market follow110930----111102add new 2 3" xfId="41860"/>
    <cellStyle name="差_JCP market follow110930----111102add new 2_Sheet2" xfId="41861"/>
    <cellStyle name="差_JCP market follow110930----111102add new 2_Sheet2 2" xfId="41862"/>
    <cellStyle name="差_JCP market follow110930----111102add new 2_Sheet2 3" xfId="41863"/>
    <cellStyle name="差_JCP market follow110930----111102add new 3" xfId="41864"/>
    <cellStyle name="差_JCP market follow110930----111102add new 4" xfId="41865"/>
    <cellStyle name="差_JCP market follow110930----111102add new_8-15_Revised Meijer-Woolrich down alt comf-mini-set 0809012 (2)" xfId="41866"/>
    <cellStyle name="差_JCP market follow110930----111102add new_8-15_Revised Meijer-Woolrich down alt comf-mini-set 0809012 (2) 2" xfId="41867"/>
    <cellStyle name="差_JCP market follow110930----111102add new_8-15_Revised Meijer-Woolrich down alt comf-mini-set 0809012 (2) 3" xfId="41868"/>
    <cellStyle name="差_JCP market follow110930----111102add new_8-15_Revised Meijer-Woolrich down alt comf-mini-set 0809012 (2)_Sheet2" xfId="41869"/>
    <cellStyle name="差_JCP market follow110930----111102add new_8-15_Revised Meijer-Woolrich down alt comf-mini-set 0809012 (2)_Sheet2 2" xfId="41870"/>
    <cellStyle name="差_JCP market follow110930----111102add new_8-15_Revised Meijer-Woolrich down alt comf-mini-set 0809012 (2)_Sheet2 3" xfId="41871"/>
    <cellStyle name="差_JCP market follow110930----111102add new_Anthropologie comforter 1009012" xfId="41872"/>
    <cellStyle name="差_JCP market follow110930----111102add new_Anthropologie comforter 1009012 2" xfId="41873"/>
    <cellStyle name="差_JCP market follow110930----111102add new_Anthropologie comforter 1009012 3" xfId="41874"/>
    <cellStyle name="差_JCP market follow110930----111102add new_Anthropologie comforter 1009012_Sheet2" xfId="41875"/>
    <cellStyle name="差_JCP market follow110930----111102add new_Anthropologie comforter 1009012_Sheet2 2" xfId="41876"/>
    <cellStyle name="差_JCP market follow110930----111102add new_Anthropologie comforter 1009012_Sheet2 3" xfId="41877"/>
    <cellStyle name="差_JCP market follow110930----111102add new_Anthropologie comforter 1009012--H--1010012" xfId="41878"/>
    <cellStyle name="差_JCP market follow110930----111102add new_Anthropologie comforter 1009012--H--1010012 2" xfId="41879"/>
    <cellStyle name="差_JCP market follow110930----111102add new_Anthropologie comforter 1009012--H--1010012 3" xfId="41880"/>
    <cellStyle name="差_JCP market follow110930----111102add new_Anthropologie comforter 1009012--H--1010012_Sheet2" xfId="41881"/>
    <cellStyle name="差_JCP market follow110930----111102add new_Anthropologie comforter 1009012--H--1010012_Sheet2 2" xfId="41882"/>
    <cellStyle name="差_JCP market follow110930----111102add new_Anthropologie comforter 1009012--H--1010012_Sheet2 3" xfId="41883"/>
    <cellStyle name="差_JCP market follow110930----111102add new_Anthropologie Comforter Stuffers" xfId="41884"/>
    <cellStyle name="差_JCP market follow110930----111102add new_Anthropologie Comforter Stuffers 2" xfId="41885"/>
    <cellStyle name="差_JCP market follow110930----111102add new_Anthropologie Comforter Stuffers 3" xfId="41886"/>
    <cellStyle name="差_JCP market follow110930----111102add new_Anthropologie Comforter Stuffers_Sheet2" xfId="41887"/>
    <cellStyle name="差_JCP market follow110930----111102add new_Anthropologie Comforter Stuffers_Sheet2 2" xfId="41888"/>
    <cellStyle name="差_JCP market follow110930----111102add new_Anthropologie Comforter Stuffers_Sheet2 3" xfId="41889"/>
    <cellStyle name="差_JCP market follow110930----111102add new_BASI120423-CMFSET-FLA(printed)" xfId="41890"/>
    <cellStyle name="差_JCP market follow110930----111102add new_BASI120423-CMFSET-FLA(printed) 2" xfId="41891"/>
    <cellStyle name="差_JCP market follow110930----111102add new_BASI120423-CMFSET-FLA(printed) 3" xfId="41892"/>
    <cellStyle name="差_JCP market follow110930----111102add new_BASI120423-CMFSET-FLA(printed)_Sheet2" xfId="41893"/>
    <cellStyle name="差_JCP market follow110930----111102add new_BASI120423-CMFSET-FLA(printed)_Sheet2 2" xfId="41894"/>
    <cellStyle name="差_JCP market follow110930----111102add new_BASI120423-CMFSET-FLA(printed)_Sheet2 3" xfId="41895"/>
    <cellStyle name="差_JCP market follow110930----111102add new_BASI130503-BLK-MF" xfId="41896"/>
    <cellStyle name="差_JCP market follow110930----111102add new_BASI130503-BLK-MF 2" xfId="41897"/>
    <cellStyle name="差_JCP market follow110930----111102add new_BASI130503-BLK-MF 3" xfId="41898"/>
    <cellStyle name="差_JCP market follow110930----111102add new_BASI130503-BLK-MF_Sheet2" xfId="41899"/>
    <cellStyle name="差_JCP market follow110930----111102add new_BASI130503-BLK-MF_Sheet2 2" xfId="41900"/>
    <cellStyle name="差_JCP market follow110930----111102add new_BASI130503-BLK-MF_Sheet2 3" xfId="41901"/>
    <cellStyle name="差_JCP market follow110930----111102add new_BASI130503-CMF-300T" xfId="41902"/>
    <cellStyle name="差_JCP market follow110930----111102add new_BASI130503-CMF-300T 2" xfId="41903"/>
    <cellStyle name="差_JCP market follow110930----111102add new_BASI130503-CMF-300T 3" xfId="41904"/>
    <cellStyle name="差_JCP market follow110930----111102add new_BASI130503-CMF-300T_Sheet2" xfId="41905"/>
    <cellStyle name="差_JCP market follow110930----111102add new_BASI130503-CMF-300T_Sheet2 2" xfId="41906"/>
    <cellStyle name="差_JCP market follow110930----111102add new_BASI130503-CMF-300T_Sheet2 3" xfId="41907"/>
    <cellStyle name="差_JCP market follow110930----111102add new_BASI130503-CMFSET-FLA" xfId="41908"/>
    <cellStyle name="差_JCP market follow110930----111102add new_BASI130503-CMFSET-FLA 2" xfId="41909"/>
    <cellStyle name="差_JCP market follow110930----111102add new_BASI130503-CMFSET-FLA 3" xfId="41910"/>
    <cellStyle name="差_JCP market follow110930----111102add new_BASI130503-CMFSET-FLA_Sheet2" xfId="41911"/>
    <cellStyle name="差_JCP market follow110930----111102add new_BASI130503-CMFSET-FLA_Sheet2 2" xfId="41912"/>
    <cellStyle name="差_JCP market follow110930----111102add new_BASI130503-CMFSET-FLA_Sheet2 3" xfId="41913"/>
    <cellStyle name="差_JCP market follow110930----111102add new_BASI130503-CMFSET-PV(Vail)" xfId="41914"/>
    <cellStyle name="差_JCP market follow110930----111102add new_BASI130503-CMFSET-PV(Vail) 2" xfId="41915"/>
    <cellStyle name="差_JCP market follow110930----111102add new_BASI130503-CMFSET-PV(Vail) 3" xfId="41916"/>
    <cellStyle name="差_JCP market follow110930----111102add new_BASI130503-CMFSET-PV(Vail)_Sheet2" xfId="41917"/>
    <cellStyle name="差_JCP market follow110930----111102add new_BASI130503-CMFSET-PV(Vail)_Sheet2 2" xfId="41918"/>
    <cellStyle name="差_JCP market follow110930----111102add new_BASI130503-CMFSET-PV(Vail)_Sheet2 3" xfId="41919"/>
    <cellStyle name="差_JCP market follow110930----111102add new_BASI130503-MPD-300T(windowpane)" xfId="41920"/>
    <cellStyle name="差_JCP market follow110930----111102add new_BASI130503-MPD-300T(windowpane) 2" xfId="41921"/>
    <cellStyle name="差_JCP market follow110930----111102add new_BASI130503-MPD-300T(windowpane) 3" xfId="41922"/>
    <cellStyle name="差_JCP market follow110930----111102add new_BASI130503-MPD-300T(windowpane)_Sheet2" xfId="41923"/>
    <cellStyle name="差_JCP market follow110930----111102add new_BASI130503-MPD-300T(windowpane)_Sheet2 2" xfId="41924"/>
    <cellStyle name="差_JCP market follow110930----111102add new_BASI130503-MPD-300T(windowpane)_Sheet2 3" xfId="41925"/>
    <cellStyle name="差_JCP market follow110930----111102add new_Basic bedding commitment March Market--130506" xfId="41926"/>
    <cellStyle name="差_JCP market follow110930----111102add new_Basic bedding commitment March Market--130506 2" xfId="41927"/>
    <cellStyle name="差_JCP market follow110930----111102add new_Basic bedding commitment March Market--130506 3" xfId="41928"/>
    <cellStyle name="差_JCP market follow110930----111102add new_Basic bedding commitment March Market--130506_Sheet2" xfId="41929"/>
    <cellStyle name="差_JCP market follow110930----111102add new_Basic bedding commitment March Market--130506_Sheet2 2" xfId="41930"/>
    <cellStyle name="差_JCP market follow110930----111102add new_Basic bedding commitment March Market--130506_Sheet2 3" xfId="41931"/>
    <cellStyle name="差_JCP market follow110930----111102add new_BASIC130503-MPD-Berber" xfId="41932"/>
    <cellStyle name="差_JCP market follow110930----111102add new_BASIC130503-MPD-Berber 2" xfId="41933"/>
    <cellStyle name="差_JCP market follow110930----111102add new_BASIC130503-MPD-Berber 3" xfId="41934"/>
    <cellStyle name="差_JCP market follow110930----111102add new_BASIC130503-MPD-Berber_Sheet2" xfId="41935"/>
    <cellStyle name="差_JCP market follow110930----111102add new_BASIC130503-MPD-Berber_Sheet2 2" xfId="41936"/>
    <cellStyle name="差_JCP market follow110930----111102add new_BASIC130503-MPD-Berber_Sheet2 3" xfId="41937"/>
    <cellStyle name="差_JCP market follow110930----111102add new_Commitment--WM Smart-Cool Pads commitment  0929012--1015012" xfId="41938"/>
    <cellStyle name="差_JCP market follow110930----111102add new_Commitment--WM Smart-Cool Pads commitment  0929012--1015012 2" xfId="41939"/>
    <cellStyle name="差_JCP market follow110930----111102add new_Commitment--WM Smart-Cool Pads commitment  0929012--1015012 3" xfId="41940"/>
    <cellStyle name="差_JCP market follow110930----111102add new_Commitment--WM Smart-Cool Pads commitment  0929012--1015012_Sheet2" xfId="41941"/>
    <cellStyle name="差_JCP market follow110930----111102add new_Commitment--WM Smart-Cool Pads commitment  0929012--1015012_Sheet2 2" xfId="41942"/>
    <cellStyle name="差_JCP market follow110930----111102add new_Commitment--WM Smart-Cool Pads commitment  0929012--1015012_Sheet2 3" xfId="41943"/>
    <cellStyle name="差_JCP market follow110930----111102add new_CTC120515-CMFSET-MF(ID) 9.28" xfId="41944"/>
    <cellStyle name="差_JCP market follow110930----111102add new_CTC120515-CMFSET-MF(ID) 9.28 2" xfId="41945"/>
    <cellStyle name="差_JCP market follow110930----111102add new_CTC120515-CMFSET-MF(ID) 9.28 3" xfId="41946"/>
    <cellStyle name="差_JCP market follow110930----111102add new_CTC120515-CMFSET-MF(ID) 9.28_Sheet2" xfId="41947"/>
    <cellStyle name="差_JCP market follow110930----111102add new_CTC120515-CMFSET-MF(ID) 9.28_Sheet2 2" xfId="41948"/>
    <cellStyle name="差_JCP market follow110930----111102add new_CTC120515-CMFSET-MF(ID) 9.28_Sheet2 3" xfId="41949"/>
    <cellStyle name="差_JCP market follow110930----111102add new_Domestic" xfId="41950"/>
    <cellStyle name="差_JCP market follow110930----111102add new_Domestic 2" xfId="41951"/>
    <cellStyle name="差_JCP market follow110930----111102add new_Domestic 3" xfId="41952"/>
    <cellStyle name="差_JCP market follow110930----111102add new_Domestic_Sheet2" xfId="41953"/>
    <cellStyle name="差_JCP market follow110930----111102add new_Domestic_Sheet2 2" xfId="41954"/>
    <cellStyle name="差_JCP market follow110930----111102add new_Domestic_Sheet2 3" xfId="41955"/>
    <cellStyle name="差_JCP market follow110930----111102add new_Domestic-to mike3.21" xfId="41956"/>
    <cellStyle name="差_JCP market follow110930----111102add new_Domestic-to mike3.21 2" xfId="41957"/>
    <cellStyle name="差_JCP market follow110930----111102add new_Domestic-to mike3.21 3" xfId="41958"/>
    <cellStyle name="差_JCP market follow110930----111102add new_Domestic-to mike3.21_SH130624-CMFSET-MF" xfId="41959"/>
    <cellStyle name="差_JCP market follow110930----111102add new_Domestic-to mike3.21_SH130624-CMFSET-MF 2" xfId="41960"/>
    <cellStyle name="差_JCP market follow110930----111102add new_Domestic-to mike3.21_SH130624-CMFSET-MF_Sheet2" xfId="41961"/>
    <cellStyle name="差_JCP market follow110930----111102add new_Domestic-to mike3.21_SH130624-CMFSET-MF_Sheet2 2" xfId="41962"/>
    <cellStyle name="差_JCP market follow110930----111102add new_Domestic-to mike3.21_Sheet2" xfId="41963"/>
    <cellStyle name="差_JCP market follow110930----111102add new_Domestic-to mike3.21_Sheet2 2" xfId="41964"/>
    <cellStyle name="差_JCP market follow110930----111102add new_Domestic-to mike3.21_Sheet2 3" xfId="41965"/>
    <cellStyle name="差_JCP market follow110930----111102add new_Kohl's Micromink to Sherpa Comforter Quote 3-21-2012 (2)" xfId="41966"/>
    <cellStyle name="差_JCP market follow110930----111102add new_Kohl's Micromink to Sherpa Comforter Quote 3-21-2012 (2) 2" xfId="41967"/>
    <cellStyle name="差_JCP market follow110930----111102add new_Kohl's Micromink to Sherpa Comforter Quote 3-21-2012 (2) 3" xfId="41968"/>
    <cellStyle name="差_JCP market follow110930----111102add new_Kohl's Micromink to Sherpa Comforter Quote 3-21-2012 (2)_SH130624-CMFSET-MF" xfId="41969"/>
    <cellStyle name="差_JCP market follow110930----111102add new_Kohl's Micromink to Sherpa Comforter Quote 3-21-2012 (2)_SH130624-CMFSET-MF 2" xfId="41970"/>
    <cellStyle name="差_JCP market follow110930----111102add new_Kohl's Micromink to Sherpa Comforter Quote 3-21-2012 (2)_SH130624-CMFSET-MF_Sheet2" xfId="41971"/>
    <cellStyle name="差_JCP market follow110930----111102add new_Kohl's Micromink to Sherpa Comforter Quote 3-21-2012 (2)_SH130624-CMFSET-MF_Sheet2 2" xfId="41972"/>
    <cellStyle name="差_JCP market follow110930----111102add new_Kohl's Micromink to Sherpa Comforter Quote 3-21-2012 (2)_Sheet2" xfId="41973"/>
    <cellStyle name="差_JCP market follow110930----111102add new_Kohl's Micromink to Sherpa Comforter Quote 3-21-2012 (2)_Sheet2 2" xfId="41974"/>
    <cellStyle name="差_JCP market follow110930----111102add new_Kohl's Micromink to Sherpa Comforter Quote 3-21-2012 (2)_Sheet2 3" xfId="41975"/>
    <cellStyle name="差_JCP market follow110930----111102add new_Kohl's mink berber comforter mini set 0320012" xfId="41976"/>
    <cellStyle name="差_JCP market follow110930----111102add new_Kohl's mink berber comforter mini set 0320012 2" xfId="41977"/>
    <cellStyle name="差_JCP market follow110930----111102add new_Kohl's mink berber comforter mini set 0320012 3" xfId="41978"/>
    <cellStyle name="差_JCP market follow110930----111102add new_Kohl's mink berber comforter mini set 0320012_SH130624-CMFSET-MF" xfId="41979"/>
    <cellStyle name="差_JCP market follow110930----111102add new_Kohl's mink berber comforter mini set 0320012_SH130624-CMFSET-MF 2" xfId="41980"/>
    <cellStyle name="差_JCP market follow110930----111102add new_Kohl's mink berber comforter mini set 0320012_SH130624-CMFSET-MF_Sheet2" xfId="41981"/>
    <cellStyle name="差_JCP market follow110930----111102add new_Kohl's mink berber comforter mini set 0320012_SH130624-CMFSET-MF_Sheet2 2" xfId="41982"/>
    <cellStyle name="差_JCP market follow110930----111102add new_Kohl's mink berber comforter mini set 0320012_Sheet2" xfId="41983"/>
    <cellStyle name="差_JCP market follow110930----111102add new_Kohl's mink berber comforter mini set 0320012_Sheet2 2" xfId="41984"/>
    <cellStyle name="差_JCP market follow110930----111102add new_Kohl's mink berber comforter mini set 0320012_Sheet2 3" xfId="41985"/>
    <cellStyle name="差_JCP market follow110930----111102add new_Kohl's mink berber comforter mini set 0320012--H--0321012" xfId="41986"/>
    <cellStyle name="差_JCP market follow110930----111102add new_Kohl's mink berber comforter mini set 0320012--H--0321012 2" xfId="41987"/>
    <cellStyle name="差_JCP market follow110930----111102add new_Kohl's mink berber comforter mini set 0320012--H--0321012 3" xfId="41988"/>
    <cellStyle name="差_JCP market follow110930----111102add new_Kohl's mink berber comforter mini set 0320012--H--0321012_SH130624-CMFSET-MF" xfId="41989"/>
    <cellStyle name="差_JCP market follow110930----111102add new_Kohl's mink berber comforter mini set 0320012--H--0321012_SH130624-CMFSET-MF 2" xfId="41990"/>
    <cellStyle name="差_JCP market follow110930----111102add new_Kohl's mink berber comforter mini set 0320012--H--0321012_SH130624-CMFSET-MF_Sheet2" xfId="41991"/>
    <cellStyle name="差_JCP market follow110930----111102add new_Kohl's mink berber comforter mini set 0320012--H--0321012_SH130624-CMFSET-MF_Sheet2 2" xfId="41992"/>
    <cellStyle name="差_JCP market follow110930----111102add new_Kohl's mink berber comforter mini set 0320012--H--0321012_Sheet2" xfId="41993"/>
    <cellStyle name="差_JCP market follow110930----111102add new_Kohl's mink berber comforter mini set 0320012--H--0321012_Sheet2 2" xfId="41994"/>
    <cellStyle name="差_JCP market follow110930----111102add new_Kohl's mink berber comforter mini set 0320012--H--0321012_Sheet2 3" xfId="41995"/>
    <cellStyle name="差_JCP market follow110930----111102add new_Kohl's mink berber comforter mini set 0402012 (2)" xfId="41996"/>
    <cellStyle name="差_JCP market follow110930----111102add new_Kohl's mink berber comforter mini set 0402012 (2) 2" xfId="41997"/>
    <cellStyle name="差_JCP market follow110930----111102add new_Kohl's mink berber comforter mini set 0402012 (2) 3" xfId="41998"/>
    <cellStyle name="差_JCP market follow110930----111102add new_Kohl's mink berber comforter mini set 0402012 (2)_SH130624-CMFSET-MF" xfId="41999"/>
    <cellStyle name="差_JCP market follow110930----111102add new_Kohl's mink berber comforter mini set 0402012 (2)_SH130624-CMFSET-MF 2" xfId="42000"/>
    <cellStyle name="差_JCP market follow110930----111102add new_Kohl's mink berber comforter mini set 0402012 (2)_SH130624-CMFSET-MF_Sheet2" xfId="42001"/>
    <cellStyle name="差_JCP market follow110930----111102add new_Kohl's mink berber comforter mini set 0402012 (2)_SH130624-CMFSET-MF_Sheet2 2" xfId="42002"/>
    <cellStyle name="差_JCP market follow110930----111102add new_Kohl's mink berber comforter mini set 0402012 (2)_Sheet2" xfId="42003"/>
    <cellStyle name="差_JCP market follow110930----111102add new_Kohl's mink berber comforter mini set 0402012 (2)_Sheet2 2" xfId="42004"/>
    <cellStyle name="差_JCP market follow110930----111102add new_Kohl's mink berber comforter mini set 0402012 (2)_Sheet2 3" xfId="42005"/>
    <cellStyle name="差_JCP market follow110930----111102add new_Kohl's mink berber comforter mini set 0405012 (3)" xfId="42006"/>
    <cellStyle name="差_JCP market follow110930----111102add new_Kohl's mink berber comforter mini set 0405012 (3) 2" xfId="42007"/>
    <cellStyle name="差_JCP market follow110930----111102add new_Kohl's mink berber comforter mini set 0405012 (3) 3" xfId="42008"/>
    <cellStyle name="差_JCP market follow110930----111102add new_Kohl's mink berber comforter mini set 0405012 (3)_SH130624-CMFSET-MF" xfId="42009"/>
    <cellStyle name="差_JCP market follow110930----111102add new_Kohl's mink berber comforter mini set 0405012 (3)_SH130624-CMFSET-MF 2" xfId="42010"/>
    <cellStyle name="差_JCP market follow110930----111102add new_Kohl's mink berber comforter mini set 0405012 (3)_SH130624-CMFSET-MF_Sheet2" xfId="42011"/>
    <cellStyle name="差_JCP market follow110930----111102add new_Kohl's mink berber comforter mini set 0405012 (3)_SH130624-CMFSET-MF_Sheet2 2" xfId="42012"/>
    <cellStyle name="差_JCP market follow110930----111102add new_Kohl's mink berber comforter mini set 0405012 (3)_Sheet2" xfId="42013"/>
    <cellStyle name="差_JCP market follow110930----111102add new_Kohl's mink berber comforter mini set 0405012 (3)_Sheet2 2" xfId="42014"/>
    <cellStyle name="差_JCP market follow110930----111102add new_Kohl's mink berber comforter mini set 0405012 (3)_Sheet2 3" xfId="42015"/>
    <cellStyle name="差_JCP market follow110930----111102add new_Kohl's mink berber comforter mini set 0405012 (4)" xfId="42016"/>
    <cellStyle name="差_JCP market follow110930----111102add new_Kohl's mink berber comforter mini set 0405012 (4) 2" xfId="42017"/>
    <cellStyle name="差_JCP market follow110930----111102add new_Kohl's mink berber comforter mini set 0405012 (4) 3" xfId="42018"/>
    <cellStyle name="差_JCP market follow110930----111102add new_Kohl's mink berber comforter mini set 0405012 (4)_SH130624-CMFSET-MF" xfId="42019"/>
    <cellStyle name="差_JCP market follow110930----111102add new_Kohl's mink berber comforter mini set 0405012 (4)_SH130624-CMFSET-MF 2" xfId="42020"/>
    <cellStyle name="差_JCP market follow110930----111102add new_Kohl's mink berber comforter mini set 0405012 (4)_SH130624-CMFSET-MF_Sheet2" xfId="42021"/>
    <cellStyle name="差_JCP market follow110930----111102add new_Kohl's mink berber comforter mini set 0405012 (4)_SH130624-CMFSET-MF_Sheet2 2" xfId="42022"/>
    <cellStyle name="差_JCP market follow110930----111102add new_Kohl's mink berber comforter mini set 0405012 (4)_Sheet2" xfId="42023"/>
    <cellStyle name="差_JCP market follow110930----111102add new_Kohl's mink berber comforter mini set 0405012 (4)_Sheet2 2" xfId="42024"/>
    <cellStyle name="差_JCP market follow110930----111102add new_Kohl's mink berber comforter mini set 0405012 (4)_Sheet2 3" xfId="42025"/>
    <cellStyle name="差_JCP market follow110930----111102add new_Meijer meeting 0409012" xfId="42026"/>
    <cellStyle name="差_JCP market follow110930----111102add new_Meijer meeting 0409012 (2)" xfId="42027"/>
    <cellStyle name="差_JCP market follow110930----111102add new_Meijer meeting 0409012 (2) 2" xfId="42028"/>
    <cellStyle name="差_JCP market follow110930----111102add new_Meijer meeting 0409012 (2) 3" xfId="42029"/>
    <cellStyle name="差_JCP market follow110930----111102add new_Meijer meeting 0409012 (2)_Sheet2" xfId="42030"/>
    <cellStyle name="差_JCP market follow110930----111102add new_Meijer meeting 0409012 (2)_Sheet2 2" xfId="42031"/>
    <cellStyle name="差_JCP market follow110930----111102add new_Meijer meeting 0409012 (2)_Sheet2 3" xfId="42032"/>
    <cellStyle name="差_JCP market follow110930----111102add new_Meijer meeting 0409012 2" xfId="42033"/>
    <cellStyle name="差_JCP market follow110930----111102add new_Meijer meeting 0409012 3" xfId="42034"/>
    <cellStyle name="差_JCP market follow110930----111102add new_Meijer meeting 0409012_Sheet2" xfId="42035"/>
    <cellStyle name="差_JCP market follow110930----111102add new_Meijer meeting 0409012_Sheet2 2" xfId="42036"/>
    <cellStyle name="差_JCP market follow110930----111102add new_Meijer meeting 0409012_Sheet2 3" xfId="42037"/>
    <cellStyle name="差_JCP market follow110930----111102add new_Meijer meeting 0409012----0410012May" xfId="42038"/>
    <cellStyle name="差_JCP market follow110930----111102add new_Meijer meeting 0409012----0410012May 2" xfId="42039"/>
    <cellStyle name="差_JCP market follow110930----111102add new_Meijer meeting 0409012----0410012May 3" xfId="42040"/>
    <cellStyle name="差_JCP market follow110930----111102add new_Meijer meeting 0409012----0410012May_Sheet2" xfId="42041"/>
    <cellStyle name="差_JCP market follow110930----111102add new_Meijer meeting 0409012----0410012May_Sheet2 2" xfId="42042"/>
    <cellStyle name="差_JCP market follow110930----111102add new_Meijer meeting 0409012----0410012May_Sheet2 3" xfId="42043"/>
    <cellStyle name="差_JCP market follow110930----111102add new_Meijer Woolrich Basic Bedding White Goods quote from JLA 7-19-2012" xfId="42044"/>
    <cellStyle name="差_JCP market follow110930----111102add new_Meijer Woolrich Basic Bedding White Goods quote from JLA 7-19-2012 (5)" xfId="42045"/>
    <cellStyle name="差_JCP market follow110930----111102add new_Meijer Woolrich Basic Bedding White Goods quote from JLA 7-19-2012 (5) 2" xfId="42046"/>
    <cellStyle name="差_JCP market follow110930----111102add new_Meijer Woolrich Basic Bedding White Goods quote from JLA 7-19-2012 (5) 3" xfId="42047"/>
    <cellStyle name="差_JCP market follow110930----111102add new_Meijer Woolrich Basic Bedding White Goods quote from JLA 7-19-2012 (5)_Sheet2" xfId="42048"/>
    <cellStyle name="差_JCP market follow110930----111102add new_Meijer Woolrich Basic Bedding White Goods quote from JLA 7-19-2012 (5)_Sheet2 2" xfId="42049"/>
    <cellStyle name="差_JCP market follow110930----111102add new_Meijer Woolrich Basic Bedding White Goods quote from JLA 7-19-2012 (5)_Sheet2 3" xfId="42050"/>
    <cellStyle name="差_JCP market follow110930----111102add new_Meijer Woolrich Basic Bedding White Goods quote from JLA 7-19-2012 2" xfId="42051"/>
    <cellStyle name="差_JCP market follow110930----111102add new_Meijer Woolrich Basic Bedding White Goods quote from JLA 7-19-2012 3" xfId="42052"/>
    <cellStyle name="差_JCP market follow110930----111102add new_Meijer Woolrich Basic Bedding White Goods quote from JLA 7-19-2012_Sheet2" xfId="42053"/>
    <cellStyle name="差_JCP market follow110930----111102add new_Meijer Woolrich Basic Bedding White Goods quote from JLA 7-19-2012_Sheet2 2" xfId="42054"/>
    <cellStyle name="差_JCP market follow110930----111102add new_Meijer Woolrich Basic Bedding White Goods quote from JLA 7-19-2012_Sheet2 3" xfId="42055"/>
    <cellStyle name="差_JCP market follow110930----111102add new_Meijer Woolrich down alt comforter mini set 0809012" xfId="42056"/>
    <cellStyle name="差_JCP market follow110930----111102add new_Meijer Woolrich down alt comforter mini set 0809012 (3)" xfId="42057"/>
    <cellStyle name="差_JCP market follow110930----111102add new_Meijer Woolrich down alt comforter mini set 0809012 (3) 2" xfId="42058"/>
    <cellStyle name="差_JCP market follow110930----111102add new_Meijer Woolrich down alt comforter mini set 0809012 (3) 3" xfId="42059"/>
    <cellStyle name="差_JCP market follow110930----111102add new_Meijer Woolrich down alt comforter mini set 0809012 (3)_Sheet2" xfId="42060"/>
    <cellStyle name="差_JCP market follow110930----111102add new_Meijer Woolrich down alt comforter mini set 0809012 (3)_Sheet2 2" xfId="42061"/>
    <cellStyle name="差_JCP market follow110930----111102add new_Meijer Woolrich down alt comforter mini set 0809012 (3)_Sheet2 3" xfId="42062"/>
    <cellStyle name="差_JCP market follow110930----111102add new_Meijer Woolrich down alt comforter mini set 0809012 2" xfId="42063"/>
    <cellStyle name="差_JCP market follow110930----111102add new_Meijer Woolrich down alt comforter mini set 0809012 3" xfId="42064"/>
    <cellStyle name="差_JCP market follow110930----111102add new_Meijer Woolrich down alt comforter mini set 0809012_Sheet2" xfId="42065"/>
    <cellStyle name="差_JCP market follow110930----111102add new_Meijer Woolrich down alt comforter mini set 0809012_Sheet2 2" xfId="42066"/>
    <cellStyle name="差_JCP market follow110930----111102add new_Meijer Woolrich down alt comforter mini set 0809012_Sheet2 3" xfId="42067"/>
    <cellStyle name="差_JCP market follow110930----111102add new_Meijer Woolrich Programs Commit 120503 updated 120809" xfId="42068"/>
    <cellStyle name="差_JCP market follow110930----111102add new_Meijer Woolrich Programs Commit 120503 updated 120809 2" xfId="42069"/>
    <cellStyle name="差_JCP market follow110930----111102add new_Meijer Woolrich Programs Commit 120503 updated 120809 3" xfId="42070"/>
    <cellStyle name="差_JCP market follow110930----111102add new_Meijer Woolrich Programs Commit 120503 updated 120809_Sheet2" xfId="42071"/>
    <cellStyle name="差_JCP market follow110930----111102add new_Meijer Woolrich Programs Commit 120503 updated 120809_Sheet2 2" xfId="42072"/>
    <cellStyle name="差_JCP market follow110930----111102add new_Meijer Woolrich Programs Commit 120503 updated 120809_Sheet2 3" xfId="42073"/>
    <cellStyle name="差_JCP market follow110930----111102add new_Meijer woolrich white goods 0718012--H--0719012" xfId="42074"/>
    <cellStyle name="差_JCP market follow110930----111102add new_Meijer woolrich white goods 0718012--H--0719012 2" xfId="42075"/>
    <cellStyle name="差_JCP market follow110930----111102add new_Meijer woolrich white goods 0718012--H--0719012 3" xfId="42076"/>
    <cellStyle name="差_JCP market follow110930----111102add new_Meijer woolrich white goods 0718012--H--0719012_Sheet2" xfId="42077"/>
    <cellStyle name="差_JCP market follow110930----111102add new_Meijer woolrich white goods 0718012--H--0719012_Sheet2 2" xfId="42078"/>
    <cellStyle name="差_JCP market follow110930----111102add new_Meijer woolrich white goods 0718012--H--0719012_Sheet2 3" xfId="42079"/>
    <cellStyle name="差_JCP market follow110930----111102add new_Pooled inventory 3M moisture pad 0417012" xfId="42080"/>
    <cellStyle name="差_JCP market follow110930----111102add new_Pooled inventory 3M moisture pad 0417012 2" xfId="42081"/>
    <cellStyle name="差_JCP market follow110930----111102add new_Pooled inventory 3M moisture pad 0417012 3" xfId="42082"/>
    <cellStyle name="差_JCP market follow110930----111102add new_Pooled inventory 3M moisture pad 0417012_Sheet2" xfId="42083"/>
    <cellStyle name="差_JCP market follow110930----111102add new_Pooled inventory 3M moisture pad 0417012_Sheet2 2" xfId="42084"/>
    <cellStyle name="差_JCP market follow110930----111102add new_Pooled inventory 3M moisture pad 0417012_Sheet2 3" xfId="42085"/>
    <cellStyle name="差_JCP market follow110930----111102add new_Poolstock basic bedding commitment 120426" xfId="42086"/>
    <cellStyle name="差_JCP market follow110930----111102add new_Poolstock basic bedding commitment 120426 2" xfId="42087"/>
    <cellStyle name="差_JCP market follow110930----111102add new_Poolstock basic bedding commitment 120426 3" xfId="42088"/>
    <cellStyle name="差_JCP market follow110930----111102add new_Poolstock basic bedding commitment 120426_Sheet2" xfId="42089"/>
    <cellStyle name="差_JCP market follow110930----111102add new_Poolstock basic bedding commitment 120426_Sheet2 2" xfId="42090"/>
    <cellStyle name="差_JCP market follow110930----111102add new_Poolstock basic bedding commitment 120426_Sheet2 3" xfId="42091"/>
    <cellStyle name="差_JCP market follow110930----111102add new_Poolstock basic bedding commitment 120426--0428012" xfId="42092"/>
    <cellStyle name="差_JCP market follow110930----111102add new_Poolstock basic bedding commitment 120426--0428012 2" xfId="42093"/>
    <cellStyle name="差_JCP market follow110930----111102add new_Poolstock basic bedding commitment 120426--0428012 3" xfId="42094"/>
    <cellStyle name="差_JCP market follow110930----111102add new_Poolstock basic bedding commitment 120426--0428012_Sheet2" xfId="42095"/>
    <cellStyle name="差_JCP market follow110930----111102add new_Poolstock basic bedding commitment 120426--0428012_Sheet2 2" xfId="42096"/>
    <cellStyle name="差_JCP market follow110930----111102add new_Poolstock basic bedding commitment 120426--0428012_Sheet2 3" xfId="42097"/>
    <cellStyle name="差_JCP market follow110930----111102add new_Poolstock Fall 12 basic bedding commitment 120502--CCD" xfId="42098"/>
    <cellStyle name="差_JCP market follow110930----111102add new_Poolstock Fall 12 basic bedding commitment 120502--CCD 2" xfId="42099"/>
    <cellStyle name="差_JCP market follow110930----111102add new_Poolstock Fall 12 basic bedding commitment 120502--CCD 3" xfId="42100"/>
    <cellStyle name="差_JCP market follow110930----111102add new_Poolstock Fall 12 basic bedding commitment 120502--CCD_Sheet2" xfId="42101"/>
    <cellStyle name="差_JCP market follow110930----111102add new_Poolstock Fall 12 basic bedding commitment 120502--CCD_Sheet2 2" xfId="42102"/>
    <cellStyle name="差_JCP market follow110930----111102add new_Poolstock Fall 12 basic bedding commitment 120502--CCD_Sheet2 3" xfId="42103"/>
    <cellStyle name="差_JCP market follow110930----111102add new_SH130624-CMFSET-MF" xfId="42104"/>
    <cellStyle name="差_JCP market follow110930----111102add new_SH130624-CMFSET-MF 2" xfId="42105"/>
    <cellStyle name="差_JCP market follow110930----111102add new_SH130624-CMFSET-MF_Sheet2" xfId="42106"/>
    <cellStyle name="差_JCP market follow110930----111102add new_SH130624-CMFSET-MF_Sheet2 2" xfId="42107"/>
    <cellStyle name="差_JCP market follow110930----111102add new_Sheet2" xfId="42108"/>
    <cellStyle name="差_JCP market follow110930----111102add new_Sheet2 2" xfId="42109"/>
    <cellStyle name="差_JCP market follow110930----111102add new_Sheet2 3" xfId="42110"/>
    <cellStyle name="差_JCP110517-MPD-Berber" xfId="42111"/>
    <cellStyle name="差_JCP110517-MPD-Berber 2" xfId="42112"/>
    <cellStyle name="差_JCP110517-MPD-Berber 2 2" xfId="42113"/>
    <cellStyle name="差_JCP110517-MPD-Berber 2 3" xfId="42114"/>
    <cellStyle name="差_JCP110517-MPD-Berber 2_Sheet2" xfId="42115"/>
    <cellStyle name="差_JCP110517-MPD-Berber 2_Sheet2 2" xfId="42116"/>
    <cellStyle name="差_JCP110517-MPD-Berber 2_Sheet2 3" xfId="42117"/>
    <cellStyle name="差_JCP110517-MPD-Berber 3" xfId="42118"/>
    <cellStyle name="差_JCP110517-MPD-Berber 4" xfId="42119"/>
    <cellStyle name="差_JCP110517-MPD-Berber_Sheet2" xfId="42120"/>
    <cellStyle name="差_JCP110517-MPD-Berber_Sheet2 2" xfId="42121"/>
    <cellStyle name="差_JCP110517-MPD-Berber_Sheet2 3" xfId="42122"/>
    <cellStyle name="差_JZJ quote sheet for HP samples _09152012" xfId="3733"/>
    <cellStyle name="差_JZJ quote sheet for HP samples _09152012 2" xfId="13979"/>
    <cellStyle name="差_JZJ quote sheet for HP samples _09152012 2 2" xfId="42123"/>
    <cellStyle name="差_JZJ quote sheet for HP samples _09152012 3" xfId="18991"/>
    <cellStyle name="差_JZJ quote sheet for HP samples _09152012 3 2" xfId="42124"/>
    <cellStyle name="差_JZJ quote sheet for HP samples _09152012 3_Sheet2" xfId="42125"/>
    <cellStyle name="差_JZJ quote sheet for HP samples _09152012 4" xfId="42126"/>
    <cellStyle name="差_JZJ quote sheet for HP samples _09152012_Sheet1" xfId="42127"/>
    <cellStyle name="差_JZJ quote sheet for HP samples _09152012_Sheet2" xfId="42128"/>
    <cellStyle name="差_JZJ quote sheet for HP samples _09152012_Sheet2 2" xfId="42129"/>
    <cellStyle name="差_JZJ quote sheet for HP samples _09152012_Sheet2 3" xfId="42130"/>
    <cellStyle name="差_KF quote sheet for HP samples _09152012" xfId="3734"/>
    <cellStyle name="差_KF quote sheet for HP samples _09152012 2" xfId="13980"/>
    <cellStyle name="差_KF quote sheet for HP samples _09152012 2 2" xfId="42131"/>
    <cellStyle name="差_KF quote sheet for HP samples _09152012 3" xfId="18992"/>
    <cellStyle name="差_KF quote sheet for HP samples _09152012 3 2" xfId="42132"/>
    <cellStyle name="差_KF quote sheet for HP samples _09152012 3_Sheet2" xfId="42133"/>
    <cellStyle name="差_KF quote sheet for HP samples _09152012 4" xfId="42134"/>
    <cellStyle name="差_KF quote sheet for HP samples _09152012_Sheet1" xfId="42135"/>
    <cellStyle name="差_KF quote sheet for HP samples _09152012_Sheet2" xfId="42136"/>
    <cellStyle name="差_KF quote sheet for HP samples _09152012_Sheet2 2" xfId="42137"/>
    <cellStyle name="差_KF quote sheet for HP samples _09152012_Sheet2 3" xfId="42138"/>
    <cellStyle name="差_LID Fall 14 BHG Glimmer Soft Blanket 2-14-14 UPCs update 3-31-14" xfId="42139"/>
    <cellStyle name="差_LID Fall 14 BHG Glimmer Soft Blanket 2-14-14 UPCs update 3-31-14 2" xfId="42140"/>
    <cellStyle name="差_LID Fall 14 BHG Glimmer Soft Blanket 2-14-14 UPCs update 3-31-14_Sheet2" xfId="42141"/>
    <cellStyle name="差_LID Fall 14 BHG Glimmer Soft Blanket 2-14-14 UPCs update 3-31-14_Sheet2 2" xfId="42142"/>
    <cellStyle name="差_LID HOLIDAY 12 UB Angel Wrap in Box 5-21-12" xfId="42143"/>
    <cellStyle name="差_LID HOLIDAY 12 UB Angel Wrap in Box 5-21-12 2" xfId="42144"/>
    <cellStyle name="差_LID HOLIDAY 12 UB Angel Wrap in Box 5-21-12_Sheet2" xfId="42145"/>
    <cellStyle name="差_LID HOLIDAY 12 UB Angel Wrap in Box 5-21-12_Sheet2 2" xfId="42146"/>
    <cellStyle name="差_LID MAY JUNE 14 FEATURE WM Lawn Blankets 11-25-13" xfId="42147"/>
    <cellStyle name="差_LID MAY JUNE 14 FEATURE WM Lawn Blankets 11-25-13 2" xfId="42148"/>
    <cellStyle name="差_LID MAY JUNE 14 FEATURE WM Lawn Blankets 11-25-13_Sheet2" xfId="42149"/>
    <cellStyle name="差_LID MAY JUNE 14 FEATURE WM Lawn Blankets 11-25-13_Sheet2 2" xfId="42150"/>
    <cellStyle name="差_LID SUMMER 13 WM Lawn Blankets 11-16-12" xfId="42151"/>
    <cellStyle name="差_LID SUMMER 13 WM Lawn Blankets 11-16-12 2" xfId="42152"/>
    <cellStyle name="差_LID SUMMER 13 WM Lawn Blankets 11-16-12_Sheet2" xfId="42153"/>
    <cellStyle name="差_LID SUMMER 13 WM Lawn Blankets 11-16-12_Sheet2 2" xfId="42154"/>
    <cellStyle name="差_LID_Form-UB 7pc_Jacquards_change to Mainstays_new stock# and UPC#_7-07-11" xfId="10396"/>
    <cellStyle name="差_Macy 36store" xfId="47429"/>
    <cellStyle name="差_Macy Echo Jaipur marrakesh sardinia 36 new store Projections20111109" xfId="47430"/>
    <cellStyle name="差_Macy evaluation for Echo Jaipur marrakesh sardinia 36 new store_20111201" xfId="47431"/>
    <cellStyle name="差_Macy Harbor House SP12 Projections_20111025" xfId="47432"/>
    <cellStyle name="差_March 13 Market Project xls" xfId="3129"/>
    <cellStyle name="差_March 13 Market Project xls 2" xfId="13393"/>
    <cellStyle name="差_March 13 Market Project xls 2 2" xfId="42155"/>
    <cellStyle name="差_March 13 Market Project xls 3" xfId="18405"/>
    <cellStyle name="差_March 13 Market Project xls_Sheet1" xfId="42156"/>
    <cellStyle name="差_March 13 Market Project xls_Sheet2" xfId="42157"/>
    <cellStyle name="差_March 13 Market Project xls_Sheet2 2" xfId="42158"/>
    <cellStyle name="差_Master quote sheet for HP samples _09202012" xfId="3735"/>
    <cellStyle name="差_Master quote sheet for HP samples _09202012 2" xfId="13981"/>
    <cellStyle name="差_Master quote sheet for HP samples _09202012 2 2" xfId="42159"/>
    <cellStyle name="差_Master quote sheet for HP samples _09202012 3" xfId="18993"/>
    <cellStyle name="差_Master quote sheet for HP samples _09202012 3 2" xfId="42160"/>
    <cellStyle name="差_Master quote sheet for HP samples _09202012 3_Sheet2" xfId="42161"/>
    <cellStyle name="差_Master quote sheet for HP samples _09202012 4" xfId="42162"/>
    <cellStyle name="差_Master quote sheet for HP samples _09202012_Sheet1" xfId="42163"/>
    <cellStyle name="差_Master quote sheet for HP samples _09202012_Sheet2" xfId="42164"/>
    <cellStyle name="差_Master quote sheet for HP samples _09202012_Sheet2 2" xfId="42165"/>
    <cellStyle name="差_Master quote sheet for HP samples _09202012_Sheet2 3" xfId="42166"/>
    <cellStyle name="差_MCOM Echo SP12 Projections and Go Fwd Beds Projections20111010" xfId="47433"/>
    <cellStyle name="差_Meiyi quote sheet for showroom samples _09192012 update" xfId="3736"/>
    <cellStyle name="差_Meiyi quote sheet for showroom samples _09192012 update 2" xfId="13982"/>
    <cellStyle name="差_Meiyi quote sheet for showroom samples _09192012 update 2 2" xfId="42167"/>
    <cellStyle name="差_Meiyi quote sheet for showroom samples _09192012 update 3" xfId="18994"/>
    <cellStyle name="差_Meiyi quote sheet for showroom samples _09192012 update 3 2" xfId="42168"/>
    <cellStyle name="差_Meiyi quote sheet for showroom samples _09192012 update 3_Sheet2" xfId="42169"/>
    <cellStyle name="差_Meiyi quote sheet for showroom samples _09192012 update 4" xfId="42170"/>
    <cellStyle name="差_Meiyi quote sheet for showroom samples _09192012 update_Sheet1" xfId="42171"/>
    <cellStyle name="差_Meiyi quote sheet for showroom samples _09192012 update_Sheet2" xfId="42172"/>
    <cellStyle name="差_Meiyi quote sheet for showroom samples _09192012 update_Sheet2 2" xfId="42173"/>
    <cellStyle name="差_Meiyi quote sheet for showroom samples _09192012 update_Sheet2 3" xfId="42174"/>
    <cellStyle name="差_Minxing Haojiang TA quote sheet for HP 3-14-2013 " xfId="3737"/>
    <cellStyle name="差_Minxing Haojiang TA quote sheet for HP 3-14-2013  2" xfId="13983"/>
    <cellStyle name="差_Minxing Haojiang TA quote sheet for HP 3-14-2013  2 2" xfId="42175"/>
    <cellStyle name="差_Minxing Haojiang TA quote sheet for HP 3-14-2013  3" xfId="18995"/>
    <cellStyle name="差_Minxing Haojiang TA quote sheet for HP 3-14-2013  3 2" xfId="42176"/>
    <cellStyle name="差_Minxing Haojiang TA quote sheet for HP 3-14-2013  3_Sheet2" xfId="42177"/>
    <cellStyle name="差_Minxing Haojiang TA quote sheet for HP 3-14-2013  4" xfId="42178"/>
    <cellStyle name="差_Minxing Haojiang TA quote sheet for HP 3-14-2013 _Sheet1" xfId="42179"/>
    <cellStyle name="差_Minxing Haojiang TA quote sheet for HP 3-14-2013 _Sheet2" xfId="42180"/>
    <cellStyle name="差_Minxing Haojiang TA quote sheet for HP 3-14-2013 _Sheet2 2" xfId="42181"/>
    <cellStyle name="差_Minxing Haojiang TA quote sheet for HP 3-14-2013 _Sheet2 3" xfId="42182"/>
    <cellStyle name="差_MiZone" xfId="4001"/>
    <cellStyle name="差_MiZone 2" xfId="14234"/>
    <cellStyle name="差_MiZone 2 2" xfId="42183"/>
    <cellStyle name="差_MiZone 2_Sheet1" xfId="42184"/>
    <cellStyle name="差_MiZone 3" xfId="19246"/>
    <cellStyle name="差_MiZone 3 2" xfId="42185"/>
    <cellStyle name="差_MiZone 4" xfId="42186"/>
    <cellStyle name="差_MiZone_2014S panel ship date" xfId="42187"/>
    <cellStyle name="差_MiZone_2014S panel ship date 2" xfId="42188"/>
    <cellStyle name="差_MiZone_2014S panel ship date 2_Sheet2" xfId="42189"/>
    <cellStyle name="差_MiZone_2014S panel ship date 2_Sheet2 2" xfId="42190"/>
    <cellStyle name="差_MiZone_2014S panel ship date 3" xfId="42191"/>
    <cellStyle name="差_MiZone_2014S panel ship date_Sheet2" xfId="42192"/>
    <cellStyle name="差_MiZone_2014S panel ship date_Sheet2 2" xfId="42193"/>
    <cellStyle name="差_MiZone_2014S panel ship date_Sheet3" xfId="42194"/>
    <cellStyle name="差_MiZone_2014S panel ship date_Sheet3 2" xfId="42195"/>
    <cellStyle name="差_MiZone_2014S panel ship date_Sheet3_Sheet2" xfId="42196"/>
    <cellStyle name="差_MiZone_2014S panel ship date_Sheet3_Sheet2 2" xfId="42197"/>
    <cellStyle name="差_MiZone_Sheet1" xfId="42198"/>
    <cellStyle name="差_MiZone_Sheet1_1" xfId="42199"/>
    <cellStyle name="差_MiZone_Sheet2" xfId="42200"/>
    <cellStyle name="差_MiZone_Sheet2 2" xfId="42201"/>
    <cellStyle name="差_MiZone_Sheet2 3" xfId="42202"/>
    <cellStyle name="差_MY quote sheet for HP samples _09152012" xfId="3738"/>
    <cellStyle name="差_MY quote sheet for HP samples _09152012 2" xfId="13984"/>
    <cellStyle name="差_MY quote sheet for HP samples _09152012 2 2" xfId="42203"/>
    <cellStyle name="差_MY quote sheet for HP samples _09152012 3" xfId="18996"/>
    <cellStyle name="差_MY quote sheet for HP samples _09152012 3 2" xfId="42204"/>
    <cellStyle name="差_MY quote sheet for HP samples _09152012 3_Sheet2" xfId="42205"/>
    <cellStyle name="差_MY quote sheet for HP samples _09152012 4" xfId="42206"/>
    <cellStyle name="差_MY quote sheet for HP samples _09152012_Sheet1" xfId="42207"/>
    <cellStyle name="差_MY quote sheet for HP samples _09152012_Sheet2" xfId="42208"/>
    <cellStyle name="差_MY quote sheet for HP samples _09152012_Sheet2 2" xfId="42209"/>
    <cellStyle name="差_MY quote sheet for HP samples _09152012_Sheet2 3" xfId="42210"/>
    <cellStyle name="差_normal format" xfId="47434"/>
    <cellStyle name="差_normal format 2" xfId="47435"/>
    <cellStyle name="差_normal format_1" xfId="47436"/>
    <cellStyle name="差_normal format_1 2" xfId="47437"/>
    <cellStyle name="差_normal format_1_instructions" xfId="47438"/>
    <cellStyle name="差_normal format_instructions" xfId="47439"/>
    <cellStyle name="差_Ocean State pet bed commitment-101122" xfId="42211"/>
    <cellStyle name="差_Ocean State pet bed commitment-101122 2" xfId="42212"/>
    <cellStyle name="差_Ocean State pet bed commitment-101122_Sheet2" xfId="42213"/>
    <cellStyle name="差_OSJL Corduroy fleece pillow quote sheet-4-18-11" xfId="42214"/>
    <cellStyle name="差_OSJL Corduroy fleece pillow quote sheet-4-18-11 2" xfId="42215"/>
    <cellStyle name="差_OSJL Corduroy fleece pillow quote sheet-4-18-11_Sheet2" xfId="42216"/>
    <cellStyle name="差_Overstock Ottoman quotation-master-20110928" xfId="3739"/>
    <cellStyle name="差_Overstock Ottoman quotation-master-20110928 2" xfId="13985"/>
    <cellStyle name="差_Overstock Ottoman quotation-master-20110928 2 2" xfId="42217"/>
    <cellStyle name="差_Overstock Ottoman quotation-master-20110928 3" xfId="18997"/>
    <cellStyle name="差_Overstock Ottoman quotation-master-20110928 3 2" xfId="42218"/>
    <cellStyle name="差_Overstock Ottoman quotation-master-20110928 3_Sheet2" xfId="42219"/>
    <cellStyle name="差_Overstock Ottoman quotation-master-20110928 4" xfId="42220"/>
    <cellStyle name="差_Overstock Ottoman quotation-master-20110928_Sheet1" xfId="42221"/>
    <cellStyle name="差_Overstock Ottoman quotation-master-20110928_Sheet2" xfId="42222"/>
    <cellStyle name="差_Overstock Ottoman quotation-master-20110928_Sheet2 2" xfId="42223"/>
    <cellStyle name="差_Overstock Ottoman quotation-master-20110928_Sheet2 3" xfId="42224"/>
    <cellStyle name="差_Petsmart 2011 promo quote 20100817" xfId="42225"/>
    <cellStyle name="差_Petsmart 2011 promo quote 20100817 2" xfId="42226"/>
    <cellStyle name="差_Petsmart 2011 promo quote 20100817_Sheet2" xfId="42227"/>
    <cellStyle name="差_Petsmart 2011 promo quote 20101214" xfId="42228"/>
    <cellStyle name="差_Petsmart 2011 promo quote 20101214 2" xfId="42229"/>
    <cellStyle name="差_Petsmart 2011 promo quote 20101214_Sheet2" xfId="42230"/>
    <cellStyle name="差_Petsmart Black Friday quote sheet with costs-12-23-10" xfId="42231"/>
    <cellStyle name="差_Petsmart Black Friday quote sheet with costs-12-23-10 2" xfId="42232"/>
    <cellStyle name="差_Petsmart Black Friday quote sheet with costs-12-23-10_Sheet2" xfId="42233"/>
    <cellStyle name="差_Petsmart Fall 2011 inline pet bed quote sheet 100318-final" xfId="42234"/>
    <cellStyle name="差_Petsmart Fall 2011 inline pet bed quote sheet 100318-final 2" xfId="42235"/>
    <cellStyle name="差_Petsmart Fall 2011 inline pet bed quote sheet 100318-final_Sheet2" xfId="42236"/>
    <cellStyle name="差_PO " xfId="10094"/>
    <cellStyle name="差_PO _1" xfId="10095"/>
    <cellStyle name="差_PO _1 2" xfId="10178"/>
    <cellStyle name="差_PO Daily" xfId="10096"/>
    <cellStyle name="差_PO Daily 2" xfId="10179"/>
    <cellStyle name="差_Pooled inventory 3M moisture pad 0417012" xfId="42237"/>
    <cellStyle name="差_Pooled inventory 3M moisture pad 0417012 2" xfId="42238"/>
    <cellStyle name="差_Pooled inventory 3M moisture pad 0417012 3" xfId="42239"/>
    <cellStyle name="差_Pooled inventory 3M moisture pad 0417012_Sheet2" xfId="42240"/>
    <cellStyle name="差_Pooled inventory 3M moisture pad 0417012_Sheet2 2" xfId="42241"/>
    <cellStyle name="差_Pooled inventory 3M moisture pad 0417012_Sheet2 3" xfId="42242"/>
    <cellStyle name="差_PSP Assortment FY 2011-12" xfId="42243"/>
    <cellStyle name="差_PSP Assortment FY 2011-12 (2)" xfId="42244"/>
    <cellStyle name="差_PSP Assortment FY 2011-12 (2) 2" xfId="42245"/>
    <cellStyle name="差_PSP Assortment FY 2011-12 (2)_Sheet2" xfId="42246"/>
    <cellStyle name="差_PSP Assortment FY 2011-12 2" xfId="42247"/>
    <cellStyle name="差_PSP Assortment FY 2011-12 3" xfId="42248"/>
    <cellStyle name="差_PSP Assortment FY 2011-12 4" xfId="42249"/>
    <cellStyle name="差_PSP Assortment FY 2011-12_Sheet2" xfId="42250"/>
    <cellStyle name="差_PSP promo quotation2010 06 03(1)" xfId="42251"/>
    <cellStyle name="差_PSP promo quotation2010 06 03(1) 2" xfId="42252"/>
    <cellStyle name="差_PSP promo quotation2010 06 03(1)_Sheet2" xfId="42253"/>
    <cellStyle name="差_Quotation sheet for HP sample from TC 2011-08-29 (3)" xfId="3740"/>
    <cellStyle name="差_Quotation sheet for HP sample from TC 2011-08-29 (3) 2" xfId="13986"/>
    <cellStyle name="差_Quotation sheet for HP sample from TC 2011-08-29 (3) 2 2" xfId="42255"/>
    <cellStyle name="差_Quotation sheet for HP sample from TC 2011-08-29 (3) 2 3" xfId="42254"/>
    <cellStyle name="差_Quotation sheet for HP sample from TC 2011-08-29 (3) 3" xfId="18998"/>
    <cellStyle name="差_Quotation sheet for HP sample from TC 2011-08-29 (3) 3 2" xfId="42256"/>
    <cellStyle name="差_Quotation sheet for HP sample from TC 2011-08-29 (3)_Sheet1" xfId="42257"/>
    <cellStyle name="差_Quotation sheet for HP sample from TC 2011-08-29 (3)_Sheet2" xfId="42258"/>
    <cellStyle name="差_Quotation sheet for HP sample from TC 2011-08-29 (3)_Sheet2 2" xfId="42259"/>
    <cellStyle name="差_Quotation sheet for HP sample from TC 2011-08-29 (3)_Sheet2 3" xfId="42260"/>
    <cellStyle name="差_quote sheet for JCP  _08022012 (2)" xfId="3741"/>
    <cellStyle name="差_quote sheet for JCP  _08022012 (2) 2" xfId="13987"/>
    <cellStyle name="差_quote sheet for JCP  _08022012 (2) 2 2" xfId="42262"/>
    <cellStyle name="差_quote sheet for JCP  _08022012 (2) 2 3" xfId="42261"/>
    <cellStyle name="差_quote sheet for JCP  _08022012 (2) 3" xfId="18999"/>
    <cellStyle name="差_quote sheet for JCP  _08022012 (2) 3 2" xfId="42263"/>
    <cellStyle name="差_quote sheet for JCP  _08022012 (2)_Sheet1" xfId="42264"/>
    <cellStyle name="差_quote sheet for JCP  _08022012 (2)_Sheet2" xfId="42265"/>
    <cellStyle name="差_quote sheet for JCP  _08022012 (2)_Sheet2 2" xfId="42266"/>
    <cellStyle name="差_quote sheet for JCP  _08022012 (2)_Sheet2 3" xfId="42267"/>
    <cellStyle name="差_quote sheet for Overstock _09062012" xfId="3742"/>
    <cellStyle name="差_quote sheet for Overstock _09062012 2" xfId="13988"/>
    <cellStyle name="差_quote sheet for Overstock _09062012 2 2" xfId="42268"/>
    <cellStyle name="差_quote sheet for Overstock _09062012 3" xfId="19000"/>
    <cellStyle name="差_quote sheet for Overstock _09062012 3 2" xfId="42269"/>
    <cellStyle name="差_quote sheet for Overstock _09062012 3_Sheet2" xfId="42270"/>
    <cellStyle name="差_quote sheet for Overstock _09062012 4" xfId="42271"/>
    <cellStyle name="差_quote sheet for Overstock _09062012_Sheet1" xfId="42272"/>
    <cellStyle name="差_quote sheet for Overstock _09062012_Sheet2" xfId="42273"/>
    <cellStyle name="差_quote sheet for Overstock _09062012_Sheet2 2" xfId="42274"/>
    <cellStyle name="差_quote sheet for Overstock _09062012_Sheet2 3" xfId="42275"/>
    <cellStyle name="差_quote sheet for two tables for Overstock 5-17-2013 (2)" xfId="3743"/>
    <cellStyle name="差_quote sheet for two tables for Overstock 5-17-2013 (2) 2" xfId="13989"/>
    <cellStyle name="差_quote sheet for two tables for Overstock 5-17-2013 (2) 2 2" xfId="42276"/>
    <cellStyle name="差_quote sheet for two tables for Overstock 5-17-2013 (2) 3" xfId="19001"/>
    <cellStyle name="差_quote sheet for two tables for Overstock 5-17-2013 (2) 3 2" xfId="42277"/>
    <cellStyle name="差_quote sheet for two tables for Overstock 5-17-2013 (2) 3_Sheet2" xfId="42278"/>
    <cellStyle name="差_quote sheet for two tables for Overstock 5-17-2013 (2) 4" xfId="42279"/>
    <cellStyle name="差_quote sheet for two tables for Overstock 5-17-2013 (2)_Sheet1" xfId="42280"/>
    <cellStyle name="差_quote sheet for two tables for Overstock 5-17-2013 (2)_Sheet2" xfId="42281"/>
    <cellStyle name="差_quote sheet for two tables for Overstock 5-17-2013 (2)_Sheet2 2" xfId="42282"/>
    <cellStyle name="差_quote sheet for two tables for Overstock 5-17-2013 (2)_Sheet2 3" xfId="42283"/>
    <cellStyle name="差_report" xfId="983"/>
    <cellStyle name="差_report 2" xfId="2759"/>
    <cellStyle name="差_report 2 2" xfId="13073"/>
    <cellStyle name="差_report 2 2 2" xfId="21483"/>
    <cellStyle name="差_report 2 3" xfId="18090"/>
    <cellStyle name="差_report 3" xfId="12416"/>
    <cellStyle name="差_report 4" xfId="17433"/>
    <cellStyle name="差_Retail Price" xfId="10097"/>
    <cellStyle name="差_Retail Price 2" xfId="10180"/>
    <cellStyle name="差_rollout" xfId="47440"/>
    <cellStyle name="差_rollout 2" xfId="47441"/>
    <cellStyle name="差_rollout_instructions" xfId="47442"/>
    <cellStyle name="差_Sheet1" xfId="984"/>
    <cellStyle name="差_Sheet1 2" xfId="2760"/>
    <cellStyle name="差_Sheet1 2 2" xfId="2773"/>
    <cellStyle name="差_Sheet1 2 2 2" xfId="13087"/>
    <cellStyle name="差_Sheet1 2 2 3" xfId="18104"/>
    <cellStyle name="差_Sheet1 2 3" xfId="13074"/>
    <cellStyle name="差_Sheet1 2 3 2" xfId="42284"/>
    <cellStyle name="差_Sheet1 2 4" xfId="18091"/>
    <cellStyle name="差_Sheet1 3" xfId="12417"/>
    <cellStyle name="差_Sheet1 4" xfId="17434"/>
    <cellStyle name="差_Sheet1_1" xfId="42285"/>
    <cellStyle name="差_Sheet1_BBB proj for Calypso 993store" xfId="47443"/>
    <cellStyle name="差_Sheet1_BBB proj for Calypso 993store 2" xfId="47444"/>
    <cellStyle name="差_Sheet1_Ecom Decorative Pillows Fall2013 Quote Sheet 20131111 CCD" xfId="4906"/>
    <cellStyle name="差_Sheet1_Ecom Decorative Pillows Fall2013 Quote Sheet 20131111 CCD 2" xfId="5931"/>
    <cellStyle name="差_Sheet1_Ecom Decorative Pillows Fall2013 Quote Sheet 20131111 CCD 2 2" xfId="16096"/>
    <cellStyle name="差_Sheet1_Ecom Decorative Pillows Fall2013 Quote Sheet 20131111 CCD 2 3" xfId="21108"/>
    <cellStyle name="差_Sheet1_Ecom Decorative Pillows Fall2013 Quote Sheet 20131111 CCD 3" xfId="15088"/>
    <cellStyle name="差_Sheet1_Ecom Decorative Pillows Fall2013 Quote Sheet 20131111 CCD 4" xfId="20100"/>
    <cellStyle name="差_Sheet1_instructions" xfId="47445"/>
    <cellStyle name="差_Sheet1_Sheet1" xfId="42286"/>
    <cellStyle name="差_Sheet1_Sheet2" xfId="42287"/>
    <cellStyle name="差_Sheet1_Sheet2 2" xfId="42288"/>
    <cellStyle name="差_Sheet2" xfId="985"/>
    <cellStyle name="差_Sheet2 2" xfId="12418"/>
    <cellStyle name="差_Sheet2 2 2" xfId="47446"/>
    <cellStyle name="差_Sheet2 2 3" xfId="42289"/>
    <cellStyle name="差_Sheet2 2_Sheet2" xfId="42290"/>
    <cellStyle name="差_Sheet2 2_Sheet2 2" xfId="42291"/>
    <cellStyle name="差_Sheet2 3" xfId="17435"/>
    <cellStyle name="差_Sheet2 3 2" xfId="42292"/>
    <cellStyle name="差_Sheet2_1" xfId="42293"/>
    <cellStyle name="差_Sheet2_1 2" xfId="42294"/>
    <cellStyle name="差_Sheet2_1 3" xfId="42295"/>
    <cellStyle name="差_Sheet2_11.6" xfId="47447"/>
    <cellStyle name="差_Sheet2_11.6 2" xfId="47448"/>
    <cellStyle name="差_Sheet2_11.6_instructions" xfId="47449"/>
    <cellStyle name="差_Sheet2_instructions" xfId="47450"/>
    <cellStyle name="差_Sheet2_Sheet1" xfId="42296"/>
    <cellStyle name="差_Sheet2_Sheet2" xfId="42297"/>
    <cellStyle name="差_Sheet2_Sheet2 2" xfId="42298"/>
    <cellStyle name="差_Sheet2_Sheet3" xfId="42299"/>
    <cellStyle name="差_Sheet2_Sheet3 2" xfId="42300"/>
    <cellStyle name="差_Sheet2_Sheet3_Sheet2" xfId="42301"/>
    <cellStyle name="差_Sheet2_Sheet3_Sheet2 2" xfId="42302"/>
    <cellStyle name="差_Sheet3" xfId="1289"/>
    <cellStyle name="差_Sheet3 2" xfId="12713"/>
    <cellStyle name="差_Sheet3 2 2" xfId="42304"/>
    <cellStyle name="差_Sheet3 3" xfId="17730"/>
    <cellStyle name="差_Sheet3 3 2" xfId="42303"/>
    <cellStyle name="差_Sheet3_Sheet2" xfId="42305"/>
    <cellStyle name="差_Sheet3_Sheet2 2" xfId="42306"/>
    <cellStyle name="差_Sheet4" xfId="10098"/>
    <cellStyle name="差_Sheet4 2" xfId="10181"/>
    <cellStyle name="差_Sheet4 2 2" xfId="42307"/>
    <cellStyle name="差_Sheet4 2_Sheet2" xfId="42308"/>
    <cellStyle name="差_Sheet4 2_Sheet2 2" xfId="42309"/>
    <cellStyle name="差_Sheet4 3" xfId="42310"/>
    <cellStyle name="差_Sheet4_Sheet1" xfId="42311"/>
    <cellStyle name="差_Sheet4_Sheet2" xfId="42312"/>
    <cellStyle name="差_Sheet4_Sheet2 2" xfId="42313"/>
    <cellStyle name="差_Sheet4_Sheet3" xfId="42314"/>
    <cellStyle name="差_Sheet4_Sheet3 2" xfId="42315"/>
    <cellStyle name="差_Sheet4_Sheet3_Sheet2" xfId="42316"/>
    <cellStyle name="差_Sheet4_Sheet3_Sheet2 2" xfId="42317"/>
    <cellStyle name="差_Sheet6" xfId="42318"/>
    <cellStyle name="差_Sheet6 2" xfId="42319"/>
    <cellStyle name="差_Sheet6_Sheet2" xfId="42320"/>
    <cellStyle name="差_Sheet6_Sheet2 2" xfId="42321"/>
    <cellStyle name="差_Summary" xfId="47451"/>
    <cellStyle name="差_Summary 2" xfId="47452"/>
    <cellStyle name="差_Summary 2 2" xfId="47453"/>
    <cellStyle name="差_Summary 3" xfId="47454"/>
    <cellStyle name="差_Summary_1" xfId="47455"/>
    <cellStyle name="差_Summary_1 2" xfId="47456"/>
    <cellStyle name="差_Summary_1_BBB proj for Calypso 993store" xfId="47457"/>
    <cellStyle name="差_Summary_1_BBB proj for Calypso 993store 2" xfId="47458"/>
    <cellStyle name="差_Summary_1_instructions" xfId="47459"/>
    <cellStyle name="差_Summary_BBB evaluation for Calypso 993store _20111121_frank" xfId="47460"/>
    <cellStyle name="差_Summary_BBB evaluation for Calypso 993store _20111121_frank 2" xfId="47461"/>
    <cellStyle name="差_Summary_BBB evaluation for Calypso 993store _20111121_frank_BBB proj for Calypso 993store" xfId="47462"/>
    <cellStyle name="差_Summary_BBB evaluation for Calypso 993store _20111121_frank_BBB proj for Calypso 993store 2" xfId="47463"/>
    <cellStyle name="差_Summary_BBB evaluation for Calypso 993store _20111121_frank_instructions" xfId="47464"/>
    <cellStyle name="差_Summary_BBB proj for Calypso 993store" xfId="47465"/>
    <cellStyle name="差_Summary_BBB proj for Calypso 993store 2" xfId="47466"/>
    <cellStyle name="差_Summary_instructions" xfId="47467"/>
    <cellStyle name="差_Summary_Summary" xfId="47468"/>
    <cellStyle name="差_Summary_Summary 2" xfId="47469"/>
    <cellStyle name="差_Summary_Summary_BBB proj for Calypso 993store" xfId="47470"/>
    <cellStyle name="差_Summary_Summary_BBB proj for Calypso 993store 2" xfId="47471"/>
    <cellStyle name="差_Summary_Summary_instructions" xfId="47472"/>
    <cellStyle name="差_Table_Product BBB&amp;Pets&amp;PSP&amp;Cost" xfId="3130"/>
    <cellStyle name="差_Table_Product BBB&amp;Pets&amp;PSP&amp;Cost 10" xfId="44899"/>
    <cellStyle name="差_Table_Product BBB&amp;Pets&amp;PSP&amp;Cost 2" xfId="4327"/>
    <cellStyle name="差_Table_Product BBB&amp;Pets&amp;PSP&amp;Cost 2 2" xfId="14551"/>
    <cellStyle name="差_Table_Product BBB&amp;Pets&amp;PSP&amp;Cost 2 3" xfId="19563"/>
    <cellStyle name="差_Table_Product BBB&amp;Pets&amp;PSP&amp;Cost 2_Sheet1" xfId="42322"/>
    <cellStyle name="差_Table_Product BBB&amp;Pets&amp;PSP&amp;Cost 2_Sheet2" xfId="42323"/>
    <cellStyle name="差_Table_Product BBB&amp;Pets&amp;PSP&amp;Cost 2_Sheet2 2" xfId="42324"/>
    <cellStyle name="差_Table_Product BBB&amp;Pets&amp;PSP&amp;Cost 3" xfId="13394"/>
    <cellStyle name="差_Table_Product BBB&amp;Pets&amp;PSP&amp;Cost 3 2" xfId="42325"/>
    <cellStyle name="差_Table_Product BBB&amp;Pets&amp;PSP&amp;Cost 4" xfId="18406"/>
    <cellStyle name="差_Table_Product BBB&amp;Pets&amp;PSP&amp;Cost 5" xfId="44658"/>
    <cellStyle name="差_Table_Product BBB&amp;Pets&amp;PSP&amp;Cost 6" xfId="44114"/>
    <cellStyle name="差_Table_Product BBB&amp;Pets&amp;PSP&amp;Cost 7" xfId="44467"/>
    <cellStyle name="差_Table_Product BBB&amp;Pets&amp;PSP&amp;Cost 8" xfId="44274"/>
    <cellStyle name="差_Table_Product BBB&amp;Pets&amp;PSP&amp;Cost 9" xfId="44849"/>
    <cellStyle name="差_Table_Product BBB&amp;Pets&amp;PSP&amp;Cost_Sheet1" xfId="42326"/>
    <cellStyle name="差_Table_Product BBB&amp;Pets&amp;PSP&amp;Cost_Sheet1_1" xfId="42327"/>
    <cellStyle name="差_Table_Product BBB&amp;Pets&amp;PSP&amp;Cost_Sheet2" xfId="42328"/>
    <cellStyle name="差_Table_Product BBB&amp;Pets&amp;PSP&amp;Cost_Sheet2 2" xfId="42329"/>
    <cellStyle name="差_Table_Product BBB&amp;Pets&amp;PSP&amp;Cost_Sheet3" xfId="42330"/>
    <cellStyle name="差_Table_Product BBB&amp;Pets&amp;PSP&amp;Cost_Sheet3 2" xfId="42331"/>
    <cellStyle name="差_Table_Product BBB&amp;Pets&amp;PSP&amp;Cost_Sheet3_Sheet2" xfId="42332"/>
    <cellStyle name="差_Table_Product BBB&amp;Pets&amp;PSP&amp;Cost_Sheet3_Sheet2 2" xfId="42333"/>
    <cellStyle name="差_TA-JLA April 2012 Sample Order (3)" xfId="3744"/>
    <cellStyle name="差_TA-JLA April 2012 Sample Order (3) 10" xfId="44406"/>
    <cellStyle name="差_TA-JLA April 2012 Sample Order (3) 2" xfId="3745"/>
    <cellStyle name="差_TA-JLA April 2012 Sample Order (3) 2 2" xfId="13991"/>
    <cellStyle name="差_TA-JLA April 2012 Sample Order (3) 2 2 2" xfId="42334"/>
    <cellStyle name="差_TA-JLA April 2012 Sample Order (3) 2 3" xfId="19003"/>
    <cellStyle name="差_TA-JLA April 2012 Sample Order (3) 2_Sheet1" xfId="42335"/>
    <cellStyle name="差_TA-JLA April 2012 Sample Order (3) 3" xfId="13990"/>
    <cellStyle name="差_TA-JLA April 2012 Sample Order (3) 3 2" xfId="42336"/>
    <cellStyle name="差_TA-JLA April 2012 Sample Order (3) 4" xfId="19002"/>
    <cellStyle name="差_TA-JLA April 2012 Sample Order (3) 4 2" xfId="42337"/>
    <cellStyle name="差_TA-JLA April 2012 Sample Order (3) 5" xfId="22605"/>
    <cellStyle name="差_TA-JLA April 2012 Sample Order (3) 6" xfId="44802"/>
    <cellStyle name="差_TA-JLA April 2012 Sample Order (3) 7" xfId="43993"/>
    <cellStyle name="差_TA-JLA April 2012 Sample Order (3) 8" xfId="44565"/>
    <cellStyle name="差_TA-JLA April 2012 Sample Order (3) 9" xfId="44197"/>
    <cellStyle name="差_TA-JLA April 2012 Sample Order (3)_2014S panel ship date" xfId="42338"/>
    <cellStyle name="差_TA-JLA April 2012 Sample Order (3)_2014S panel ship date 2" xfId="42339"/>
    <cellStyle name="差_TA-JLA April 2012 Sample Order (3)_2014S panel ship date 2_Sheet2" xfId="42340"/>
    <cellStyle name="差_TA-JLA April 2012 Sample Order (3)_2014S panel ship date 2_Sheet2 2" xfId="42341"/>
    <cellStyle name="差_TA-JLA April 2012 Sample Order (3)_2014S panel ship date 3" xfId="42342"/>
    <cellStyle name="差_TA-JLA April 2012 Sample Order (3)_2014S panel ship date_Sheet2" xfId="42343"/>
    <cellStyle name="差_TA-JLA April 2012 Sample Order (3)_2014S panel ship date_Sheet2 2" xfId="42344"/>
    <cellStyle name="差_TA-JLA April 2012 Sample Order (3)_2014S panel ship date_Sheet3" xfId="42345"/>
    <cellStyle name="差_TA-JLA April 2012 Sample Order (3)_2014S panel ship date_Sheet3 2" xfId="42346"/>
    <cellStyle name="差_TA-JLA April 2012 Sample Order (3)_2014S panel ship date_Sheet3_Sheet2" xfId="42347"/>
    <cellStyle name="差_TA-JLA April 2012 Sample Order (3)_2014S panel ship date_Sheet3_Sheet2 2" xfId="42348"/>
    <cellStyle name="差_TA-JLA April 2012 Sample Order (3)_Review and action interface" xfId="48396"/>
    <cellStyle name="差_TA-JLA April 2012 Sample Order (3)_Sheet1" xfId="42349"/>
    <cellStyle name="差_TA-JLA April 2012 Sample Order (3)_Sheet1_1" xfId="42350"/>
    <cellStyle name="差_TA-JLA April 2012 Sample Order (3)_Sheet2" xfId="42351"/>
    <cellStyle name="差_TA-JLA April 2012 Sample Order (3)_Sheet2 2" xfId="42352"/>
    <cellStyle name="差_TA-JLA April 2012 Sample Order (3)_Sheet2 3" xfId="42353"/>
    <cellStyle name="差_TG 8件套 2011 03 30 from  helle" xfId="4522"/>
    <cellStyle name="差_TG 8件套 2011 03 30 from  helle 2" xfId="14722"/>
    <cellStyle name="差_TG 8件套 2011 03 30 from  helle 3" xfId="19734"/>
    <cellStyle name="差_Total quote sheet for 201304 HP chairs" xfId="3746"/>
    <cellStyle name="差_Total quote sheet for 201304 HP chairs 2" xfId="13992"/>
    <cellStyle name="差_Total quote sheet for 201304 HP chairs 2 2" xfId="42354"/>
    <cellStyle name="差_Total quote sheet for 201304 HP chairs 3" xfId="19004"/>
    <cellStyle name="差_Total quote sheet for 201304 HP chairs 3 2" xfId="42355"/>
    <cellStyle name="差_Total quote sheet for 201304 HP chairs 3_Sheet2" xfId="42356"/>
    <cellStyle name="差_Total quote sheet for 201304 HP chairs 4" xfId="42357"/>
    <cellStyle name="差_Total quote sheet for 201304 HP chairs_Sheet1" xfId="42358"/>
    <cellStyle name="差_Total quote sheet for 201304 HP chairs_Sheet2" xfId="42359"/>
    <cellStyle name="差_Total quote sheet for 201304 HP chairs_Sheet2 2" xfId="42360"/>
    <cellStyle name="差_Total quote sheet for 201304 HP chairs_Sheet2 3" xfId="42361"/>
    <cellStyle name="差_Total quote sheet for 201304 HP samples _updated on 3-25-2013 (3)" xfId="3747"/>
    <cellStyle name="差_Total quote sheet for 201304 HP samples _updated on 3-25-2013 (3) 2" xfId="13993"/>
    <cellStyle name="差_Total quote sheet for 201304 HP samples _updated on 3-25-2013 (3) 2 2" xfId="42362"/>
    <cellStyle name="差_Total quote sheet for 201304 HP samples _updated on 3-25-2013 (3) 3" xfId="19005"/>
    <cellStyle name="差_Total quote sheet for 201304 HP samples _updated on 3-25-2013 (3) 3 2" xfId="42363"/>
    <cellStyle name="差_Total quote sheet for 201304 HP samples _updated on 3-25-2013 (3) 3_Sheet2" xfId="42364"/>
    <cellStyle name="差_Total quote sheet for 201304 HP samples _updated on 3-25-2013 (3) 4" xfId="42365"/>
    <cellStyle name="差_Total quote sheet for 201304 HP samples _updated on 3-25-2013 (3)_Sheet1" xfId="42366"/>
    <cellStyle name="差_Total quote sheet for 201304 HP samples _updated on 3-25-2013 (3)_Sheet2" xfId="42367"/>
    <cellStyle name="差_Total quote sheet for 201304 HP samples _updated on 3-25-2013 (3)_Sheet2 2" xfId="42368"/>
    <cellStyle name="差_Total quote sheet for 201304 HP samples _updated on 3-25-2013 (3)_Sheet2 3" xfId="42369"/>
    <cellStyle name="差_Total quote sheet for 201304 HP samples _updated on 3-26-2013 (2)" xfId="3748"/>
    <cellStyle name="差_Total quote sheet for 201304 HP samples _updated on 3-26-2013 (2) 2" xfId="13994"/>
    <cellStyle name="差_Total quote sheet for 201304 HP samples _updated on 3-26-2013 (2) 2 2" xfId="42370"/>
    <cellStyle name="差_Total quote sheet for 201304 HP samples _updated on 3-26-2013 (2) 3" xfId="19006"/>
    <cellStyle name="差_Total quote sheet for 201304 HP samples _updated on 3-26-2013 (2) 3 2" xfId="42371"/>
    <cellStyle name="差_Total quote sheet for 201304 HP samples _updated on 3-26-2013 (2) 3_Sheet2" xfId="42372"/>
    <cellStyle name="差_Total quote sheet for 201304 HP samples _updated on 3-26-2013 (2) 4" xfId="42373"/>
    <cellStyle name="差_Total quote sheet for 201304 HP samples _updated on 3-26-2013 (2)_Sheet1" xfId="42374"/>
    <cellStyle name="差_Total quote sheet for 201304 HP samples _updated on 3-26-2013 (2)_Sheet2" xfId="42375"/>
    <cellStyle name="差_Total quote sheet for 201304 HP samples _updated on 3-26-2013 (2)_Sheet2 2" xfId="42376"/>
    <cellStyle name="差_Total quote sheet for 201304 HP samples _updated on 3-26-2013 (2)_Sheet2 3" xfId="42377"/>
    <cellStyle name="差_Total quote sheet for 201304 HP samples 3-15-2013" xfId="3749"/>
    <cellStyle name="差_Total quote sheet for 201304 HP samples 3-15-2013 2" xfId="13995"/>
    <cellStyle name="差_Total quote sheet for 201304 HP samples 3-15-2013 2 2" xfId="42378"/>
    <cellStyle name="差_Total quote sheet for 201304 HP samples 3-15-2013 3" xfId="19007"/>
    <cellStyle name="差_Total quote sheet for 201304 HP samples 3-15-2013 3 2" xfId="42379"/>
    <cellStyle name="差_Total quote sheet for 201304 HP samples 3-15-2013 3_Sheet2" xfId="42380"/>
    <cellStyle name="差_Total quote sheet for 201304 HP samples 3-15-2013 4" xfId="42381"/>
    <cellStyle name="差_Total quote sheet for 201304 HP samples 3-15-2013_Sheet1" xfId="42382"/>
    <cellStyle name="差_Total quote sheet for 201304 HP samples 3-15-2013_Sheet2" xfId="42383"/>
    <cellStyle name="差_Total quote sheet for 201304 HP samples 3-15-2013_Sheet2 2" xfId="42384"/>
    <cellStyle name="差_Total quote sheet for 201304 HP samples 3-15-2013_Sheet2 3" xfId="42385"/>
    <cellStyle name="差_Total quote sheet for 201304 HP samples 3-18-2013" xfId="3750"/>
    <cellStyle name="差_Total quote sheet for 201304 HP samples 3-18-2013 2" xfId="13996"/>
    <cellStyle name="差_Total quote sheet for 201304 HP samples 3-18-2013 2 2" xfId="42386"/>
    <cellStyle name="差_Total quote sheet for 201304 HP samples 3-18-2013 3" xfId="19008"/>
    <cellStyle name="差_Total quote sheet for 201304 HP samples 3-18-2013 3 2" xfId="42387"/>
    <cellStyle name="差_Total quote sheet for 201304 HP samples 3-18-2013 3_Sheet2" xfId="42388"/>
    <cellStyle name="差_Total quote sheet for 201304 HP samples 3-18-2013 4" xfId="42389"/>
    <cellStyle name="差_Total quote sheet for 201304 HP samples 3-18-2013_Sheet1" xfId="42390"/>
    <cellStyle name="差_Total quote sheet for 201304 HP samples 3-18-2013_Sheet2" xfId="42391"/>
    <cellStyle name="差_Total quote sheet for 201304 HP samples 3-18-2013_Sheet2 2" xfId="42392"/>
    <cellStyle name="差_Total quote sheet for 201304 HP samples 3-18-2013_Sheet2 3" xfId="42393"/>
    <cellStyle name="差_total quote sheet for HP samples 9-20-2013" xfId="42394"/>
    <cellStyle name="差_total quote sheet for HP samples 9-20-2013_Sheet2" xfId="42395"/>
    <cellStyle name="差_total quote sheet for Overstock 2-25-2013" xfId="3751"/>
    <cellStyle name="差_total quote sheet for Overstock 2-25-2013 2" xfId="13997"/>
    <cellStyle name="差_total quote sheet for Overstock 2-25-2013 2 2" xfId="42396"/>
    <cellStyle name="差_total quote sheet for Overstock 2-25-2013 3" xfId="19009"/>
    <cellStyle name="差_total quote sheet for Overstock 2-25-2013 3 2" xfId="42397"/>
    <cellStyle name="差_total quote sheet for Overstock 2-25-2013 3_Sheet2" xfId="42398"/>
    <cellStyle name="差_total quote sheet for Overstock 2-25-2013 4" xfId="42399"/>
    <cellStyle name="差_total quote sheet for Overstock 2-25-2013_Sheet1" xfId="42400"/>
    <cellStyle name="差_total quote sheet for Overstock 2-25-2013_Sheet2" xfId="42401"/>
    <cellStyle name="差_total quote sheet for Overstock 2-25-2013_Sheet2 2" xfId="42402"/>
    <cellStyle name="差_total quote sheet for Overstock 2-25-2013_Sheet2 3" xfId="42403"/>
    <cellStyle name="差_TSS-Target Fall 10 D60 TOB bedding--91219" xfId="4523"/>
    <cellStyle name="差_TSS-Target Fall 10 D60 TOB bedding--91219 2" xfId="14723"/>
    <cellStyle name="差_TSS-Target Fall 10 D60 TOB bedding--91219 3" xfId="19735"/>
    <cellStyle name="差_TW Home Quotation sheet for JCP _07162012 (2)" xfId="3752"/>
    <cellStyle name="差_TW Home Quotation sheet for JCP _07162012 (2) 2" xfId="13998"/>
    <cellStyle name="差_TW Home Quotation sheet for JCP _07162012 (2) 2 2" xfId="42405"/>
    <cellStyle name="差_TW Home Quotation sheet for JCP _07162012 (2) 2 3" xfId="42404"/>
    <cellStyle name="差_TW Home Quotation sheet for JCP _07162012 (2) 3" xfId="19010"/>
    <cellStyle name="差_TW Home Quotation sheet for JCP _07162012 (2) 3 2" xfId="42406"/>
    <cellStyle name="差_TW Home Quotation sheet for JCP _07162012 (2)_Sheet1" xfId="42407"/>
    <cellStyle name="差_TW Home Quotation sheet for JCP _07162012 (2)_Sheet2" xfId="42408"/>
    <cellStyle name="差_TW Home Quotation sheet for JCP _07162012 (2)_Sheet2 2" xfId="42409"/>
    <cellStyle name="差_TW Home Quotation sheet for JCP _07162012 (2)_Sheet2 3" xfId="42410"/>
    <cellStyle name="差_TW Home Quotation sheet for JCP _07182012" xfId="3753"/>
    <cellStyle name="差_TW Home Quotation sheet for JCP _07182012 2" xfId="13999"/>
    <cellStyle name="差_TW Home Quotation sheet for JCP _07182012 2 2" xfId="42412"/>
    <cellStyle name="差_TW Home Quotation sheet for JCP _07182012 2 3" xfId="42411"/>
    <cellStyle name="差_TW Home Quotation sheet for JCP _07182012 3" xfId="19011"/>
    <cellStyle name="差_TW Home Quotation sheet for JCP _07182012 3 2" xfId="42413"/>
    <cellStyle name="差_TW Home Quotation sheet for JCP _07182012_Sheet1" xfId="42414"/>
    <cellStyle name="差_TW Home Quotation sheet for JCP _07182012_Sheet2" xfId="42415"/>
    <cellStyle name="差_TW Home Quotation sheet for JCP _07182012_Sheet2 2" xfId="42416"/>
    <cellStyle name="差_TW Home Quotation sheet for JCP _07182012_Sheet2 3" xfId="42417"/>
    <cellStyle name="差_TW Home Quotation sheet for JCP _07192012 - KD none KD (2)" xfId="3754"/>
    <cellStyle name="差_TW Home Quotation sheet for JCP _07192012 - KD none KD (2) 2" xfId="14000"/>
    <cellStyle name="差_TW Home Quotation sheet for JCP _07192012 - KD none KD (2) 2 2" xfId="42419"/>
    <cellStyle name="差_TW Home Quotation sheet for JCP _07192012 - KD none KD (2) 2 3" xfId="42418"/>
    <cellStyle name="差_TW Home Quotation sheet for JCP _07192012 - KD none KD (2) 3" xfId="19012"/>
    <cellStyle name="差_TW Home Quotation sheet for JCP _07192012 - KD none KD (2) 3 2" xfId="42420"/>
    <cellStyle name="差_TW Home Quotation sheet for JCP _07192012 - KD none KD (2)_Sheet1" xfId="42421"/>
    <cellStyle name="差_TW Home Quotation sheet for JCP _07192012 - KD none KD (2)_Sheet2" xfId="42422"/>
    <cellStyle name="差_TW Home Quotation sheet for JCP _07192012 - KD none KD (2)_Sheet2 2" xfId="42423"/>
    <cellStyle name="差_TW Home Quotation sheet for JCP _07192012 - KD none KD (2)_Sheet2 3" xfId="42424"/>
    <cellStyle name="差_TW Home Quotation sheet HeYuan HP Show 2012-2-19" xfId="3755"/>
    <cellStyle name="差_TW Home Quotation sheet HeYuan HP Show 2012-2-19 2" xfId="14001"/>
    <cellStyle name="差_TW Home Quotation sheet HeYuan HP Show 2012-2-19 2 2" xfId="42426"/>
    <cellStyle name="差_TW Home Quotation sheet HeYuan HP Show 2012-2-19 2 3" xfId="42425"/>
    <cellStyle name="差_TW Home Quotation sheet HeYuan HP Show 2012-2-19 3" xfId="19013"/>
    <cellStyle name="差_TW Home Quotation sheet HeYuan HP Show 2012-2-19 3 2" xfId="42427"/>
    <cellStyle name="差_TW Home Quotation sheet HeYuan HP Show 2012-2-19_Sheet1" xfId="42428"/>
    <cellStyle name="差_TW Home Quotation sheet HeYuan HP Show 2012-2-19_Sheet2" xfId="42429"/>
    <cellStyle name="差_TW Home Quotation sheet HeYuan HP Show 2012-2-19_Sheet2 2" xfId="42430"/>
    <cellStyle name="差_TW Home Quotation sheet HeYuan HP Show 2012-2-19_Sheet2 3" xfId="42431"/>
    <cellStyle name="差_TW Home Quotation sheet Hongsheng HP Show 2012-2-29" xfId="3756"/>
    <cellStyle name="差_TW Home Quotation sheet Hongsheng HP Show 2012-2-29 2" xfId="14002"/>
    <cellStyle name="差_TW Home Quotation sheet Hongsheng HP Show 2012-2-29 2 2" xfId="42433"/>
    <cellStyle name="差_TW Home Quotation sheet Hongsheng HP Show 2012-2-29 2 3" xfId="42432"/>
    <cellStyle name="差_TW Home Quotation sheet Hongsheng HP Show 2012-2-29 3" xfId="19014"/>
    <cellStyle name="差_TW Home Quotation sheet Hongsheng HP Show 2012-2-29 3 2" xfId="42434"/>
    <cellStyle name="差_TW Home Quotation sheet Hongsheng HP Show 2012-2-29_Sheet1" xfId="42435"/>
    <cellStyle name="差_TW Home Quotation sheet Hongsheng HP Show 2012-2-29_Sheet2" xfId="42436"/>
    <cellStyle name="差_TW Home Quotation sheet Hongsheng HP Show 2012-2-29_Sheet2 2" xfId="42437"/>
    <cellStyle name="差_TW Home Quotation sheet Hongsheng HP Show 2012-2-29_Sheet2 3" xfId="42438"/>
    <cellStyle name="差_TW Home Quotation sheet Jinzheng HP Show 2012-2-29" xfId="3757"/>
    <cellStyle name="差_TW Home Quotation sheet Jinzheng HP Show 2012-2-29 2" xfId="14003"/>
    <cellStyle name="差_TW Home Quotation sheet Jinzheng HP Show 2012-2-29 2 2" xfId="42440"/>
    <cellStyle name="差_TW Home Quotation sheet Jinzheng HP Show 2012-2-29 2 3" xfId="42439"/>
    <cellStyle name="差_TW Home Quotation sheet Jinzheng HP Show 2012-2-29 3" xfId="19015"/>
    <cellStyle name="差_TW Home Quotation sheet Jinzheng HP Show 2012-2-29 3 2" xfId="42441"/>
    <cellStyle name="差_TW Home Quotation sheet Jinzheng HP Show 2012-2-29_Sheet1" xfId="42442"/>
    <cellStyle name="差_TW Home Quotation sheet Jinzheng HP Show 2012-2-29_Sheet2" xfId="42443"/>
    <cellStyle name="差_TW Home Quotation sheet Jinzheng HP Show 2012-2-29_Sheet2 2" xfId="42444"/>
    <cellStyle name="差_TW Home Quotation sheet Jinzheng HP Show 2012-2-29_Sheet2 3" xfId="42445"/>
    <cellStyle name="差_TW Home Quotation sheet Meiyuan HP Show 2012-2-29" xfId="3758"/>
    <cellStyle name="差_TW Home Quotation sheet Meiyuan HP Show 2012-2-29 2" xfId="14004"/>
    <cellStyle name="差_TW Home Quotation sheet Meiyuan HP Show 2012-2-29 2 2" xfId="42447"/>
    <cellStyle name="差_TW Home Quotation sheet Meiyuan HP Show 2012-2-29 2 3" xfId="42446"/>
    <cellStyle name="差_TW Home Quotation sheet Meiyuan HP Show 2012-2-29 3" xfId="19016"/>
    <cellStyle name="差_TW Home Quotation sheet Meiyuan HP Show 2012-2-29 3 2" xfId="42448"/>
    <cellStyle name="差_TW Home Quotation sheet Meiyuan HP Show 2012-2-29_Sheet1" xfId="42449"/>
    <cellStyle name="差_TW Home Quotation sheet Meiyuan HP Show 2012-2-29_Sheet2" xfId="42450"/>
    <cellStyle name="差_TW Home Quotation sheet Meiyuan HP Show 2012-2-29_Sheet2 2" xfId="42451"/>
    <cellStyle name="差_TW Home Quotation sheet Meiyuan HP Show 2012-2-29_Sheet2 3" xfId="42452"/>
    <cellStyle name="差_TW Home Quotation sheet- south items for HP from HS 2012-03-22" xfId="3759"/>
    <cellStyle name="差_TW Home Quotation sheet- south items for HP from HS 2012-03-22 2" xfId="14005"/>
    <cellStyle name="差_TW Home Quotation sheet- south items for HP from HS 2012-03-22 2 2" xfId="42454"/>
    <cellStyle name="差_TW Home Quotation sheet- south items for HP from HS 2012-03-22 2 3" xfId="42453"/>
    <cellStyle name="差_TW Home Quotation sheet- south items for HP from HS 2012-03-22 3" xfId="19017"/>
    <cellStyle name="差_TW Home Quotation sheet- south items for HP from HS 2012-03-22 3 2" xfId="42455"/>
    <cellStyle name="差_TW Home Quotation sheet- south items for HP from HS 2012-03-22_Sheet1" xfId="42456"/>
    <cellStyle name="差_TW Home Quotation sheet- south items for HP from HS 2012-03-22_Sheet2" xfId="42457"/>
    <cellStyle name="差_TW Home Quotation sheet- south items for HP from HS 2012-03-22_Sheet2 2" xfId="42458"/>
    <cellStyle name="差_TW Home Quotation sheet- south items for HP from HS 2012-03-22_Sheet2 3" xfId="42459"/>
    <cellStyle name="差_TW Home Quotation sheet-07022012update (2)" xfId="3760"/>
    <cellStyle name="差_TW Home Quotation sheet-07022012update (2) 2" xfId="14006"/>
    <cellStyle name="差_TW Home Quotation sheet-07022012update (2) 2 2" xfId="42461"/>
    <cellStyle name="差_TW Home Quotation sheet-07022012update (2) 2 3" xfId="42460"/>
    <cellStyle name="差_TW Home Quotation sheet-07022012update (2) 3" xfId="19018"/>
    <cellStyle name="差_TW Home Quotation sheet-07022012update (2) 3 2" xfId="42462"/>
    <cellStyle name="差_TW Home Quotation sheet-07022012update (2)_Sheet1" xfId="42463"/>
    <cellStyle name="差_TW Home Quotation sheet-07022012update (2)_Sheet2" xfId="42464"/>
    <cellStyle name="差_TW Home Quotation sheet-07022012update (2)_Sheet2 2" xfId="42465"/>
    <cellStyle name="差_TW Home Quotation sheet-07022012update (2)_Sheet2 3" xfId="42466"/>
    <cellStyle name="差_TW Home Quotation sheet--120323" xfId="3761"/>
    <cellStyle name="差_TW Home Quotation sheet--120323 2" xfId="14007"/>
    <cellStyle name="差_TW Home Quotation sheet--120323 2 2" xfId="42468"/>
    <cellStyle name="差_TW Home Quotation sheet--120323 2 3" xfId="42467"/>
    <cellStyle name="差_TW Home Quotation sheet--120323 3" xfId="19019"/>
    <cellStyle name="差_TW Home Quotation sheet--120323 3 2" xfId="42469"/>
    <cellStyle name="差_TW Home Quotation sheet--120323 3_Sheet2" xfId="42470"/>
    <cellStyle name="差_TW Home Quotation sheet--120323 4" xfId="42471"/>
    <cellStyle name="差_TW Home Quotation sheet--120323_ALL items" xfId="42472"/>
    <cellStyle name="差_TW Home Quotation sheet--120323_ALL items_Sheet2" xfId="42473"/>
    <cellStyle name="差_TW Home Quotation sheet--120323_chair" xfId="42474"/>
    <cellStyle name="差_TW Home Quotation sheet--120323_chair_Sheet2" xfId="42475"/>
    <cellStyle name="差_TW Home Quotation sheet--120323_Chairs" xfId="42476"/>
    <cellStyle name="差_TW Home Quotation sheet--120323_Chairs_Sheet2" xfId="42477"/>
    <cellStyle name="差_TW Home Quotation sheet--120323_Sheet1" xfId="42478"/>
    <cellStyle name="差_TW Home Quotation sheet--120323_Sheet2" xfId="42479"/>
    <cellStyle name="差_TW Home Quotation sheet--120323_Sheet2 2" xfId="42480"/>
    <cellStyle name="差_TW Home Quotation sheet--120323_Sheet2 3" xfId="42481"/>
    <cellStyle name="差_TW Home Quotation sheet-120611HEYUAN  (2)" xfId="3762"/>
    <cellStyle name="差_TW Home Quotation sheet-120611HEYUAN  (2) 2" xfId="14008"/>
    <cellStyle name="差_TW Home Quotation sheet-120611HEYUAN  (2) 2 2" xfId="42483"/>
    <cellStyle name="差_TW Home Quotation sheet-120611HEYUAN  (2) 2 3" xfId="42482"/>
    <cellStyle name="差_TW Home Quotation sheet-120611HEYUAN  (2) 3" xfId="19020"/>
    <cellStyle name="差_TW Home Quotation sheet-120611HEYUAN  (2) 3 2" xfId="42484"/>
    <cellStyle name="差_TW Home Quotation sheet-120611HEYUAN  (2)_Sheet1" xfId="42485"/>
    <cellStyle name="差_TW Home Quotation sheet-120611HEYUAN  (2)_Sheet2" xfId="42486"/>
    <cellStyle name="差_TW Home Quotation sheet-120611HEYUAN  (2)_Sheet2 2" xfId="42487"/>
    <cellStyle name="差_TW Home Quotation sheet-120611HEYUAN  (2)_Sheet2 3" xfId="42488"/>
    <cellStyle name="差_TW Home Quotation sheet-120618 update (2)" xfId="3763"/>
    <cellStyle name="差_TW Home Quotation sheet-120618 update (2) 2" xfId="14009"/>
    <cellStyle name="差_TW Home Quotation sheet-120618 update (2) 2 2" xfId="42490"/>
    <cellStyle name="差_TW Home Quotation sheet-120618 update (2) 2 3" xfId="42489"/>
    <cellStyle name="差_TW Home Quotation sheet-120618 update (2) 3" xfId="19021"/>
    <cellStyle name="差_TW Home Quotation sheet-120618 update (2) 3 2" xfId="42491"/>
    <cellStyle name="差_TW Home Quotation sheet-120618 update (2)_Sheet1" xfId="42492"/>
    <cellStyle name="差_TW Home Quotation sheet-120618 update (2)_Sheet2" xfId="42493"/>
    <cellStyle name="差_TW Home Quotation sheet-120618 update (2)_Sheet2 2" xfId="42494"/>
    <cellStyle name="差_TW Home Quotation sheet-120618 update (2)_Sheet2 3" xfId="42495"/>
    <cellStyle name="差_TW Home Quotation sheet-BW 2012-3-13" xfId="3764"/>
    <cellStyle name="差_TW Home Quotation sheet-BW 2012-3-13 2" xfId="14010"/>
    <cellStyle name="差_TW Home Quotation sheet-BW 2012-3-13 2 2" xfId="42497"/>
    <cellStyle name="差_TW Home Quotation sheet-BW 2012-3-13 2 3" xfId="42496"/>
    <cellStyle name="差_TW Home Quotation sheet-BW 2012-3-13 3" xfId="19022"/>
    <cellStyle name="差_TW Home Quotation sheet-BW 2012-3-13 3 2" xfId="42498"/>
    <cellStyle name="差_TW Home Quotation sheet-BW 2012-3-13_Sheet1" xfId="42499"/>
    <cellStyle name="差_TW Home Quotation sheet-BW 2012-3-13_Sheet2" xfId="42500"/>
    <cellStyle name="差_TW Home Quotation sheet-BW 2012-3-13_Sheet2 2" xfId="42501"/>
    <cellStyle name="差_TW Home Quotation sheet-BW 2012-3-13_Sheet2 3" xfId="42502"/>
    <cellStyle name="差_TW Home Quotation sheet-BW items from MY" xfId="3765"/>
    <cellStyle name="差_TW Home Quotation sheet-BW items from MY 2" xfId="14011"/>
    <cellStyle name="差_TW Home Quotation sheet-BW items from MY 2 2" xfId="42504"/>
    <cellStyle name="差_TW Home Quotation sheet-BW items from MY 2 3" xfId="42503"/>
    <cellStyle name="差_TW Home Quotation sheet-BW items from MY 3" xfId="19023"/>
    <cellStyle name="差_TW Home Quotation sheet-BW items from MY 3 2" xfId="42505"/>
    <cellStyle name="差_TW Home Quotation sheet-BW items from MY_Sheet1" xfId="42506"/>
    <cellStyle name="差_TW Home Quotation sheet-BW items from MY_Sheet2" xfId="42507"/>
    <cellStyle name="差_TW Home Quotation sheet-BW items from MY_Sheet2 2" xfId="42508"/>
    <cellStyle name="差_TW Home Quotation sheet-BW items from MY_Sheet2 3" xfId="42509"/>
    <cellStyle name="差_TW Home Quotation sheet-KAIFAI 2012-2-20" xfId="3766"/>
    <cellStyle name="差_TW Home Quotation sheet-KAIFAI 2012-2-20 2" xfId="14012"/>
    <cellStyle name="差_TW Home Quotation sheet-KAIFAI 2012-2-20 2 2" xfId="42511"/>
    <cellStyle name="差_TW Home Quotation sheet-KAIFAI 2012-2-20 2 3" xfId="42510"/>
    <cellStyle name="差_TW Home Quotation sheet-KAIFAI 2012-2-20 3" xfId="19024"/>
    <cellStyle name="差_TW Home Quotation sheet-KAIFAI 2012-2-20 3 2" xfId="42512"/>
    <cellStyle name="差_TW Home Quotation sheet-KAIFAI 2012-2-20_Sheet1" xfId="42513"/>
    <cellStyle name="差_TW Home Quotation sheet-KAIFAI 2012-2-20_Sheet2" xfId="42514"/>
    <cellStyle name="差_TW Home Quotation sheet-KAIFAI 2012-2-20_Sheet2 2" xfId="42515"/>
    <cellStyle name="差_TW Home Quotation sheet-KAIFAI 2012-2-20_Sheet2 3" xfId="42516"/>
    <cellStyle name="差_TW Home Quotation sheet-Kohls from HS" xfId="42517"/>
    <cellStyle name="差_TW Home Quotation sheet-Kohls from HS (2)" xfId="42518"/>
    <cellStyle name="差_TW Home Quotation sheet-Kohls from HS (2)_Sheet2" xfId="42519"/>
    <cellStyle name="差_TW Home Quotation sheet-Kohls from HS_Sheet2" xfId="42520"/>
    <cellStyle name="差_TW Home Quotation sheet-Kohls from HY (2)" xfId="42521"/>
    <cellStyle name="差_TW Home Quotation sheet-Kohls from HY (2)_Sheet2" xfId="42522"/>
    <cellStyle name="差_TW Home Quotation sheet-Kohls from KF (2)" xfId="42523"/>
    <cellStyle name="差_TW Home Quotation sheet-Kohls from KF (2)_Sheet2" xfId="42524"/>
    <cellStyle name="差_TW Home Quotation sheet-Kohls from MY" xfId="42525"/>
    <cellStyle name="差_TW Home Quotation sheet-Kohls from MY (3)" xfId="42526"/>
    <cellStyle name="差_TW Home Quotation sheet-Kohls from MY (3)_Sheet2" xfId="42527"/>
    <cellStyle name="差_TW Home Quotation sheet-Kohls from MY_Sheet2" xfId="42528"/>
    <cellStyle name="差_TW_Home_Quotation_sheet of HP samples-chairone-20100907" xfId="2580"/>
    <cellStyle name="差_TW_Home_Quotation_sheet of HP samples-chairone-20100907 (3)" xfId="2581"/>
    <cellStyle name="差_TW_Home_Quotation_sheet of HP samples-chairone-20100907 (3) 2" xfId="3132"/>
    <cellStyle name="差_TW_Home_Quotation_sheet of HP samples-chairone-20100907 (3) 2 2" xfId="42529"/>
    <cellStyle name="差_TW_Home_Quotation_sheet of HP samples-chairone-20100907 (3) 2 3" xfId="42530"/>
    <cellStyle name="差_TW_Home_Quotation_sheet of HP samples-chairone-20100907 (3) 2 4" xfId="42531"/>
    <cellStyle name="差_TW_Home_Quotation_sheet of HP samples-chairone-20100907 (3) 2_Sheet1" xfId="42532"/>
    <cellStyle name="差_TW_Home_Quotation_sheet of HP samples-chairone-20100907 (3) 2_Sheet2" xfId="42533"/>
    <cellStyle name="差_TW_Home_Quotation_sheet of HP samples-chairone-20100907 (3) 2_Sheet2 2" xfId="42534"/>
    <cellStyle name="差_TW_Home_Quotation_sheet of HP samples-chairone-20100907 (3) 2_Sheet2 3" xfId="42535"/>
    <cellStyle name="差_TW_Home_Quotation_sheet of HP samples-chairone-20100907 (3) 3" xfId="13396"/>
    <cellStyle name="差_TW_Home_Quotation_sheet of HP samples-chairone-20100907 (3) 3 2" xfId="42537"/>
    <cellStyle name="差_TW_Home_Quotation_sheet of HP samples-chairone-20100907 (3) 3 3" xfId="42536"/>
    <cellStyle name="差_TW_Home_Quotation_sheet of HP samples-chairone-20100907 (3) 3_Sheet2" xfId="42538"/>
    <cellStyle name="差_TW_Home_Quotation_sheet of HP samples-chairone-20100907 (3) 3_Sheet2 2" xfId="42539"/>
    <cellStyle name="差_TW_Home_Quotation_sheet of HP samples-chairone-20100907 (3) 4" xfId="18408"/>
    <cellStyle name="差_TW_Home_Quotation_sheet of HP samples-chairone-20100907 (3) 4 2" xfId="42540"/>
    <cellStyle name="差_TW_Home_Quotation_sheet of HP samples-chairone-20100907 (3)_Sheet1" xfId="42541"/>
    <cellStyle name="差_TW_Home_Quotation_sheet of HP samples-chairone-20100907 (3)_Sheet2" xfId="42542"/>
    <cellStyle name="差_TW_Home_Quotation_sheet of HP samples-chairone-20100907 (3)_Sheet2 2" xfId="42543"/>
    <cellStyle name="差_TW_Home_Quotation_sheet of HP samples-chairone-20100907 (3)_Sheet2 3" xfId="42544"/>
    <cellStyle name="差_TW_Home_Quotation_sheet of HP samples-chairone-20100907 2" xfId="3131"/>
    <cellStyle name="差_TW_Home_Quotation_sheet of HP samples-chairone-20100907 2 2" xfId="42545"/>
    <cellStyle name="差_TW_Home_Quotation_sheet of HP samples-chairone-20100907 2 3" xfId="42546"/>
    <cellStyle name="差_TW_Home_Quotation_sheet of HP samples-chairone-20100907 2 4" xfId="42547"/>
    <cellStyle name="差_TW_Home_Quotation_sheet of HP samples-chairone-20100907 2_Sheet1" xfId="42548"/>
    <cellStyle name="差_TW_Home_Quotation_sheet of HP samples-chairone-20100907 2_Sheet2" xfId="42549"/>
    <cellStyle name="差_TW_Home_Quotation_sheet of HP samples-chairone-20100907 2_Sheet2 2" xfId="42550"/>
    <cellStyle name="差_TW_Home_Quotation_sheet of HP samples-chairone-20100907 2_Sheet2 3" xfId="42551"/>
    <cellStyle name="差_TW_Home_Quotation_sheet of HP samples-chairone-20100907 3" xfId="11319"/>
    <cellStyle name="差_TW_Home_Quotation_sheet of HP samples-chairone-20100907 3 2" xfId="42552"/>
    <cellStyle name="差_TW_Home_Quotation_sheet of HP samples-chairone-20100907 3_Sheet1" xfId="42553"/>
    <cellStyle name="差_TW_Home_Quotation_sheet of HP samples-chairone-20100907 3_Sheet2" xfId="42554"/>
    <cellStyle name="差_TW_Home_Quotation_sheet of HP samples-chairone-20100907 3_Sheet2 2" xfId="42555"/>
    <cellStyle name="差_TW_Home_Quotation_sheet of HP samples-chairone-20100907 4" xfId="13395"/>
    <cellStyle name="差_TW_Home_Quotation_sheet of HP samples-chairone-20100907 4 2" xfId="42557"/>
    <cellStyle name="差_TW_Home_Quotation_sheet of HP samples-chairone-20100907 4 3" xfId="42556"/>
    <cellStyle name="差_TW_Home_Quotation_sheet of HP samples-chairone-20100907 4_Sheet2" xfId="42558"/>
    <cellStyle name="差_TW_Home_Quotation_sheet of HP samples-chairone-20100907 4_Sheet2 2" xfId="42559"/>
    <cellStyle name="差_TW_Home_Quotation_sheet of HP samples-chairone-20100907 5" xfId="18407"/>
    <cellStyle name="差_TW_Home_Quotation_sheet of HP samples-chairone-20100907 5 2" xfId="42560"/>
    <cellStyle name="差_TW_Home_Quotation_sheet of HP samples-chairone-20100907_Sheet1" xfId="42561"/>
    <cellStyle name="差_TW_Home_Quotation_sheet of HP samples-chairone-20100907_Sheet2" xfId="42562"/>
    <cellStyle name="差_TW_Home_Quotation_sheet of HP samples-chairone-20100907_Sheet2 2" xfId="42563"/>
    <cellStyle name="差_TW_Home_Quotation_sheet of HP samples-chairone-20100907_Sheet2 3" xfId="42564"/>
    <cellStyle name="差_Walmart Ideas for Pet Bed Samples Holiday 20130119 CCD (2)" xfId="42565"/>
    <cellStyle name="差_Walmart Ideas for Pet Bed Samples Holiday 20130119 CCD (2) 2" xfId="42566"/>
    <cellStyle name="差_Walmart Ideas for Pet Bed Samples Holiday 20130119 CCD (2)_Sheet2" xfId="42567"/>
    <cellStyle name="差_West-120831A-Coverlet mini set (7)" xfId="4002"/>
    <cellStyle name="差_West-120831A-Coverlet mini set (7) 2" xfId="14235"/>
    <cellStyle name="差_West-120831A-Coverlet mini set (7) 2 2" xfId="42568"/>
    <cellStyle name="差_West-120831A-Coverlet mini set (7) 2 2_Sheet1" xfId="42569"/>
    <cellStyle name="差_West-120831A-Coverlet mini set (7) 2 3" xfId="42570"/>
    <cellStyle name="差_West-120831A-Coverlet mini set (7) 2 4" xfId="42571"/>
    <cellStyle name="差_West-120831A-Coverlet mini set (7) 2_2014S panel ship date" xfId="42572"/>
    <cellStyle name="差_West-120831A-Coverlet mini set (7) 2_2014S panel ship date 2" xfId="42573"/>
    <cellStyle name="差_West-120831A-Coverlet mini set (7) 2_2014S panel ship date 2_Sheet2" xfId="42574"/>
    <cellStyle name="差_West-120831A-Coverlet mini set (7) 2_2014S panel ship date 2_Sheet2 2" xfId="42575"/>
    <cellStyle name="差_West-120831A-Coverlet mini set (7) 2_2014S panel ship date 3" xfId="42576"/>
    <cellStyle name="差_West-120831A-Coverlet mini set (7) 2_2014S panel ship date_Sheet2" xfId="42577"/>
    <cellStyle name="差_West-120831A-Coverlet mini set (7) 2_2014S panel ship date_Sheet2 2" xfId="42578"/>
    <cellStyle name="差_West-120831A-Coverlet mini set (7) 2_2014S panel ship date_Sheet3" xfId="42579"/>
    <cellStyle name="差_West-120831A-Coverlet mini set (7) 2_2014S panel ship date_Sheet3 2" xfId="42580"/>
    <cellStyle name="差_West-120831A-Coverlet mini set (7) 2_2014S panel ship date_Sheet3_Sheet2" xfId="42581"/>
    <cellStyle name="差_West-120831A-Coverlet mini set (7) 2_2014S panel ship date_Sheet3_Sheet2 2" xfId="42582"/>
    <cellStyle name="差_West-120831A-Coverlet mini set (7) 2_Sheet1" xfId="42583"/>
    <cellStyle name="差_West-120831A-Coverlet mini set (7) 2_Sheet1_1" xfId="42584"/>
    <cellStyle name="差_West-120831A-Coverlet mini set (7) 2_Sheet2" xfId="42585"/>
    <cellStyle name="差_West-120831A-Coverlet mini set (7) 2_Sheet2 2" xfId="42586"/>
    <cellStyle name="差_West-120831A-Coverlet mini set (7) 2_Sheet2 3" xfId="42587"/>
    <cellStyle name="差_West-120831A-Coverlet mini set (7) 3" xfId="19247"/>
    <cellStyle name="差_West-120831A-Coverlet mini set (7) 3 2" xfId="42588"/>
    <cellStyle name="差_West-120831A-Coverlet mini set (7) 3_Sheet1" xfId="42589"/>
    <cellStyle name="差_West-120831A-Coverlet mini set (7) 4" xfId="42590"/>
    <cellStyle name="差_West-120831A-Coverlet mini set (7) 5" xfId="42591"/>
    <cellStyle name="差_West-120831A-Coverlet mini set (7)_2014S panel ship date" xfId="42592"/>
    <cellStyle name="差_West-120831A-Coverlet mini set (7)_2014S panel ship date 2" xfId="42593"/>
    <cellStyle name="差_West-120831A-Coverlet mini set (7)_2014S panel ship date 2_Sheet2" xfId="42594"/>
    <cellStyle name="差_West-120831A-Coverlet mini set (7)_2014S panel ship date 2_Sheet2 2" xfId="42595"/>
    <cellStyle name="差_West-120831A-Coverlet mini set (7)_2014S panel ship date 3" xfId="42596"/>
    <cellStyle name="差_West-120831A-Coverlet mini set (7)_2014S panel ship date_Sheet2" xfId="42597"/>
    <cellStyle name="差_West-120831A-Coverlet mini set (7)_2014S panel ship date_Sheet2 2" xfId="42598"/>
    <cellStyle name="差_West-120831A-Coverlet mini set (7)_2014S panel ship date_Sheet3" xfId="42599"/>
    <cellStyle name="差_West-120831A-Coverlet mini set (7)_2014S panel ship date_Sheet3 2" xfId="42600"/>
    <cellStyle name="差_West-120831A-Coverlet mini set (7)_2014S panel ship date_Sheet3_Sheet2" xfId="42601"/>
    <cellStyle name="差_West-120831A-Coverlet mini set (7)_2014S panel ship date_Sheet3_Sheet2 2" xfId="42602"/>
    <cellStyle name="差_West-120831A-Coverlet mini set (7)_Sheet1" xfId="42603"/>
    <cellStyle name="差_West-120831A-Coverlet mini set (7)_Sheet1_1" xfId="42604"/>
    <cellStyle name="差_West-120831A-Coverlet mini set (7)_Sheet2" xfId="42605"/>
    <cellStyle name="差_West-120831A-Coverlet mini set (7)_Sheet2 2" xfId="42606"/>
    <cellStyle name="差_West-120831A-Coverlet mini set (7)_Sheet2 3" xfId="42607"/>
    <cellStyle name="差_window BBB 2012 March recap CCD-20120216 (2)" xfId="3133"/>
    <cellStyle name="差_window BBB 2012 March recap CCD-20120216 (2) 10" xfId="44900"/>
    <cellStyle name="差_window BBB 2012 March recap CCD-20120216 (2) 2" xfId="4328"/>
    <cellStyle name="差_window BBB 2012 March recap CCD-20120216 (2) 2 2" xfId="14552"/>
    <cellStyle name="差_window BBB 2012 March recap CCD-20120216 (2) 2 3" xfId="19564"/>
    <cellStyle name="差_window BBB 2012 March recap CCD-20120216 (2) 2_Sheet1" xfId="42608"/>
    <cellStyle name="差_window BBB 2012 March recap CCD-20120216 (2) 2_Sheet2" xfId="42609"/>
    <cellStyle name="差_window BBB 2012 March recap CCD-20120216 (2) 2_Sheet2 2" xfId="42610"/>
    <cellStyle name="差_window BBB 2012 March recap CCD-20120216 (2) 3" xfId="13397"/>
    <cellStyle name="差_window BBB 2012 March recap CCD-20120216 (2) 3 2" xfId="42611"/>
    <cellStyle name="差_window BBB 2012 March recap CCD-20120216 (2) 4" xfId="18409"/>
    <cellStyle name="差_window BBB 2012 March recap CCD-20120216 (2) 5" xfId="44657"/>
    <cellStyle name="差_window BBB 2012 March recap CCD-20120216 (2) 6" xfId="44115"/>
    <cellStyle name="差_window BBB 2012 March recap CCD-20120216 (2) 7" xfId="44466"/>
    <cellStyle name="差_window BBB 2012 March recap CCD-20120216 (2) 8" xfId="44275"/>
    <cellStyle name="差_window BBB 2012 March recap CCD-20120216 (2) 9" xfId="44089"/>
    <cellStyle name="差_window BBB 2012 March recap CCD-20120216 (2)_Sheet1" xfId="42612"/>
    <cellStyle name="差_window BBB 2012 March recap CCD-20120216 (2)_Sheet1_1" xfId="42613"/>
    <cellStyle name="差_window BBB 2012 March recap CCD-20120216 (2)_Sheet2" xfId="42614"/>
    <cellStyle name="差_window BBB 2012 March recap CCD-20120216 (2)_Sheet2 2" xfId="42615"/>
    <cellStyle name="差_window BBB 2012 March recap CCD-20120216 (2)_Sheet3" xfId="42616"/>
    <cellStyle name="差_window BBB 2012 March recap CCD-20120216 (2)_Sheet3 2" xfId="42617"/>
    <cellStyle name="差_window BBB 2012 March recap CCD-20120216 (2)_Sheet3_Sheet2" xfId="42618"/>
    <cellStyle name="差_window BBB 2012 March recap CCD-20120216 (2)_Sheet3_Sheet2 2" xfId="42619"/>
    <cellStyle name="差_Winsun quote sheet for HP samples _09192012" xfId="3767"/>
    <cellStyle name="差_Winsun quote sheet for HP samples _09192012 2" xfId="14013"/>
    <cellStyle name="差_Winsun quote sheet for HP samples _09192012 2 2" xfId="42620"/>
    <cellStyle name="差_Winsun quote sheet for HP samples _09192012 3" xfId="19025"/>
    <cellStyle name="差_Winsun quote sheet for HP samples _09192012 3 2" xfId="42621"/>
    <cellStyle name="差_Winsun quote sheet for HP samples _09192012 3_Sheet2" xfId="42622"/>
    <cellStyle name="差_Winsun quote sheet for HP samples _09192012 4" xfId="42623"/>
    <cellStyle name="差_Winsun quote sheet for HP samples _09192012_Sheet1" xfId="42624"/>
    <cellStyle name="差_Winsun quote sheet for HP samples _09192012_Sheet2" xfId="42625"/>
    <cellStyle name="差_Winsun quote sheet for HP samples _09192012_Sheet2 2" xfId="42626"/>
    <cellStyle name="差_Winsun quote sheet for HP samples _09192012_Sheet2 3" xfId="42627"/>
    <cellStyle name="差_wk24 DP" xfId="10099"/>
    <cellStyle name="差_wk24 DP_1" xfId="10100"/>
    <cellStyle name="差_wk24 DP_1 2" xfId="10182"/>
    <cellStyle name="差_WM 2013 Lawn blanket 07052012 updated 07272012 updated 0807 Updated 0814" xfId="42628"/>
    <cellStyle name="差_WM 2013 Lawn blanket 07052012 updated 07272012 updated 0807 Updated 0814 2" xfId="42629"/>
    <cellStyle name="差_WM 2013 Lawn blanket 07052012 updated 07272012 updated 0807 Updated 0814_Sheet2" xfId="42630"/>
    <cellStyle name="差_WM 2013 Lawn blanket 07052012 updated 07272012 updated 0807 Updated 0814_Sheet2 2" xfId="42631"/>
    <cellStyle name="差_WM 2014 Lawn blanket 20130904" xfId="42632"/>
    <cellStyle name="差_WM 2014 Lawn blanket 20130904 2" xfId="42633"/>
    <cellStyle name="差_WM 2014 Lawn blanket 20130904_Sheet2" xfId="42634"/>
    <cellStyle name="差_WM 2014 Lawn blanket 20130904_Sheet2 2" xfId="42635"/>
    <cellStyle name="差_WM 2014 travel throw 08222013" xfId="42636"/>
    <cellStyle name="差_WM 2014 travel throw 08222013 2" xfId="42637"/>
    <cellStyle name="差_WM 2014 travel throw 08222013_Sheet2" xfId="42638"/>
    <cellStyle name="差_WM 2014 travel throw 08222013_Sheet2 2" xfId="42639"/>
    <cellStyle name="差_WM BHG Lux plush blanket upd 20140307" xfId="42640"/>
    <cellStyle name="差_WM BHG Lux plush blanket upd 20140307 2" xfId="42641"/>
    <cellStyle name="差_WM BHG Lux plush blanket upd 20140307_Sheet2" xfId="42642"/>
    <cellStyle name="差_WM BHG Lux plush blanket upd 20140307_Sheet2 2" xfId="42643"/>
    <cellStyle name="差_WM DEC OPTIONS 12-06-12" xfId="42644"/>
    <cellStyle name="差_WM DEC OPTIONS 12-06-12 2" xfId="42645"/>
    <cellStyle name="差_WM DEC OPTIONS 12-06-12_Sheet2" xfId="42646"/>
    <cellStyle name="差_WM production schedule_2011 Spring New Items_201144_Mintha" xfId="10101"/>
    <cellStyle name="差_WM production schedule_2011 Spring New Items_201144_Mintha 2" xfId="10183"/>
    <cellStyle name="差_WM.Com sales" xfId="10102"/>
    <cellStyle name="差_WM.Com sales 2" xfId="10184"/>
    <cellStyle name="差_WM-130306A  January 2013 Promo commitment-7pcs (11)" xfId="10397"/>
    <cellStyle name="差_WM-Promo面料报价 (3)" xfId="10398"/>
    <cellStyle name="差_副本BBB silk blend CCD 20120412-rvd (2)" xfId="3134"/>
    <cellStyle name="差_副本BBB silk blend CCD 20120412-rvd (2) 10" xfId="44901"/>
    <cellStyle name="差_副本BBB silk blend CCD 20120412-rvd (2) 2" xfId="4329"/>
    <cellStyle name="差_副本BBB silk blend CCD 20120412-rvd (2) 2 2" xfId="14553"/>
    <cellStyle name="差_副本BBB silk blend CCD 20120412-rvd (2) 2 3" xfId="19565"/>
    <cellStyle name="差_副本BBB silk blend CCD 20120412-rvd (2) 2_Sheet1" xfId="42647"/>
    <cellStyle name="差_副本BBB silk blend CCD 20120412-rvd (2) 2_Sheet2" xfId="42648"/>
    <cellStyle name="差_副本BBB silk blend CCD 20120412-rvd (2) 2_Sheet2 2" xfId="42649"/>
    <cellStyle name="差_副本BBB silk blend CCD 20120412-rvd (2) 3" xfId="13398"/>
    <cellStyle name="差_副本BBB silk blend CCD 20120412-rvd (2) 3 2" xfId="42650"/>
    <cellStyle name="差_副本BBB silk blend CCD 20120412-rvd (2) 4" xfId="18410"/>
    <cellStyle name="差_副本BBB silk blend CCD 20120412-rvd (2) 5" xfId="44656"/>
    <cellStyle name="差_副本BBB silk blend CCD 20120412-rvd (2) 6" xfId="44116"/>
    <cellStyle name="差_副本BBB silk blend CCD 20120412-rvd (2) 7" xfId="44465"/>
    <cellStyle name="差_副本BBB silk blend CCD 20120412-rvd (2) 8" xfId="21754"/>
    <cellStyle name="差_副本BBB silk blend CCD 20120412-rvd (2) 9" xfId="44799"/>
    <cellStyle name="差_副本BBB silk blend CCD 20120412-rvd (2)_Sheet1" xfId="42651"/>
    <cellStyle name="差_副本BBB silk blend CCD 20120412-rvd (2)_Sheet1_1" xfId="42652"/>
    <cellStyle name="差_副本BBB silk blend CCD 20120412-rvd (2)_Sheet2" xfId="42653"/>
    <cellStyle name="差_副本BBB silk blend CCD 20120412-rvd (2)_Sheet2 2" xfId="42654"/>
    <cellStyle name="差_副本BBB silk blend CCD 20120412-rvd (2)_Sheet3" xfId="42655"/>
    <cellStyle name="差_副本BBB silk blend CCD 20120412-rvd (2)_Sheet3 2" xfId="42656"/>
    <cellStyle name="差_副本BBB silk blend CCD 20120412-rvd (2)_Sheet3_Sheet2" xfId="42657"/>
    <cellStyle name="差_副本BBB silk blend CCD 20120412-rvd (2)_Sheet3_Sheet2 2" xfId="42658"/>
    <cellStyle name="常规 10" xfId="3768"/>
    <cellStyle name="常规 10 2" xfId="4466"/>
    <cellStyle name="常规 10 2 2" xfId="14689"/>
    <cellStyle name="常规 10 2 2 2" xfId="42660"/>
    <cellStyle name="常规 10 2 3" xfId="19701"/>
    <cellStyle name="常规 10 2 3 2" xfId="42659"/>
    <cellStyle name="常规 10 2_Sheet2" xfId="42661"/>
    <cellStyle name="常规 10 3" xfId="4561"/>
    <cellStyle name="常规 10 3 2" xfId="14747"/>
    <cellStyle name="常规 10 3 2 2" xfId="42663"/>
    <cellStyle name="常规 10 3 3" xfId="19759"/>
    <cellStyle name="常规 10 3 3 2" xfId="42662"/>
    <cellStyle name="常规 10 3_Sheet2" xfId="42664"/>
    <cellStyle name="常规 10 4" xfId="11203"/>
    <cellStyle name="常规 10 4 2" xfId="42665"/>
    <cellStyle name="常规 10 5" xfId="14014"/>
    <cellStyle name="常规 10 5 2" xfId="42666"/>
    <cellStyle name="常规 10 6" xfId="19026"/>
    <cellStyle name="常规 10 6 2" xfId="42667"/>
    <cellStyle name="常规 10 7" xfId="42668"/>
    <cellStyle name="常规 10_Sheet1" xfId="42669"/>
    <cellStyle name="常规 100" xfId="4355"/>
    <cellStyle name="常规 100 2" xfId="14578"/>
    <cellStyle name="常规 100 3" xfId="19590"/>
    <cellStyle name="常规 101" xfId="4465"/>
    <cellStyle name="常规 101 2" xfId="14688"/>
    <cellStyle name="常规 101 3" xfId="19700"/>
    <cellStyle name="常规 103" xfId="4354"/>
    <cellStyle name="常规 103 2" xfId="14577"/>
    <cellStyle name="常规 103 3" xfId="19589"/>
    <cellStyle name="常规 104" xfId="4464"/>
    <cellStyle name="常规 104 2" xfId="14687"/>
    <cellStyle name="常规 104 3" xfId="19699"/>
    <cellStyle name="常规 107" xfId="4463"/>
    <cellStyle name="常规 107 2" xfId="14686"/>
    <cellStyle name="常规 107 3" xfId="19698"/>
    <cellStyle name="常规 11" xfId="1450"/>
    <cellStyle name="常规 11 10" xfId="44563"/>
    <cellStyle name="常规 11 2" xfId="4562"/>
    <cellStyle name="常规 11 2 2" xfId="14748"/>
    <cellStyle name="常规 11 2 2 2" xfId="42671"/>
    <cellStyle name="常规 11 2 3" xfId="19760"/>
    <cellStyle name="常规 11 2 3 2" xfId="42670"/>
    <cellStyle name="常规 11 2_Sheet2" xfId="42672"/>
    <cellStyle name="常规 11 3" xfId="3769"/>
    <cellStyle name="常规 11 3 2" xfId="14015"/>
    <cellStyle name="常规 11 3 2 2" xfId="42674"/>
    <cellStyle name="常规 11 3 3" xfId="19027"/>
    <cellStyle name="常规 11 3 3 2" xfId="42673"/>
    <cellStyle name="常规 11 3_Sheet2" xfId="42675"/>
    <cellStyle name="常规 11 4" xfId="11204"/>
    <cellStyle name="常规 11 4 2" xfId="42676"/>
    <cellStyle name="常规 11 5" xfId="12873"/>
    <cellStyle name="常规 11 5 2" xfId="42677"/>
    <cellStyle name="常规 11 6" xfId="17890"/>
    <cellStyle name="常规 11 6 2" xfId="42678"/>
    <cellStyle name="常规 11 7" xfId="22601"/>
    <cellStyle name="常规 11 8" xfId="44798"/>
    <cellStyle name="常规 11 9" xfId="22650"/>
    <cellStyle name="常规 11_Sheet1" xfId="42679"/>
    <cellStyle name="常规 114" xfId="4462"/>
    <cellStyle name="常规 114 2" xfId="14685"/>
    <cellStyle name="常规 114 3" xfId="19697"/>
    <cellStyle name="常规 116" xfId="4369"/>
    <cellStyle name="常规 116 2" xfId="14592"/>
    <cellStyle name="常规 116 3" xfId="19604"/>
    <cellStyle name="常规 117" xfId="4461"/>
    <cellStyle name="常规 117 2" xfId="14684"/>
    <cellStyle name="常规 117 3" xfId="19696"/>
    <cellStyle name="常规 12" xfId="1278"/>
    <cellStyle name="常规 12 10" xfId="44868"/>
    <cellStyle name="常规 12 11" xfId="21657"/>
    <cellStyle name="常规 12 2" xfId="4368"/>
    <cellStyle name="常规 12 2 2" xfId="14591"/>
    <cellStyle name="常规 12 2 2 2" xfId="42681"/>
    <cellStyle name="常规 12 2 3" xfId="19603"/>
    <cellStyle name="常规 12 2 3 2" xfId="42680"/>
    <cellStyle name="常规 12 2_Sheet2" xfId="42682"/>
    <cellStyle name="常规 12 3" xfId="3770"/>
    <cellStyle name="常规 12 3 2" xfId="14016"/>
    <cellStyle name="常规 12 3 2 2" xfId="42684"/>
    <cellStyle name="常规 12 3 3" xfId="19028"/>
    <cellStyle name="常规 12 3 3 2" xfId="42683"/>
    <cellStyle name="常规 12 3_Sheet2" xfId="42685"/>
    <cellStyle name="常规 12 4" xfId="11287"/>
    <cellStyle name="常规 12 4 2" xfId="42686"/>
    <cellStyle name="常规 12 5" xfId="2793"/>
    <cellStyle name="常规 12 5 2" xfId="42687"/>
    <cellStyle name="常规 12 6" xfId="12702"/>
    <cellStyle name="常规 12 6 2" xfId="42688"/>
    <cellStyle name="常规 12 7" xfId="17719"/>
    <cellStyle name="常规 12 7 2" xfId="22602"/>
    <cellStyle name="常规 12 8" xfId="21507"/>
    <cellStyle name="常规 12 8 2" xfId="44797"/>
    <cellStyle name="常规 12 9" xfId="21581"/>
    <cellStyle name="常规 12 9 2" xfId="43994"/>
    <cellStyle name="常规 12_Sheet1" xfId="42689"/>
    <cellStyle name="常规 120" xfId="4460"/>
    <cellStyle name="常规 120 2" xfId="14683"/>
    <cellStyle name="常规 120 3" xfId="19695"/>
    <cellStyle name="常规 121" xfId="4455"/>
    <cellStyle name="常规 121 2" xfId="14678"/>
    <cellStyle name="常规 121 3" xfId="19690"/>
    <cellStyle name="常规 122" xfId="4454"/>
    <cellStyle name="常规 122 2" xfId="14677"/>
    <cellStyle name="常规 122 3" xfId="19689"/>
    <cellStyle name="常规 123" xfId="4450"/>
    <cellStyle name="常规 123 2" xfId="14673"/>
    <cellStyle name="常规 123 3" xfId="19685"/>
    <cellStyle name="常规 124" xfId="4353"/>
    <cellStyle name="常规 124 2" xfId="14576"/>
    <cellStyle name="常规 124 3" xfId="19588"/>
    <cellStyle name="常规 126" xfId="4449"/>
    <cellStyle name="常规 126 2" xfId="14672"/>
    <cellStyle name="常规 126 3" xfId="19684"/>
    <cellStyle name="常规 127" xfId="4352"/>
    <cellStyle name="常规 127 2" xfId="14575"/>
    <cellStyle name="常规 127 3" xfId="19587"/>
    <cellStyle name="常规 128" xfId="4448"/>
    <cellStyle name="常规 128 2" xfId="14671"/>
    <cellStyle name="常规 128 3" xfId="19683"/>
    <cellStyle name="常规 129" xfId="4447"/>
    <cellStyle name="常规 129 2" xfId="14670"/>
    <cellStyle name="常规 129 3" xfId="19682"/>
    <cellStyle name="常规 13" xfId="3771"/>
    <cellStyle name="常规 13 2" xfId="4524"/>
    <cellStyle name="常规 13 2 2" xfId="14724"/>
    <cellStyle name="常规 13 2 2 2" xfId="42691"/>
    <cellStyle name="常规 13 2 3" xfId="19736"/>
    <cellStyle name="常规 13 2 3 2" xfId="42690"/>
    <cellStyle name="常规 13 2_Sheet2" xfId="42692"/>
    <cellStyle name="常规 13 3" xfId="4907"/>
    <cellStyle name="常规 13 3 2" xfId="15089"/>
    <cellStyle name="常规 13 3 2 2" xfId="42694"/>
    <cellStyle name="常规 13 3 3" xfId="20101"/>
    <cellStyle name="常规 13 3 3 2" xfId="42693"/>
    <cellStyle name="常规 13 3_Sheet2" xfId="42695"/>
    <cellStyle name="常规 13 4" xfId="14017"/>
    <cellStyle name="常规 13 4 2" xfId="42696"/>
    <cellStyle name="常规 13 5" xfId="19029"/>
    <cellStyle name="常规 13 5 2" xfId="42697"/>
    <cellStyle name="常规 13 6" xfId="42698"/>
    <cellStyle name="常规 13_Sheet1" xfId="42699"/>
    <cellStyle name="常规 138" xfId="4351"/>
    <cellStyle name="常规 138 2" xfId="14574"/>
    <cellStyle name="常规 138 3" xfId="19586"/>
    <cellStyle name="常规 14" xfId="3772"/>
    <cellStyle name="常规 14 2" xfId="4446"/>
    <cellStyle name="常规 14 2 2" xfId="5470"/>
    <cellStyle name="常规 14 2 2 2" xfId="15635"/>
    <cellStyle name="常规 14 2 2 2 2" xfId="42701"/>
    <cellStyle name="常规 14 2 2 3" xfId="20647"/>
    <cellStyle name="常规 14 2 3" xfId="4908"/>
    <cellStyle name="常规 14 2 3 2" xfId="15090"/>
    <cellStyle name="常规 14 2 3 3" xfId="20102"/>
    <cellStyle name="常规 14 2 4" xfId="5932"/>
    <cellStyle name="常规 14 2 4 2" xfId="16097"/>
    <cellStyle name="常规 14 2 4 3" xfId="21109"/>
    <cellStyle name="常规 14 2 5" xfId="14669"/>
    <cellStyle name="常规 14 2 5 2" xfId="42700"/>
    <cellStyle name="常规 14 2 6" xfId="19681"/>
    <cellStyle name="常规 14 2_Sheet2" xfId="42702"/>
    <cellStyle name="常规 14 3" xfId="14018"/>
    <cellStyle name="常规 14 3 2" xfId="42704"/>
    <cellStyle name="常规 14 3 3" xfId="42703"/>
    <cellStyle name="常规 14 3_Sheet2" xfId="42705"/>
    <cellStyle name="常规 14 4" xfId="19030"/>
    <cellStyle name="常规 14 4 2" xfId="42706"/>
    <cellStyle name="常规 14 5" xfId="42707"/>
    <cellStyle name="常规 14 6" xfId="42708"/>
    <cellStyle name="常规 14_Sheet1" xfId="42709"/>
    <cellStyle name="常规 140" xfId="4350"/>
    <cellStyle name="常规 140 2" xfId="14573"/>
    <cellStyle name="常规 140 3" xfId="19585"/>
    <cellStyle name="常规 141" xfId="4445"/>
    <cellStyle name="常规 141 2" xfId="14668"/>
    <cellStyle name="常规 141 3" xfId="19680"/>
    <cellStyle name="常规 143" xfId="4444"/>
    <cellStyle name="常规 143 2" xfId="14667"/>
    <cellStyle name="常规 143 3" xfId="19679"/>
    <cellStyle name="常规 144" xfId="4443"/>
    <cellStyle name="常规 144 2" xfId="14666"/>
    <cellStyle name="常规 144 3" xfId="19678"/>
    <cellStyle name="常规 145" xfId="4442"/>
    <cellStyle name="常规 145 2" xfId="14665"/>
    <cellStyle name="常规 145 3" xfId="19677"/>
    <cellStyle name="常规 146" xfId="4437"/>
    <cellStyle name="常规 146 2" xfId="14660"/>
    <cellStyle name="常规 146 3" xfId="19672"/>
    <cellStyle name="常规 147" xfId="4349"/>
    <cellStyle name="常规 147 2" xfId="14572"/>
    <cellStyle name="常规 147 3" xfId="19584"/>
    <cellStyle name="常规 149" xfId="4436"/>
    <cellStyle name="常规 149 2" xfId="14659"/>
    <cellStyle name="常规 149 3" xfId="19671"/>
    <cellStyle name="常规 15" xfId="3773"/>
    <cellStyle name="常规 15 2" xfId="4909"/>
    <cellStyle name="常规 15 2 2" xfId="15091"/>
    <cellStyle name="常规 15 2 2 2" xfId="42711"/>
    <cellStyle name="常规 15 2 3" xfId="20103"/>
    <cellStyle name="常规 15 2 3 2" xfId="42710"/>
    <cellStyle name="常规 15 2 4" xfId="21550"/>
    <cellStyle name="常规 15 2 5" xfId="21624"/>
    <cellStyle name="常规 15 2 6" xfId="21693"/>
    <cellStyle name="常规 15 2_Sheet2" xfId="42712"/>
    <cellStyle name="常规 15 3" xfId="14019"/>
    <cellStyle name="常规 15 3 2" xfId="42714"/>
    <cellStyle name="常规 15 3 3" xfId="42713"/>
    <cellStyle name="常规 15 3_Sheet2" xfId="42715"/>
    <cellStyle name="常规 15 4" xfId="19031"/>
    <cellStyle name="常规 15 4 2" xfId="42716"/>
    <cellStyle name="常规 15 5" xfId="42717"/>
    <cellStyle name="常规 15 6" xfId="42718"/>
    <cellStyle name="常规 15_Sheet1" xfId="42719"/>
    <cellStyle name="常规 150" xfId="4348"/>
    <cellStyle name="常规 150 2" xfId="14571"/>
    <cellStyle name="常规 150 3" xfId="19583"/>
    <cellStyle name="常规 151" xfId="4435"/>
    <cellStyle name="常规 151 2" xfId="14658"/>
    <cellStyle name="常规 151 3" xfId="19670"/>
    <cellStyle name="常规 157" xfId="4434"/>
    <cellStyle name="常规 157 2" xfId="14657"/>
    <cellStyle name="常规 157 3" xfId="19669"/>
    <cellStyle name="常规 16" xfId="4142"/>
    <cellStyle name="常规 16 2" xfId="5450"/>
    <cellStyle name="常规 16 2 2" xfId="15620"/>
    <cellStyle name="常规 16 2 2 2" xfId="42720"/>
    <cellStyle name="常规 16 2 3" xfId="20632"/>
    <cellStyle name="常规 16 3" xfId="4910"/>
    <cellStyle name="常规 16 3 2" xfId="15092"/>
    <cellStyle name="常规 16 3 3" xfId="20104"/>
    <cellStyle name="常规 16 3 4" xfId="21551"/>
    <cellStyle name="常规 16 3 5" xfId="21625"/>
    <cellStyle name="常规 16 3 6" xfId="21694"/>
    <cellStyle name="常规 16 4" xfId="14372"/>
    <cellStyle name="常规 16 4 2" xfId="22302"/>
    <cellStyle name="常规 16 5" xfId="19384"/>
    <cellStyle name="常规 16_Sheet1" xfId="42721"/>
    <cellStyle name="常规 161" xfId="4433"/>
    <cellStyle name="常规 161 2" xfId="14656"/>
    <cellStyle name="常规 161 3" xfId="19668"/>
    <cellStyle name="常规 162" xfId="4432"/>
    <cellStyle name="常规 162 2" xfId="14655"/>
    <cellStyle name="常规 162 3" xfId="19667"/>
    <cellStyle name="常规 163" xfId="4431"/>
    <cellStyle name="常规 163 2" xfId="14654"/>
    <cellStyle name="常规 163 3" xfId="19666"/>
    <cellStyle name="常规 164" xfId="4374"/>
    <cellStyle name="常规 164 2" xfId="14597"/>
    <cellStyle name="常规 164 3" xfId="19609"/>
    <cellStyle name="常规 165" xfId="4294"/>
    <cellStyle name="常规 165 2" xfId="14523"/>
    <cellStyle name="常规 165 3" xfId="19535"/>
    <cellStyle name="常规 166" xfId="4430"/>
    <cellStyle name="常规 166 2" xfId="14653"/>
    <cellStyle name="常规 166 3" xfId="19665"/>
    <cellStyle name="常规 167" xfId="4429"/>
    <cellStyle name="常规 167 2" xfId="14652"/>
    <cellStyle name="常规 167 3" xfId="19664"/>
    <cellStyle name="常规 168" xfId="4318"/>
    <cellStyle name="常规 168 2" xfId="14542"/>
    <cellStyle name="常规 168 3" xfId="19554"/>
    <cellStyle name="常规 169" xfId="4428"/>
    <cellStyle name="常规 169 2" xfId="14651"/>
    <cellStyle name="常规 169 3" xfId="19663"/>
    <cellStyle name="常规 17" xfId="4467"/>
    <cellStyle name="常规 17 2" xfId="14690"/>
    <cellStyle name="常规 17 2 2" xfId="42723"/>
    <cellStyle name="常规 17 3" xfId="19702"/>
    <cellStyle name="常规 17 3 2" xfId="42722"/>
    <cellStyle name="常规 17 4" xfId="47473"/>
    <cellStyle name="常规 172" xfId="4317"/>
    <cellStyle name="常规 172 2" xfId="14541"/>
    <cellStyle name="常规 172 3" xfId="19553"/>
    <cellStyle name="常规 173" xfId="4427"/>
    <cellStyle name="常规 173 2" xfId="14650"/>
    <cellStyle name="常规 173 3" xfId="19662"/>
    <cellStyle name="常规 174" xfId="4316"/>
    <cellStyle name="常规 174 2" xfId="14540"/>
    <cellStyle name="常规 174 3" xfId="19552"/>
    <cellStyle name="常规 175" xfId="4426"/>
    <cellStyle name="常规 175 2" xfId="14649"/>
    <cellStyle name="常规 175 3" xfId="19661"/>
    <cellStyle name="常规 176" xfId="4315"/>
    <cellStyle name="常规 176 2" xfId="14539"/>
    <cellStyle name="常规 176 3" xfId="19551"/>
    <cellStyle name="常规 177" xfId="4425"/>
    <cellStyle name="常规 177 2" xfId="14648"/>
    <cellStyle name="常规 177 3" xfId="19660"/>
    <cellStyle name="常规 178" xfId="4424"/>
    <cellStyle name="常规 178 2" xfId="14647"/>
    <cellStyle name="常规 178 3" xfId="19659"/>
    <cellStyle name="常规 179" xfId="4314"/>
    <cellStyle name="常规 179 2" xfId="14538"/>
    <cellStyle name="常规 179 3" xfId="19550"/>
    <cellStyle name="常规 18" xfId="4423"/>
    <cellStyle name="常规 18 2" xfId="14646"/>
    <cellStyle name="常规 18 2 2" xfId="42725"/>
    <cellStyle name="常规 18 3" xfId="19658"/>
    <cellStyle name="常规 18 3 2" xfId="42724"/>
    <cellStyle name="常规 18 4" xfId="47474"/>
    <cellStyle name="常规 180" xfId="4313"/>
    <cellStyle name="常规 180 2" xfId="14537"/>
    <cellStyle name="常规 180 3" xfId="19549"/>
    <cellStyle name="常规 181" xfId="4422"/>
    <cellStyle name="常规 181 2" xfId="14645"/>
    <cellStyle name="常规 181 3" xfId="19657"/>
    <cellStyle name="常规 182" xfId="4421"/>
    <cellStyle name="常规 182 2" xfId="14644"/>
    <cellStyle name="常规 182 3" xfId="19656"/>
    <cellStyle name="常规 183" xfId="4312"/>
    <cellStyle name="常规 183 2" xfId="14536"/>
    <cellStyle name="常规 183 3" xfId="19548"/>
    <cellStyle name="常规 184" xfId="4420"/>
    <cellStyle name="常规 184 2" xfId="14643"/>
    <cellStyle name="常规 184 3" xfId="19655"/>
    <cellStyle name="常规 185" xfId="4311"/>
    <cellStyle name="常规 185 2" xfId="14535"/>
    <cellStyle name="常规 185 3" xfId="19547"/>
    <cellStyle name="常规 186" xfId="4419"/>
    <cellStyle name="常规 186 2" xfId="14642"/>
    <cellStyle name="常规 186 3" xfId="19654"/>
    <cellStyle name="常规 187" xfId="4418"/>
    <cellStyle name="常规 187 2" xfId="14641"/>
    <cellStyle name="常规 187 3" xfId="19653"/>
    <cellStyle name="常规 188" xfId="4310"/>
    <cellStyle name="常规 188 2" xfId="14534"/>
    <cellStyle name="常规 188 3" xfId="19546"/>
    <cellStyle name="常规 189" xfId="4417"/>
    <cellStyle name="常规 189 2" xfId="14640"/>
    <cellStyle name="常规 189 3" xfId="19652"/>
    <cellStyle name="常规 19" xfId="2777"/>
    <cellStyle name="常规 19 2" xfId="47475"/>
    <cellStyle name="常规 190" xfId="4309"/>
    <cellStyle name="常规 190 2" xfId="14533"/>
    <cellStyle name="常规 190 3" xfId="19545"/>
    <cellStyle name="常规 191" xfId="4416"/>
    <cellStyle name="常规 191 2" xfId="14639"/>
    <cellStyle name="常规 191 3" xfId="19651"/>
    <cellStyle name="常规 192" xfId="4415"/>
    <cellStyle name="常规 192 2" xfId="14638"/>
    <cellStyle name="常规 192 3" xfId="19650"/>
    <cellStyle name="常规 193" xfId="4414"/>
    <cellStyle name="常规 193 2" xfId="14637"/>
    <cellStyle name="常规 193 3" xfId="19649"/>
    <cellStyle name="常规 2" xfId="986"/>
    <cellStyle name="常规 2 10" xfId="4911"/>
    <cellStyle name="常规 2 10 2" xfId="5933"/>
    <cellStyle name="常规 2 10 2 2" xfId="16098"/>
    <cellStyle name="常规 2 10 2 3" xfId="21110"/>
    <cellStyle name="常规 2 10 3" xfId="15093"/>
    <cellStyle name="常规 2 10 3 2" xfId="42726"/>
    <cellStyle name="常规 2 10 4" xfId="20105"/>
    <cellStyle name="常规 2 11" xfId="4912"/>
    <cellStyle name="常规 2 11 2" xfId="5934"/>
    <cellStyle name="常规 2 11 2 2" xfId="16099"/>
    <cellStyle name="常规 2 11 2 3" xfId="21111"/>
    <cellStyle name="常规 2 11 3" xfId="15094"/>
    <cellStyle name="常规 2 11 4" xfId="20106"/>
    <cellStyle name="常规 2 12" xfId="4913"/>
    <cellStyle name="常规 2 12 2" xfId="5935"/>
    <cellStyle name="常规 2 12 2 2" xfId="16100"/>
    <cellStyle name="常规 2 12 2 3" xfId="21112"/>
    <cellStyle name="常规 2 12 3" xfId="15095"/>
    <cellStyle name="常规 2 12 4" xfId="20107"/>
    <cellStyle name="常规 2 13" xfId="4914"/>
    <cellStyle name="常规 2 13 2" xfId="5936"/>
    <cellStyle name="常规 2 13 2 2" xfId="16101"/>
    <cellStyle name="常规 2 13 2 3" xfId="21113"/>
    <cellStyle name="常规 2 13 3" xfId="15096"/>
    <cellStyle name="常规 2 13 4" xfId="20108"/>
    <cellStyle name="常规 2 14" xfId="3774"/>
    <cellStyle name="常规 2 14 2" xfId="3775"/>
    <cellStyle name="常规 2 14 2 2" xfId="14021"/>
    <cellStyle name="常规 2 14 2 3" xfId="19033"/>
    <cellStyle name="常规 2 14 3" xfId="4915"/>
    <cellStyle name="常规 2 14 3 2" xfId="5937"/>
    <cellStyle name="常规 2 14 3 2 2" xfId="16102"/>
    <cellStyle name="常规 2 14 3 2 3" xfId="21114"/>
    <cellStyle name="常规 2 14 3 3" xfId="15097"/>
    <cellStyle name="常规 2 14 3 3 2" xfId="42727"/>
    <cellStyle name="常规 2 14 3 4" xfId="20109"/>
    <cellStyle name="常规 2 14 4" xfId="14020"/>
    <cellStyle name="常规 2 14 4 2" xfId="42728"/>
    <cellStyle name="常规 2 14 5" xfId="19032"/>
    <cellStyle name="常规 2 14 5 2" xfId="42729"/>
    <cellStyle name="常规 2 14_Sheet1" xfId="42730"/>
    <cellStyle name="常规 2 15" xfId="4916"/>
    <cellStyle name="常规 2 15 2" xfId="5938"/>
    <cellStyle name="常规 2 15 2 2" xfId="16103"/>
    <cellStyle name="常规 2 15 2 3" xfId="21115"/>
    <cellStyle name="常规 2 15 3" xfId="15098"/>
    <cellStyle name="常规 2 15 4" xfId="20110"/>
    <cellStyle name="常规 2 16" xfId="4917"/>
    <cellStyle name="常规 2 16 2" xfId="5939"/>
    <cellStyle name="常规 2 16 2 2" xfId="16104"/>
    <cellStyle name="常规 2 16 2 3" xfId="21116"/>
    <cellStyle name="常规 2 16 3" xfId="15099"/>
    <cellStyle name="常规 2 16 4" xfId="20111"/>
    <cellStyle name="常规 2 17" xfId="3776"/>
    <cellStyle name="常规 2 17 2" xfId="3777"/>
    <cellStyle name="常规 2 17 2 2" xfId="14023"/>
    <cellStyle name="常规 2 17 2 3" xfId="19035"/>
    <cellStyle name="常规 2 17 3" xfId="4918"/>
    <cellStyle name="常规 2 17 3 2" xfId="5940"/>
    <cellStyle name="常规 2 17 3 2 2" xfId="16105"/>
    <cellStyle name="常规 2 17 3 2 3" xfId="21117"/>
    <cellStyle name="常规 2 17 3 3" xfId="15100"/>
    <cellStyle name="常规 2 17 3 3 2" xfId="42731"/>
    <cellStyle name="常规 2 17 3 4" xfId="20112"/>
    <cellStyle name="常规 2 17 4" xfId="14022"/>
    <cellStyle name="常规 2 17 4 2" xfId="42732"/>
    <cellStyle name="常规 2 17 5" xfId="19034"/>
    <cellStyle name="常规 2 17 5 2" xfId="42733"/>
    <cellStyle name="常规 2 17_Sheet1" xfId="42734"/>
    <cellStyle name="常规 2 18" xfId="3778"/>
    <cellStyle name="常规 2 18 2" xfId="3779"/>
    <cellStyle name="常规 2 18 2 2" xfId="14025"/>
    <cellStyle name="常规 2 18 2 3" xfId="19037"/>
    <cellStyle name="常规 2 18 3" xfId="4919"/>
    <cellStyle name="常规 2 18 3 2" xfId="5941"/>
    <cellStyle name="常规 2 18 3 2 2" xfId="16106"/>
    <cellStyle name="常规 2 18 3 2 3" xfId="21118"/>
    <cellStyle name="常规 2 18 3 3" xfId="15101"/>
    <cellStyle name="常规 2 18 3 3 2" xfId="42735"/>
    <cellStyle name="常规 2 18 3 4" xfId="20113"/>
    <cellStyle name="常规 2 18 4" xfId="11249"/>
    <cellStyle name="常规 2 18 4 2" xfId="42736"/>
    <cellStyle name="常规 2 18 4 3" xfId="22303"/>
    <cellStyle name="常规 2 18 5" xfId="14024"/>
    <cellStyle name="常规 2 18 5 2" xfId="42737"/>
    <cellStyle name="常规 2 18 6" xfId="19036"/>
    <cellStyle name="常规 2 18_Sheet1" xfId="42738"/>
    <cellStyle name="常规 2 19" xfId="4567"/>
    <cellStyle name="常规 2 19 2" xfId="5599"/>
    <cellStyle name="常规 2 19 2 2" xfId="15764"/>
    <cellStyle name="常规 2 19 2 3" xfId="20776"/>
    <cellStyle name="常规 2 19 3" xfId="11288"/>
    <cellStyle name="常规 2 19 3 2" xfId="42739"/>
    <cellStyle name="常规 2 19 4" xfId="14753"/>
    <cellStyle name="常规 2 19 5" xfId="19765"/>
    <cellStyle name="常规 2 2" xfId="1242"/>
    <cellStyle name="常规 2 2 10" xfId="21714"/>
    <cellStyle name="常规 2 2 11" xfId="45245"/>
    <cellStyle name="常规 2 2 2" xfId="1451"/>
    <cellStyle name="常规 2 2 2 2" xfId="4920"/>
    <cellStyle name="常规 2 2 2 2 2" xfId="5942"/>
    <cellStyle name="常规 2 2 2 2 2 2" xfId="16107"/>
    <cellStyle name="常规 2 2 2 2 2 2 2" xfId="42741"/>
    <cellStyle name="常规 2 2 2 2 2 3" xfId="21119"/>
    <cellStyle name="常规 2 2 2 2 2 3 2" xfId="48397"/>
    <cellStyle name="常规 2 2 2 2 3" xfId="15102"/>
    <cellStyle name="常规 2 2 2 2 3 2" xfId="42742"/>
    <cellStyle name="常规 2 2 2 2 4" xfId="20114"/>
    <cellStyle name="常规 2 2 2 2 4 2" xfId="42743"/>
    <cellStyle name="常规 2 2 2 2 5" xfId="42740"/>
    <cellStyle name="常规 2 2 2 2 6" xfId="48134"/>
    <cellStyle name="常规 2 2 2 2_Sheet2" xfId="42744"/>
    <cellStyle name="常规 2 2 2 3" xfId="4921"/>
    <cellStyle name="常规 2 2 2 3 2" xfId="5943"/>
    <cellStyle name="常规 2 2 2 3 2 2" xfId="16108"/>
    <cellStyle name="常规 2 2 2 3 2 2 2" xfId="42746"/>
    <cellStyle name="常规 2 2 2 3 2 3" xfId="21120"/>
    <cellStyle name="常规 2 2 2 3 3" xfId="15103"/>
    <cellStyle name="常规 2 2 2 3 3 2" xfId="42745"/>
    <cellStyle name="常规 2 2 2 3 4" xfId="20115"/>
    <cellStyle name="常规 2 2 2 4" xfId="4525"/>
    <cellStyle name="常规 2 2 2 4 2" xfId="5585"/>
    <cellStyle name="常规 2 2 2 4 2 2" xfId="15750"/>
    <cellStyle name="常规 2 2 2 4 2 3" xfId="20762"/>
    <cellStyle name="常规 2 2 2 4 3" xfId="14725"/>
    <cellStyle name="常规 2 2 2 4 3 2" xfId="42747"/>
    <cellStyle name="常规 2 2 2 4 4" xfId="19737"/>
    <cellStyle name="常规 2 2 2 5" xfId="3780"/>
    <cellStyle name="常规 2 2 2 5 2" xfId="14026"/>
    <cellStyle name="常规 2 2 2 5 3" xfId="19038"/>
    <cellStyle name="常规 2 2 2 6" xfId="12874"/>
    <cellStyle name="常规 2 2 2 6 2" xfId="45269"/>
    <cellStyle name="常规 2 2 2 7" xfId="17891"/>
    <cellStyle name="常规 2 2 2_Bali" xfId="4922"/>
    <cellStyle name="常规 2 2 3" xfId="2583"/>
    <cellStyle name="常规 2 2 3 2" xfId="4923"/>
    <cellStyle name="常规 2 2 3 2 2" xfId="5944"/>
    <cellStyle name="常规 2 2 3 2 2 2" xfId="16109"/>
    <cellStyle name="常规 2 2 3 2 2 3" xfId="21121"/>
    <cellStyle name="常规 2 2 3 2 3" xfId="15104"/>
    <cellStyle name="常规 2 2 3 2 4" xfId="20116"/>
    <cellStyle name="常规 2 2 3 3" xfId="4924"/>
    <cellStyle name="常规 2 2 3 3 2" xfId="5945"/>
    <cellStyle name="常规 2 2 3 3 2 2" xfId="16110"/>
    <cellStyle name="常规 2 2 3 3 2 3" xfId="21122"/>
    <cellStyle name="常规 2 2 3 3 3" xfId="15105"/>
    <cellStyle name="常规 2 2 3 3 3 2" xfId="42748"/>
    <cellStyle name="常规 2 2 3 3 4" xfId="20117"/>
    <cellStyle name="常规 2 2 3 4" xfId="5403"/>
    <cellStyle name="常规 2 2 3 4 2" xfId="15573"/>
    <cellStyle name="常规 2 2 3 4 2 2" xfId="42749"/>
    <cellStyle name="常规 2 2 3 4 3" xfId="20585"/>
    <cellStyle name="常规 2 2 3 5" xfId="4569"/>
    <cellStyle name="常规 2 2 3 5 2" xfId="14755"/>
    <cellStyle name="常规 2 2 3 5 3" xfId="19767"/>
    <cellStyle name="常规 2 2 3 6" xfId="5601"/>
    <cellStyle name="常规 2 2 3 6 2" xfId="15766"/>
    <cellStyle name="常规 2 2 3 6 3" xfId="20778"/>
    <cellStyle name="常规 2 2 3 7" xfId="4080"/>
    <cellStyle name="常规 2 2 3 7 2" xfId="22305"/>
    <cellStyle name="常规 2 2 3 8" xfId="14311"/>
    <cellStyle name="常规 2 2 3 8 2" xfId="48135"/>
    <cellStyle name="常规 2 2 3 9" xfId="19323"/>
    <cellStyle name="常规 2 2 3_Bali" xfId="4925"/>
    <cellStyle name="常规 2 2 4" xfId="4563"/>
    <cellStyle name="常规 2 2 4 2" xfId="4526"/>
    <cellStyle name="常规 2 2 4 2 2" xfId="14726"/>
    <cellStyle name="常规 2 2 4 2 2 2" xfId="42751"/>
    <cellStyle name="常规 2 2 4 2 3" xfId="19738"/>
    <cellStyle name="常规 2 2 4 2 3 2" xfId="42750"/>
    <cellStyle name="常规 2 2 4 3" xfId="4926"/>
    <cellStyle name="常规 2 2 4 3 2" xfId="15106"/>
    <cellStyle name="常规 2 2 4 3 2 2" xfId="42752"/>
    <cellStyle name="常规 2 2 4 3 3" xfId="20118"/>
    <cellStyle name="常规 2 2 4 4" xfId="14749"/>
    <cellStyle name="常规 2 2 4 4 2" xfId="42753"/>
    <cellStyle name="常规 2 2 4 4 3" xfId="22306"/>
    <cellStyle name="常规 2 2 4 5" xfId="19761"/>
    <cellStyle name="常规 2 2 4_Sheet1" xfId="42754"/>
    <cellStyle name="常规 2 2 5" xfId="4486"/>
    <cellStyle name="常规 2 2 5 2" xfId="14706"/>
    <cellStyle name="常规 2 2 5 2 2" xfId="42756"/>
    <cellStyle name="常规 2 2 5 3" xfId="19718"/>
    <cellStyle name="常规 2 2 5 3 2" xfId="42755"/>
    <cellStyle name="常规 2 2 6" xfId="5479"/>
    <cellStyle name="常规 2 2 6 2" xfId="15644"/>
    <cellStyle name="常规 2 2 6 2 2" xfId="42757"/>
    <cellStyle name="常规 2 2 6 3" xfId="20656"/>
    <cellStyle name="常规 2 2 7" xfId="3136"/>
    <cellStyle name="常规 2 2 7 2" xfId="13400"/>
    <cellStyle name="常规 2 2 7 2 2" xfId="42758"/>
    <cellStyle name="常规 2 2 7 3" xfId="18412"/>
    <cellStyle name="常规 2 2 8" xfId="12666"/>
    <cellStyle name="常规 2 2 8 2" xfId="22304"/>
    <cellStyle name="常规 2 2 9" xfId="17683"/>
    <cellStyle name="常规 2 2 9 2" xfId="22523"/>
    <cellStyle name="常规 2 2_2014S panel ship date" xfId="42759"/>
    <cellStyle name="常规 2 20" xfId="4564"/>
    <cellStyle name="常规 2 20 2" xfId="5597"/>
    <cellStyle name="常规 2 20 2 2" xfId="15762"/>
    <cellStyle name="常规 2 20 2 3" xfId="20774"/>
    <cellStyle name="常规 2 20 3" xfId="14750"/>
    <cellStyle name="常规 2 20 4" xfId="19762"/>
    <cellStyle name="常规 2 21" xfId="4570"/>
    <cellStyle name="常规 2 21 2" xfId="14756"/>
    <cellStyle name="常规 2 21 3" xfId="19768"/>
    <cellStyle name="常规 2 22" xfId="3781"/>
    <cellStyle name="常规 2 22 2" xfId="3782"/>
    <cellStyle name="常规 2 22 2 2" xfId="14028"/>
    <cellStyle name="常规 2 22 2 3" xfId="19040"/>
    <cellStyle name="常规 2 22 3" xfId="14027"/>
    <cellStyle name="常规 2 22 3 2" xfId="42760"/>
    <cellStyle name="常规 2 22 4" xfId="19039"/>
    <cellStyle name="常规 2 22 4 2" xfId="42761"/>
    <cellStyle name="常规 2 22 5" xfId="42762"/>
    <cellStyle name="常规 2 22_Sheet1" xfId="42763"/>
    <cellStyle name="常规 2 23" xfId="4485"/>
    <cellStyle name="常规 2 23 2" xfId="14705"/>
    <cellStyle name="常规 2 23 3" xfId="19717"/>
    <cellStyle name="常规 2 24" xfId="10207"/>
    <cellStyle name="常规 2 25" xfId="12419"/>
    <cellStyle name="常规 2 25 2" xfId="22310"/>
    <cellStyle name="常规 2 26" xfId="17436"/>
    <cellStyle name="常规 2 26 2" xfId="22560"/>
    <cellStyle name="常规 2 27" xfId="22297"/>
    <cellStyle name="常规 2 28" xfId="3783"/>
    <cellStyle name="常规 2 28 2" xfId="3784"/>
    <cellStyle name="常规 2 28 2 2" xfId="14030"/>
    <cellStyle name="常规 2 28 2 3" xfId="19042"/>
    <cellStyle name="常规 2 28 3" xfId="14029"/>
    <cellStyle name="常规 2 28 3 2" xfId="42764"/>
    <cellStyle name="常规 2 28 4" xfId="19041"/>
    <cellStyle name="常规 2 28 4 2" xfId="42765"/>
    <cellStyle name="常规 2 28 5" xfId="42766"/>
    <cellStyle name="常规 2 28_Sheet1" xfId="42767"/>
    <cellStyle name="常规 2 29" xfId="22550"/>
    <cellStyle name="常规 2 3" xfId="1275"/>
    <cellStyle name="常规 2 3 10" xfId="44795"/>
    <cellStyle name="常规 2 3 11" xfId="48727"/>
    <cellStyle name="常规 2 3 2" xfId="1330"/>
    <cellStyle name="常规 2 3 2 2" xfId="4927"/>
    <cellStyle name="常规 2 3 2 2 2" xfId="5946"/>
    <cellStyle name="常规 2 3 2 2 2 2" xfId="16111"/>
    <cellStyle name="常规 2 3 2 2 2 2 2" xfId="42769"/>
    <cellStyle name="常规 2 3 2 2 2 3" xfId="21123"/>
    <cellStyle name="常规 2 3 2 2 3" xfId="15107"/>
    <cellStyle name="常规 2 3 2 2 3 2" xfId="42768"/>
    <cellStyle name="常规 2 3 2 2 4" xfId="20119"/>
    <cellStyle name="常规 2 3 2 3" xfId="3785"/>
    <cellStyle name="常规 2 3 2 3 2" xfId="14031"/>
    <cellStyle name="常规 2 3 2 3 2 2" xfId="42770"/>
    <cellStyle name="常规 2 3 2 3 3" xfId="19043"/>
    <cellStyle name="常规 2 3 2 4" xfId="12754"/>
    <cellStyle name="常规 2 3 2 5" xfId="17771"/>
    <cellStyle name="常规 2 3 2_Sheet1" xfId="42771"/>
    <cellStyle name="常规 2 3 3" xfId="2584"/>
    <cellStyle name="常规 2 3 3 2" xfId="2774"/>
    <cellStyle name="常规 2 3 3 2 2" xfId="4330"/>
    <cellStyle name="常规 2 3 3 2 2 2" xfId="42772"/>
    <cellStyle name="常规 2 3 3 2 3" xfId="14554"/>
    <cellStyle name="常规 2 3 3 2 4" xfId="19566"/>
    <cellStyle name="常规 2 3 3 3" xfId="5404"/>
    <cellStyle name="常规 2 3 3 3 2" xfId="15574"/>
    <cellStyle name="常规 2 3 3 3 2 2" xfId="42773"/>
    <cellStyle name="常规 2 3 3 3 3" xfId="20586"/>
    <cellStyle name="常规 2 3 3 4" xfId="4928"/>
    <cellStyle name="常规 2 3 3 4 2" xfId="15108"/>
    <cellStyle name="常规 2 3 3 4 2 2" xfId="42774"/>
    <cellStyle name="常规 2 3 3 4 3" xfId="20120"/>
    <cellStyle name="常规 2 3 3 5" xfId="5947"/>
    <cellStyle name="常规 2 3 3 5 2" xfId="16112"/>
    <cellStyle name="常规 2 3 3 5 3" xfId="21124"/>
    <cellStyle name="常规 2 3 3 6" xfId="4081"/>
    <cellStyle name="常规 2 3 3 6 2" xfId="14312"/>
    <cellStyle name="常规 2 3 3 6 3" xfId="19324"/>
    <cellStyle name="常规 2 3 3 7" xfId="13088"/>
    <cellStyle name="常规 2 3 3 8" xfId="18105"/>
    <cellStyle name="常规 2 3 3_Sheet1" xfId="42775"/>
    <cellStyle name="常规 2 3 4" xfId="4487"/>
    <cellStyle name="常规 2 3 4 2" xfId="14707"/>
    <cellStyle name="常规 2 3 4 2 2" xfId="42776"/>
    <cellStyle name="常规 2 3 4 3" xfId="19719"/>
    <cellStyle name="常规 2 3 5" xfId="4003"/>
    <cellStyle name="常规 2 3 5 2" xfId="14236"/>
    <cellStyle name="常规 2 3 5 2 2" xfId="42777"/>
    <cellStyle name="常规 2 3 5 3" xfId="19248"/>
    <cellStyle name="常规 2 3 6" xfId="3135"/>
    <cellStyle name="常规 2 3 6 2" xfId="13399"/>
    <cellStyle name="常规 2 3 6 2 2" xfId="42778"/>
    <cellStyle name="常规 2 3 6 3" xfId="18411"/>
    <cellStyle name="常规 2 3 7" xfId="12699"/>
    <cellStyle name="常规 2 3 7 2" xfId="22307"/>
    <cellStyle name="常规 2 3 8" xfId="17716"/>
    <cellStyle name="常规 2 3 8 2" xfId="22422"/>
    <cellStyle name="常规 2 3 9" xfId="22599"/>
    <cellStyle name="常规 2 3_2014S panel ship date" xfId="42779"/>
    <cellStyle name="常规 2 30" xfId="22282"/>
    <cellStyle name="常规 2 31" xfId="22538"/>
    <cellStyle name="常规 2 32" xfId="22420"/>
    <cellStyle name="常规 2 33" xfId="22526"/>
    <cellStyle name="常规 2 34" xfId="22425"/>
    <cellStyle name="常规 2 35" xfId="22152"/>
    <cellStyle name="常规 2 36" xfId="22600"/>
    <cellStyle name="常规 2 37" xfId="44796"/>
    <cellStyle name="常规 2 38" xfId="43995"/>
    <cellStyle name="常规 2 39" xfId="44562"/>
    <cellStyle name="常规 2 4" xfId="1300"/>
    <cellStyle name="常规 2 4 2" xfId="3787"/>
    <cellStyle name="常规 2 4 2 2" xfId="4929"/>
    <cellStyle name="常规 2 4 2 2 2" xfId="5948"/>
    <cellStyle name="常规 2 4 2 2 2 2" xfId="16113"/>
    <cellStyle name="常规 2 4 2 2 2 3" xfId="21125"/>
    <cellStyle name="常规 2 4 2 2 3" xfId="15109"/>
    <cellStyle name="常规 2 4 2 2 3 2" xfId="42781"/>
    <cellStyle name="常规 2 4 2 2 4" xfId="20121"/>
    <cellStyle name="常规 2 4 2 3" xfId="14033"/>
    <cellStyle name="常规 2 4 2 3 2" xfId="42782"/>
    <cellStyle name="常规 2 4 2 4" xfId="19045"/>
    <cellStyle name="常规 2 4 2 4 2" xfId="42780"/>
    <cellStyle name="常规 2 4 3" xfId="4930"/>
    <cellStyle name="常规 2 4 3 2" xfId="5949"/>
    <cellStyle name="常规 2 4 3 2 2" xfId="16114"/>
    <cellStyle name="常规 2 4 3 2 3" xfId="21126"/>
    <cellStyle name="常规 2 4 3 3" xfId="15110"/>
    <cellStyle name="常规 2 4 3 3 2" xfId="42783"/>
    <cellStyle name="常规 2 4 3 4" xfId="20122"/>
    <cellStyle name="常规 2 4 4" xfId="4527"/>
    <cellStyle name="常规 2 4 4 2" xfId="14727"/>
    <cellStyle name="常规 2 4 4 2 2" xfId="42784"/>
    <cellStyle name="常规 2 4 4 3" xfId="19739"/>
    <cellStyle name="常规 2 4 5" xfId="3786"/>
    <cellStyle name="常规 2 4 5 2" xfId="14032"/>
    <cellStyle name="常规 2 4 5 3" xfId="19044"/>
    <cellStyle name="常规 2 4 6" xfId="12724"/>
    <cellStyle name="常规 2 4 7" xfId="17741"/>
    <cellStyle name="常规 2 4_Bali" xfId="4931"/>
    <cellStyle name="常规 2 40" xfId="22148"/>
    <cellStyle name="常规 2 41" xfId="44405"/>
    <cellStyle name="常规 2 42" xfId="44365"/>
    <cellStyle name="常规 2 43" xfId="44858"/>
    <cellStyle name="常规 2 44" xfId="44755"/>
    <cellStyle name="常规 2 45" xfId="45001"/>
    <cellStyle name="常规 2 46" xfId="45021"/>
    <cellStyle name="常规 2 47" xfId="45130"/>
    <cellStyle name="常规 2 48" xfId="48421"/>
    <cellStyle name="常规 2 49" xfId="3788"/>
    <cellStyle name="常规 2 49 2" xfId="3789"/>
    <cellStyle name="常规 2 49 2 2" xfId="14035"/>
    <cellStyle name="常规 2 49 2 3" xfId="19047"/>
    <cellStyle name="常规 2 49 3" xfId="14034"/>
    <cellStyle name="常规 2 49 3 2" xfId="42785"/>
    <cellStyle name="常规 2 49 4" xfId="19046"/>
    <cellStyle name="常规 2 49 4 2" xfId="42786"/>
    <cellStyle name="常规 2 49 5" xfId="42787"/>
    <cellStyle name="常规 2 49_Sheet1" xfId="42788"/>
    <cellStyle name="常规 2 5" xfId="2582"/>
    <cellStyle name="常规 2 5 10" xfId="44199"/>
    <cellStyle name="常规 2 5 2" xfId="4528"/>
    <cellStyle name="常规 2 5 2 2" xfId="14728"/>
    <cellStyle name="常规 2 5 2 2 2" xfId="42790"/>
    <cellStyle name="常规 2 5 2 3" xfId="19740"/>
    <cellStyle name="常规 2 5 2 3 2" xfId="42789"/>
    <cellStyle name="常规 2 5 2_Sheet1" xfId="42791"/>
    <cellStyle name="常规 2 5 3" xfId="11250"/>
    <cellStyle name="常规 2 5 3 2" xfId="42792"/>
    <cellStyle name="常规 2 5 3 3" xfId="22309"/>
    <cellStyle name="常规 2 5 4" xfId="3790"/>
    <cellStyle name="常规 2 5 4 2" xfId="42793"/>
    <cellStyle name="常规 2 5 5" xfId="14036"/>
    <cellStyle name="常规 2 5 5 2" xfId="42794"/>
    <cellStyle name="常规 2 5 6" xfId="19048"/>
    <cellStyle name="常规 2 5 6 2" xfId="22445"/>
    <cellStyle name="常规 2 5 7" xfId="44794"/>
    <cellStyle name="常规 2 5 8" xfId="43996"/>
    <cellStyle name="常规 2 5 9" xfId="44561"/>
    <cellStyle name="常规 2 5_Sheet1" xfId="42795"/>
    <cellStyle name="常规 2 50" xfId="49159"/>
    <cellStyle name="常规 2 51" xfId="49213"/>
    <cellStyle name="常规 2 52" xfId="49246"/>
    <cellStyle name="常规 2 53" xfId="3791"/>
    <cellStyle name="常规 2 53 2" xfId="3792"/>
    <cellStyle name="常规 2 53 2 2" xfId="14038"/>
    <cellStyle name="常规 2 53 2 3" xfId="19050"/>
    <cellStyle name="常规 2 53 3" xfId="14037"/>
    <cellStyle name="常规 2 53 3 2" xfId="42796"/>
    <cellStyle name="常规 2 53 4" xfId="19049"/>
    <cellStyle name="常规 2 53 4 2" xfId="42797"/>
    <cellStyle name="常规 2 53 5" xfId="42798"/>
    <cellStyle name="常规 2 53_Sheet1" xfId="42799"/>
    <cellStyle name="常规 2 54" xfId="49264"/>
    <cellStyle name="常规 2 55" xfId="49286"/>
    <cellStyle name="常规 2 56" xfId="48713"/>
    <cellStyle name="常规 2 57" xfId="49276"/>
    <cellStyle name="常规 2 58" xfId="48732"/>
    <cellStyle name="常规 2 6" xfId="3793"/>
    <cellStyle name="常规 2 6 2" xfId="4558"/>
    <cellStyle name="常规 2 6 2 2" xfId="5596"/>
    <cellStyle name="常规 2 6 2 2 2" xfId="15761"/>
    <cellStyle name="常规 2 6 2 2 2 2" xfId="42801"/>
    <cellStyle name="常规 2 6 2 2 3" xfId="20773"/>
    <cellStyle name="常规 2 6 2 3" xfId="14744"/>
    <cellStyle name="常规 2 6 2 3 2" xfId="42800"/>
    <cellStyle name="常规 2 6 2 4" xfId="19756"/>
    <cellStyle name="常规 2 6 3" xfId="11251"/>
    <cellStyle name="常规 2 6 3 2" xfId="42802"/>
    <cellStyle name="常规 2 6 4" xfId="14039"/>
    <cellStyle name="常规 2 6 4 2" xfId="42803"/>
    <cellStyle name="常规 2 6 5" xfId="19051"/>
    <cellStyle name="常规 2 6_Sheet1" xfId="42804"/>
    <cellStyle name="常规 2 7" xfId="4575"/>
    <cellStyle name="常规 2 7 2" xfId="5284"/>
    <cellStyle name="常规 2 7 2 2" xfId="6288"/>
    <cellStyle name="常规 2 7 2 2 2" xfId="16453"/>
    <cellStyle name="常规 2 7 2 2 3" xfId="21465"/>
    <cellStyle name="常规 2 7 2 3" xfId="15458"/>
    <cellStyle name="常规 2 7 2 3 2" xfId="42805"/>
    <cellStyle name="常规 2 7 2 4" xfId="20470"/>
    <cellStyle name="常规 2 7 2 4 2" xfId="48398"/>
    <cellStyle name="常规 2 7 3" xfId="5604"/>
    <cellStyle name="常规 2 7 3 2" xfId="15769"/>
    <cellStyle name="常规 2 7 3 2 2" xfId="42806"/>
    <cellStyle name="常规 2 7 3 3" xfId="20781"/>
    <cellStyle name="常规 2 7 4" xfId="14761"/>
    <cellStyle name="常规 2 7 4 2" xfId="45291"/>
    <cellStyle name="常规 2 7 5" xfId="19773"/>
    <cellStyle name="常规 2 7_Sheet1" xfId="42807"/>
    <cellStyle name="常规 2 8" xfId="4932"/>
    <cellStyle name="常规 2 8 2" xfId="5950"/>
    <cellStyle name="常规 2 8 2 2" xfId="16115"/>
    <cellStyle name="常规 2 8 2 2 2" xfId="42809"/>
    <cellStyle name="常规 2 8 2 3" xfId="21127"/>
    <cellStyle name="常规 2 8 3" xfId="15111"/>
    <cellStyle name="常规 2 8 3 2" xfId="42808"/>
    <cellStyle name="常规 2 8 4" xfId="20123"/>
    <cellStyle name="常规 2 9" xfId="4933"/>
    <cellStyle name="常规 2 9 2" xfId="5951"/>
    <cellStyle name="常规 2 9 2 2" xfId="16116"/>
    <cellStyle name="常规 2 9 2 3" xfId="21128"/>
    <cellStyle name="常规 2 9 3" xfId="15112"/>
    <cellStyle name="常规 2 9 3 2" xfId="42810"/>
    <cellStyle name="常规 2 9 4" xfId="20124"/>
    <cellStyle name="常规 2_0117MP-140115A  EMB quilt Mini set" xfId="4529"/>
    <cellStyle name="常规 20" xfId="11395"/>
    <cellStyle name="常规 20 2" xfId="48136"/>
    <cellStyle name="常规 21" xfId="11396"/>
    <cellStyle name="常规 21 2" xfId="48170"/>
    <cellStyle name="常规 22" xfId="11436"/>
    <cellStyle name="常规 23" xfId="4367"/>
    <cellStyle name="常规 23 2" xfId="14590"/>
    <cellStyle name="常规 23 3" xfId="19602"/>
    <cellStyle name="常规 24" xfId="11437"/>
    <cellStyle name="常规 25" xfId="11438"/>
    <cellStyle name="常规 26" xfId="11439"/>
    <cellStyle name="常规 27" xfId="11440"/>
    <cellStyle name="常规 28" xfId="11443"/>
    <cellStyle name="常规 29" xfId="11442"/>
    <cellStyle name="常规 3" xfId="987"/>
    <cellStyle name="常规 3 10" xfId="43997"/>
    <cellStyle name="常规 3 11" xfId="45246"/>
    <cellStyle name="常规 3 2" xfId="1301"/>
    <cellStyle name="常规 3 2 2" xfId="1334"/>
    <cellStyle name="常规 3 2 2 2" xfId="5586"/>
    <cellStyle name="常规 3 2 2 2 2" xfId="15751"/>
    <cellStyle name="常规 3 2 2 2 2 2" xfId="42812"/>
    <cellStyle name="常规 3 2 2 2 3" xfId="20763"/>
    <cellStyle name="常规 3 2 2 3" xfId="4530"/>
    <cellStyle name="常规 3 2 2 3 2" xfId="14729"/>
    <cellStyle name="常规 3 2 2 3 2 2" xfId="42813"/>
    <cellStyle name="常规 3 2 2 3 3" xfId="19741"/>
    <cellStyle name="常规 3 2 2 4" xfId="12758"/>
    <cellStyle name="常规 3 2 2 4 2" xfId="42814"/>
    <cellStyle name="常规 3 2 2 5" xfId="17775"/>
    <cellStyle name="常规 3 2 2 5 2" xfId="42811"/>
    <cellStyle name="常规 3 2 2 6" xfId="48137"/>
    <cellStyle name="常规 3 2 2_Sheet2" xfId="42815"/>
    <cellStyle name="常规 3 2 3" xfId="3794"/>
    <cellStyle name="常规 3 2 3 2" xfId="14040"/>
    <cellStyle name="常规 3 2 3 2 2" xfId="42817"/>
    <cellStyle name="常规 3 2 3 3" xfId="19052"/>
    <cellStyle name="常规 3 2 3 3 2" xfId="42816"/>
    <cellStyle name="常规 3 2 4" xfId="12725"/>
    <cellStyle name="常规 3 2 4 2" xfId="42818"/>
    <cellStyle name="常规 3 2 5" xfId="17742"/>
    <cellStyle name="常规 3 2 5 2" xfId="42819"/>
    <cellStyle name="常规 3 2 6" xfId="42820"/>
    <cellStyle name="常规 3 2 7" xfId="45270"/>
    <cellStyle name="常规 3 2_Sheet1" xfId="42821"/>
    <cellStyle name="常规 3 3" xfId="2585"/>
    <cellStyle name="常规 3 3 2" xfId="4331"/>
    <cellStyle name="常规 3 3 2 2" xfId="5458"/>
    <cellStyle name="常规 3 3 2 2 2" xfId="15624"/>
    <cellStyle name="常规 3 3 2 2 2 2" xfId="42823"/>
    <cellStyle name="常规 3 3 2 2 3" xfId="20636"/>
    <cellStyle name="常规 3 3 2 3" xfId="4565"/>
    <cellStyle name="常规 3 3 2 3 2" xfId="14751"/>
    <cellStyle name="常规 3 3 2 3 3" xfId="19763"/>
    <cellStyle name="常规 3 3 2 4" xfId="14555"/>
    <cellStyle name="常规 3 3 2 4 2" xfId="42822"/>
    <cellStyle name="常规 3 3 2 5" xfId="19567"/>
    <cellStyle name="常规 3 3 3" xfId="4934"/>
    <cellStyle name="常规 3 3 3 2" xfId="15113"/>
    <cellStyle name="常规 3 3 3 2 2" xfId="42824"/>
    <cellStyle name="常规 3 3 3 3" xfId="20125"/>
    <cellStyle name="常规 3 3 4" xfId="5405"/>
    <cellStyle name="常规 3 3 4 2" xfId="15575"/>
    <cellStyle name="常规 3 3 4 2 2" xfId="42825"/>
    <cellStyle name="常规 3 3 4 3" xfId="20587"/>
    <cellStyle name="常规 3 3 5" xfId="4531"/>
    <cellStyle name="常规 3 3 5 2" xfId="14730"/>
    <cellStyle name="常规 3 3 5 3" xfId="19742"/>
    <cellStyle name="常规 3 3 6" xfId="4082"/>
    <cellStyle name="常规 3 3 7" xfId="14313"/>
    <cellStyle name="常规 3 3 8" xfId="19325"/>
    <cellStyle name="常规 3 3_Sheet1" xfId="42826"/>
    <cellStyle name="常规 3 4" xfId="4413"/>
    <cellStyle name="常规 3 4 2" xfId="5464"/>
    <cellStyle name="常规 3 4 2 2" xfId="15629"/>
    <cellStyle name="常规 3 4 2 2 2" xfId="42827"/>
    <cellStyle name="常规 3 4 2 3" xfId="20641"/>
    <cellStyle name="常规 3 4 3" xfId="4488"/>
    <cellStyle name="常规 3 4 3 2" xfId="14708"/>
    <cellStyle name="常规 3 4 3 2 2" xfId="42828"/>
    <cellStyle name="常规 3 4 3 3" xfId="19720"/>
    <cellStyle name="常规 3 4 4" xfId="14636"/>
    <cellStyle name="常规 3 4 4 2" xfId="42829"/>
    <cellStyle name="常规 3 4 4 3" xfId="22312"/>
    <cellStyle name="常规 3 4 5" xfId="19648"/>
    <cellStyle name="常规 3 4 5 2" xfId="48138"/>
    <cellStyle name="常规 3 4_Sheet1" xfId="42830"/>
    <cellStyle name="常规 3 5" xfId="5305"/>
    <cellStyle name="常规 3 5 2" xfId="15478"/>
    <cellStyle name="常规 3 5 2 2" xfId="42832"/>
    <cellStyle name="常规 3 5 3" xfId="20490"/>
    <cellStyle name="常规 3 5 3 2" xfId="42831"/>
    <cellStyle name="常规 3 5 4" xfId="48399"/>
    <cellStyle name="常规 3 5_Sheet1" xfId="42833"/>
    <cellStyle name="常规 3 6" xfId="12420"/>
    <cellStyle name="常规 3 6 2" xfId="42834"/>
    <cellStyle name="常规 3 6 3" xfId="22311"/>
    <cellStyle name="常规 3 7" xfId="17437"/>
    <cellStyle name="常规 3 7 2" xfId="42835"/>
    <cellStyle name="常规 3 8" xfId="22597"/>
    <cellStyle name="常规 3 9" xfId="44793"/>
    <cellStyle name="常规 3_2014S panel ship date" xfId="42836"/>
    <cellStyle name="常规 30" xfId="11450"/>
    <cellStyle name="常规 31" xfId="11445"/>
    <cellStyle name="常规 32" xfId="11455"/>
    <cellStyle name="常规 33" xfId="11441"/>
    <cellStyle name="常规 34" xfId="11466"/>
    <cellStyle name="常规 35" xfId="11452"/>
    <cellStyle name="常规 36" xfId="11446"/>
    <cellStyle name="常规 37" xfId="11464"/>
    <cellStyle name="常规 38" xfId="11471"/>
    <cellStyle name="常规 39" xfId="16468"/>
    <cellStyle name="常规 4" xfId="988"/>
    <cellStyle name="常规 4 2" xfId="1280"/>
    <cellStyle name="常规 4 2 2" xfId="1335"/>
    <cellStyle name="常规 4 2 2 2" xfId="4532"/>
    <cellStyle name="常规 4 2 2 2 2" xfId="14731"/>
    <cellStyle name="常规 4 2 2 2 2 2" xfId="42838"/>
    <cellStyle name="常规 4 2 2 2 3" xfId="19743"/>
    <cellStyle name="常规 4 2 2 3" xfId="11252"/>
    <cellStyle name="常规 4 2 2 3 2" xfId="42839"/>
    <cellStyle name="常规 4 2 2 4" xfId="12759"/>
    <cellStyle name="常规 4 2 2 4 2" xfId="42837"/>
    <cellStyle name="常规 4 2 2 5" xfId="17776"/>
    <cellStyle name="常规 4 2 2_Sheet2" xfId="42840"/>
    <cellStyle name="常规 4 2 3" xfId="4366"/>
    <cellStyle name="常规 4 2 3 2" xfId="14589"/>
    <cellStyle name="常规 4 2 3 2 2" xfId="42842"/>
    <cellStyle name="常规 4 2 3 3" xfId="19601"/>
    <cellStyle name="常规 4 2 3 3 2" xfId="42841"/>
    <cellStyle name="常规 4 2 4" xfId="12704"/>
    <cellStyle name="常规 4 2 4 2" xfId="42843"/>
    <cellStyle name="常规 4 2 5" xfId="17721"/>
    <cellStyle name="常规 4 2 5 2" xfId="48139"/>
    <cellStyle name="常规 4 2_Sheet1" xfId="42844"/>
    <cellStyle name="常规 4 3" xfId="2586"/>
    <cellStyle name="常规 4 3 2" xfId="4935"/>
    <cellStyle name="常规 4 3 2 2" xfId="5952"/>
    <cellStyle name="常规 4 3 2 2 2" xfId="16117"/>
    <cellStyle name="常规 4 3 2 2 3" xfId="21129"/>
    <cellStyle name="常规 4 3 2 3" xfId="15114"/>
    <cellStyle name="常规 4 3 2 3 2" xfId="42846"/>
    <cellStyle name="常规 4 3 2 4" xfId="20126"/>
    <cellStyle name="常规 4 3 3" xfId="5598"/>
    <cellStyle name="常规 4 3 3 2" xfId="15763"/>
    <cellStyle name="常规 4 3 3 2 2" xfId="42847"/>
    <cellStyle name="常规 4 3 3 3" xfId="20775"/>
    <cellStyle name="常规 4 3 4" xfId="4566"/>
    <cellStyle name="常规 4 3 4 2" xfId="42848"/>
    <cellStyle name="常规 4 3 5" xfId="14752"/>
    <cellStyle name="常规 4 3 5 2" xfId="42845"/>
    <cellStyle name="常规 4 3 6" xfId="19764"/>
    <cellStyle name="常规 4 3 6 2" xfId="48140"/>
    <cellStyle name="常规 4 3_Sheet2" xfId="42849"/>
    <cellStyle name="常规 4 4" xfId="4936"/>
    <cellStyle name="常规 4 4 2" xfId="5953"/>
    <cellStyle name="常规 4 4 2 2" xfId="16118"/>
    <cellStyle name="常规 4 4 2 3" xfId="21130"/>
    <cellStyle name="常规 4 4 3" xfId="15115"/>
    <cellStyle name="常规 4 4 3 2" xfId="42850"/>
    <cellStyle name="常规 4 4 4" xfId="20127"/>
    <cellStyle name="常规 4 4 4 2" xfId="48141"/>
    <cellStyle name="常规 4 5" xfId="10185"/>
    <cellStyle name="常规 4 5 2" xfId="42851"/>
    <cellStyle name="常规 4 6" xfId="12421"/>
    <cellStyle name="常规 4 7" xfId="17438"/>
    <cellStyle name="常规 4_12.19WM-131219C MS BNB" xfId="10399"/>
    <cellStyle name="常规 40" xfId="21491"/>
    <cellStyle name="常规 41" xfId="21565"/>
    <cellStyle name="常规 42" xfId="49333"/>
    <cellStyle name="常规 43" xfId="49335"/>
    <cellStyle name="常规 44" xfId="49336"/>
    <cellStyle name="常规 45" xfId="4412"/>
    <cellStyle name="常规 45 2" xfId="14635"/>
    <cellStyle name="常规 45 3" xfId="19647"/>
    <cellStyle name="常规 46" xfId="49337"/>
    <cellStyle name="常规 47" xfId="49346"/>
    <cellStyle name="常规 48" xfId="4411"/>
    <cellStyle name="常规 48 2" xfId="14634"/>
    <cellStyle name="常规 48 3" xfId="19646"/>
    <cellStyle name="常规 49" xfId="4365"/>
    <cellStyle name="常规 49 2" xfId="14588"/>
    <cellStyle name="常规 49 3" xfId="19600"/>
    <cellStyle name="常规 5" xfId="989"/>
    <cellStyle name="常规 5 2" xfId="2587"/>
    <cellStyle name="常规 5 2 2" xfId="4533"/>
    <cellStyle name="常规 5 2 2 2" xfId="5587"/>
    <cellStyle name="常规 5 2 2 2 2" xfId="15752"/>
    <cellStyle name="常规 5 2 2 2 3" xfId="20764"/>
    <cellStyle name="常规 5 2 2 2 4" xfId="21559"/>
    <cellStyle name="常规 5 2 2 2 5" xfId="21633"/>
    <cellStyle name="常规 5 2 2 2 6" xfId="21702"/>
    <cellStyle name="常规 5 2 2 3" xfId="14732"/>
    <cellStyle name="常规 5 2 2 3 2" xfId="42852"/>
    <cellStyle name="常规 5 2 2 4" xfId="19744"/>
    <cellStyle name="常规 5 2 2 5" xfId="21546"/>
    <cellStyle name="常规 5 2 2 6" xfId="21620"/>
    <cellStyle name="常规 5 2 2 7" xfId="21689"/>
    <cellStyle name="常规 5 2 3" xfId="4410"/>
    <cellStyle name="常规 5 2 3 2" xfId="42853"/>
    <cellStyle name="常规 5 2 3 3" xfId="22314"/>
    <cellStyle name="常规 5 2 4" xfId="14633"/>
    <cellStyle name="常规 5 2 4 2" xfId="42854"/>
    <cellStyle name="常规 5 2 5" xfId="19645"/>
    <cellStyle name="常规 5 2 5 2" xfId="48142"/>
    <cellStyle name="常规 5 2_Sheet1" xfId="42855"/>
    <cellStyle name="常规 5 3" xfId="4534"/>
    <cellStyle name="常规 5 3 2" xfId="4573"/>
    <cellStyle name="常规 5 3 2 2" xfId="5285"/>
    <cellStyle name="常规 5 3 2 2 2" xfId="6289"/>
    <cellStyle name="常规 5 3 2 2 2 2" xfId="16454"/>
    <cellStyle name="常规 5 3 2 2 2 3" xfId="21466"/>
    <cellStyle name="常规 5 3 2 2 3" xfId="15459"/>
    <cellStyle name="常规 5 3 2 2 4" xfId="20471"/>
    <cellStyle name="常规 5 3 2 3" xfId="5602"/>
    <cellStyle name="常规 5 3 2 3 2" xfId="15767"/>
    <cellStyle name="常规 5 3 2 3 3" xfId="20779"/>
    <cellStyle name="常规 5 3 2 4" xfId="14759"/>
    <cellStyle name="常规 5 3 2 4 2" xfId="42857"/>
    <cellStyle name="常规 5 3 2 5" xfId="19771"/>
    <cellStyle name="常规 5 3 3" xfId="4937"/>
    <cellStyle name="常规 5 3 3 2" xfId="15116"/>
    <cellStyle name="常规 5 3 3 3" xfId="20128"/>
    <cellStyle name="常规 5 3 3 4" xfId="21552"/>
    <cellStyle name="常规 5 3 3 5" xfId="21626"/>
    <cellStyle name="常规 5 3 3 6" xfId="21695"/>
    <cellStyle name="常规 5 3 4" xfId="5588"/>
    <cellStyle name="常规 5 3 4 2" xfId="15753"/>
    <cellStyle name="常规 5 3 4 3" xfId="20765"/>
    <cellStyle name="常规 5 3 5" xfId="14733"/>
    <cellStyle name="常规 5 3 5 2" xfId="42856"/>
    <cellStyle name="常规 5 3 6" xfId="19745"/>
    <cellStyle name="常规 5 3 6 2" xfId="48143"/>
    <cellStyle name="常规 5 4" xfId="4535"/>
    <cellStyle name="常规 5 4 2" xfId="4938"/>
    <cellStyle name="常规 5 4 2 2" xfId="5954"/>
    <cellStyle name="常规 5 4 2 2 2" xfId="16119"/>
    <cellStyle name="常规 5 4 2 2 3" xfId="21131"/>
    <cellStyle name="常规 5 4 2 2 4" xfId="21561"/>
    <cellStyle name="常规 5 4 2 2 5" xfId="21635"/>
    <cellStyle name="常规 5 4 2 2 6" xfId="21704"/>
    <cellStyle name="常规 5 4 2 3" xfId="15117"/>
    <cellStyle name="常规 5 4 2 4" xfId="20129"/>
    <cellStyle name="常规 5 4 2 5" xfId="21553"/>
    <cellStyle name="常规 5 4 2 6" xfId="21627"/>
    <cellStyle name="常规 5 4 2 7" xfId="21696"/>
    <cellStyle name="常规 5 4 3" xfId="5589"/>
    <cellStyle name="常规 5 4 3 2" xfId="15754"/>
    <cellStyle name="常规 5 4 3 3" xfId="20766"/>
    <cellStyle name="常规 5 4 3 4" xfId="21560"/>
    <cellStyle name="常规 5 4 3 5" xfId="21634"/>
    <cellStyle name="常规 5 4 3 6" xfId="21703"/>
    <cellStyle name="常规 5 4 4" xfId="11289"/>
    <cellStyle name="常规 5 4 4 2" xfId="42858"/>
    <cellStyle name="常规 5 4 5" xfId="14734"/>
    <cellStyle name="常规 5 4 5 2" xfId="48144"/>
    <cellStyle name="常规 5 4 6" xfId="19746"/>
    <cellStyle name="常规 5 4 7" xfId="21547"/>
    <cellStyle name="常规 5 4 8" xfId="21621"/>
    <cellStyle name="常规 5 4 9" xfId="21690"/>
    <cellStyle name="常规 5 5" xfId="4939"/>
    <cellStyle name="常规 5 5 2" xfId="15118"/>
    <cellStyle name="常规 5 5 3" xfId="20130"/>
    <cellStyle name="常规 5 6" xfId="4940"/>
    <cellStyle name="常规 5 6 2" xfId="5955"/>
    <cellStyle name="常规 5 6 2 2" xfId="16120"/>
    <cellStyle name="常规 5 6 2 3" xfId="21132"/>
    <cellStyle name="常规 5 6 2 4" xfId="21562"/>
    <cellStyle name="常规 5 6 2 5" xfId="21636"/>
    <cellStyle name="常规 5 6 2 6" xfId="21705"/>
    <cellStyle name="常规 5 6 3" xfId="15119"/>
    <cellStyle name="常规 5 6 4" xfId="20131"/>
    <cellStyle name="常规 5 6 5" xfId="21554"/>
    <cellStyle name="常规 5 6 6" xfId="21628"/>
    <cellStyle name="常规 5 6 7" xfId="21697"/>
    <cellStyle name="常规 5 7" xfId="12422"/>
    <cellStyle name="常规 5 7 2" xfId="4571"/>
    <cellStyle name="常规 5 7 2 2" xfId="14757"/>
    <cellStyle name="常规 5 7 2 3" xfId="19769"/>
    <cellStyle name="常规 5 7 2 4" xfId="21548"/>
    <cellStyle name="常规 5 7 2 5" xfId="21622"/>
    <cellStyle name="常规 5 7 2 6" xfId="21691"/>
    <cellStyle name="常规 5 8" xfId="17439"/>
    <cellStyle name="常规 5_Ecom Decorative Pillows Fall2013 Quote Sheet 20131023" xfId="4941"/>
    <cellStyle name="常规 50" xfId="49353"/>
    <cellStyle name="常规 51" xfId="49367"/>
    <cellStyle name="常规 52" xfId="4364"/>
    <cellStyle name="常规 52 2" xfId="14587"/>
    <cellStyle name="常规 52 3" xfId="19599"/>
    <cellStyle name="常规 53" xfId="4409"/>
    <cellStyle name="常规 53 2" xfId="14632"/>
    <cellStyle name="常规 53 3" xfId="19644"/>
    <cellStyle name="常规 54" xfId="49381"/>
    <cellStyle name="常规 55" xfId="49395"/>
    <cellStyle name="常规 56" xfId="49423"/>
    <cellStyle name="常规 6" xfId="990"/>
    <cellStyle name="常规 6 2" xfId="2588"/>
    <cellStyle name="常规 6 2 2" xfId="4942"/>
    <cellStyle name="常规 6 2 2 2" xfId="5956"/>
    <cellStyle name="常规 6 2 2 2 2" xfId="16121"/>
    <cellStyle name="常规 6 2 2 2 3" xfId="21133"/>
    <cellStyle name="常规 6 2 2 2 4" xfId="21563"/>
    <cellStyle name="常规 6 2 2 2 5" xfId="21637"/>
    <cellStyle name="常规 6 2 2 2 6" xfId="21706"/>
    <cellStyle name="常规 6 2 2 3" xfId="15120"/>
    <cellStyle name="常规 6 2 2 3 2" xfId="42859"/>
    <cellStyle name="常规 6 2 2 4" xfId="20132"/>
    <cellStyle name="常规 6 2 2 4 2" xfId="48145"/>
    <cellStyle name="常规 6 2 2 5" xfId="21555"/>
    <cellStyle name="常规 6 2 2 6" xfId="21629"/>
    <cellStyle name="常规 6 2 2 7" xfId="21698"/>
    <cellStyle name="常规 6 2 3" xfId="11205"/>
    <cellStyle name="常规 6 2 3 2" xfId="42860"/>
    <cellStyle name="常规 6 2 4" xfId="3795"/>
    <cellStyle name="常规 6 2 4 2" xfId="42861"/>
    <cellStyle name="常规 6 2 5" xfId="14041"/>
    <cellStyle name="常规 6 2 6" xfId="19053"/>
    <cellStyle name="常规 6 2_Sheet1" xfId="42862"/>
    <cellStyle name="常规 6 3" xfId="3886"/>
    <cellStyle name="常规 6 3 2" xfId="4408"/>
    <cellStyle name="常规 6 3 2 2" xfId="14631"/>
    <cellStyle name="常规 6 3 2 2 2" xfId="42864"/>
    <cellStyle name="常规 6 3 2 3" xfId="19643"/>
    <cellStyle name="常规 6 3 3" xfId="14122"/>
    <cellStyle name="常规 6 3 3 2" xfId="42863"/>
    <cellStyle name="常规 6 3 4" xfId="19134"/>
    <cellStyle name="常规 6 3 4 2" xfId="48146"/>
    <cellStyle name="常规 6 4" xfId="10186"/>
    <cellStyle name="常规 6 4 2" xfId="42865"/>
    <cellStyle name="常规 6 5" xfId="10187"/>
    <cellStyle name="常规 6 5 2" xfId="42866"/>
    <cellStyle name="常规 6 6" xfId="12423"/>
    <cellStyle name="常规 6 6 2" xfId="45247"/>
    <cellStyle name="常规 6 7" xfId="17440"/>
    <cellStyle name="常规 6_Basic bedding commitment March Market--130506" xfId="3796"/>
    <cellStyle name="常规 61" xfId="4363"/>
    <cellStyle name="常规 61 2" xfId="14586"/>
    <cellStyle name="常规 61 3" xfId="19598"/>
    <cellStyle name="常规 62" xfId="4407"/>
    <cellStyle name="常规 62 2" xfId="14630"/>
    <cellStyle name="常规 62 3" xfId="19642"/>
    <cellStyle name="常规 64" xfId="4362"/>
    <cellStyle name="常规 64 2" xfId="14585"/>
    <cellStyle name="常规 64 3" xfId="19597"/>
    <cellStyle name="常规 65" xfId="4406"/>
    <cellStyle name="常规 65 2" xfId="14629"/>
    <cellStyle name="常规 65 3" xfId="19641"/>
    <cellStyle name="常规 66" xfId="4405"/>
    <cellStyle name="常规 66 2" xfId="14628"/>
    <cellStyle name="常规 66 3" xfId="19640"/>
    <cellStyle name="常规 67" xfId="4361"/>
    <cellStyle name="常规 67 2" xfId="14584"/>
    <cellStyle name="常规 67 3" xfId="19596"/>
    <cellStyle name="常规 68" xfId="4404"/>
    <cellStyle name="常规 68 2" xfId="14627"/>
    <cellStyle name="常规 68 3" xfId="19639"/>
    <cellStyle name="常规 7" xfId="6"/>
    <cellStyle name="常规 7 10" xfId="44560"/>
    <cellStyle name="常规 7 2" xfId="3797"/>
    <cellStyle name="常规 7 2 2" xfId="4572"/>
    <cellStyle name="常规 7 2 2 2" xfId="14758"/>
    <cellStyle name="常规 7 2 2 2 2" xfId="42868"/>
    <cellStyle name="常规 7 2 2 3" xfId="19770"/>
    <cellStyle name="常规 7 2 2 3 2" xfId="42869"/>
    <cellStyle name="常规 7 2 2 4" xfId="21549"/>
    <cellStyle name="常规 7 2 2 4 2" xfId="42867"/>
    <cellStyle name="常规 7 2 2 5" xfId="21623"/>
    <cellStyle name="常规 7 2 2 6" xfId="21692"/>
    <cellStyle name="常规 7 2 2_Sheet1" xfId="42870"/>
    <cellStyle name="常规 7 2 3" xfId="11253"/>
    <cellStyle name="常规 7 2 3 2" xfId="42872"/>
    <cellStyle name="常规 7 2 3 3" xfId="42873"/>
    <cellStyle name="常规 7 2 3 4" xfId="42874"/>
    <cellStyle name="常规 7 2 3 5" xfId="42871"/>
    <cellStyle name="常规 7 2 3_Sheet2" xfId="42875"/>
    <cellStyle name="常规 7 2 4" xfId="14042"/>
    <cellStyle name="常规 7 2 4 2" xfId="42876"/>
    <cellStyle name="常规 7 2 5" xfId="19054"/>
    <cellStyle name="常规 7 2 5 2" xfId="42877"/>
    <cellStyle name="常规 7 2 6" xfId="42878"/>
    <cellStyle name="常规 7 2_Sheet1" xfId="42879"/>
    <cellStyle name="常规 7 3" xfId="3137"/>
    <cellStyle name="常规 7 3 2" xfId="5459"/>
    <cellStyle name="常规 7 3 2 2" xfId="15625"/>
    <cellStyle name="常规 7 3 2 2 2" xfId="42881"/>
    <cellStyle name="常规 7 3 2 3" xfId="20637"/>
    <cellStyle name="常规 7 3 2 3 2" xfId="48400"/>
    <cellStyle name="常规 7 3 3" xfId="4943"/>
    <cellStyle name="常规 7 3 3 2" xfId="15121"/>
    <cellStyle name="常规 7 3 3 3" xfId="20133"/>
    <cellStyle name="常规 7 3 4" xfId="13401"/>
    <cellStyle name="常规 7 3 4 2" xfId="42880"/>
    <cellStyle name="常规 7 3 5" xfId="18413"/>
    <cellStyle name="常规 7 3 5 2" xfId="48147"/>
    <cellStyle name="常规 7 3_Sheet1" xfId="42882"/>
    <cellStyle name="常规 7 4" xfId="4536"/>
    <cellStyle name="常规 7 4 2" xfId="14735"/>
    <cellStyle name="常规 7 4 2 2" xfId="42884"/>
    <cellStyle name="常规 7 4 3" xfId="19747"/>
    <cellStyle name="常规 7 4 3 2" xfId="42883"/>
    <cellStyle name="常规 7 5" xfId="2828"/>
    <cellStyle name="常规 7 5 2" xfId="11311"/>
    <cellStyle name="常规 7 5 2 2" xfId="42885"/>
    <cellStyle name="常规 7 5 3" xfId="13100"/>
    <cellStyle name="常规 7 5 4" xfId="21537"/>
    <cellStyle name="常规 7 5 5" xfId="21611"/>
    <cellStyle name="常规 7 6" xfId="11206"/>
    <cellStyle name="常规 7 6 2" xfId="42886"/>
    <cellStyle name="常规 7 6 3" xfId="22315"/>
    <cellStyle name="常规 7 7" xfId="11460"/>
    <cellStyle name="常规 7 7 2" xfId="22595"/>
    <cellStyle name="常规 7 8" xfId="16469"/>
    <cellStyle name="常规 7 8 2" xfId="22444"/>
    <cellStyle name="常规 7 9" xfId="44803"/>
    <cellStyle name="常规 7_2014S panel ship date" xfId="42887"/>
    <cellStyle name="常规 70" xfId="4360"/>
    <cellStyle name="常规 70 2" xfId="14583"/>
    <cellStyle name="常规 70 3" xfId="19595"/>
    <cellStyle name="常规 74" xfId="4403"/>
    <cellStyle name="常规 74 2" xfId="14626"/>
    <cellStyle name="常规 74 3" xfId="19638"/>
    <cellStyle name="常规 75" xfId="4402"/>
    <cellStyle name="常规 75 2" xfId="14625"/>
    <cellStyle name="常规 75 3" xfId="19637"/>
    <cellStyle name="常规 8" xfId="1576"/>
    <cellStyle name="常规 8 10" xfId="43998"/>
    <cellStyle name="常规 8 2" xfId="3799"/>
    <cellStyle name="常规 8 2 10" xfId="42888"/>
    <cellStyle name="常规 8 2 2" xfId="4559"/>
    <cellStyle name="常规 8 2 2 2" xfId="14745"/>
    <cellStyle name="常规 8 2 2 2 2" xfId="42890"/>
    <cellStyle name="常规 8 2 2 3" xfId="19757"/>
    <cellStyle name="常规 8 2 2 3 2" xfId="42889"/>
    <cellStyle name="常规 8 2 3" xfId="11254"/>
    <cellStyle name="常规 8 2 3 2" xfId="42892"/>
    <cellStyle name="常规 8 2 3 2 2" xfId="42893"/>
    <cellStyle name="常规 8 2 3 3" xfId="42894"/>
    <cellStyle name="常规 8 2 3 4" xfId="42891"/>
    <cellStyle name="常规 8 2 4" xfId="14044"/>
    <cellStyle name="常规 8 2 4 2" xfId="42896"/>
    <cellStyle name="常规 8 2 4 2 2" xfId="42897"/>
    <cellStyle name="常规 8 2 4 3" xfId="42898"/>
    <cellStyle name="常规 8 2 4 4" xfId="42895"/>
    <cellStyle name="常规 8 2 5" xfId="19056"/>
    <cellStyle name="常规 8 2 5 2" xfId="42900"/>
    <cellStyle name="常规 8 2 5 2 2" xfId="42901"/>
    <cellStyle name="常规 8 2 5 3" xfId="42902"/>
    <cellStyle name="常规 8 2 5 4" xfId="42899"/>
    <cellStyle name="常规 8 2 6" xfId="42903"/>
    <cellStyle name="常规 8 2 6 2" xfId="42904"/>
    <cellStyle name="常规 8 2 7" xfId="42905"/>
    <cellStyle name="常规 8 2 8" xfId="42906"/>
    <cellStyle name="常规 8 2 9" xfId="42907"/>
    <cellStyle name="常规 8 2_Sheet1" xfId="42908"/>
    <cellStyle name="常规 8 3" xfId="4359"/>
    <cellStyle name="常规 8 3 2" xfId="5461"/>
    <cellStyle name="常规 8 3 2 2" xfId="15626"/>
    <cellStyle name="常规 8 3 2 2 2" xfId="42910"/>
    <cellStyle name="常规 8 3 2 3" xfId="20638"/>
    <cellStyle name="常规 8 3 2 3 2" xfId="48401"/>
    <cellStyle name="常规 8 3 3" xfId="4537"/>
    <cellStyle name="常规 8 3 3 2" xfId="14736"/>
    <cellStyle name="常规 8 3 3 2 2" xfId="42911"/>
    <cellStyle name="常规 8 3 3 3" xfId="19748"/>
    <cellStyle name="常规 8 3 4" xfId="5590"/>
    <cellStyle name="常规 8 3 4 2" xfId="15755"/>
    <cellStyle name="常规 8 3 4 2 2" xfId="42912"/>
    <cellStyle name="常规 8 3 4 3" xfId="20767"/>
    <cellStyle name="常规 8 3 5" xfId="14582"/>
    <cellStyle name="常规 8 3 5 2" xfId="42909"/>
    <cellStyle name="常规 8 3 6" xfId="19594"/>
    <cellStyle name="常规 8 3 6 2" xfId="48148"/>
    <cellStyle name="常规 8 3_Sheet2" xfId="42913"/>
    <cellStyle name="常规 8 4" xfId="11207"/>
    <cellStyle name="常规 8 4 2" xfId="42915"/>
    <cellStyle name="常规 8 4 2 2" xfId="42916"/>
    <cellStyle name="常规 8 4 3" xfId="42917"/>
    <cellStyle name="常规 8 4 4" xfId="42914"/>
    <cellStyle name="常规 8 4 5" xfId="22316"/>
    <cellStyle name="常规 8 5" xfId="3798"/>
    <cellStyle name="常规 8 5 2" xfId="42919"/>
    <cellStyle name="常规 8 5 3" xfId="42918"/>
    <cellStyle name="常规 8 6" xfId="14043"/>
    <cellStyle name="常规 8 6 2" xfId="42920"/>
    <cellStyle name="常规 8 7" xfId="19055"/>
    <cellStyle name="常规 8 7 2" xfId="42921"/>
    <cellStyle name="常规 8 8" xfId="22596"/>
    <cellStyle name="常规 8 9" xfId="44792"/>
    <cellStyle name="常规 8_all in" xfId="42922"/>
    <cellStyle name="常规 80" xfId="4401"/>
    <cellStyle name="常规 80 2" xfId="14624"/>
    <cellStyle name="常规 80 3" xfId="19636"/>
    <cellStyle name="常规 81" xfId="4358"/>
    <cellStyle name="常规 81 2" xfId="14581"/>
    <cellStyle name="常规 81 3" xfId="19593"/>
    <cellStyle name="常规 83" xfId="4400"/>
    <cellStyle name="常规 83 2" xfId="14623"/>
    <cellStyle name="常规 83 3" xfId="19635"/>
    <cellStyle name="常规 85" xfId="4399"/>
    <cellStyle name="常规 85 2" xfId="14622"/>
    <cellStyle name="常规 85 3" xfId="19634"/>
    <cellStyle name="常规 86" xfId="4357"/>
    <cellStyle name="常规 86 2" xfId="14580"/>
    <cellStyle name="常规 86 3" xfId="19592"/>
    <cellStyle name="常规 87" xfId="4398"/>
    <cellStyle name="常规 87 2" xfId="14621"/>
    <cellStyle name="常规 87 3" xfId="19633"/>
    <cellStyle name="常规 88" xfId="4356"/>
    <cellStyle name="常规 88 2" xfId="14579"/>
    <cellStyle name="常规 88 3" xfId="19591"/>
    <cellStyle name="常规 89" xfId="4397"/>
    <cellStyle name="常规 89 2" xfId="14620"/>
    <cellStyle name="常规 89 3" xfId="19632"/>
    <cellStyle name="常规 9" xfId="3800"/>
    <cellStyle name="常规 9 2" xfId="4468"/>
    <cellStyle name="常规 9 2 2" xfId="5477"/>
    <cellStyle name="常规 9 2 2 2" xfId="15642"/>
    <cellStyle name="常规 9 2 2 2 2" xfId="42924"/>
    <cellStyle name="常规 9 2 2 3" xfId="20654"/>
    <cellStyle name="常规 9 2 3" xfId="4944"/>
    <cellStyle name="常规 9 2 3 2" xfId="15122"/>
    <cellStyle name="常规 9 2 3 2 2" xfId="42925"/>
    <cellStyle name="常规 9 2 3 3" xfId="20134"/>
    <cellStyle name="常规 9 2 3 4" xfId="21556"/>
    <cellStyle name="常规 9 2 3 5" xfId="21630"/>
    <cellStyle name="常规 9 2 3 6" xfId="21699"/>
    <cellStyle name="常规 9 2 4" xfId="5957"/>
    <cellStyle name="常规 9 2 4 2" xfId="16122"/>
    <cellStyle name="常规 9 2 4 2 2" xfId="42926"/>
    <cellStyle name="常规 9 2 4 3" xfId="21134"/>
    <cellStyle name="常规 9 2 4 4" xfId="21564"/>
    <cellStyle name="常规 9 2 4 5" xfId="21638"/>
    <cellStyle name="常规 9 2 4 6" xfId="21707"/>
    <cellStyle name="常规 9 2 5" xfId="14691"/>
    <cellStyle name="常规 9 2 5 2" xfId="42923"/>
    <cellStyle name="常规 9 2 6" xfId="19703"/>
    <cellStyle name="常规 9 2_Sheet2" xfId="42927"/>
    <cellStyle name="常规 9 3" xfId="10198"/>
    <cellStyle name="常规 9 3 2" xfId="42929"/>
    <cellStyle name="常规 9 3 3" xfId="42928"/>
    <cellStyle name="常规 9 3_Sheet2" xfId="42930"/>
    <cellStyle name="常规 9 4" xfId="11208"/>
    <cellStyle name="常规 9 4 2" xfId="42932"/>
    <cellStyle name="常规 9 4 3" xfId="42931"/>
    <cellStyle name="常规 9 5" xfId="14045"/>
    <cellStyle name="常规 9 5 2" xfId="42934"/>
    <cellStyle name="常规 9 5 3" xfId="42933"/>
    <cellStyle name="常规 9 5_Sheet2" xfId="42935"/>
    <cellStyle name="常规 9 6" xfId="19057"/>
    <cellStyle name="常规 9 6 2" xfId="42936"/>
    <cellStyle name="常规 9 7" xfId="42937"/>
    <cellStyle name="常规 9_Sheet1" xfId="42938"/>
    <cellStyle name="常规 90" xfId="4396"/>
    <cellStyle name="常规 90 2" xfId="14619"/>
    <cellStyle name="常规 90 3" xfId="19631"/>
    <cellStyle name="常规 92" xfId="4395"/>
    <cellStyle name="常规 92 2" xfId="14618"/>
    <cellStyle name="常规 92 3" xfId="19630"/>
    <cellStyle name="常规 93" xfId="4394"/>
    <cellStyle name="常规 93 2" xfId="14617"/>
    <cellStyle name="常规 93 3" xfId="19629"/>
    <cellStyle name="常规 95" xfId="4393"/>
    <cellStyle name="常规 95 2" xfId="14616"/>
    <cellStyle name="常规 95 3" xfId="19628"/>
    <cellStyle name="常规 96" xfId="4392"/>
    <cellStyle name="常规 96 2" xfId="14615"/>
    <cellStyle name="常规 96 3" xfId="19627"/>
    <cellStyle name="常规 99" xfId="4391"/>
    <cellStyle name="常规 99 2" xfId="14614"/>
    <cellStyle name="常规 99 3" xfId="19626"/>
    <cellStyle name="强调文字颜色 1" xfId="991"/>
    <cellStyle name="强调文字颜色 1 10" xfId="47476"/>
    <cellStyle name="强调文字颜色 1 11" xfId="47477"/>
    <cellStyle name="强调文字颜色 1 12" xfId="47478"/>
    <cellStyle name="强调文字颜色 1 13" xfId="47479"/>
    <cellStyle name="强调文字颜色 1 14" xfId="47480"/>
    <cellStyle name="强调文字颜色 1 15" xfId="47481"/>
    <cellStyle name="强调文字颜色 1 16" xfId="47482"/>
    <cellStyle name="强调文字颜色 1 17" xfId="47483"/>
    <cellStyle name="强调文字颜色 1 18" xfId="47484"/>
    <cellStyle name="强调文字颜色 1 19" xfId="47485"/>
    <cellStyle name="强调文字颜色 1 2" xfId="1059"/>
    <cellStyle name="强调文字颜色 1 2 10" xfId="4945"/>
    <cellStyle name="强调文字颜色 1 2 10 2" xfId="5958"/>
    <cellStyle name="强调文字颜色 1 2 10 2 2" xfId="16123"/>
    <cellStyle name="强调文字颜色 1 2 10 2 3" xfId="21135"/>
    <cellStyle name="强调文字颜色 1 2 10 3" xfId="15123"/>
    <cellStyle name="强调文字颜色 1 2 10 4" xfId="20135"/>
    <cellStyle name="强调文字颜色 1 2 11" xfId="4946"/>
    <cellStyle name="强调文字颜色 1 2 11 2" xfId="5959"/>
    <cellStyle name="强调文字颜色 1 2 11 2 2" xfId="16124"/>
    <cellStyle name="强调文字颜色 1 2 11 2 3" xfId="21136"/>
    <cellStyle name="强调文字颜色 1 2 11 3" xfId="15124"/>
    <cellStyle name="强调文字颜色 1 2 11 4" xfId="20136"/>
    <cellStyle name="强调文字颜色 1 2 12" xfId="4947"/>
    <cellStyle name="强调文字颜色 1 2 12 2" xfId="5960"/>
    <cellStyle name="强调文字颜色 1 2 12 2 2" xfId="16125"/>
    <cellStyle name="强调文字颜色 1 2 12 2 3" xfId="21137"/>
    <cellStyle name="强调文字颜色 1 2 12 3" xfId="15125"/>
    <cellStyle name="强调文字颜色 1 2 12 4" xfId="20137"/>
    <cellStyle name="强调文字颜色 1 2 13" xfId="4948"/>
    <cellStyle name="强调文字颜色 1 2 13 2" xfId="5961"/>
    <cellStyle name="强调文字颜色 1 2 13 2 2" xfId="16126"/>
    <cellStyle name="强调文字颜色 1 2 13 2 3" xfId="21138"/>
    <cellStyle name="强调文字颜色 1 2 13 3" xfId="15126"/>
    <cellStyle name="强调文字颜色 1 2 13 4" xfId="20138"/>
    <cellStyle name="强调文字颜色 1 2 14" xfId="4949"/>
    <cellStyle name="强调文字颜色 1 2 14 2" xfId="5962"/>
    <cellStyle name="强调文字颜色 1 2 14 2 2" xfId="16127"/>
    <cellStyle name="强调文字颜色 1 2 14 2 3" xfId="21139"/>
    <cellStyle name="强调文字颜色 1 2 14 3" xfId="15127"/>
    <cellStyle name="强调文字颜色 1 2 14 4" xfId="20139"/>
    <cellStyle name="强调文字颜色 1 2 15" xfId="3163"/>
    <cellStyle name="强调文字颜色 1 2 15 2" xfId="13426"/>
    <cellStyle name="强调文字颜色 1 2 15 3" xfId="18438"/>
    <cellStyle name="强调文字颜色 1 2 16" xfId="12491"/>
    <cellStyle name="强调文字颜色 1 2 16 2" xfId="22317"/>
    <cellStyle name="强调文字颜色 1 2 17" xfId="17508"/>
    <cellStyle name="强调文字颜色 1 2 2" xfId="2589"/>
    <cellStyle name="强调文字颜色 1 2 2 10" xfId="44351"/>
    <cellStyle name="强调文字颜色 1 2 2 2" xfId="4950"/>
    <cellStyle name="强调文字颜色 1 2 2 2 2" xfId="5963"/>
    <cellStyle name="强调文字颜色 1 2 2 2 2 2" xfId="16128"/>
    <cellStyle name="强调文字颜色 1 2 2 2 2 2 2" xfId="42939"/>
    <cellStyle name="强调文字颜色 1 2 2 2 2 3" xfId="21140"/>
    <cellStyle name="强调文字颜色 1 2 2 2 3" xfId="15128"/>
    <cellStyle name="强调文字颜色 1 2 2 2 4" xfId="20140"/>
    <cellStyle name="强调文字颜色 1 2 2 2_Sheet1" xfId="42940"/>
    <cellStyle name="强调文字颜色 1 2 2 3" xfId="3802"/>
    <cellStyle name="强调文字颜色 1 2 2 3 2" xfId="42941"/>
    <cellStyle name="强调文字颜色 1 2 2 4" xfId="14047"/>
    <cellStyle name="强调文字颜色 1 2 2 4 2" xfId="42942"/>
    <cellStyle name="强调文字颜色 1 2 2 5" xfId="19059"/>
    <cellStyle name="强调文字颜色 1 2 2 6" xfId="44654"/>
    <cellStyle name="强调文字颜色 1 2 2 7" xfId="44118"/>
    <cellStyle name="强调文字颜色 1 2 2 8" xfId="22479"/>
    <cellStyle name="强调文字颜色 1 2 2 9" xfId="44276"/>
    <cellStyle name="强调文字颜色 1 2 2_Sheet1" xfId="42943"/>
    <cellStyle name="强调文字颜色 1 2 3" xfId="4084"/>
    <cellStyle name="强调文字颜色 1 2 3 2" xfId="5406"/>
    <cellStyle name="强调文字颜色 1 2 3 2 2" xfId="15576"/>
    <cellStyle name="强调文字颜色 1 2 3 2 2 2" xfId="42944"/>
    <cellStyle name="强调文字颜色 1 2 3 2 3" xfId="20588"/>
    <cellStyle name="强调文字颜色 1 2 3 3" xfId="4951"/>
    <cellStyle name="强调文字颜色 1 2 3 3 2" xfId="15129"/>
    <cellStyle name="强调文字颜色 1 2 3 3 2 2" xfId="42945"/>
    <cellStyle name="强调文字颜色 1 2 3 3 3" xfId="20141"/>
    <cellStyle name="强调文字颜色 1 2 3 4" xfId="5964"/>
    <cellStyle name="强调文字颜色 1 2 3 4 2" xfId="16129"/>
    <cellStyle name="强调文字颜色 1 2 3 4 2 2" xfId="42946"/>
    <cellStyle name="强调文字颜色 1 2 3 4 3" xfId="21141"/>
    <cellStyle name="强调文字颜色 1 2 3 5" xfId="14315"/>
    <cellStyle name="强调文字颜色 1 2 3 5 2" xfId="48149"/>
    <cellStyle name="强调文字颜色 1 2 3 6" xfId="19327"/>
    <cellStyle name="强调文字颜色 1 2 3_Sheet1" xfId="42947"/>
    <cellStyle name="强调文字颜色 1 2 4" xfId="4952"/>
    <cellStyle name="强调文字颜色 1 2 4 2" xfId="5965"/>
    <cellStyle name="强调文字颜色 1 2 4 2 2" xfId="16130"/>
    <cellStyle name="强调文字颜色 1 2 4 2 3" xfId="21142"/>
    <cellStyle name="强调文字颜色 1 2 4 3" xfId="15130"/>
    <cellStyle name="强调文字颜色 1 2 4 3 2" xfId="42948"/>
    <cellStyle name="强调文字颜色 1 2 4 4" xfId="20142"/>
    <cellStyle name="强调文字颜色 1 2 5" xfId="4953"/>
    <cellStyle name="强调文字颜色 1 2 5 2" xfId="5966"/>
    <cellStyle name="强调文字颜色 1 2 5 2 2" xfId="16131"/>
    <cellStyle name="强调文字颜色 1 2 5 2 3" xfId="21143"/>
    <cellStyle name="强调文字颜色 1 2 5 3" xfId="15131"/>
    <cellStyle name="强调文字颜色 1 2 5 3 2" xfId="42949"/>
    <cellStyle name="强调文字颜色 1 2 5 4" xfId="20143"/>
    <cellStyle name="强调文字颜色 1 2 6" xfId="4954"/>
    <cellStyle name="强调文字颜色 1 2 6 2" xfId="5967"/>
    <cellStyle name="强调文字颜色 1 2 6 2 2" xfId="16132"/>
    <cellStyle name="强调文字颜色 1 2 6 2 3" xfId="21144"/>
    <cellStyle name="强调文字颜色 1 2 6 3" xfId="15132"/>
    <cellStyle name="强调文字颜色 1 2 6 3 2" xfId="42950"/>
    <cellStyle name="强调文字颜色 1 2 6 4" xfId="20144"/>
    <cellStyle name="强调文字颜色 1 2 7" xfId="4955"/>
    <cellStyle name="强调文字颜色 1 2 7 2" xfId="5968"/>
    <cellStyle name="强调文字颜色 1 2 7 2 2" xfId="16133"/>
    <cellStyle name="强调文字颜色 1 2 7 2 3" xfId="21145"/>
    <cellStyle name="强调文字颜色 1 2 7 3" xfId="15133"/>
    <cellStyle name="强调文字颜色 1 2 7 4" xfId="20145"/>
    <cellStyle name="强调文字颜色 1 2 8" xfId="4956"/>
    <cellStyle name="强调文字颜色 1 2 8 2" xfId="5969"/>
    <cellStyle name="强调文字颜色 1 2 8 2 2" xfId="16134"/>
    <cellStyle name="强调文字颜色 1 2 8 2 3" xfId="21146"/>
    <cellStyle name="强调文字颜色 1 2 8 3" xfId="15134"/>
    <cellStyle name="强调文字颜色 1 2 8 4" xfId="20146"/>
    <cellStyle name="强调文字颜色 1 2 9" xfId="4957"/>
    <cellStyle name="强调文字颜色 1 2 9 2" xfId="5970"/>
    <cellStyle name="强调文字颜色 1 2 9 2 2" xfId="16135"/>
    <cellStyle name="强调文字颜色 1 2 9 2 3" xfId="21147"/>
    <cellStyle name="强调文字颜色 1 2 9 3" xfId="15135"/>
    <cellStyle name="强调文字颜色 1 2 9 4" xfId="20147"/>
    <cellStyle name="强调文字颜色 1 2_2014S panel ship date" xfId="42951"/>
    <cellStyle name="强调文字颜色 1 20" xfId="47486"/>
    <cellStyle name="强调文字颜色 1 21" xfId="47487"/>
    <cellStyle name="强调文字颜色 1 22" xfId="47488"/>
    <cellStyle name="强调文字颜色 1 23" xfId="47489"/>
    <cellStyle name="强调文字颜色 1 24" xfId="47490"/>
    <cellStyle name="强调文字颜色 1 25" xfId="47491"/>
    <cellStyle name="强调文字颜色 1 26" xfId="47492"/>
    <cellStyle name="强调文字颜色 1 27" xfId="47493"/>
    <cellStyle name="强调文字颜色 1 28" xfId="47494"/>
    <cellStyle name="强调文字颜色 1 29" xfId="47495"/>
    <cellStyle name="强调文字颜色 1 3" xfId="1243"/>
    <cellStyle name="强调文字颜色 1 3 10" xfId="22147"/>
    <cellStyle name="强调文字颜色 1 3 2" xfId="2590"/>
    <cellStyle name="强调文字颜色 1 3 2 10" xfId="44593"/>
    <cellStyle name="强调文字颜色 1 3 2 2" xfId="4958"/>
    <cellStyle name="强调文字颜色 1 3 2 2 2" xfId="5971"/>
    <cellStyle name="强调文字颜色 1 3 2 2 2 2" xfId="16136"/>
    <cellStyle name="强调文字颜色 1 3 2 2 2 2 2" xfId="42952"/>
    <cellStyle name="强调文字颜色 1 3 2 2 2 3" xfId="21148"/>
    <cellStyle name="强调文字颜色 1 3 2 2 3" xfId="15136"/>
    <cellStyle name="强调文字颜色 1 3 2 2 4" xfId="20148"/>
    <cellStyle name="强调文字颜色 1 3 2 2_Sheet1" xfId="42953"/>
    <cellStyle name="强调文字颜色 1 3 2 3" xfId="3803"/>
    <cellStyle name="强调文字颜色 1 3 2 3 2" xfId="42954"/>
    <cellStyle name="强调文字颜色 1 3 2 4" xfId="14048"/>
    <cellStyle name="强调文字颜色 1 3 2 4 2" xfId="42955"/>
    <cellStyle name="强调文字颜色 1 3 2 5" xfId="19060"/>
    <cellStyle name="强调文字颜色 1 3 2 6" xfId="44653"/>
    <cellStyle name="强调文字颜色 1 3 2 7" xfId="44119"/>
    <cellStyle name="强调文字颜色 1 3 2 8" xfId="22412"/>
    <cellStyle name="强调文字颜色 1 3 2 9" xfId="44277"/>
    <cellStyle name="强调文字颜色 1 3 2_Sheet1" xfId="42956"/>
    <cellStyle name="强调文字颜色 1 3 3" xfId="4085"/>
    <cellStyle name="强调文字颜色 1 3 3 2" xfId="5407"/>
    <cellStyle name="强调文字颜色 1 3 3 2 2" xfId="15577"/>
    <cellStyle name="强调文字颜色 1 3 3 2 2 2" xfId="42957"/>
    <cellStyle name="强调文字颜色 1 3 3 2 3" xfId="20589"/>
    <cellStyle name="强调文字颜色 1 3 3 3" xfId="4959"/>
    <cellStyle name="强调文字颜色 1 3 3 3 2" xfId="15137"/>
    <cellStyle name="强调文字颜色 1 3 3 3 2 2" xfId="42958"/>
    <cellStyle name="强调文字颜色 1 3 3 3 3" xfId="20149"/>
    <cellStyle name="强调文字颜色 1 3 3 4" xfId="5972"/>
    <cellStyle name="强调文字颜色 1 3 3 4 2" xfId="16137"/>
    <cellStyle name="强调文字颜色 1 3 3 4 2 2" xfId="42959"/>
    <cellStyle name="强调文字颜色 1 3 3 4 3" xfId="21149"/>
    <cellStyle name="强调文字颜色 1 3 3 5" xfId="14316"/>
    <cellStyle name="强调文字颜色 1 3 3 6" xfId="19328"/>
    <cellStyle name="强调文字颜色 1 3 3_Sheet1" xfId="42960"/>
    <cellStyle name="强调文字颜色 1 3 4" xfId="3164"/>
    <cellStyle name="强调文字颜色 1 3 4 2" xfId="13427"/>
    <cellStyle name="强调文字颜色 1 3 4 2 2" xfId="42961"/>
    <cellStyle name="强调文字颜色 1 3 4 3" xfId="18439"/>
    <cellStyle name="强调文字颜色 1 3 5" xfId="12667"/>
    <cellStyle name="强调文字颜色 1 3 5 2" xfId="42962"/>
    <cellStyle name="强调文字颜色 1 3 5 3" xfId="22318"/>
    <cellStyle name="强调文字颜色 1 3 6" xfId="17684"/>
    <cellStyle name="强调文字颜色 1 3 6 2" xfId="22594"/>
    <cellStyle name="强调文字颜色 1 3 7" xfId="44791"/>
    <cellStyle name="强调文字颜色 1 3 8" xfId="43999"/>
    <cellStyle name="强调文字颜色 1 3 9" xfId="44559"/>
    <cellStyle name="强调文字颜色 1 3_2014S panel ship date" xfId="42963"/>
    <cellStyle name="强调文字颜色 1 30" xfId="47496"/>
    <cellStyle name="强调文字颜色 1 31" xfId="47497"/>
    <cellStyle name="强调文字颜色 1 32" xfId="47498"/>
    <cellStyle name="强调文字颜色 1 33" xfId="47499"/>
    <cellStyle name="强调文字颜色 1 4" xfId="4083"/>
    <cellStyle name="强调文字颜色 1 4 10" xfId="22536"/>
    <cellStyle name="强调文字颜色 1 4 11" xfId="47500"/>
    <cellStyle name="强调文字颜色 1 4 2" xfId="4268"/>
    <cellStyle name="强调文字颜色 1 4 2 2" xfId="14498"/>
    <cellStyle name="强调文字颜色 1 4 2 2 2" xfId="42964"/>
    <cellStyle name="强调文字颜色 1 4 2 3" xfId="19510"/>
    <cellStyle name="强调文字颜色 1 4 2_Sheet1" xfId="42965"/>
    <cellStyle name="强调文字颜色 1 4 3" xfId="11290"/>
    <cellStyle name="强调文字颜色 1 4 3 2" xfId="42966"/>
    <cellStyle name="强调文字颜色 1 4 3 3" xfId="22319"/>
    <cellStyle name="强调文字颜色 1 4 4" xfId="14314"/>
    <cellStyle name="强调文字颜色 1 4 4 2" xfId="42967"/>
    <cellStyle name="强调文字颜色 1 4 5" xfId="19326"/>
    <cellStyle name="强调文字颜色 1 4 6" xfId="44655"/>
    <cellStyle name="强调文字颜色 1 4 7" xfId="44117"/>
    <cellStyle name="强调文字颜色 1 4 8" xfId="44463"/>
    <cellStyle name="强调文字颜色 1 4 9" xfId="22598"/>
    <cellStyle name="强调文字颜色 1 4_Sheet1" xfId="42968"/>
    <cellStyle name="强调文字颜色 1 5" xfId="3801"/>
    <cellStyle name="强调文字颜色 1 5 2" xfId="14046"/>
    <cellStyle name="强调文字颜色 1 5 2 2" xfId="42970"/>
    <cellStyle name="强调文字颜色 1 5 3" xfId="19058"/>
    <cellStyle name="强调文字颜色 1 5 3 2" xfId="42971"/>
    <cellStyle name="强调文字颜色 1 5 4" xfId="42972"/>
    <cellStyle name="强调文字颜色 1 5 5" xfId="42969"/>
    <cellStyle name="强调文字颜色 1 5_Sheet2" xfId="42973"/>
    <cellStyle name="强调文字颜色 1 6" xfId="12424"/>
    <cellStyle name="强调文字颜色 1 6 2" xfId="47501"/>
    <cellStyle name="强调文字颜色 1 6 3" xfId="42974"/>
    <cellStyle name="强调文字颜色 1 7" xfId="17441"/>
    <cellStyle name="强调文字颜色 1 7 2" xfId="47502"/>
    <cellStyle name="强调文字颜色 1 8" xfId="47503"/>
    <cellStyle name="强调文字颜色 1 9" xfId="47504"/>
    <cellStyle name="强调文字颜色 1_Ecommerce_2014Fall_Fashion bedding_MP_forecast evaluation_20140418" xfId="4538"/>
    <cellStyle name="强调文字颜色 2" xfId="992"/>
    <cellStyle name="强调文字颜色 2 10" xfId="47505"/>
    <cellStyle name="强调文字颜色 2 11" xfId="47506"/>
    <cellStyle name="强调文字颜色 2 12" xfId="47507"/>
    <cellStyle name="强调文字颜色 2 13" xfId="47508"/>
    <cellStyle name="强调文字颜色 2 14" xfId="47509"/>
    <cellStyle name="强调文字颜色 2 15" xfId="47510"/>
    <cellStyle name="强调文字颜色 2 16" xfId="47511"/>
    <cellStyle name="强调文字颜色 2 17" xfId="47512"/>
    <cellStyle name="强调文字颜色 2 18" xfId="47513"/>
    <cellStyle name="强调文字颜色 2 19" xfId="47514"/>
    <cellStyle name="强调文字颜色 2 2" xfId="1060"/>
    <cellStyle name="强调文字颜色 2 2 10" xfId="4960"/>
    <cellStyle name="强调文字颜色 2 2 10 2" xfId="5973"/>
    <cellStyle name="强调文字颜色 2 2 10 2 2" xfId="16138"/>
    <cellStyle name="强调文字颜色 2 2 10 2 3" xfId="21150"/>
    <cellStyle name="强调文字颜色 2 2 10 3" xfId="15138"/>
    <cellStyle name="强调文字颜色 2 2 10 4" xfId="20150"/>
    <cellStyle name="强调文字颜色 2 2 11" xfId="4961"/>
    <cellStyle name="强调文字颜色 2 2 11 2" xfId="5974"/>
    <cellStyle name="强调文字颜色 2 2 11 2 2" xfId="16139"/>
    <cellStyle name="强调文字颜色 2 2 11 2 3" xfId="21151"/>
    <cellStyle name="强调文字颜色 2 2 11 3" xfId="15139"/>
    <cellStyle name="强调文字颜色 2 2 11 4" xfId="20151"/>
    <cellStyle name="强调文字颜色 2 2 12" xfId="4962"/>
    <cellStyle name="强调文字颜色 2 2 12 2" xfId="5975"/>
    <cellStyle name="强调文字颜色 2 2 12 2 2" xfId="16140"/>
    <cellStyle name="强调文字颜色 2 2 12 2 3" xfId="21152"/>
    <cellStyle name="强调文字颜色 2 2 12 3" xfId="15140"/>
    <cellStyle name="强调文字颜色 2 2 12 4" xfId="20152"/>
    <cellStyle name="强调文字颜色 2 2 13" xfId="4963"/>
    <cellStyle name="强调文字颜色 2 2 13 2" xfId="5976"/>
    <cellStyle name="强调文字颜色 2 2 13 2 2" xfId="16141"/>
    <cellStyle name="强调文字颜色 2 2 13 2 3" xfId="21153"/>
    <cellStyle name="强调文字颜色 2 2 13 3" xfId="15141"/>
    <cellStyle name="强调文字颜色 2 2 13 4" xfId="20153"/>
    <cellStyle name="强调文字颜色 2 2 14" xfId="4964"/>
    <cellStyle name="强调文字颜色 2 2 14 2" xfId="5977"/>
    <cellStyle name="强调文字颜色 2 2 14 2 2" xfId="16142"/>
    <cellStyle name="强调文字颜色 2 2 14 2 3" xfId="21154"/>
    <cellStyle name="强调文字颜色 2 2 14 3" xfId="15142"/>
    <cellStyle name="强调文字颜色 2 2 14 4" xfId="20154"/>
    <cellStyle name="强调文字颜色 2 2 15" xfId="3165"/>
    <cellStyle name="强调文字颜色 2 2 15 2" xfId="13428"/>
    <cellStyle name="强调文字颜色 2 2 15 3" xfId="18440"/>
    <cellStyle name="强调文字颜色 2 2 16" xfId="12492"/>
    <cellStyle name="强调文字颜色 2 2 16 2" xfId="22320"/>
    <cellStyle name="强调文字颜色 2 2 17" xfId="17509"/>
    <cellStyle name="强调文字颜色 2 2 2" xfId="2591"/>
    <cellStyle name="强调文字颜色 2 2 2 10" xfId="44349"/>
    <cellStyle name="强调文字颜色 2 2 2 2" xfId="4965"/>
    <cellStyle name="强调文字颜色 2 2 2 2 2" xfId="5978"/>
    <cellStyle name="强调文字颜色 2 2 2 2 2 2" xfId="16143"/>
    <cellStyle name="强调文字颜色 2 2 2 2 2 2 2" xfId="42975"/>
    <cellStyle name="强调文字颜色 2 2 2 2 2 3" xfId="21155"/>
    <cellStyle name="强调文字颜色 2 2 2 2 3" xfId="15143"/>
    <cellStyle name="强调文字颜色 2 2 2 2 4" xfId="20155"/>
    <cellStyle name="强调文字颜色 2 2 2 2_Sheet1" xfId="42976"/>
    <cellStyle name="强调文字颜色 2 2 2 3" xfId="3805"/>
    <cellStyle name="强调文字颜色 2 2 2 3 2" xfId="42977"/>
    <cellStyle name="强调文字颜色 2 2 2 4" xfId="14050"/>
    <cellStyle name="强调文字颜色 2 2 2 4 2" xfId="42978"/>
    <cellStyle name="强调文字颜色 2 2 2 5" xfId="19062"/>
    <cellStyle name="强调文字颜色 2 2 2 6" xfId="44651"/>
    <cellStyle name="强调文字颜色 2 2 2 7" xfId="44121"/>
    <cellStyle name="强调文字颜色 2 2 2 8" xfId="44461"/>
    <cellStyle name="强调文字颜色 2 2 2 9" xfId="44279"/>
    <cellStyle name="强调文字颜色 2 2 2_Sheet1" xfId="42979"/>
    <cellStyle name="强调文字颜色 2 2 3" xfId="4087"/>
    <cellStyle name="强调文字颜色 2 2 3 2" xfId="5408"/>
    <cellStyle name="强调文字颜色 2 2 3 2 2" xfId="15578"/>
    <cellStyle name="强调文字颜色 2 2 3 2 2 2" xfId="42980"/>
    <cellStyle name="强调文字颜色 2 2 3 2 3" xfId="20590"/>
    <cellStyle name="强调文字颜色 2 2 3 3" xfId="4966"/>
    <cellStyle name="强调文字颜色 2 2 3 3 2" xfId="15144"/>
    <cellStyle name="强调文字颜色 2 2 3 3 2 2" xfId="42981"/>
    <cellStyle name="强调文字颜色 2 2 3 3 3" xfId="20156"/>
    <cellStyle name="强调文字颜色 2 2 3 4" xfId="5979"/>
    <cellStyle name="强调文字颜色 2 2 3 4 2" xfId="16144"/>
    <cellStyle name="强调文字颜色 2 2 3 4 2 2" xfId="42982"/>
    <cellStyle name="强调文字颜色 2 2 3 4 3" xfId="21156"/>
    <cellStyle name="强调文字颜色 2 2 3 5" xfId="14318"/>
    <cellStyle name="强调文字颜色 2 2 3 5 2" xfId="48150"/>
    <cellStyle name="强调文字颜色 2 2 3 6" xfId="19330"/>
    <cellStyle name="强调文字颜色 2 2 3_Sheet1" xfId="42983"/>
    <cellStyle name="强调文字颜色 2 2 4" xfId="4967"/>
    <cellStyle name="强调文字颜色 2 2 4 2" xfId="5980"/>
    <cellStyle name="强调文字颜色 2 2 4 2 2" xfId="16145"/>
    <cellStyle name="强调文字颜色 2 2 4 2 3" xfId="21157"/>
    <cellStyle name="强调文字颜色 2 2 4 3" xfId="15145"/>
    <cellStyle name="强调文字颜色 2 2 4 3 2" xfId="42984"/>
    <cellStyle name="强调文字颜色 2 2 4 4" xfId="20157"/>
    <cellStyle name="强调文字颜色 2 2 5" xfId="4968"/>
    <cellStyle name="强调文字颜色 2 2 5 2" xfId="5981"/>
    <cellStyle name="强调文字颜色 2 2 5 2 2" xfId="16146"/>
    <cellStyle name="强调文字颜色 2 2 5 2 3" xfId="21158"/>
    <cellStyle name="强调文字颜色 2 2 5 3" xfId="15146"/>
    <cellStyle name="强调文字颜色 2 2 5 3 2" xfId="42985"/>
    <cellStyle name="强调文字颜色 2 2 5 4" xfId="20158"/>
    <cellStyle name="强调文字颜色 2 2 6" xfId="4969"/>
    <cellStyle name="强调文字颜色 2 2 6 2" xfId="5982"/>
    <cellStyle name="强调文字颜色 2 2 6 2 2" xfId="16147"/>
    <cellStyle name="强调文字颜色 2 2 6 2 3" xfId="21159"/>
    <cellStyle name="强调文字颜色 2 2 6 3" xfId="15147"/>
    <cellStyle name="强调文字颜色 2 2 6 3 2" xfId="42986"/>
    <cellStyle name="强调文字颜色 2 2 6 4" xfId="20159"/>
    <cellStyle name="强调文字颜色 2 2 7" xfId="4970"/>
    <cellStyle name="强调文字颜色 2 2 7 2" xfId="5983"/>
    <cellStyle name="强调文字颜色 2 2 7 2 2" xfId="16148"/>
    <cellStyle name="强调文字颜色 2 2 7 2 3" xfId="21160"/>
    <cellStyle name="强调文字颜色 2 2 7 3" xfId="15148"/>
    <cellStyle name="强调文字颜色 2 2 7 4" xfId="20160"/>
    <cellStyle name="强调文字颜色 2 2 8" xfId="4971"/>
    <cellStyle name="强调文字颜色 2 2 8 2" xfId="5984"/>
    <cellStyle name="强调文字颜色 2 2 8 2 2" xfId="16149"/>
    <cellStyle name="强调文字颜色 2 2 8 2 3" xfId="21161"/>
    <cellStyle name="强调文字颜色 2 2 8 3" xfId="15149"/>
    <cellStyle name="强调文字颜色 2 2 8 4" xfId="20161"/>
    <cellStyle name="强调文字颜色 2 2 9" xfId="4972"/>
    <cellStyle name="强调文字颜色 2 2 9 2" xfId="5985"/>
    <cellStyle name="强调文字颜色 2 2 9 2 2" xfId="16150"/>
    <cellStyle name="强调文字颜色 2 2 9 2 3" xfId="21162"/>
    <cellStyle name="强调文字颜色 2 2 9 3" xfId="15150"/>
    <cellStyle name="强调文字颜色 2 2 9 4" xfId="20162"/>
    <cellStyle name="强调文字颜色 2 2_2014S panel ship date" xfId="42987"/>
    <cellStyle name="强调文字颜色 2 20" xfId="47515"/>
    <cellStyle name="强调文字颜色 2 21" xfId="47516"/>
    <cellStyle name="强调文字颜色 2 22" xfId="47517"/>
    <cellStyle name="强调文字颜色 2 23" xfId="47518"/>
    <cellStyle name="强调文字颜色 2 24" xfId="47519"/>
    <cellStyle name="强调文字颜色 2 25" xfId="47520"/>
    <cellStyle name="强调文字颜色 2 26" xfId="47521"/>
    <cellStyle name="强调文字颜色 2 27" xfId="47522"/>
    <cellStyle name="强调文字颜色 2 28" xfId="47523"/>
    <cellStyle name="强调文字颜色 2 29" xfId="47524"/>
    <cellStyle name="强调文字颜色 2 3" xfId="1244"/>
    <cellStyle name="强调文字颜色 2 3 10" xfId="44200"/>
    <cellStyle name="强调文字颜色 2 3 2" xfId="2592"/>
    <cellStyle name="强调文字颜色 2 3 2 10" xfId="44348"/>
    <cellStyle name="强调文字颜色 2 3 2 2" xfId="4973"/>
    <cellStyle name="强调文字颜色 2 3 2 2 2" xfId="5986"/>
    <cellStyle name="强调文字颜色 2 3 2 2 2 2" xfId="16151"/>
    <cellStyle name="强调文字颜色 2 3 2 2 2 2 2" xfId="42988"/>
    <cellStyle name="强调文字颜色 2 3 2 2 2 3" xfId="21163"/>
    <cellStyle name="强调文字颜色 2 3 2 2 3" xfId="15151"/>
    <cellStyle name="强调文字颜色 2 3 2 2 4" xfId="20163"/>
    <cellStyle name="强调文字颜色 2 3 2 2_Sheet1" xfId="42989"/>
    <cellStyle name="强调文字颜色 2 3 2 3" xfId="3806"/>
    <cellStyle name="强调文字颜色 2 3 2 3 2" xfId="42990"/>
    <cellStyle name="强调文字颜色 2 3 2 4" xfId="14051"/>
    <cellStyle name="强调文字颜色 2 3 2 4 2" xfId="42991"/>
    <cellStyle name="强调文字颜色 2 3 2 5" xfId="19063"/>
    <cellStyle name="强调文字颜色 2 3 2 6" xfId="44650"/>
    <cellStyle name="强调文字颜色 2 3 2 7" xfId="44122"/>
    <cellStyle name="强调文字颜色 2 3 2 8" xfId="44460"/>
    <cellStyle name="强调文字颜色 2 3 2 9" xfId="22571"/>
    <cellStyle name="强调文字颜色 2 3 2_Sheet1" xfId="42992"/>
    <cellStyle name="强调文字颜色 2 3 3" xfId="4088"/>
    <cellStyle name="强调文字颜色 2 3 3 2" xfId="5409"/>
    <cellStyle name="强调文字颜色 2 3 3 2 2" xfId="15579"/>
    <cellStyle name="强调文字颜色 2 3 3 2 2 2" xfId="42993"/>
    <cellStyle name="强调文字颜色 2 3 3 2 3" xfId="20591"/>
    <cellStyle name="强调文字颜色 2 3 3 3" xfId="4974"/>
    <cellStyle name="强调文字颜色 2 3 3 3 2" xfId="15152"/>
    <cellStyle name="强调文字颜色 2 3 3 3 2 2" xfId="42994"/>
    <cellStyle name="强调文字颜色 2 3 3 3 3" xfId="20164"/>
    <cellStyle name="强调文字颜色 2 3 3 4" xfId="5987"/>
    <cellStyle name="强调文字颜色 2 3 3 4 2" xfId="16152"/>
    <cellStyle name="强调文字颜色 2 3 3 4 2 2" xfId="42995"/>
    <cellStyle name="强调文字颜色 2 3 3 4 3" xfId="21164"/>
    <cellStyle name="强调文字颜色 2 3 3 5" xfId="14319"/>
    <cellStyle name="强调文字颜色 2 3 3 6" xfId="19331"/>
    <cellStyle name="强调文字颜色 2 3 3_Sheet1" xfId="42996"/>
    <cellStyle name="强调文字颜色 2 3 4" xfId="3166"/>
    <cellStyle name="强调文字颜色 2 3 4 2" xfId="13429"/>
    <cellStyle name="强调文字颜色 2 3 4 2 2" xfId="42997"/>
    <cellStyle name="强调文字颜色 2 3 4 3" xfId="18441"/>
    <cellStyle name="强调文字颜色 2 3 5" xfId="12668"/>
    <cellStyle name="强调文字颜色 2 3 5 2" xfId="42998"/>
    <cellStyle name="强调文字颜色 2 3 5 3" xfId="22321"/>
    <cellStyle name="强调文字颜色 2 3 6" xfId="17685"/>
    <cellStyle name="强调文字颜色 2 3 6 2" xfId="22446"/>
    <cellStyle name="强调文字颜色 2 3 7" xfId="44790"/>
    <cellStyle name="强调文字颜色 2 3 8" xfId="44000"/>
    <cellStyle name="强调文字颜色 2 3 9" xfId="44558"/>
    <cellStyle name="强调文字颜色 2 3_2014S panel ship date" xfId="42999"/>
    <cellStyle name="强调文字颜色 2 30" xfId="47525"/>
    <cellStyle name="强调文字颜色 2 31" xfId="47526"/>
    <cellStyle name="强调文字颜色 2 32" xfId="47527"/>
    <cellStyle name="强调文字颜色 2 33" xfId="47528"/>
    <cellStyle name="强调文字颜色 2 4" xfId="4086"/>
    <cellStyle name="强调文字颜色 2 4 10" xfId="44350"/>
    <cellStyle name="强调文字颜色 2 4 11" xfId="47529"/>
    <cellStyle name="强调文字颜色 2 4 2" xfId="4269"/>
    <cellStyle name="强调文字颜色 2 4 2 2" xfId="14499"/>
    <cellStyle name="强调文字颜色 2 4 2 2 2" xfId="43000"/>
    <cellStyle name="强调文字颜色 2 4 2 3" xfId="19511"/>
    <cellStyle name="强调文字颜色 2 4 2_Sheet1" xfId="43001"/>
    <cellStyle name="强调文字颜色 2 4 3" xfId="11291"/>
    <cellStyle name="强调文字颜色 2 4 3 2" xfId="43002"/>
    <cellStyle name="强调文字颜色 2 4 3 3" xfId="22322"/>
    <cellStyle name="强调文字颜色 2 4 4" xfId="14317"/>
    <cellStyle name="强调文字颜色 2 4 4 2" xfId="43003"/>
    <cellStyle name="强调文字颜色 2 4 5" xfId="19329"/>
    <cellStyle name="强调文字颜色 2 4 6" xfId="44652"/>
    <cellStyle name="强调文字颜色 2 4 7" xfId="44120"/>
    <cellStyle name="强调文字颜色 2 4 8" xfId="44462"/>
    <cellStyle name="强调文字颜色 2 4 9" xfId="44278"/>
    <cellStyle name="强调文字颜色 2 4_Sheet1" xfId="43004"/>
    <cellStyle name="强调文字颜色 2 5" xfId="3804"/>
    <cellStyle name="强调文字颜色 2 5 2" xfId="14049"/>
    <cellStyle name="强调文字颜色 2 5 2 2" xfId="43006"/>
    <cellStyle name="强调文字颜色 2 5 3" xfId="19061"/>
    <cellStyle name="强调文字颜色 2 5 3 2" xfId="43007"/>
    <cellStyle name="强调文字颜色 2 5 4" xfId="43008"/>
    <cellStyle name="强调文字颜色 2 5 5" xfId="43005"/>
    <cellStyle name="强调文字颜色 2 5_Sheet2" xfId="43009"/>
    <cellStyle name="强调文字颜色 2 6" xfId="12425"/>
    <cellStyle name="强调文字颜色 2 6 2" xfId="47530"/>
    <cellStyle name="强调文字颜色 2 6 3" xfId="43010"/>
    <cellStyle name="强调文字颜色 2 7" xfId="17442"/>
    <cellStyle name="强调文字颜色 2 7 2" xfId="47531"/>
    <cellStyle name="强调文字颜色 2 8" xfId="47532"/>
    <cellStyle name="强调文字颜色 2 9" xfId="47533"/>
    <cellStyle name="强调文字颜色 2_Ecommerce_2014Fall_Fashion bedding_MP_forecast evaluation_20140418" xfId="4539"/>
    <cellStyle name="强调文字颜色 3" xfId="993"/>
    <cellStyle name="强调文字颜色 3 10" xfId="47534"/>
    <cellStyle name="强调文字颜色 3 11" xfId="47535"/>
    <cellStyle name="强调文字颜色 3 12" xfId="47536"/>
    <cellStyle name="强调文字颜色 3 13" xfId="47537"/>
    <cellStyle name="强调文字颜色 3 14" xfId="47538"/>
    <cellStyle name="强调文字颜色 3 15" xfId="47539"/>
    <cellStyle name="强调文字颜色 3 16" xfId="47540"/>
    <cellStyle name="强调文字颜色 3 17" xfId="47541"/>
    <cellStyle name="强调文字颜色 3 18" xfId="47542"/>
    <cellStyle name="强调文字颜色 3 19" xfId="47543"/>
    <cellStyle name="强调文字颜色 3 2" xfId="1061"/>
    <cellStyle name="强调文字颜色 3 2 10" xfId="4975"/>
    <cellStyle name="强调文字颜色 3 2 10 2" xfId="5988"/>
    <cellStyle name="强调文字颜色 3 2 10 2 2" xfId="16153"/>
    <cellStyle name="强调文字颜色 3 2 10 2 3" xfId="21165"/>
    <cellStyle name="强调文字颜色 3 2 10 3" xfId="15153"/>
    <cellStyle name="强调文字颜色 3 2 10 4" xfId="20165"/>
    <cellStyle name="强调文字颜色 3 2 11" xfId="4976"/>
    <cellStyle name="强调文字颜色 3 2 11 2" xfId="5989"/>
    <cellStyle name="强调文字颜色 3 2 11 2 2" xfId="16154"/>
    <cellStyle name="强调文字颜色 3 2 11 2 3" xfId="21166"/>
    <cellStyle name="强调文字颜色 3 2 11 3" xfId="15154"/>
    <cellStyle name="强调文字颜色 3 2 11 4" xfId="20166"/>
    <cellStyle name="强调文字颜色 3 2 12" xfId="4977"/>
    <cellStyle name="强调文字颜色 3 2 12 2" xfId="5990"/>
    <cellStyle name="强调文字颜色 3 2 12 2 2" xfId="16155"/>
    <cellStyle name="强调文字颜色 3 2 12 2 3" xfId="21167"/>
    <cellStyle name="强调文字颜色 3 2 12 3" xfId="15155"/>
    <cellStyle name="强调文字颜色 3 2 12 4" xfId="20167"/>
    <cellStyle name="强调文字颜色 3 2 13" xfId="4978"/>
    <cellStyle name="强调文字颜色 3 2 13 2" xfId="5991"/>
    <cellStyle name="强调文字颜色 3 2 13 2 2" xfId="16156"/>
    <cellStyle name="强调文字颜色 3 2 13 2 3" xfId="21168"/>
    <cellStyle name="强调文字颜色 3 2 13 3" xfId="15156"/>
    <cellStyle name="强调文字颜色 3 2 13 4" xfId="20168"/>
    <cellStyle name="强调文字颜色 3 2 14" xfId="4979"/>
    <cellStyle name="强调文字颜色 3 2 14 2" xfId="5992"/>
    <cellStyle name="强调文字颜色 3 2 14 2 2" xfId="16157"/>
    <cellStyle name="强调文字颜色 3 2 14 2 3" xfId="21169"/>
    <cellStyle name="强调文字颜色 3 2 14 3" xfId="15157"/>
    <cellStyle name="强调文字颜色 3 2 14 4" xfId="20169"/>
    <cellStyle name="强调文字颜色 3 2 15" xfId="3167"/>
    <cellStyle name="强调文字颜色 3 2 15 2" xfId="13430"/>
    <cellStyle name="强调文字颜色 3 2 15 3" xfId="18442"/>
    <cellStyle name="强调文字颜色 3 2 16" xfId="12493"/>
    <cellStyle name="强调文字颜色 3 2 16 2" xfId="22323"/>
    <cellStyle name="强调文字颜色 3 2 17" xfId="17510"/>
    <cellStyle name="强调文字颜色 3 2 2" xfId="2593"/>
    <cellStyle name="强调文字颜色 3 2 2 10" xfId="44020"/>
    <cellStyle name="强调文字颜色 3 2 2 2" xfId="4980"/>
    <cellStyle name="强调文字颜色 3 2 2 2 2" xfId="5993"/>
    <cellStyle name="强调文字颜色 3 2 2 2 2 2" xfId="16158"/>
    <cellStyle name="强调文字颜色 3 2 2 2 2 2 2" xfId="43011"/>
    <cellStyle name="强调文字颜色 3 2 2 2 2 3" xfId="21170"/>
    <cellStyle name="强调文字颜色 3 2 2 2 3" xfId="15158"/>
    <cellStyle name="强调文字颜色 3 2 2 2 4" xfId="20170"/>
    <cellStyle name="强调文字颜色 3 2 2 2_Sheet1" xfId="43012"/>
    <cellStyle name="强调文字颜色 3 2 2 3" xfId="3808"/>
    <cellStyle name="强调文字颜色 3 2 2 3 2" xfId="43013"/>
    <cellStyle name="强调文字颜色 3 2 2 4" xfId="14053"/>
    <cellStyle name="强调文字颜色 3 2 2 4 2" xfId="43014"/>
    <cellStyle name="强调文字颜色 3 2 2 5" xfId="19065"/>
    <cellStyle name="强调文字颜色 3 2 2 6" xfId="44648"/>
    <cellStyle name="强调文字颜色 3 2 2 7" xfId="44124"/>
    <cellStyle name="强调文字颜色 3 2 2 8" xfId="44458"/>
    <cellStyle name="强调文字颜色 3 2 2 9" xfId="44281"/>
    <cellStyle name="强调文字颜色 3 2 2_Sheet1" xfId="43015"/>
    <cellStyle name="强调文字颜色 3 2 3" xfId="4090"/>
    <cellStyle name="强调文字颜色 3 2 3 2" xfId="5410"/>
    <cellStyle name="强调文字颜色 3 2 3 2 2" xfId="15580"/>
    <cellStyle name="强调文字颜色 3 2 3 2 2 2" xfId="43016"/>
    <cellStyle name="强调文字颜色 3 2 3 2 3" xfId="20592"/>
    <cellStyle name="强调文字颜色 3 2 3 3" xfId="4981"/>
    <cellStyle name="强调文字颜色 3 2 3 3 2" xfId="15159"/>
    <cellStyle name="强调文字颜色 3 2 3 3 2 2" xfId="43017"/>
    <cellStyle name="强调文字颜色 3 2 3 3 3" xfId="20171"/>
    <cellStyle name="强调文字颜色 3 2 3 4" xfId="5994"/>
    <cellStyle name="强调文字颜色 3 2 3 4 2" xfId="16159"/>
    <cellStyle name="强调文字颜色 3 2 3 4 2 2" xfId="43018"/>
    <cellStyle name="强调文字颜色 3 2 3 4 3" xfId="21171"/>
    <cellStyle name="强调文字颜色 3 2 3 5" xfId="14321"/>
    <cellStyle name="强调文字颜色 3 2 3 5 2" xfId="48151"/>
    <cellStyle name="强调文字颜色 3 2 3 6" xfId="19333"/>
    <cellStyle name="强调文字颜色 3 2 3_Sheet1" xfId="43019"/>
    <cellStyle name="强调文字颜色 3 2 4" xfId="4982"/>
    <cellStyle name="强调文字颜色 3 2 4 2" xfId="5995"/>
    <cellStyle name="强调文字颜色 3 2 4 2 2" xfId="16160"/>
    <cellStyle name="强调文字颜色 3 2 4 2 3" xfId="21172"/>
    <cellStyle name="强调文字颜色 3 2 4 3" xfId="15160"/>
    <cellStyle name="强调文字颜色 3 2 4 3 2" xfId="43020"/>
    <cellStyle name="强调文字颜色 3 2 4 4" xfId="20172"/>
    <cellStyle name="强调文字颜色 3 2 5" xfId="4983"/>
    <cellStyle name="强调文字颜色 3 2 5 2" xfId="5996"/>
    <cellStyle name="强调文字颜色 3 2 5 2 2" xfId="16161"/>
    <cellStyle name="强调文字颜色 3 2 5 2 3" xfId="21173"/>
    <cellStyle name="强调文字颜色 3 2 5 3" xfId="15161"/>
    <cellStyle name="强调文字颜色 3 2 5 3 2" xfId="43021"/>
    <cellStyle name="强调文字颜色 3 2 5 4" xfId="20173"/>
    <cellStyle name="强调文字颜色 3 2 6" xfId="4984"/>
    <cellStyle name="强调文字颜色 3 2 6 2" xfId="5997"/>
    <cellStyle name="强调文字颜色 3 2 6 2 2" xfId="16162"/>
    <cellStyle name="强调文字颜色 3 2 6 2 3" xfId="21174"/>
    <cellStyle name="强调文字颜色 3 2 6 3" xfId="15162"/>
    <cellStyle name="强调文字颜色 3 2 6 3 2" xfId="43022"/>
    <cellStyle name="强调文字颜色 3 2 6 4" xfId="20174"/>
    <cellStyle name="强调文字颜色 3 2 7" xfId="4985"/>
    <cellStyle name="强调文字颜色 3 2 7 2" xfId="5998"/>
    <cellStyle name="强调文字颜色 3 2 7 2 2" xfId="16163"/>
    <cellStyle name="强调文字颜色 3 2 7 2 3" xfId="21175"/>
    <cellStyle name="强调文字颜色 3 2 7 3" xfId="15163"/>
    <cellStyle name="强调文字颜色 3 2 7 4" xfId="20175"/>
    <cellStyle name="强调文字颜色 3 2 8" xfId="4986"/>
    <cellStyle name="强调文字颜色 3 2 8 2" xfId="5999"/>
    <cellStyle name="强调文字颜色 3 2 8 2 2" xfId="16164"/>
    <cellStyle name="强调文字颜色 3 2 8 2 3" xfId="21176"/>
    <cellStyle name="强调文字颜色 3 2 8 3" xfId="15164"/>
    <cellStyle name="强调文字颜色 3 2 8 4" xfId="20176"/>
    <cellStyle name="强调文字颜色 3 2 9" xfId="4987"/>
    <cellStyle name="强调文字颜色 3 2 9 2" xfId="6000"/>
    <cellStyle name="强调文字颜色 3 2 9 2 2" xfId="16165"/>
    <cellStyle name="强调文字颜色 3 2 9 2 3" xfId="21177"/>
    <cellStyle name="强调文字颜色 3 2 9 3" xfId="15165"/>
    <cellStyle name="强调文字颜色 3 2 9 4" xfId="20177"/>
    <cellStyle name="强调文字颜色 3 2_2014S panel ship date" xfId="43023"/>
    <cellStyle name="强调文字颜色 3 20" xfId="47544"/>
    <cellStyle name="强调文字颜色 3 21" xfId="47545"/>
    <cellStyle name="强调文字颜色 3 22" xfId="47546"/>
    <cellStyle name="强调文字颜色 3 23" xfId="47547"/>
    <cellStyle name="强调文字颜色 3 24" xfId="47548"/>
    <cellStyle name="强调文字颜色 3 25" xfId="47549"/>
    <cellStyle name="强调文字颜色 3 26" xfId="47550"/>
    <cellStyle name="强调文字颜色 3 27" xfId="47551"/>
    <cellStyle name="强调文字颜色 3 28" xfId="47552"/>
    <cellStyle name="强调文字颜色 3 29" xfId="47553"/>
    <cellStyle name="强调文字颜色 3 3" xfId="1245"/>
    <cellStyle name="强调文字颜色 3 3 10" xfId="44687"/>
    <cellStyle name="强调文字颜色 3 3 2" xfId="2594"/>
    <cellStyle name="强调文字颜色 3 3 2 10" xfId="22626"/>
    <cellStyle name="强调文字颜色 3 3 2 2" xfId="4988"/>
    <cellStyle name="强调文字颜色 3 3 2 2 2" xfId="6001"/>
    <cellStyle name="强调文字颜色 3 3 2 2 2 2" xfId="16166"/>
    <cellStyle name="强调文字颜色 3 3 2 2 2 2 2" xfId="43024"/>
    <cellStyle name="强调文字颜色 3 3 2 2 2 3" xfId="21178"/>
    <cellStyle name="强调文字颜色 3 3 2 2 3" xfId="15166"/>
    <cellStyle name="强调文字颜色 3 3 2 2 4" xfId="20178"/>
    <cellStyle name="强调文字颜色 3 3 2 2_Sheet1" xfId="43025"/>
    <cellStyle name="强调文字颜色 3 3 2 3" xfId="3809"/>
    <cellStyle name="强调文字颜色 3 3 2 3 2" xfId="43026"/>
    <cellStyle name="强调文字颜色 3 3 2 4" xfId="14054"/>
    <cellStyle name="强调文字颜色 3 3 2 4 2" xfId="43027"/>
    <cellStyle name="强调文字颜色 3 3 2 5" xfId="19066"/>
    <cellStyle name="强调文字颜色 3 3 2 6" xfId="44647"/>
    <cellStyle name="强调文字颜色 3 3 2 7" xfId="44125"/>
    <cellStyle name="强调文字颜色 3 3 2 8" xfId="44457"/>
    <cellStyle name="强调文字颜色 3 3 2 9" xfId="44282"/>
    <cellStyle name="强调文字颜色 3 3 2_Sheet1" xfId="43028"/>
    <cellStyle name="强调文字颜色 3 3 3" xfId="4091"/>
    <cellStyle name="强调文字颜色 3 3 3 2" xfId="5411"/>
    <cellStyle name="强调文字颜色 3 3 3 2 2" xfId="15581"/>
    <cellStyle name="强调文字颜色 3 3 3 2 2 2" xfId="43029"/>
    <cellStyle name="强调文字颜色 3 3 3 2 3" xfId="20593"/>
    <cellStyle name="强调文字颜色 3 3 3 3" xfId="4989"/>
    <cellStyle name="强调文字颜色 3 3 3 3 2" xfId="15167"/>
    <cellStyle name="强调文字颜色 3 3 3 3 2 2" xfId="43030"/>
    <cellStyle name="强调文字颜色 3 3 3 3 3" xfId="20179"/>
    <cellStyle name="强调文字颜色 3 3 3 4" xfId="6002"/>
    <cellStyle name="强调文字颜色 3 3 3 4 2" xfId="16167"/>
    <cellStyle name="强调文字颜色 3 3 3 4 2 2" xfId="43031"/>
    <cellStyle name="强调文字颜色 3 3 3 4 3" xfId="21179"/>
    <cellStyle name="强调文字颜色 3 3 3 5" xfId="14322"/>
    <cellStyle name="强调文字颜色 3 3 3 6" xfId="19334"/>
    <cellStyle name="强调文字颜色 3 3 3_Sheet1" xfId="43032"/>
    <cellStyle name="强调文字颜色 3 3 4" xfId="3168"/>
    <cellStyle name="强调文字颜色 3 3 4 2" xfId="13431"/>
    <cellStyle name="强调文字颜色 3 3 4 2 2" xfId="43033"/>
    <cellStyle name="强调文字颜色 3 3 4 3" xfId="18443"/>
    <cellStyle name="强调文字颜色 3 3 5" xfId="12669"/>
    <cellStyle name="强调文字颜色 3 3 5 2" xfId="43034"/>
    <cellStyle name="强调文字颜色 3 3 5 3" xfId="22324"/>
    <cellStyle name="强调文字颜色 3 3 6" xfId="17686"/>
    <cellStyle name="强调文字颜色 3 3 6 2" xfId="22593"/>
    <cellStyle name="强调文字颜色 3 3 7" xfId="44789"/>
    <cellStyle name="强调文字颜色 3 3 8" xfId="44001"/>
    <cellStyle name="强调文字颜色 3 3 9" xfId="44557"/>
    <cellStyle name="强调文字颜色 3 3_2014S panel ship date" xfId="43035"/>
    <cellStyle name="强调文字颜色 3 30" xfId="47554"/>
    <cellStyle name="强调文字颜色 3 31" xfId="47555"/>
    <cellStyle name="强调文字颜色 3 32" xfId="47556"/>
    <cellStyle name="强调文字颜色 3 33" xfId="47557"/>
    <cellStyle name="强调文字颜色 3 4" xfId="4089"/>
    <cellStyle name="强调文字颜色 3 4 10" xfId="22624"/>
    <cellStyle name="强调文字颜色 3 4 11" xfId="47558"/>
    <cellStyle name="强调文字颜色 3 4 2" xfId="4270"/>
    <cellStyle name="强调文字颜色 3 4 2 2" xfId="14500"/>
    <cellStyle name="强调文字颜色 3 4 2 2 2" xfId="43036"/>
    <cellStyle name="强调文字颜色 3 4 2 3" xfId="19512"/>
    <cellStyle name="强调文字颜色 3 4 2_Sheet1" xfId="43037"/>
    <cellStyle name="强调文字颜色 3 4 3" xfId="11292"/>
    <cellStyle name="强调文字颜色 3 4 3 2" xfId="43038"/>
    <cellStyle name="强调文字颜色 3 4 3 3" xfId="22325"/>
    <cellStyle name="强调文字颜色 3 4 4" xfId="14320"/>
    <cellStyle name="强调文字颜色 3 4 4 2" xfId="43039"/>
    <cellStyle name="强调文字颜色 3 4 5" xfId="19332"/>
    <cellStyle name="强调文字颜色 3 4 6" xfId="44649"/>
    <cellStyle name="强调文字颜色 3 4 7" xfId="44123"/>
    <cellStyle name="强调文字颜色 3 4 8" xfId="44459"/>
    <cellStyle name="强调文字颜色 3 4 9" xfId="44280"/>
    <cellStyle name="强调文字颜色 3 4_Sheet1" xfId="43040"/>
    <cellStyle name="强调文字颜色 3 5" xfId="3807"/>
    <cellStyle name="强调文字颜色 3 5 2" xfId="14052"/>
    <cellStyle name="强调文字颜色 3 5 2 2" xfId="43042"/>
    <cellStyle name="强调文字颜色 3 5 3" xfId="19064"/>
    <cellStyle name="强调文字颜色 3 5 3 2" xfId="43043"/>
    <cellStyle name="强调文字颜色 3 5 4" xfId="43044"/>
    <cellStyle name="强调文字颜色 3 5 5" xfId="43041"/>
    <cellStyle name="强调文字颜色 3 5_Sheet2" xfId="43045"/>
    <cellStyle name="强调文字颜色 3 6" xfId="12426"/>
    <cellStyle name="强调文字颜色 3 6 2" xfId="47559"/>
    <cellStyle name="强调文字颜色 3 6 3" xfId="43046"/>
    <cellStyle name="强调文字颜色 3 7" xfId="17443"/>
    <cellStyle name="强调文字颜色 3 7 2" xfId="47560"/>
    <cellStyle name="强调文字颜色 3 8" xfId="47561"/>
    <cellStyle name="强调文字颜色 3 9" xfId="47562"/>
    <cellStyle name="强调文字颜色 3_Ecommerce_2014Fall_Fashion bedding_MP_forecast evaluation_20140418" xfId="4540"/>
    <cellStyle name="强调文字颜色 4" xfId="994"/>
    <cellStyle name="强调文字颜色 4 10" xfId="47563"/>
    <cellStyle name="强调文字颜色 4 11" xfId="47564"/>
    <cellStyle name="强调文字颜色 4 12" xfId="47565"/>
    <cellStyle name="强调文字颜色 4 13" xfId="47566"/>
    <cellStyle name="强调文字颜色 4 14" xfId="47567"/>
    <cellStyle name="强调文字颜色 4 15" xfId="47568"/>
    <cellStyle name="强调文字颜色 4 16" xfId="47569"/>
    <cellStyle name="强调文字颜色 4 17" xfId="47570"/>
    <cellStyle name="强调文字颜色 4 18" xfId="47571"/>
    <cellStyle name="强调文字颜色 4 19" xfId="47572"/>
    <cellStyle name="强调文字颜色 4 2" xfId="1062"/>
    <cellStyle name="强调文字颜色 4 2 10" xfId="4990"/>
    <cellStyle name="强调文字颜色 4 2 10 2" xfId="6003"/>
    <cellStyle name="强调文字颜色 4 2 10 2 2" xfId="16168"/>
    <cellStyle name="强调文字颜色 4 2 10 2 3" xfId="21180"/>
    <cellStyle name="强调文字颜色 4 2 10 3" xfId="15168"/>
    <cellStyle name="强调文字颜色 4 2 10 4" xfId="20180"/>
    <cellStyle name="强调文字颜色 4 2 11" xfId="4991"/>
    <cellStyle name="强调文字颜色 4 2 11 2" xfId="6004"/>
    <cellStyle name="强调文字颜色 4 2 11 2 2" xfId="16169"/>
    <cellStyle name="强调文字颜色 4 2 11 2 3" xfId="21181"/>
    <cellStyle name="强调文字颜色 4 2 11 3" xfId="15169"/>
    <cellStyle name="强调文字颜色 4 2 11 4" xfId="20181"/>
    <cellStyle name="强调文字颜色 4 2 12" xfId="4992"/>
    <cellStyle name="强调文字颜色 4 2 12 2" xfId="6005"/>
    <cellStyle name="强调文字颜色 4 2 12 2 2" xfId="16170"/>
    <cellStyle name="强调文字颜色 4 2 12 2 3" xfId="21182"/>
    <cellStyle name="强调文字颜色 4 2 12 3" xfId="15170"/>
    <cellStyle name="强调文字颜色 4 2 12 4" xfId="20182"/>
    <cellStyle name="强调文字颜色 4 2 13" xfId="4993"/>
    <cellStyle name="强调文字颜色 4 2 13 2" xfId="6006"/>
    <cellStyle name="强调文字颜色 4 2 13 2 2" xfId="16171"/>
    <cellStyle name="强调文字颜色 4 2 13 2 3" xfId="21183"/>
    <cellStyle name="强调文字颜色 4 2 13 3" xfId="15171"/>
    <cellStyle name="强调文字颜色 4 2 13 4" xfId="20183"/>
    <cellStyle name="强调文字颜色 4 2 14" xfId="4994"/>
    <cellStyle name="强调文字颜色 4 2 14 2" xfId="6007"/>
    <cellStyle name="强调文字颜色 4 2 14 2 2" xfId="16172"/>
    <cellStyle name="强调文字颜色 4 2 14 2 3" xfId="21184"/>
    <cellStyle name="强调文字颜色 4 2 14 3" xfId="15172"/>
    <cellStyle name="强调文字颜色 4 2 14 4" xfId="20184"/>
    <cellStyle name="强调文字颜色 4 2 15" xfId="3169"/>
    <cellStyle name="强调文字颜色 4 2 15 2" xfId="13432"/>
    <cellStyle name="强调文字颜色 4 2 15 3" xfId="18444"/>
    <cellStyle name="强调文字颜色 4 2 16" xfId="12494"/>
    <cellStyle name="强调文字颜色 4 2 16 2" xfId="22326"/>
    <cellStyle name="强调文字颜色 4 2 17" xfId="17511"/>
    <cellStyle name="强调文字颜色 4 2 2" xfId="2595"/>
    <cellStyle name="强调文字颜色 4 2 2 10" xfId="44758"/>
    <cellStyle name="强调文字颜色 4 2 2 2" xfId="4995"/>
    <cellStyle name="强调文字颜色 4 2 2 2 2" xfId="6008"/>
    <cellStyle name="强调文字颜色 4 2 2 2 2 2" xfId="16173"/>
    <cellStyle name="强调文字颜色 4 2 2 2 2 2 2" xfId="43047"/>
    <cellStyle name="强调文字颜色 4 2 2 2 2 3" xfId="21185"/>
    <cellStyle name="强调文字颜色 4 2 2 2 3" xfId="15173"/>
    <cellStyle name="强调文字颜色 4 2 2 2 4" xfId="20185"/>
    <cellStyle name="强调文字颜色 4 2 2 2_Sheet1" xfId="43048"/>
    <cellStyle name="强调文字颜色 4 2 2 3" xfId="3811"/>
    <cellStyle name="强调文字颜色 4 2 2 3 2" xfId="43049"/>
    <cellStyle name="强调文字颜色 4 2 2 4" xfId="14056"/>
    <cellStyle name="强调文字颜色 4 2 2 4 2" xfId="43050"/>
    <cellStyle name="强调文字颜色 4 2 2 5" xfId="19068"/>
    <cellStyle name="强调文字颜色 4 2 2 6" xfId="44645"/>
    <cellStyle name="强调文字颜色 4 2 2 7" xfId="44127"/>
    <cellStyle name="强调文字颜色 4 2 2 8" xfId="44455"/>
    <cellStyle name="强调文字颜色 4 2 2 9" xfId="44283"/>
    <cellStyle name="强调文字颜色 4 2 2_Sheet1" xfId="43051"/>
    <cellStyle name="强调文字颜色 4 2 3" xfId="4093"/>
    <cellStyle name="强调文字颜色 4 2 3 2" xfId="5412"/>
    <cellStyle name="强调文字颜色 4 2 3 2 2" xfId="15582"/>
    <cellStyle name="强调文字颜色 4 2 3 2 2 2" xfId="43052"/>
    <cellStyle name="强调文字颜色 4 2 3 2 3" xfId="20594"/>
    <cellStyle name="强调文字颜色 4 2 3 3" xfId="4996"/>
    <cellStyle name="强调文字颜色 4 2 3 3 2" xfId="15174"/>
    <cellStyle name="强调文字颜色 4 2 3 3 2 2" xfId="43053"/>
    <cellStyle name="强调文字颜色 4 2 3 3 3" xfId="20186"/>
    <cellStyle name="强调文字颜色 4 2 3 4" xfId="6009"/>
    <cellStyle name="强调文字颜色 4 2 3 4 2" xfId="16174"/>
    <cellStyle name="强调文字颜色 4 2 3 4 2 2" xfId="43054"/>
    <cellStyle name="强调文字颜色 4 2 3 4 3" xfId="21186"/>
    <cellStyle name="强调文字颜色 4 2 3 5" xfId="14324"/>
    <cellStyle name="强调文字颜色 4 2 3 5 2" xfId="48152"/>
    <cellStyle name="强调文字颜色 4 2 3 6" xfId="19336"/>
    <cellStyle name="强调文字颜色 4 2 3_Sheet1" xfId="43055"/>
    <cellStyle name="强调文字颜色 4 2 4" xfId="4997"/>
    <cellStyle name="强调文字颜色 4 2 4 2" xfId="6010"/>
    <cellStyle name="强调文字颜色 4 2 4 2 2" xfId="16175"/>
    <cellStyle name="强调文字颜色 4 2 4 2 3" xfId="21187"/>
    <cellStyle name="强调文字颜色 4 2 4 3" xfId="15175"/>
    <cellStyle name="强调文字颜色 4 2 4 3 2" xfId="43056"/>
    <cellStyle name="强调文字颜色 4 2 4 4" xfId="20187"/>
    <cellStyle name="强调文字颜色 4 2 5" xfId="4998"/>
    <cellStyle name="强调文字颜色 4 2 5 2" xfId="6011"/>
    <cellStyle name="强调文字颜色 4 2 5 2 2" xfId="16176"/>
    <cellStyle name="强调文字颜色 4 2 5 2 3" xfId="21188"/>
    <cellStyle name="强调文字颜色 4 2 5 3" xfId="15176"/>
    <cellStyle name="强调文字颜色 4 2 5 3 2" xfId="43057"/>
    <cellStyle name="强调文字颜色 4 2 5 4" xfId="20188"/>
    <cellStyle name="强调文字颜色 4 2 6" xfId="4999"/>
    <cellStyle name="强调文字颜色 4 2 6 2" xfId="6012"/>
    <cellStyle name="强调文字颜色 4 2 6 2 2" xfId="16177"/>
    <cellStyle name="强调文字颜色 4 2 6 2 3" xfId="21189"/>
    <cellStyle name="强调文字颜色 4 2 6 3" xfId="15177"/>
    <cellStyle name="强调文字颜色 4 2 6 3 2" xfId="43058"/>
    <cellStyle name="强调文字颜色 4 2 6 4" xfId="20189"/>
    <cellStyle name="强调文字颜色 4 2 7" xfId="5000"/>
    <cellStyle name="强调文字颜色 4 2 7 2" xfId="6013"/>
    <cellStyle name="强调文字颜色 4 2 7 2 2" xfId="16178"/>
    <cellStyle name="强调文字颜色 4 2 7 2 3" xfId="21190"/>
    <cellStyle name="强调文字颜色 4 2 7 3" xfId="15178"/>
    <cellStyle name="强调文字颜色 4 2 7 4" xfId="20190"/>
    <cellStyle name="强调文字颜色 4 2 8" xfId="5001"/>
    <cellStyle name="强调文字颜色 4 2 8 2" xfId="6014"/>
    <cellStyle name="强调文字颜色 4 2 8 2 2" xfId="16179"/>
    <cellStyle name="强调文字颜色 4 2 8 2 3" xfId="21191"/>
    <cellStyle name="强调文字颜色 4 2 8 3" xfId="15179"/>
    <cellStyle name="强调文字颜色 4 2 8 4" xfId="20191"/>
    <cellStyle name="强调文字颜色 4 2 9" xfId="5002"/>
    <cellStyle name="强调文字颜色 4 2 9 2" xfId="6015"/>
    <cellStyle name="强调文字颜色 4 2 9 2 2" xfId="16180"/>
    <cellStyle name="强调文字颜色 4 2 9 2 3" xfId="21192"/>
    <cellStyle name="强调文字颜色 4 2 9 3" xfId="15180"/>
    <cellStyle name="强调文字颜色 4 2 9 4" xfId="20192"/>
    <cellStyle name="强调文字颜色 4 2_2014S panel ship date" xfId="43059"/>
    <cellStyle name="强调文字颜色 4 20" xfId="47573"/>
    <cellStyle name="强调文字颜色 4 21" xfId="47574"/>
    <cellStyle name="强调文字颜色 4 22" xfId="47575"/>
    <cellStyle name="强调文字颜色 4 23" xfId="47576"/>
    <cellStyle name="强调文字颜色 4 24" xfId="47577"/>
    <cellStyle name="强调文字颜色 4 25" xfId="47578"/>
    <cellStyle name="强调文字颜色 4 26" xfId="47579"/>
    <cellStyle name="强调文字颜色 4 27" xfId="47580"/>
    <cellStyle name="强调文字颜色 4 28" xfId="47581"/>
    <cellStyle name="强调文字颜色 4 29" xfId="47582"/>
    <cellStyle name="强调文字颜色 4 3" xfId="1246"/>
    <cellStyle name="强调文字颜色 4 3 10" xfId="44201"/>
    <cellStyle name="强调文字颜色 4 3 2" xfId="2596"/>
    <cellStyle name="强调文字颜色 4 3 2 10" xfId="44346"/>
    <cellStyle name="强调文字颜色 4 3 2 2" xfId="5003"/>
    <cellStyle name="强调文字颜色 4 3 2 2 2" xfId="6016"/>
    <cellStyle name="强调文字颜色 4 3 2 2 2 2" xfId="16181"/>
    <cellStyle name="强调文字颜色 4 3 2 2 2 2 2" xfId="43060"/>
    <cellStyle name="强调文字颜色 4 3 2 2 2 3" xfId="21193"/>
    <cellStyle name="强调文字颜色 4 3 2 2 3" xfId="15181"/>
    <cellStyle name="强调文字颜色 4 3 2 2 4" xfId="20193"/>
    <cellStyle name="强调文字颜色 4 3 2 2_Sheet1" xfId="43061"/>
    <cellStyle name="强调文字颜色 4 3 2 3" xfId="3812"/>
    <cellStyle name="强调文字颜色 4 3 2 3 2" xfId="43062"/>
    <cellStyle name="强调文字颜色 4 3 2 4" xfId="14057"/>
    <cellStyle name="强调文字颜色 4 3 2 4 2" xfId="43063"/>
    <cellStyle name="强调文字颜色 4 3 2 5" xfId="19069"/>
    <cellStyle name="强调文字颜色 4 3 2 6" xfId="44644"/>
    <cellStyle name="强调文字颜色 4 3 2 7" xfId="44128"/>
    <cellStyle name="强调文字颜色 4 3 2 8" xfId="44454"/>
    <cellStyle name="强调文字颜色 4 3 2 9" xfId="44284"/>
    <cellStyle name="强调文字颜色 4 3 2_Sheet1" xfId="43064"/>
    <cellStyle name="强调文字颜色 4 3 3" xfId="4094"/>
    <cellStyle name="强调文字颜色 4 3 3 2" xfId="5413"/>
    <cellStyle name="强调文字颜色 4 3 3 2 2" xfId="15583"/>
    <cellStyle name="强调文字颜色 4 3 3 2 2 2" xfId="43065"/>
    <cellStyle name="强调文字颜色 4 3 3 2 3" xfId="20595"/>
    <cellStyle name="强调文字颜色 4 3 3 3" xfId="5004"/>
    <cellStyle name="强调文字颜色 4 3 3 3 2" xfId="15182"/>
    <cellStyle name="强调文字颜色 4 3 3 3 2 2" xfId="43066"/>
    <cellStyle name="强调文字颜色 4 3 3 3 3" xfId="20194"/>
    <cellStyle name="强调文字颜色 4 3 3 4" xfId="6017"/>
    <cellStyle name="强调文字颜色 4 3 3 4 2" xfId="16182"/>
    <cellStyle name="强调文字颜色 4 3 3 4 2 2" xfId="43067"/>
    <cellStyle name="强调文字颜色 4 3 3 4 3" xfId="21194"/>
    <cellStyle name="强调文字颜色 4 3 3 5" xfId="14325"/>
    <cellStyle name="强调文字颜色 4 3 3 6" xfId="19337"/>
    <cellStyle name="强调文字颜色 4 3 3_Sheet1" xfId="43068"/>
    <cellStyle name="强调文字颜色 4 3 4" xfId="3170"/>
    <cellStyle name="强调文字颜色 4 3 4 2" xfId="13433"/>
    <cellStyle name="强调文字颜色 4 3 4 2 2" xfId="43069"/>
    <cellStyle name="强调文字颜色 4 3 4 3" xfId="18445"/>
    <cellStyle name="强调文字颜色 4 3 5" xfId="12670"/>
    <cellStyle name="强调文字颜色 4 3 5 2" xfId="43070"/>
    <cellStyle name="强调文字颜色 4 3 5 3" xfId="22327"/>
    <cellStyle name="强调文字颜色 4 3 6" xfId="17687"/>
    <cellStyle name="强调文字颜色 4 3 6 2" xfId="22592"/>
    <cellStyle name="强调文字颜色 4 3 7" xfId="44788"/>
    <cellStyle name="强调文字颜色 4 3 8" xfId="44003"/>
    <cellStyle name="强调文字颜色 4 3 9" xfId="22485"/>
    <cellStyle name="强调文字颜色 4 3_2014S panel ship date" xfId="43071"/>
    <cellStyle name="强调文字颜色 4 30" xfId="47583"/>
    <cellStyle name="强调文字颜色 4 31" xfId="47584"/>
    <cellStyle name="强调文字颜色 4 32" xfId="47585"/>
    <cellStyle name="强调文字颜色 4 33" xfId="47586"/>
    <cellStyle name="强调文字颜色 4 4" xfId="4092"/>
    <cellStyle name="强调文字颜色 4 4 10" xfId="44347"/>
    <cellStyle name="强调文字颜色 4 4 11" xfId="47587"/>
    <cellStyle name="强调文字颜色 4 4 2" xfId="4271"/>
    <cellStyle name="强调文字颜色 4 4 2 2" xfId="14501"/>
    <cellStyle name="强调文字颜色 4 4 2 2 2" xfId="43072"/>
    <cellStyle name="强调文字颜色 4 4 2 3" xfId="19513"/>
    <cellStyle name="强调文字颜色 4 4 2_Sheet1" xfId="43073"/>
    <cellStyle name="强调文字颜色 4 4 3" xfId="11293"/>
    <cellStyle name="强调文字颜色 4 4 3 2" xfId="43074"/>
    <cellStyle name="强调文字颜色 4 4 3 3" xfId="22328"/>
    <cellStyle name="强调文字颜色 4 4 4" xfId="14323"/>
    <cellStyle name="强调文字颜色 4 4 4 2" xfId="43075"/>
    <cellStyle name="强调文字颜色 4 4 5" xfId="19335"/>
    <cellStyle name="强调文字颜色 4 4 6" xfId="44646"/>
    <cellStyle name="强调文字颜色 4 4 7" xfId="44126"/>
    <cellStyle name="强调文字颜色 4 4 8" xfId="44456"/>
    <cellStyle name="强调文字颜色 4 4 9" xfId="22570"/>
    <cellStyle name="强调文字颜色 4 4_Sheet1" xfId="43076"/>
    <cellStyle name="强调文字颜色 4 5" xfId="3810"/>
    <cellStyle name="强调文字颜色 4 5 2" xfId="14055"/>
    <cellStyle name="强调文字颜色 4 5 2 2" xfId="43078"/>
    <cellStyle name="强调文字颜色 4 5 3" xfId="19067"/>
    <cellStyle name="强调文字颜色 4 5 3 2" xfId="43079"/>
    <cellStyle name="强调文字颜色 4 5 4" xfId="43080"/>
    <cellStyle name="强调文字颜色 4 5 5" xfId="43077"/>
    <cellStyle name="强调文字颜色 4 5_Sheet2" xfId="43081"/>
    <cellStyle name="强调文字颜色 4 6" xfId="12427"/>
    <cellStyle name="强调文字颜色 4 6 2" xfId="47588"/>
    <cellStyle name="强调文字颜色 4 6 3" xfId="43082"/>
    <cellStyle name="强调文字颜色 4 7" xfId="17444"/>
    <cellStyle name="强调文字颜色 4 7 2" xfId="47589"/>
    <cellStyle name="强调文字颜色 4 8" xfId="47590"/>
    <cellStyle name="强调文字颜色 4 9" xfId="47591"/>
    <cellStyle name="强调文字颜色 4_Ecommerce_2014Fall_Fashion bedding_MP_forecast evaluation_20140418" xfId="4541"/>
    <cellStyle name="强调文字颜色 5" xfId="995"/>
    <cellStyle name="强调文字颜色 5 10" xfId="47592"/>
    <cellStyle name="强调文字颜色 5 11" xfId="47593"/>
    <cellStyle name="强调文字颜色 5 12" xfId="47594"/>
    <cellStyle name="强调文字颜色 5 13" xfId="47595"/>
    <cellStyle name="强调文字颜色 5 14" xfId="47596"/>
    <cellStyle name="强调文字颜色 5 15" xfId="47597"/>
    <cellStyle name="强调文字颜色 5 16" xfId="47598"/>
    <cellStyle name="强调文字颜色 5 17" xfId="47599"/>
    <cellStyle name="强调文字颜色 5 18" xfId="47600"/>
    <cellStyle name="强调文字颜色 5 19" xfId="47601"/>
    <cellStyle name="强调文字颜色 5 2" xfId="1063"/>
    <cellStyle name="强调文字颜色 5 2 10" xfId="5005"/>
    <cellStyle name="强调文字颜色 5 2 10 2" xfId="6018"/>
    <cellStyle name="强调文字颜色 5 2 10 2 2" xfId="16183"/>
    <cellStyle name="强调文字颜色 5 2 10 2 3" xfId="21195"/>
    <cellStyle name="强调文字颜色 5 2 10 3" xfId="15183"/>
    <cellStyle name="强调文字颜色 5 2 10 4" xfId="20195"/>
    <cellStyle name="强调文字颜色 5 2 11" xfId="5006"/>
    <cellStyle name="强调文字颜色 5 2 11 2" xfId="6019"/>
    <cellStyle name="强调文字颜色 5 2 11 2 2" xfId="16184"/>
    <cellStyle name="强调文字颜色 5 2 11 2 3" xfId="21196"/>
    <cellStyle name="强调文字颜色 5 2 11 3" xfId="15184"/>
    <cellStyle name="强调文字颜色 5 2 11 4" xfId="20196"/>
    <cellStyle name="强调文字颜色 5 2 12" xfId="5007"/>
    <cellStyle name="强调文字颜色 5 2 12 2" xfId="6020"/>
    <cellStyle name="强调文字颜色 5 2 12 2 2" xfId="16185"/>
    <cellStyle name="强调文字颜色 5 2 12 2 3" xfId="21197"/>
    <cellStyle name="强调文字颜色 5 2 12 3" xfId="15185"/>
    <cellStyle name="强调文字颜色 5 2 12 4" xfId="20197"/>
    <cellStyle name="强调文字颜色 5 2 13" xfId="5008"/>
    <cellStyle name="强调文字颜色 5 2 13 2" xfId="6021"/>
    <cellStyle name="强调文字颜色 5 2 13 2 2" xfId="16186"/>
    <cellStyle name="强调文字颜色 5 2 13 2 3" xfId="21198"/>
    <cellStyle name="强调文字颜色 5 2 13 3" xfId="15186"/>
    <cellStyle name="强调文字颜色 5 2 13 4" xfId="20198"/>
    <cellStyle name="强调文字颜色 5 2 14" xfId="5009"/>
    <cellStyle name="强调文字颜色 5 2 14 2" xfId="6022"/>
    <cellStyle name="强调文字颜色 5 2 14 2 2" xfId="16187"/>
    <cellStyle name="强调文字颜色 5 2 14 2 3" xfId="21199"/>
    <cellStyle name="强调文字颜色 5 2 14 3" xfId="15187"/>
    <cellStyle name="强调文字颜色 5 2 14 4" xfId="20199"/>
    <cellStyle name="强调文字颜色 5 2 15" xfId="3171"/>
    <cellStyle name="强调文字颜色 5 2 15 2" xfId="13434"/>
    <cellStyle name="强调文字颜色 5 2 15 3" xfId="18446"/>
    <cellStyle name="强调文字颜色 5 2 16" xfId="12495"/>
    <cellStyle name="强调文字颜色 5 2 16 2" xfId="22329"/>
    <cellStyle name="强调文字颜色 5 2 17" xfId="17512"/>
    <cellStyle name="强调文字颜色 5 2 2" xfId="2597"/>
    <cellStyle name="强调文字颜色 5 2 2 10" xfId="44537"/>
    <cellStyle name="强调文字颜色 5 2 2 2" xfId="5010"/>
    <cellStyle name="强调文字颜色 5 2 2 2 2" xfId="6023"/>
    <cellStyle name="强调文字颜色 5 2 2 2 2 2" xfId="16188"/>
    <cellStyle name="强调文字颜色 5 2 2 2 2 2 2" xfId="43083"/>
    <cellStyle name="强调文字颜色 5 2 2 2 2 3" xfId="21200"/>
    <cellStyle name="强调文字颜色 5 2 2 2 3" xfId="15188"/>
    <cellStyle name="强调文字颜色 5 2 2 2 4" xfId="20200"/>
    <cellStyle name="强调文字颜色 5 2 2 2_Sheet1" xfId="43084"/>
    <cellStyle name="强调文字颜色 5 2 2 3" xfId="3813"/>
    <cellStyle name="强调文字颜色 5 2 2 3 2" xfId="43085"/>
    <cellStyle name="强调文字颜色 5 2 2 4" xfId="14058"/>
    <cellStyle name="强调文字颜色 5 2 2 4 2" xfId="43086"/>
    <cellStyle name="强调文字颜色 5 2 2 5" xfId="19070"/>
    <cellStyle name="强调文字颜色 5 2 2 6" xfId="44642"/>
    <cellStyle name="强调文字颜色 5 2 2 7" xfId="44130"/>
    <cellStyle name="强调文字颜色 5 2 2 8" xfId="44452"/>
    <cellStyle name="强调文字颜色 5 2 2 9" xfId="44286"/>
    <cellStyle name="强调文字颜色 5 2 2_Sheet1" xfId="43087"/>
    <cellStyle name="强调文字颜色 5 2 3" xfId="4096"/>
    <cellStyle name="强调文字颜色 5 2 3 2" xfId="5414"/>
    <cellStyle name="强调文字颜色 5 2 3 2 2" xfId="15584"/>
    <cellStyle name="强调文字颜色 5 2 3 2 2 2" xfId="43088"/>
    <cellStyle name="强调文字颜色 5 2 3 2 3" xfId="20596"/>
    <cellStyle name="强调文字颜色 5 2 3 3" xfId="5011"/>
    <cellStyle name="强调文字颜色 5 2 3 3 2" xfId="15189"/>
    <cellStyle name="强调文字颜色 5 2 3 3 2 2" xfId="43089"/>
    <cellStyle name="强调文字颜色 5 2 3 3 3" xfId="20201"/>
    <cellStyle name="强调文字颜色 5 2 3 4" xfId="6024"/>
    <cellStyle name="强调文字颜色 5 2 3 4 2" xfId="16189"/>
    <cellStyle name="强调文字颜色 5 2 3 4 2 2" xfId="43090"/>
    <cellStyle name="强调文字颜色 5 2 3 4 3" xfId="21201"/>
    <cellStyle name="强调文字颜色 5 2 3 5" xfId="14327"/>
    <cellStyle name="强调文字颜色 5 2 3 5 2" xfId="48153"/>
    <cellStyle name="强调文字颜色 5 2 3 6" xfId="19339"/>
    <cellStyle name="强调文字颜色 5 2 3_Sheet1" xfId="43091"/>
    <cellStyle name="强调文字颜色 5 2 4" xfId="5012"/>
    <cellStyle name="强调文字颜色 5 2 4 2" xfId="6025"/>
    <cellStyle name="强调文字颜色 5 2 4 2 2" xfId="16190"/>
    <cellStyle name="强调文字颜色 5 2 4 2 3" xfId="21202"/>
    <cellStyle name="强调文字颜色 5 2 4 3" xfId="15190"/>
    <cellStyle name="强调文字颜色 5 2 4 3 2" xfId="43092"/>
    <cellStyle name="强调文字颜色 5 2 4 4" xfId="20202"/>
    <cellStyle name="强调文字颜色 5 2 5" xfId="5013"/>
    <cellStyle name="强调文字颜色 5 2 5 2" xfId="6026"/>
    <cellStyle name="强调文字颜色 5 2 5 2 2" xfId="16191"/>
    <cellStyle name="强调文字颜色 5 2 5 2 3" xfId="21203"/>
    <cellStyle name="强调文字颜色 5 2 5 3" xfId="15191"/>
    <cellStyle name="强调文字颜色 5 2 5 3 2" xfId="43093"/>
    <cellStyle name="强调文字颜色 5 2 5 4" xfId="20203"/>
    <cellStyle name="强调文字颜色 5 2 6" xfId="5014"/>
    <cellStyle name="强调文字颜色 5 2 6 2" xfId="6027"/>
    <cellStyle name="强调文字颜色 5 2 6 2 2" xfId="16192"/>
    <cellStyle name="强调文字颜色 5 2 6 2 3" xfId="21204"/>
    <cellStyle name="强调文字颜色 5 2 6 3" xfId="15192"/>
    <cellStyle name="强调文字颜色 5 2 6 3 2" xfId="43094"/>
    <cellStyle name="强调文字颜色 5 2 6 4" xfId="20204"/>
    <cellStyle name="强调文字颜色 5 2 7" xfId="5015"/>
    <cellStyle name="强调文字颜色 5 2 7 2" xfId="6028"/>
    <cellStyle name="强调文字颜色 5 2 7 2 2" xfId="16193"/>
    <cellStyle name="强调文字颜色 5 2 7 2 3" xfId="21205"/>
    <cellStyle name="强调文字颜色 5 2 7 3" xfId="15193"/>
    <cellStyle name="强调文字颜色 5 2 7 4" xfId="20205"/>
    <cellStyle name="强调文字颜色 5 2 8" xfId="5016"/>
    <cellStyle name="强调文字颜色 5 2 8 2" xfId="6029"/>
    <cellStyle name="强调文字颜色 5 2 8 2 2" xfId="16194"/>
    <cellStyle name="强调文字颜色 5 2 8 2 3" xfId="21206"/>
    <cellStyle name="强调文字颜色 5 2 8 3" xfId="15194"/>
    <cellStyle name="强调文字颜色 5 2 8 4" xfId="20206"/>
    <cellStyle name="强调文字颜色 5 2 9" xfId="5017"/>
    <cellStyle name="强调文字颜色 5 2 9 2" xfId="6030"/>
    <cellStyle name="强调文字颜色 5 2 9 2 2" xfId="16195"/>
    <cellStyle name="强调文字颜色 5 2 9 2 3" xfId="21207"/>
    <cellStyle name="强调文字颜色 5 2 9 3" xfId="15195"/>
    <cellStyle name="强调文字颜色 5 2 9 4" xfId="20207"/>
    <cellStyle name="强调文字颜色 5 2_2014S panel ship date" xfId="43095"/>
    <cellStyle name="强调文字颜色 5 20" xfId="47602"/>
    <cellStyle name="强调文字颜色 5 21" xfId="47603"/>
    <cellStyle name="强调文字颜色 5 22" xfId="47604"/>
    <cellStyle name="强调文字颜色 5 23" xfId="47605"/>
    <cellStyle name="强调文字颜色 5 24" xfId="47606"/>
    <cellStyle name="强调文字颜色 5 25" xfId="47607"/>
    <cellStyle name="强调文字颜色 5 26" xfId="47608"/>
    <cellStyle name="强调文字颜色 5 27" xfId="47609"/>
    <cellStyle name="强调文字颜色 5 28" xfId="47610"/>
    <cellStyle name="强调文字颜色 5 29" xfId="47611"/>
    <cellStyle name="强调文字颜色 5 3" xfId="1247"/>
    <cellStyle name="强调文字颜色 5 3 10" xfId="44202"/>
    <cellStyle name="强调文字颜色 5 3 2" xfId="2598"/>
    <cellStyle name="强调文字颜色 5 3 2 10" xfId="43980"/>
    <cellStyle name="强调文字颜色 5 3 2 2" xfId="5018"/>
    <cellStyle name="强调文字颜色 5 3 2 2 2" xfId="6031"/>
    <cellStyle name="强调文字颜色 5 3 2 2 2 2" xfId="16196"/>
    <cellStyle name="强调文字颜色 5 3 2 2 2 2 2" xfId="43096"/>
    <cellStyle name="强调文字颜色 5 3 2 2 2 3" xfId="21208"/>
    <cellStyle name="强调文字颜色 5 3 2 2 3" xfId="15196"/>
    <cellStyle name="强调文字颜色 5 3 2 2 4" xfId="20208"/>
    <cellStyle name="强调文字颜色 5 3 2 2_Sheet1" xfId="43097"/>
    <cellStyle name="强调文字颜色 5 3 2 3" xfId="3814"/>
    <cellStyle name="强调文字颜色 5 3 2 3 2" xfId="43098"/>
    <cellStyle name="强调文字颜色 5 3 2 4" xfId="14059"/>
    <cellStyle name="强调文字颜色 5 3 2 4 2" xfId="43099"/>
    <cellStyle name="强调文字颜色 5 3 2 5" xfId="19071"/>
    <cellStyle name="强调文字颜色 5 3 2 6" xfId="44641"/>
    <cellStyle name="强调文字颜色 5 3 2 7" xfId="44131"/>
    <cellStyle name="强调文字颜色 5 3 2 8" xfId="44451"/>
    <cellStyle name="强调文字颜色 5 3 2 9" xfId="44287"/>
    <cellStyle name="强调文字颜色 5 3 2_Sheet1" xfId="43100"/>
    <cellStyle name="强调文字颜色 5 3 3" xfId="4097"/>
    <cellStyle name="强调文字颜色 5 3 3 2" xfId="5415"/>
    <cellStyle name="强调文字颜色 5 3 3 2 2" xfId="15585"/>
    <cellStyle name="强调文字颜色 5 3 3 2 2 2" xfId="43101"/>
    <cellStyle name="强调文字颜色 5 3 3 2 3" xfId="20597"/>
    <cellStyle name="强调文字颜色 5 3 3 3" xfId="5019"/>
    <cellStyle name="强调文字颜色 5 3 3 3 2" xfId="15197"/>
    <cellStyle name="强调文字颜色 5 3 3 3 2 2" xfId="43102"/>
    <cellStyle name="强调文字颜色 5 3 3 3 3" xfId="20209"/>
    <cellStyle name="强调文字颜色 5 3 3 4" xfId="6032"/>
    <cellStyle name="强调文字颜色 5 3 3 4 2" xfId="16197"/>
    <cellStyle name="强调文字颜色 5 3 3 4 2 2" xfId="43103"/>
    <cellStyle name="强调文字颜色 5 3 3 4 3" xfId="21209"/>
    <cellStyle name="强调文字颜色 5 3 3 5" xfId="14328"/>
    <cellStyle name="强调文字颜色 5 3 3 6" xfId="19340"/>
    <cellStyle name="强调文字颜色 5 3 3_Sheet1" xfId="43104"/>
    <cellStyle name="强调文字颜色 5 3 4" xfId="12671"/>
    <cellStyle name="强调文字颜色 5 3 4 2" xfId="43105"/>
    <cellStyle name="强调文字颜色 5 3 5" xfId="17688"/>
    <cellStyle name="强调文字颜色 5 3 5 2" xfId="43106"/>
    <cellStyle name="强调文字颜色 5 3 6" xfId="22447"/>
    <cellStyle name="强调文字颜色 5 3 7" xfId="44787"/>
    <cellStyle name="强调文字颜色 5 3 8" xfId="44004"/>
    <cellStyle name="强调文字颜色 5 3 9" xfId="22442"/>
    <cellStyle name="强调文字颜色 5 3_2014S panel ship date" xfId="43107"/>
    <cellStyle name="强调文字颜色 5 30" xfId="47612"/>
    <cellStyle name="强调文字颜色 5 31" xfId="47613"/>
    <cellStyle name="强调文字颜色 5 32" xfId="47614"/>
    <cellStyle name="强调文字颜色 5 33" xfId="47615"/>
    <cellStyle name="强调文字颜色 5 4" xfId="4095"/>
    <cellStyle name="强调文字颜色 5 4 10" xfId="44673"/>
    <cellStyle name="强调文字颜色 5 4 11" xfId="47616"/>
    <cellStyle name="强调文字颜色 5 4 2" xfId="4272"/>
    <cellStyle name="强调文字颜色 5 4 2 2" xfId="14502"/>
    <cellStyle name="强调文字颜色 5 4 2 2 2" xfId="43108"/>
    <cellStyle name="强调文字颜色 5 4 2 3" xfId="19514"/>
    <cellStyle name="强调文字颜色 5 4 2_Sheet1" xfId="43109"/>
    <cellStyle name="强调文字颜色 5 4 3" xfId="14326"/>
    <cellStyle name="强调文字颜色 5 4 3 2" xfId="43110"/>
    <cellStyle name="强调文字颜色 5 4 4" xfId="19338"/>
    <cellStyle name="强调文字颜色 5 4 4 2" xfId="43111"/>
    <cellStyle name="强调文字颜色 5 4 5" xfId="22491"/>
    <cellStyle name="强调文字颜色 5 4 6" xfId="44643"/>
    <cellStyle name="强调文字颜色 5 4 7" xfId="44129"/>
    <cellStyle name="强调文字颜色 5 4 8" xfId="44453"/>
    <cellStyle name="强调文字颜色 5 4 9" xfId="44285"/>
    <cellStyle name="强调文字颜色 5 4_Sheet1" xfId="43112"/>
    <cellStyle name="强调文字颜色 5 5" xfId="12428"/>
    <cellStyle name="强调文字颜色 5 5 2" xfId="43114"/>
    <cellStyle name="强调文字颜色 5 5 3" xfId="43115"/>
    <cellStyle name="强调文字颜色 5 5 4" xfId="43116"/>
    <cellStyle name="强调文字颜色 5 5 5" xfId="47617"/>
    <cellStyle name="强调文字颜色 5 5 6" xfId="43113"/>
    <cellStyle name="强调文字颜色 5 5_Sheet2" xfId="43117"/>
    <cellStyle name="强调文字颜色 5 6" xfId="17445"/>
    <cellStyle name="强调文字颜色 5 6 2" xfId="47618"/>
    <cellStyle name="强调文字颜色 5 6 3" xfId="43118"/>
    <cellStyle name="强调文字颜色 5 7" xfId="47619"/>
    <cellStyle name="强调文字颜色 5 8" xfId="47620"/>
    <cellStyle name="强调文字颜色 5 9" xfId="47621"/>
    <cellStyle name="强调文字颜色 5_Ecommerce_2014Fall_Fashion bedding_MP_forecast evaluation_20140418" xfId="4542"/>
    <cellStyle name="强调文字颜色 6" xfId="996"/>
    <cellStyle name="强调文字颜色 6 10" xfId="47622"/>
    <cellStyle name="强调文字颜色 6 11" xfId="47623"/>
    <cellStyle name="强调文字颜色 6 12" xfId="47624"/>
    <cellStyle name="强调文字颜色 6 13" xfId="47625"/>
    <cellStyle name="强调文字颜色 6 14" xfId="47626"/>
    <cellStyle name="强调文字颜色 6 15" xfId="47627"/>
    <cellStyle name="强调文字颜色 6 16" xfId="47628"/>
    <cellStyle name="强调文字颜色 6 17" xfId="47629"/>
    <cellStyle name="强调文字颜色 6 18" xfId="47630"/>
    <cellStyle name="强调文字颜色 6 19" xfId="47631"/>
    <cellStyle name="强调文字颜色 6 2" xfId="1064"/>
    <cellStyle name="强调文字颜色 6 2 10" xfId="5020"/>
    <cellStyle name="强调文字颜色 6 2 10 2" xfId="6033"/>
    <cellStyle name="强调文字颜色 6 2 10 2 2" xfId="16198"/>
    <cellStyle name="强调文字颜色 6 2 10 2 3" xfId="21210"/>
    <cellStyle name="强调文字颜色 6 2 10 3" xfId="15198"/>
    <cellStyle name="强调文字颜色 6 2 10 4" xfId="20210"/>
    <cellStyle name="强调文字颜色 6 2 11" xfId="5021"/>
    <cellStyle name="强调文字颜色 6 2 11 2" xfId="6034"/>
    <cellStyle name="强调文字颜色 6 2 11 2 2" xfId="16199"/>
    <cellStyle name="强调文字颜色 6 2 11 2 3" xfId="21211"/>
    <cellStyle name="强调文字颜色 6 2 11 3" xfId="15199"/>
    <cellStyle name="强调文字颜色 6 2 11 4" xfId="20211"/>
    <cellStyle name="强调文字颜色 6 2 12" xfId="5022"/>
    <cellStyle name="强调文字颜色 6 2 12 2" xfId="6035"/>
    <cellStyle name="强调文字颜色 6 2 12 2 2" xfId="16200"/>
    <cellStyle name="强调文字颜色 6 2 12 2 3" xfId="21212"/>
    <cellStyle name="强调文字颜色 6 2 12 3" xfId="15200"/>
    <cellStyle name="强调文字颜色 6 2 12 4" xfId="20212"/>
    <cellStyle name="强调文字颜色 6 2 13" xfId="5023"/>
    <cellStyle name="强调文字颜色 6 2 13 2" xfId="6036"/>
    <cellStyle name="强调文字颜色 6 2 13 2 2" xfId="16201"/>
    <cellStyle name="强调文字颜色 6 2 13 2 3" xfId="21213"/>
    <cellStyle name="强调文字颜色 6 2 13 3" xfId="15201"/>
    <cellStyle name="强调文字颜色 6 2 13 4" xfId="20213"/>
    <cellStyle name="强调文字颜色 6 2 14" xfId="5024"/>
    <cellStyle name="强调文字颜色 6 2 14 2" xfId="6037"/>
    <cellStyle name="强调文字颜色 6 2 14 2 2" xfId="16202"/>
    <cellStyle name="强调文字颜色 6 2 14 2 3" xfId="21214"/>
    <cellStyle name="强调文字颜色 6 2 14 3" xfId="15202"/>
    <cellStyle name="强调文字颜色 6 2 14 4" xfId="20214"/>
    <cellStyle name="强调文字颜色 6 2 15" xfId="3172"/>
    <cellStyle name="强调文字颜色 6 2 15 2" xfId="13435"/>
    <cellStyle name="强调文字颜色 6 2 15 3" xfId="18447"/>
    <cellStyle name="强调文字颜色 6 2 16" xfId="12496"/>
    <cellStyle name="强调文字颜色 6 2 16 2" xfId="22330"/>
    <cellStyle name="强调文字颜色 6 2 17" xfId="17513"/>
    <cellStyle name="强调文字颜色 6 2 2" xfId="2599"/>
    <cellStyle name="强调文字颜色 6 2 2 10" xfId="44536"/>
    <cellStyle name="强调文字颜色 6 2 2 2" xfId="5025"/>
    <cellStyle name="强调文字颜色 6 2 2 2 2" xfId="6038"/>
    <cellStyle name="强调文字颜色 6 2 2 2 2 2" xfId="16203"/>
    <cellStyle name="强调文字颜色 6 2 2 2 2 2 2" xfId="43119"/>
    <cellStyle name="强调文字颜色 6 2 2 2 2 3" xfId="21215"/>
    <cellStyle name="强调文字颜色 6 2 2 2 3" xfId="15203"/>
    <cellStyle name="强调文字颜色 6 2 2 2 4" xfId="20215"/>
    <cellStyle name="强调文字颜色 6 2 2 2_Sheet1" xfId="43120"/>
    <cellStyle name="强调文字颜色 6 2 2 3" xfId="3816"/>
    <cellStyle name="强调文字颜色 6 2 2 3 2" xfId="43121"/>
    <cellStyle name="强调文字颜色 6 2 2 4" xfId="14061"/>
    <cellStyle name="强调文字颜色 6 2 2 4 2" xfId="43122"/>
    <cellStyle name="强调文字颜色 6 2 2 5" xfId="19073"/>
    <cellStyle name="强调文字颜色 6 2 2 6" xfId="44639"/>
    <cellStyle name="强调文字颜色 6 2 2 7" xfId="22157"/>
    <cellStyle name="强调文字颜色 6 2 2 8" xfId="44449"/>
    <cellStyle name="强调文字颜色 6 2 2 9" xfId="44288"/>
    <cellStyle name="强调文字颜色 6 2 2_Sheet1" xfId="43123"/>
    <cellStyle name="强调文字颜色 6 2 3" xfId="4099"/>
    <cellStyle name="强调文字颜色 6 2 3 2" xfId="5416"/>
    <cellStyle name="强调文字颜色 6 2 3 2 2" xfId="15586"/>
    <cellStyle name="强调文字颜色 6 2 3 2 2 2" xfId="43124"/>
    <cellStyle name="强调文字颜色 6 2 3 2 3" xfId="20598"/>
    <cellStyle name="强调文字颜色 6 2 3 3" xfId="5026"/>
    <cellStyle name="强调文字颜色 6 2 3 3 2" xfId="15204"/>
    <cellStyle name="强调文字颜色 6 2 3 3 2 2" xfId="43125"/>
    <cellStyle name="强调文字颜色 6 2 3 3 3" xfId="20216"/>
    <cellStyle name="强调文字颜色 6 2 3 4" xfId="6039"/>
    <cellStyle name="强调文字颜色 6 2 3 4 2" xfId="16204"/>
    <cellStyle name="强调文字颜色 6 2 3 4 2 2" xfId="43126"/>
    <cellStyle name="强调文字颜色 6 2 3 4 3" xfId="21216"/>
    <cellStyle name="强调文字颜色 6 2 3 5" xfId="14330"/>
    <cellStyle name="强调文字颜色 6 2 3 5 2" xfId="48154"/>
    <cellStyle name="强调文字颜色 6 2 3 6" xfId="19342"/>
    <cellStyle name="强调文字颜色 6 2 3_Sheet1" xfId="43127"/>
    <cellStyle name="强调文字颜色 6 2 4" xfId="5027"/>
    <cellStyle name="强调文字颜色 6 2 4 2" xfId="6040"/>
    <cellStyle name="强调文字颜色 6 2 4 2 2" xfId="16205"/>
    <cellStyle name="强调文字颜色 6 2 4 2 3" xfId="21217"/>
    <cellStyle name="强调文字颜色 6 2 4 3" xfId="15205"/>
    <cellStyle name="强调文字颜色 6 2 4 3 2" xfId="43128"/>
    <cellStyle name="强调文字颜色 6 2 4 4" xfId="20217"/>
    <cellStyle name="强调文字颜色 6 2 5" xfId="5028"/>
    <cellStyle name="强调文字颜色 6 2 5 2" xfId="6041"/>
    <cellStyle name="强调文字颜色 6 2 5 2 2" xfId="16206"/>
    <cellStyle name="强调文字颜色 6 2 5 2 3" xfId="21218"/>
    <cellStyle name="强调文字颜色 6 2 5 3" xfId="15206"/>
    <cellStyle name="强调文字颜色 6 2 5 3 2" xfId="43129"/>
    <cellStyle name="强调文字颜色 6 2 5 4" xfId="20218"/>
    <cellStyle name="强调文字颜色 6 2 6" xfId="5029"/>
    <cellStyle name="强调文字颜色 6 2 6 2" xfId="6042"/>
    <cellStyle name="强调文字颜色 6 2 6 2 2" xfId="16207"/>
    <cellStyle name="强调文字颜色 6 2 6 2 3" xfId="21219"/>
    <cellStyle name="强调文字颜色 6 2 6 3" xfId="15207"/>
    <cellStyle name="强调文字颜色 6 2 6 3 2" xfId="43130"/>
    <cellStyle name="强调文字颜色 6 2 6 4" xfId="20219"/>
    <cellStyle name="强调文字颜色 6 2 7" xfId="5030"/>
    <cellStyle name="强调文字颜色 6 2 7 2" xfId="6043"/>
    <cellStyle name="强调文字颜色 6 2 7 2 2" xfId="16208"/>
    <cellStyle name="强调文字颜色 6 2 7 2 3" xfId="21220"/>
    <cellStyle name="强调文字颜色 6 2 7 3" xfId="15208"/>
    <cellStyle name="强调文字颜色 6 2 7 4" xfId="20220"/>
    <cellStyle name="强调文字颜色 6 2 8" xfId="5031"/>
    <cellStyle name="强调文字颜色 6 2 8 2" xfId="6044"/>
    <cellStyle name="强调文字颜色 6 2 8 2 2" xfId="16209"/>
    <cellStyle name="强调文字颜色 6 2 8 2 3" xfId="21221"/>
    <cellStyle name="强调文字颜色 6 2 8 3" xfId="15209"/>
    <cellStyle name="强调文字颜色 6 2 8 4" xfId="20221"/>
    <cellStyle name="强调文字颜色 6 2 9" xfId="5032"/>
    <cellStyle name="强调文字颜色 6 2 9 2" xfId="6045"/>
    <cellStyle name="强调文字颜色 6 2 9 2 2" xfId="16210"/>
    <cellStyle name="强调文字颜色 6 2 9 2 3" xfId="21222"/>
    <cellStyle name="强调文字颜色 6 2 9 3" xfId="15210"/>
    <cellStyle name="强调文字颜色 6 2 9 4" xfId="20222"/>
    <cellStyle name="强调文字颜色 6 2_2014S panel ship date" xfId="43131"/>
    <cellStyle name="强调文字颜色 6 20" xfId="47632"/>
    <cellStyle name="强调文字颜色 6 21" xfId="47633"/>
    <cellStyle name="强调文字颜色 6 22" xfId="47634"/>
    <cellStyle name="强调文字颜色 6 23" xfId="47635"/>
    <cellStyle name="强调文字颜色 6 24" xfId="47636"/>
    <cellStyle name="强调文字颜色 6 25" xfId="47637"/>
    <cellStyle name="强调文字颜色 6 26" xfId="47638"/>
    <cellStyle name="强调文字颜色 6 27" xfId="47639"/>
    <cellStyle name="强调文字颜色 6 28" xfId="47640"/>
    <cellStyle name="强调文字颜色 6 29" xfId="47641"/>
    <cellStyle name="强调文字颜色 6 3" xfId="1248"/>
    <cellStyle name="强调文字颜色 6 3 10" xfId="44203"/>
    <cellStyle name="强调文字颜色 6 3 2" xfId="2600"/>
    <cellStyle name="强调文字颜色 6 3 2 10" xfId="44344"/>
    <cellStyle name="强调文字颜色 6 3 2 2" xfId="5033"/>
    <cellStyle name="强调文字颜色 6 3 2 2 2" xfId="6046"/>
    <cellStyle name="强调文字颜色 6 3 2 2 2 2" xfId="16211"/>
    <cellStyle name="强调文字颜色 6 3 2 2 2 2 2" xfId="43132"/>
    <cellStyle name="强调文字颜色 6 3 2 2 2 3" xfId="21223"/>
    <cellStyle name="强调文字颜色 6 3 2 2 3" xfId="15211"/>
    <cellStyle name="强调文字颜色 6 3 2 2 4" xfId="20223"/>
    <cellStyle name="强调文字颜色 6 3 2 2_Sheet1" xfId="43133"/>
    <cellStyle name="强调文字颜色 6 3 2 3" xfId="3817"/>
    <cellStyle name="强调文字颜色 6 3 2 3 2" xfId="43134"/>
    <cellStyle name="强调文字颜色 6 3 2 4" xfId="14062"/>
    <cellStyle name="强调文字颜色 6 3 2 4 2" xfId="43135"/>
    <cellStyle name="强调文字颜色 6 3 2 5" xfId="19074"/>
    <cellStyle name="强调文字颜色 6 3 2 6" xfId="44638"/>
    <cellStyle name="强调文字颜色 6 3 2 7" xfId="44133"/>
    <cellStyle name="强调文字颜色 6 3 2 8" xfId="44448"/>
    <cellStyle name="强调文字颜色 6 3 2 9" xfId="44289"/>
    <cellStyle name="强调文字颜色 6 3 2_Sheet1" xfId="43136"/>
    <cellStyle name="强调文字颜色 6 3 3" xfId="4100"/>
    <cellStyle name="强调文字颜色 6 3 3 2" xfId="5417"/>
    <cellStyle name="强调文字颜色 6 3 3 2 2" xfId="15587"/>
    <cellStyle name="强调文字颜色 6 3 3 2 2 2" xfId="43137"/>
    <cellStyle name="强调文字颜色 6 3 3 2 3" xfId="20599"/>
    <cellStyle name="强调文字颜色 6 3 3 3" xfId="5034"/>
    <cellStyle name="强调文字颜色 6 3 3 3 2" xfId="15212"/>
    <cellStyle name="强调文字颜色 6 3 3 3 2 2" xfId="43138"/>
    <cellStyle name="强调文字颜色 6 3 3 3 3" xfId="20224"/>
    <cellStyle name="强调文字颜色 6 3 3 4" xfId="6047"/>
    <cellStyle name="强调文字颜色 6 3 3 4 2" xfId="16212"/>
    <cellStyle name="强调文字颜色 6 3 3 4 2 2" xfId="43139"/>
    <cellStyle name="强调文字颜色 6 3 3 4 3" xfId="21224"/>
    <cellStyle name="强调文字颜色 6 3 3 5" xfId="14331"/>
    <cellStyle name="强调文字颜色 6 3 3 6" xfId="19343"/>
    <cellStyle name="强调文字颜色 6 3 3_Sheet1" xfId="43140"/>
    <cellStyle name="强调文字颜色 6 3 4" xfId="3173"/>
    <cellStyle name="强调文字颜色 6 3 4 2" xfId="13436"/>
    <cellStyle name="强调文字颜色 6 3 4 2 2" xfId="43141"/>
    <cellStyle name="强调文字颜色 6 3 4 3" xfId="18448"/>
    <cellStyle name="强调文字颜色 6 3 5" xfId="12672"/>
    <cellStyle name="强调文字颜色 6 3 5 2" xfId="43142"/>
    <cellStyle name="强调文字颜色 6 3 5 3" xfId="22331"/>
    <cellStyle name="强调文字颜色 6 3 6" xfId="17689"/>
    <cellStyle name="强调文字颜色 6 3 6 2" xfId="22591"/>
    <cellStyle name="强调文字颜色 6 3 7" xfId="44786"/>
    <cellStyle name="强调文字颜色 6 3 8" xfId="44005"/>
    <cellStyle name="强调文字颜色 6 3 9" xfId="44556"/>
    <cellStyle name="强调文字颜色 6 3_2014S panel ship date" xfId="43143"/>
    <cellStyle name="强调文字颜色 6 30" xfId="47642"/>
    <cellStyle name="强调文字颜色 6 31" xfId="47643"/>
    <cellStyle name="强调文字颜色 6 32" xfId="47644"/>
    <cellStyle name="强调文字颜色 6 33" xfId="47645"/>
    <cellStyle name="强调文字颜色 6 4" xfId="4098"/>
    <cellStyle name="强调文字颜色 6 4 10" xfId="44345"/>
    <cellStyle name="强调文字颜色 6 4 11" xfId="47646"/>
    <cellStyle name="强调文字颜色 6 4 2" xfId="4273"/>
    <cellStyle name="强调文字颜色 6 4 2 2" xfId="14503"/>
    <cellStyle name="强调文字颜色 6 4 2 2 2" xfId="43144"/>
    <cellStyle name="强调文字颜色 6 4 2 3" xfId="19515"/>
    <cellStyle name="强调文字颜色 6 4 2_Sheet1" xfId="43145"/>
    <cellStyle name="强调文字颜色 6 4 3" xfId="11294"/>
    <cellStyle name="强调文字颜色 6 4 3 2" xfId="43146"/>
    <cellStyle name="强调文字颜色 6 4 3 3" xfId="22332"/>
    <cellStyle name="强调文字颜色 6 4 4" xfId="14329"/>
    <cellStyle name="强调文字颜色 6 4 4 2" xfId="43147"/>
    <cellStyle name="强调文字颜色 6 4 5" xfId="19341"/>
    <cellStyle name="强调文字颜色 6 4 6" xfId="44640"/>
    <cellStyle name="强调文字颜色 6 4 7" xfId="44132"/>
    <cellStyle name="强调文字颜色 6 4 8" xfId="44450"/>
    <cellStyle name="强调文字颜色 6 4 9" xfId="44771"/>
    <cellStyle name="强调文字颜色 6 4_Sheet1" xfId="43148"/>
    <cellStyle name="强调文字颜色 6 5" xfId="3815"/>
    <cellStyle name="强调文字颜色 6 5 2" xfId="14060"/>
    <cellStyle name="强调文字颜色 6 5 2 2" xfId="43150"/>
    <cellStyle name="强调文字颜色 6 5 3" xfId="19072"/>
    <cellStyle name="强调文字颜色 6 5 3 2" xfId="43151"/>
    <cellStyle name="强调文字颜色 6 5 4" xfId="43152"/>
    <cellStyle name="强调文字颜色 6 5 5" xfId="43149"/>
    <cellStyle name="强调文字颜色 6 5_Sheet2" xfId="43153"/>
    <cellStyle name="强调文字颜色 6 6" xfId="12429"/>
    <cellStyle name="强调文字颜色 6 6 2" xfId="47647"/>
    <cellStyle name="强调文字颜色 6 6 3" xfId="43154"/>
    <cellStyle name="强调文字颜色 6 7" xfId="17446"/>
    <cellStyle name="强调文字颜色 6 7 2" xfId="47648"/>
    <cellStyle name="强调文字颜色 6 8" xfId="47649"/>
    <cellStyle name="强调文字颜色 6 9" xfId="47650"/>
    <cellStyle name="强调文字颜色 6_Ecommerce_2014Fall_Fashion bedding_MP_forecast evaluation_20140418" xfId="4543"/>
    <cellStyle name="普通_ 白土" xfId="3818"/>
    <cellStyle name="标题 1 10" xfId="47651"/>
    <cellStyle name="标题 1 11" xfId="47652"/>
    <cellStyle name="标题 1 12" xfId="47653"/>
    <cellStyle name="标题 1 13" xfId="47654"/>
    <cellStyle name="标题 1 14" xfId="47655"/>
    <cellStyle name="标题 1 15" xfId="47656"/>
    <cellStyle name="标题 1 16" xfId="47657"/>
    <cellStyle name="标题 1 17" xfId="47658"/>
    <cellStyle name="标题 1 18" xfId="47659"/>
    <cellStyle name="标题 1 19" xfId="47660"/>
    <cellStyle name="标题 1 2" xfId="1080"/>
    <cellStyle name="标题 1 2 10" xfId="5035"/>
    <cellStyle name="标题 1 2 10 2" xfId="6048"/>
    <cellStyle name="标题 1 2 10 2 2" xfId="16213"/>
    <cellStyle name="标题 1 2 10 2 3" xfId="21225"/>
    <cellStyle name="标题 1 2 10 3" xfId="15213"/>
    <cellStyle name="标题 1 2 10 4" xfId="20225"/>
    <cellStyle name="标题 1 2 11" xfId="5036"/>
    <cellStyle name="标题 1 2 11 2" xfId="6049"/>
    <cellStyle name="标题 1 2 11 2 2" xfId="16214"/>
    <cellStyle name="标题 1 2 11 2 3" xfId="21226"/>
    <cellStyle name="标题 1 2 11 3" xfId="15214"/>
    <cellStyle name="标题 1 2 11 4" xfId="20226"/>
    <cellStyle name="标题 1 2 12" xfId="5037"/>
    <cellStyle name="标题 1 2 12 2" xfId="6050"/>
    <cellStyle name="标题 1 2 12 2 2" xfId="16215"/>
    <cellStyle name="标题 1 2 12 2 3" xfId="21227"/>
    <cellStyle name="标题 1 2 12 3" xfId="15215"/>
    <cellStyle name="标题 1 2 12 4" xfId="20227"/>
    <cellStyle name="标题 1 2 13" xfId="5038"/>
    <cellStyle name="标题 1 2 13 2" xfId="6051"/>
    <cellStyle name="标题 1 2 13 2 2" xfId="16216"/>
    <cellStyle name="标题 1 2 13 2 3" xfId="21228"/>
    <cellStyle name="标题 1 2 13 3" xfId="15216"/>
    <cellStyle name="标题 1 2 13 4" xfId="20228"/>
    <cellStyle name="标题 1 2 14" xfId="5039"/>
    <cellStyle name="标题 1 2 14 2" xfId="6052"/>
    <cellStyle name="标题 1 2 14 2 2" xfId="16217"/>
    <cellStyle name="标题 1 2 14 2 3" xfId="21229"/>
    <cellStyle name="标题 1 2 14 3" xfId="15217"/>
    <cellStyle name="标题 1 2 14 4" xfId="20229"/>
    <cellStyle name="标题 1 2 15" xfId="3107"/>
    <cellStyle name="标题 1 2 15 2" xfId="13371"/>
    <cellStyle name="标题 1 2 15 3" xfId="18383"/>
    <cellStyle name="标题 1 2 16" xfId="12509"/>
    <cellStyle name="标题 1 2 16 2" xfId="22334"/>
    <cellStyle name="标题 1 2 17" xfId="17526"/>
    <cellStyle name="标题 1 2 2" xfId="1409"/>
    <cellStyle name="标题 1 2 2 10" xfId="44341"/>
    <cellStyle name="标题 1 2 2 2" xfId="5040"/>
    <cellStyle name="标题 1 2 2 2 2" xfId="6053"/>
    <cellStyle name="标题 1 2 2 2 2 2" xfId="16218"/>
    <cellStyle name="标题 1 2 2 2 2 2 2" xfId="43155"/>
    <cellStyle name="标题 1 2 2 2 2 3" xfId="21230"/>
    <cellStyle name="标题 1 2 2 2 3" xfId="15218"/>
    <cellStyle name="标题 1 2 2 2 4" xfId="20230"/>
    <cellStyle name="标题 1 2 2 2_Sheet1" xfId="43156"/>
    <cellStyle name="标题 1 2 2 3" xfId="3821"/>
    <cellStyle name="标题 1 2 2 3 2" xfId="14065"/>
    <cellStyle name="标题 1 2 2 3 2 2" xfId="43157"/>
    <cellStyle name="标题 1 2 2 3 3" xfId="19077"/>
    <cellStyle name="标题 1 2 2 4" xfId="12833"/>
    <cellStyle name="标题 1 2 2 4 2" xfId="43158"/>
    <cellStyle name="标题 1 2 2 4 3" xfId="22335"/>
    <cellStyle name="标题 1 2 2 5" xfId="17850"/>
    <cellStyle name="标题 1 2 2 5 2" xfId="22199"/>
    <cellStyle name="标题 1 2 2 6" xfId="44635"/>
    <cellStyle name="标题 1 2 2 7" xfId="44136"/>
    <cellStyle name="标题 1 2 2 8" xfId="22478"/>
    <cellStyle name="标题 1 2 2 9" xfId="22577"/>
    <cellStyle name="标题 1 2 2_Sheet1" xfId="43159"/>
    <cellStyle name="标题 1 2 3" xfId="2601"/>
    <cellStyle name="标题 1 2 3 2" xfId="5418"/>
    <cellStyle name="标题 1 2 3 2 2" xfId="15588"/>
    <cellStyle name="标题 1 2 3 2 2 2" xfId="43160"/>
    <cellStyle name="标题 1 2 3 2 3" xfId="20600"/>
    <cellStyle name="标题 1 2 3 3" xfId="5041"/>
    <cellStyle name="标题 1 2 3 3 2" xfId="15219"/>
    <cellStyle name="标题 1 2 3 3 2 2" xfId="43161"/>
    <cellStyle name="标题 1 2 3 3 3" xfId="20231"/>
    <cellStyle name="标题 1 2 3 4" xfId="6054"/>
    <cellStyle name="标题 1 2 3 4 2" xfId="16219"/>
    <cellStyle name="标题 1 2 3 4 2 2" xfId="43162"/>
    <cellStyle name="标题 1 2 3 4 3" xfId="21231"/>
    <cellStyle name="标题 1 2 3 5" xfId="4103"/>
    <cellStyle name="标题 1 2 3 5 2" xfId="48155"/>
    <cellStyle name="标题 1 2 3 6" xfId="14334"/>
    <cellStyle name="标题 1 2 3 7" xfId="19346"/>
    <cellStyle name="标题 1 2 3_Sheet1" xfId="43163"/>
    <cellStyle name="标题 1 2 4" xfId="5042"/>
    <cellStyle name="标题 1 2 4 2" xfId="6055"/>
    <cellStyle name="标题 1 2 4 2 2" xfId="16220"/>
    <cellStyle name="标题 1 2 4 2 3" xfId="21232"/>
    <cellStyle name="标题 1 2 4 3" xfId="15220"/>
    <cellStyle name="标题 1 2 4 3 2" xfId="43164"/>
    <cellStyle name="标题 1 2 4 4" xfId="20232"/>
    <cellStyle name="标题 1 2 5" xfId="5043"/>
    <cellStyle name="标题 1 2 5 2" xfId="6056"/>
    <cellStyle name="标题 1 2 5 2 2" xfId="16221"/>
    <cellStyle name="标题 1 2 5 2 3" xfId="21233"/>
    <cellStyle name="标题 1 2 5 3" xfId="15221"/>
    <cellStyle name="标题 1 2 5 3 2" xfId="43165"/>
    <cellStyle name="标题 1 2 5 4" xfId="20233"/>
    <cellStyle name="标题 1 2 6" xfId="5044"/>
    <cellStyle name="标题 1 2 6 2" xfId="6057"/>
    <cellStyle name="标题 1 2 6 2 2" xfId="16222"/>
    <cellStyle name="标题 1 2 6 2 3" xfId="21234"/>
    <cellStyle name="标题 1 2 6 3" xfId="15222"/>
    <cellStyle name="标题 1 2 6 3 2" xfId="43166"/>
    <cellStyle name="标题 1 2 6 4" xfId="20234"/>
    <cellStyle name="标题 1 2 7" xfId="5045"/>
    <cellStyle name="标题 1 2 7 2" xfId="6058"/>
    <cellStyle name="标题 1 2 7 2 2" xfId="16223"/>
    <cellStyle name="标题 1 2 7 2 3" xfId="21235"/>
    <cellStyle name="标题 1 2 7 3" xfId="15223"/>
    <cellStyle name="标题 1 2 7 4" xfId="20235"/>
    <cellStyle name="标题 1 2 8" xfId="5046"/>
    <cellStyle name="标题 1 2 8 2" xfId="6059"/>
    <cellStyle name="标题 1 2 8 2 2" xfId="16224"/>
    <cellStyle name="标题 1 2 8 2 3" xfId="21236"/>
    <cellStyle name="标题 1 2 8 3" xfId="15224"/>
    <cellStyle name="标题 1 2 8 4" xfId="20236"/>
    <cellStyle name="标题 1 2 9" xfId="5047"/>
    <cellStyle name="标题 1 2 9 2" xfId="6060"/>
    <cellStyle name="标题 1 2 9 2 2" xfId="16225"/>
    <cellStyle name="标题 1 2 9 2 3" xfId="21237"/>
    <cellStyle name="标题 1 2 9 3" xfId="15225"/>
    <cellStyle name="标题 1 2 9 4" xfId="20237"/>
    <cellStyle name="标题 1 2_2014S panel ship date" xfId="43167"/>
    <cellStyle name="标题 1 20" xfId="47661"/>
    <cellStyle name="标题 1 21" xfId="47662"/>
    <cellStyle name="标题 1 22" xfId="47663"/>
    <cellStyle name="标题 1 23" xfId="47664"/>
    <cellStyle name="标题 1 24" xfId="47665"/>
    <cellStyle name="标题 1 25" xfId="47666"/>
    <cellStyle name="标题 1 26" xfId="47667"/>
    <cellStyle name="标题 1 27" xfId="47668"/>
    <cellStyle name="标题 1 28" xfId="47669"/>
    <cellStyle name="标题 1 29" xfId="47670"/>
    <cellStyle name="标题 1 3" xfId="1250"/>
    <cellStyle name="标题 1 3 10" xfId="44204"/>
    <cellStyle name="标题 1 3 2" xfId="1532"/>
    <cellStyle name="标题 1 3 2 10" xfId="44340"/>
    <cellStyle name="标题 1 3 2 2" xfId="5048"/>
    <cellStyle name="标题 1 3 2 2 2" xfId="6061"/>
    <cellStyle name="标题 1 3 2 2 2 2" xfId="16226"/>
    <cellStyle name="标题 1 3 2 2 2 2 2" xfId="43168"/>
    <cellStyle name="标题 1 3 2 2 2 3" xfId="21238"/>
    <cellStyle name="标题 1 3 2 2 3" xfId="15226"/>
    <cellStyle name="标题 1 3 2 2 4" xfId="20238"/>
    <cellStyle name="标题 1 3 2 2_Sheet1" xfId="43169"/>
    <cellStyle name="标题 1 3 2 3" xfId="3822"/>
    <cellStyle name="标题 1 3 2 3 2" xfId="14066"/>
    <cellStyle name="标题 1 3 2 3 2 2" xfId="43170"/>
    <cellStyle name="标题 1 3 2 3 3" xfId="19078"/>
    <cellStyle name="标题 1 3 2 4" xfId="12954"/>
    <cellStyle name="标题 1 3 2 4 2" xfId="43171"/>
    <cellStyle name="标题 1 3 2 4 3" xfId="22337"/>
    <cellStyle name="标题 1 3 2 5" xfId="17971"/>
    <cellStyle name="标题 1 3 2 5 2" xfId="22492"/>
    <cellStyle name="标题 1 3 2 6" xfId="44634"/>
    <cellStyle name="标题 1 3 2 7" xfId="22156"/>
    <cellStyle name="标题 1 3 2 8" xfId="22619"/>
    <cellStyle name="标题 1 3 2 9" xfId="44290"/>
    <cellStyle name="标题 1 3 2_Sheet1" xfId="43172"/>
    <cellStyle name="标题 1 3 3" xfId="2602"/>
    <cellStyle name="标题 1 3 3 2" xfId="5419"/>
    <cellStyle name="标题 1 3 3 2 2" xfId="15589"/>
    <cellStyle name="标题 1 3 3 2 2 2" xfId="43173"/>
    <cellStyle name="标题 1 3 3 2 3" xfId="20601"/>
    <cellStyle name="标题 1 3 3 3" xfId="5049"/>
    <cellStyle name="标题 1 3 3 3 2" xfId="15227"/>
    <cellStyle name="标题 1 3 3 3 2 2" xfId="43174"/>
    <cellStyle name="标题 1 3 3 3 3" xfId="20239"/>
    <cellStyle name="标题 1 3 3 4" xfId="6062"/>
    <cellStyle name="标题 1 3 3 4 2" xfId="16227"/>
    <cellStyle name="标题 1 3 3 4 2 2" xfId="43175"/>
    <cellStyle name="标题 1 3 3 4 3" xfId="21239"/>
    <cellStyle name="标题 1 3 3 5" xfId="4104"/>
    <cellStyle name="标题 1 3 3 6" xfId="14335"/>
    <cellStyle name="标题 1 3 3 7" xfId="19347"/>
    <cellStyle name="标题 1 3 3_Sheet1" xfId="43176"/>
    <cellStyle name="标题 1 3 4" xfId="3108"/>
    <cellStyle name="标题 1 3 4 2" xfId="13372"/>
    <cellStyle name="标题 1 3 4 2 2" xfId="43177"/>
    <cellStyle name="标题 1 3 4 3" xfId="18384"/>
    <cellStyle name="标题 1 3 5" xfId="12674"/>
    <cellStyle name="标题 1 3 5 2" xfId="43178"/>
    <cellStyle name="标题 1 3 5 3" xfId="22336"/>
    <cellStyle name="标题 1 3 6" xfId="17691"/>
    <cellStyle name="标题 1 3 6 2" xfId="22448"/>
    <cellStyle name="标题 1 3 7" xfId="44785"/>
    <cellStyle name="标题 1 3 8" xfId="44006"/>
    <cellStyle name="标题 1 3 9" xfId="44555"/>
    <cellStyle name="标题 1 3_2014S panel ship date" xfId="43179"/>
    <cellStyle name="标题 1 30" xfId="47671"/>
    <cellStyle name="标题 1 31" xfId="47672"/>
    <cellStyle name="标题 1 32" xfId="47673"/>
    <cellStyle name="标题 1 33" xfId="47674"/>
    <cellStyle name="标题 1 4" xfId="111"/>
    <cellStyle name="标题 1 4 10" xfId="44342"/>
    <cellStyle name="标题 1 4 2" xfId="4275"/>
    <cellStyle name="标题 1 4 2 2" xfId="14505"/>
    <cellStyle name="标题 1 4 2 2 2" xfId="43180"/>
    <cellStyle name="标题 1 4 2 3" xfId="19517"/>
    <cellStyle name="标题 1 4 2_Sheet1" xfId="43181"/>
    <cellStyle name="标题 1 4 3" xfId="4102"/>
    <cellStyle name="标题 1 4 3 2" xfId="14333"/>
    <cellStyle name="标题 1 4 3 2 2" xfId="43182"/>
    <cellStyle name="标题 1 4 3 3" xfId="19345"/>
    <cellStyle name="标题 1 4 4" xfId="11295"/>
    <cellStyle name="标题 1 4 4 2" xfId="43183"/>
    <cellStyle name="标题 1 4 4 3" xfId="22338"/>
    <cellStyle name="标题 1 4 5" xfId="11551"/>
    <cellStyle name="标题 1 4 5 2" xfId="22652"/>
    <cellStyle name="标题 1 4 6" xfId="16568"/>
    <cellStyle name="标题 1 4 6 2" xfId="44636"/>
    <cellStyle name="标题 1 4 7" xfId="44135"/>
    <cellStyle name="标题 1 4 8" xfId="44447"/>
    <cellStyle name="标题 1 4 9" xfId="44819"/>
    <cellStyle name="标题 1 4_Sheet1" xfId="43184"/>
    <cellStyle name="标题 1 5" xfId="998"/>
    <cellStyle name="标题 1 5 2" xfId="12431"/>
    <cellStyle name="标题 1 5 2 2" xfId="43186"/>
    <cellStyle name="标题 1 5 3" xfId="17448"/>
    <cellStyle name="标题 1 5 3 2" xfId="43187"/>
    <cellStyle name="标题 1 5 4" xfId="43188"/>
    <cellStyle name="标题 1 5 5" xfId="43185"/>
    <cellStyle name="标题 1 5 6" xfId="47675"/>
    <cellStyle name="标题 1 5_Sheet2" xfId="43189"/>
    <cellStyle name="标题 1 6" xfId="3820"/>
    <cellStyle name="标题 1 6 2" xfId="14064"/>
    <cellStyle name="标题 1 6 2 2" xfId="43190"/>
    <cellStyle name="标题 1 6 3" xfId="19076"/>
    <cellStyle name="标题 1 6 3 2" xfId="47676"/>
    <cellStyle name="标题 1 7" xfId="47677"/>
    <cellStyle name="标题 1 8" xfId="47678"/>
    <cellStyle name="标题 1 9" xfId="47679"/>
    <cellStyle name="标题 10" xfId="4472"/>
    <cellStyle name="标题 10 2" xfId="14695"/>
    <cellStyle name="标题 10 2 2" xfId="43191"/>
    <cellStyle name="标题 10 3" xfId="19707"/>
    <cellStyle name="标题 11" xfId="5480"/>
    <cellStyle name="标题 11 2" xfId="15645"/>
    <cellStyle name="标题 11 2 2" xfId="43192"/>
    <cellStyle name="标题 11 3" xfId="20657"/>
    <cellStyle name="标题 11 3 2" xfId="47680"/>
    <cellStyle name="标题 12" xfId="3819"/>
    <cellStyle name="标题 12 2" xfId="14063"/>
    <cellStyle name="标题 12 2 2" xfId="43193"/>
    <cellStyle name="标题 12 3" xfId="19075"/>
    <cellStyle name="标题 13" xfId="11062"/>
    <cellStyle name="标题 13 2" xfId="43194"/>
    <cellStyle name="标题 13 3" xfId="47681"/>
    <cellStyle name="标题 13 4" xfId="22418"/>
    <cellStyle name="标题 14" xfId="22564"/>
    <cellStyle name="标题 14 2" xfId="47682"/>
    <cellStyle name="标题 15" xfId="22421"/>
    <cellStyle name="标题 15 2" xfId="47683"/>
    <cellStyle name="标题 16" xfId="22521"/>
    <cellStyle name="标题 16 2" xfId="47684"/>
    <cellStyle name="标题 17" xfId="47685"/>
    <cellStyle name="标题 18" xfId="47686"/>
    <cellStyle name="标题 19" xfId="47687"/>
    <cellStyle name="标题 2 10" xfId="47688"/>
    <cellStyle name="标题 2 11" xfId="47689"/>
    <cellStyle name="标题 2 12" xfId="47690"/>
    <cellStyle name="标题 2 13" xfId="47691"/>
    <cellStyle name="标题 2 14" xfId="47692"/>
    <cellStyle name="标题 2 15" xfId="47693"/>
    <cellStyle name="标题 2 16" xfId="47694"/>
    <cellStyle name="标题 2 17" xfId="47695"/>
    <cellStyle name="标题 2 18" xfId="47696"/>
    <cellStyle name="标题 2 19" xfId="47697"/>
    <cellStyle name="标题 2 2" xfId="1081"/>
    <cellStyle name="标题 2 2 10" xfId="5050"/>
    <cellStyle name="标题 2 2 10 2" xfId="6063"/>
    <cellStyle name="标题 2 2 10 2 2" xfId="16228"/>
    <cellStyle name="标题 2 2 10 2 3" xfId="21240"/>
    <cellStyle name="标题 2 2 10 3" xfId="15228"/>
    <cellStyle name="标题 2 2 10 4" xfId="20240"/>
    <cellStyle name="标题 2 2 11" xfId="5051"/>
    <cellStyle name="标题 2 2 11 2" xfId="6064"/>
    <cellStyle name="标题 2 2 11 2 2" xfId="16229"/>
    <cellStyle name="标题 2 2 11 2 3" xfId="21241"/>
    <cellStyle name="标题 2 2 11 3" xfId="15229"/>
    <cellStyle name="标题 2 2 11 4" xfId="20241"/>
    <cellStyle name="标题 2 2 12" xfId="5052"/>
    <cellStyle name="标题 2 2 12 2" xfId="6065"/>
    <cellStyle name="标题 2 2 12 2 2" xfId="16230"/>
    <cellStyle name="标题 2 2 12 2 3" xfId="21242"/>
    <cellStyle name="标题 2 2 12 3" xfId="15230"/>
    <cellStyle name="标题 2 2 12 4" xfId="20242"/>
    <cellStyle name="标题 2 2 13" xfId="5053"/>
    <cellStyle name="标题 2 2 13 2" xfId="6066"/>
    <cellStyle name="标题 2 2 13 2 2" xfId="16231"/>
    <cellStyle name="标题 2 2 13 2 3" xfId="21243"/>
    <cellStyle name="标题 2 2 13 3" xfId="15231"/>
    <cellStyle name="标题 2 2 13 4" xfId="20243"/>
    <cellStyle name="标题 2 2 14" xfId="5054"/>
    <cellStyle name="标题 2 2 14 2" xfId="6067"/>
    <cellStyle name="标题 2 2 14 2 2" xfId="16232"/>
    <cellStyle name="标题 2 2 14 2 3" xfId="21244"/>
    <cellStyle name="标题 2 2 14 3" xfId="15232"/>
    <cellStyle name="标题 2 2 14 4" xfId="20244"/>
    <cellStyle name="标题 2 2 15" xfId="3109"/>
    <cellStyle name="标题 2 2 15 2" xfId="13373"/>
    <cellStyle name="标题 2 2 15 3" xfId="18385"/>
    <cellStyle name="标题 2 2 16" xfId="12510"/>
    <cellStyle name="标题 2 2 16 2" xfId="22339"/>
    <cellStyle name="标题 2 2 17" xfId="17527"/>
    <cellStyle name="标题 2 2 2" xfId="1408"/>
    <cellStyle name="标题 2 2 2 10" xfId="22300"/>
    <cellStyle name="标题 2 2 2 2" xfId="5055"/>
    <cellStyle name="标题 2 2 2 2 2" xfId="6068"/>
    <cellStyle name="标题 2 2 2 2 2 2" xfId="16233"/>
    <cellStyle name="标题 2 2 2 2 2 2 2" xfId="43195"/>
    <cellStyle name="标题 2 2 2 2 2 3" xfId="21245"/>
    <cellStyle name="标题 2 2 2 2 3" xfId="15233"/>
    <cellStyle name="标题 2 2 2 2 4" xfId="20245"/>
    <cellStyle name="标题 2 2 2 2_Sheet1" xfId="43196"/>
    <cellStyle name="标题 2 2 2 3" xfId="3824"/>
    <cellStyle name="标题 2 2 2 3 2" xfId="14068"/>
    <cellStyle name="标题 2 2 2 3 2 2" xfId="43197"/>
    <cellStyle name="标题 2 2 2 3 3" xfId="19080"/>
    <cellStyle name="标题 2 2 2 4" xfId="12832"/>
    <cellStyle name="标题 2 2 2 4 2" xfId="43198"/>
    <cellStyle name="标题 2 2 2 4 3" xfId="22340"/>
    <cellStyle name="标题 2 2 2 5" xfId="17849"/>
    <cellStyle name="标题 2 2 2 5 2" xfId="25367"/>
    <cellStyle name="标题 2 2 2 6" xfId="44632"/>
    <cellStyle name="标题 2 2 2 7" xfId="22155"/>
    <cellStyle name="标题 2 2 2 8" xfId="44446"/>
    <cellStyle name="标题 2 2 2 9" xfId="44291"/>
    <cellStyle name="标题 2 2 2_Sheet1" xfId="43199"/>
    <cellStyle name="标题 2 2 3" xfId="2603"/>
    <cellStyle name="标题 2 2 3 2" xfId="5420"/>
    <cellStyle name="标题 2 2 3 2 2" xfId="15590"/>
    <cellStyle name="标题 2 2 3 2 2 2" xfId="43200"/>
    <cellStyle name="标题 2 2 3 2 3" xfId="20602"/>
    <cellStyle name="标题 2 2 3 3" xfId="5056"/>
    <cellStyle name="标题 2 2 3 3 2" xfId="15234"/>
    <cellStyle name="标题 2 2 3 3 2 2" xfId="43201"/>
    <cellStyle name="标题 2 2 3 3 3" xfId="20246"/>
    <cellStyle name="标题 2 2 3 4" xfId="6069"/>
    <cellStyle name="标题 2 2 3 4 2" xfId="16234"/>
    <cellStyle name="标题 2 2 3 4 2 2" xfId="43202"/>
    <cellStyle name="标题 2 2 3 4 3" xfId="21246"/>
    <cellStyle name="标题 2 2 3 5" xfId="4106"/>
    <cellStyle name="标题 2 2 3 5 2" xfId="48156"/>
    <cellStyle name="标题 2 2 3 6" xfId="14337"/>
    <cellStyle name="标题 2 2 3 7" xfId="19349"/>
    <cellStyle name="标题 2 2 3_Sheet1" xfId="43203"/>
    <cellStyle name="标题 2 2 4" xfId="5057"/>
    <cellStyle name="标题 2 2 4 2" xfId="6070"/>
    <cellStyle name="标题 2 2 4 2 2" xfId="16235"/>
    <cellStyle name="标题 2 2 4 2 3" xfId="21247"/>
    <cellStyle name="标题 2 2 4 3" xfId="15235"/>
    <cellStyle name="标题 2 2 4 3 2" xfId="43204"/>
    <cellStyle name="标题 2 2 4 4" xfId="20247"/>
    <cellStyle name="标题 2 2 5" xfId="5058"/>
    <cellStyle name="标题 2 2 5 2" xfId="6071"/>
    <cellStyle name="标题 2 2 5 2 2" xfId="16236"/>
    <cellStyle name="标题 2 2 5 2 3" xfId="21248"/>
    <cellStyle name="标题 2 2 5 3" xfId="15236"/>
    <cellStyle name="标题 2 2 5 3 2" xfId="43205"/>
    <cellStyle name="标题 2 2 5 4" xfId="20248"/>
    <cellStyle name="标题 2 2 6" xfId="5059"/>
    <cellStyle name="标题 2 2 6 2" xfId="6072"/>
    <cellStyle name="标题 2 2 6 2 2" xfId="16237"/>
    <cellStyle name="标题 2 2 6 2 3" xfId="21249"/>
    <cellStyle name="标题 2 2 6 3" xfId="15237"/>
    <cellStyle name="标题 2 2 6 3 2" xfId="43206"/>
    <cellStyle name="标题 2 2 6 4" xfId="20249"/>
    <cellStyle name="标题 2 2 7" xfId="5060"/>
    <cellStyle name="标题 2 2 7 2" xfId="6073"/>
    <cellStyle name="标题 2 2 7 2 2" xfId="16238"/>
    <cellStyle name="标题 2 2 7 2 3" xfId="21250"/>
    <cellStyle name="标题 2 2 7 3" xfId="15238"/>
    <cellStyle name="标题 2 2 7 4" xfId="20250"/>
    <cellStyle name="标题 2 2 8" xfId="5061"/>
    <cellStyle name="标题 2 2 8 2" xfId="6074"/>
    <cellStyle name="标题 2 2 8 2 2" xfId="16239"/>
    <cellStyle name="标题 2 2 8 2 3" xfId="21251"/>
    <cellStyle name="标题 2 2 8 3" xfId="15239"/>
    <cellStyle name="标题 2 2 8 4" xfId="20251"/>
    <cellStyle name="标题 2 2 9" xfId="5062"/>
    <cellStyle name="标题 2 2 9 2" xfId="6075"/>
    <cellStyle name="标题 2 2 9 2 2" xfId="16240"/>
    <cellStyle name="标题 2 2 9 2 3" xfId="21252"/>
    <cellStyle name="标题 2 2 9 3" xfId="15240"/>
    <cellStyle name="标题 2 2 9 4" xfId="20252"/>
    <cellStyle name="标题 2 2_2014S panel ship date" xfId="43207"/>
    <cellStyle name="标题 2 20" xfId="47698"/>
    <cellStyle name="标题 2 21" xfId="47699"/>
    <cellStyle name="标题 2 22" xfId="47700"/>
    <cellStyle name="标题 2 23" xfId="47701"/>
    <cellStyle name="标题 2 24" xfId="47702"/>
    <cellStyle name="标题 2 25" xfId="47703"/>
    <cellStyle name="标题 2 26" xfId="47704"/>
    <cellStyle name="标题 2 27" xfId="47705"/>
    <cellStyle name="标题 2 28" xfId="47706"/>
    <cellStyle name="标题 2 29" xfId="47707"/>
    <cellStyle name="标题 2 3" xfId="1251"/>
    <cellStyle name="标题 2 3 10" xfId="44205"/>
    <cellStyle name="标题 2 3 2" xfId="1533"/>
    <cellStyle name="标题 2 3 2 10" xfId="44338"/>
    <cellStyle name="标题 2 3 2 2" xfId="5063"/>
    <cellStyle name="标题 2 3 2 2 2" xfId="6076"/>
    <cellStyle name="标题 2 3 2 2 2 2" xfId="16241"/>
    <cellStyle name="标题 2 3 2 2 2 2 2" xfId="43208"/>
    <cellStyle name="标题 2 3 2 2 2 3" xfId="21253"/>
    <cellStyle name="标题 2 3 2 2 3" xfId="15241"/>
    <cellStyle name="标题 2 3 2 2 4" xfId="20253"/>
    <cellStyle name="标题 2 3 2 2_Sheet1" xfId="43209"/>
    <cellStyle name="标题 2 3 2 3" xfId="3825"/>
    <cellStyle name="标题 2 3 2 3 2" xfId="14069"/>
    <cellStyle name="标题 2 3 2 3 2 2" xfId="43210"/>
    <cellStyle name="标题 2 3 2 3 3" xfId="19081"/>
    <cellStyle name="标题 2 3 2 4" xfId="12955"/>
    <cellStyle name="标题 2 3 2 4 2" xfId="43211"/>
    <cellStyle name="标题 2 3 2 4 3" xfId="22342"/>
    <cellStyle name="标题 2 3 2 5" xfId="17972"/>
    <cellStyle name="标题 2 3 2 5 2" xfId="22494"/>
    <cellStyle name="标题 2 3 2 6" xfId="44631"/>
    <cellStyle name="标题 2 3 2 7" xfId="44138"/>
    <cellStyle name="标题 2 3 2 8" xfId="44445"/>
    <cellStyle name="标题 2 3 2 9" xfId="44292"/>
    <cellStyle name="标题 2 3 2_Sheet1" xfId="43212"/>
    <cellStyle name="标题 2 3 3" xfId="2604"/>
    <cellStyle name="标题 2 3 3 2" xfId="5421"/>
    <cellStyle name="标题 2 3 3 2 2" xfId="15591"/>
    <cellStyle name="标题 2 3 3 2 2 2" xfId="43213"/>
    <cellStyle name="标题 2 3 3 2 3" xfId="20603"/>
    <cellStyle name="标题 2 3 3 3" xfId="5064"/>
    <cellStyle name="标题 2 3 3 3 2" xfId="15242"/>
    <cellStyle name="标题 2 3 3 3 2 2" xfId="43214"/>
    <cellStyle name="标题 2 3 3 3 3" xfId="20254"/>
    <cellStyle name="标题 2 3 3 4" xfId="6077"/>
    <cellStyle name="标题 2 3 3 4 2" xfId="16242"/>
    <cellStyle name="标题 2 3 3 4 2 2" xfId="43215"/>
    <cellStyle name="标题 2 3 3 4 3" xfId="21254"/>
    <cellStyle name="标题 2 3 3 5" xfId="4107"/>
    <cellStyle name="标题 2 3 3 6" xfId="14338"/>
    <cellStyle name="标题 2 3 3 7" xfId="19350"/>
    <cellStyle name="标题 2 3 3_Sheet1" xfId="43216"/>
    <cellStyle name="标题 2 3 4" xfId="3110"/>
    <cellStyle name="标题 2 3 4 2" xfId="13374"/>
    <cellStyle name="标题 2 3 4 2 2" xfId="43217"/>
    <cellStyle name="标题 2 3 4 3" xfId="18386"/>
    <cellStyle name="标题 2 3 5" xfId="12675"/>
    <cellStyle name="标题 2 3 5 2" xfId="43218"/>
    <cellStyle name="标题 2 3 5 3" xfId="22341"/>
    <cellStyle name="标题 2 3 6" xfId="17692"/>
    <cellStyle name="标题 2 3 6 2" xfId="22590"/>
    <cellStyle name="标题 2 3 7" xfId="44784"/>
    <cellStyle name="标题 2 3 8" xfId="44007"/>
    <cellStyle name="标题 2 3 9" xfId="43992"/>
    <cellStyle name="标题 2 3_2014S panel ship date" xfId="43219"/>
    <cellStyle name="标题 2 30" xfId="47708"/>
    <cellStyle name="标题 2 31" xfId="47709"/>
    <cellStyle name="标题 2 32" xfId="47710"/>
    <cellStyle name="标题 2 33" xfId="47711"/>
    <cellStyle name="标题 2 4" xfId="113"/>
    <cellStyle name="标题 2 4 10" xfId="44339"/>
    <cellStyle name="标题 2 4 2" xfId="4276"/>
    <cellStyle name="标题 2 4 2 2" xfId="14506"/>
    <cellStyle name="标题 2 4 2 2 2" xfId="43220"/>
    <cellStyle name="标题 2 4 2 3" xfId="19518"/>
    <cellStyle name="标题 2 4 2_Sheet1" xfId="43221"/>
    <cellStyle name="标题 2 4 3" xfId="4105"/>
    <cellStyle name="标题 2 4 3 2" xfId="14336"/>
    <cellStyle name="标题 2 4 3 2 2" xfId="43222"/>
    <cellStyle name="标题 2 4 3 3" xfId="19348"/>
    <cellStyle name="标题 2 4 4" xfId="11296"/>
    <cellStyle name="标题 2 4 4 2" xfId="43223"/>
    <cellStyle name="标题 2 4 4 3" xfId="22343"/>
    <cellStyle name="标题 2 4 5" xfId="11553"/>
    <cellStyle name="标题 2 4 5 2" xfId="22493"/>
    <cellStyle name="标题 2 4 6" xfId="16570"/>
    <cellStyle name="标题 2 4 6 2" xfId="44633"/>
    <cellStyle name="标题 2 4 7" xfId="44137"/>
    <cellStyle name="标题 2 4 8" xfId="44860"/>
    <cellStyle name="标题 2 4 9" xfId="21763"/>
    <cellStyle name="标题 2 4_Sheet1" xfId="43224"/>
    <cellStyle name="标题 2 5" xfId="999"/>
    <cellStyle name="标题 2 5 2" xfId="12432"/>
    <cellStyle name="标题 2 5 2 2" xfId="43226"/>
    <cellStyle name="标题 2 5 3" xfId="17449"/>
    <cellStyle name="标题 2 5 3 2" xfId="43227"/>
    <cellStyle name="标题 2 5 4" xfId="43228"/>
    <cellStyle name="标题 2 5 5" xfId="43225"/>
    <cellStyle name="标题 2 5 6" xfId="47712"/>
    <cellStyle name="标题 2 5_Sheet2" xfId="43229"/>
    <cellStyle name="标题 2 6" xfId="3823"/>
    <cellStyle name="标题 2 6 2" xfId="14067"/>
    <cellStyle name="标题 2 6 2 2" xfId="43230"/>
    <cellStyle name="标题 2 6 3" xfId="19079"/>
    <cellStyle name="标题 2 6 3 2" xfId="47713"/>
    <cellStyle name="标题 2 7" xfId="47714"/>
    <cellStyle name="标题 2 8" xfId="47715"/>
    <cellStyle name="标题 2 9" xfId="47716"/>
    <cellStyle name="标题 20" xfId="47717"/>
    <cellStyle name="标题 21" xfId="47718"/>
    <cellStyle name="标题 22" xfId="47719"/>
    <cellStyle name="标题 23" xfId="47720"/>
    <cellStyle name="标题 24" xfId="47721"/>
    <cellStyle name="标题 25" xfId="47722"/>
    <cellStyle name="标题 26" xfId="47723"/>
    <cellStyle name="标题 27" xfId="47724"/>
    <cellStyle name="标题 28" xfId="47725"/>
    <cellStyle name="标题 29" xfId="47726"/>
    <cellStyle name="标题 3 10" xfId="47727"/>
    <cellStyle name="标题 3 11" xfId="47728"/>
    <cellStyle name="标题 3 12" xfId="47729"/>
    <cellStyle name="标题 3 13" xfId="47730"/>
    <cellStyle name="标题 3 14" xfId="47731"/>
    <cellStyle name="标题 3 15" xfId="47732"/>
    <cellStyle name="标题 3 16" xfId="47733"/>
    <cellStyle name="标题 3 17" xfId="47734"/>
    <cellStyle name="标题 3 18" xfId="47735"/>
    <cellStyle name="标题 3 19" xfId="47736"/>
    <cellStyle name="标题 3 2" xfId="1082"/>
    <cellStyle name="标题 3 2 10" xfId="5065"/>
    <cellStyle name="标题 3 2 10 2" xfId="6078"/>
    <cellStyle name="标题 3 2 10 2 2" xfId="16243"/>
    <cellStyle name="标题 3 2 10 2 3" xfId="21255"/>
    <cellStyle name="标题 3 2 10 3" xfId="15243"/>
    <cellStyle name="标题 3 2 10 4" xfId="20255"/>
    <cellStyle name="标题 3 2 11" xfId="5066"/>
    <cellStyle name="标题 3 2 11 2" xfId="6079"/>
    <cellStyle name="标题 3 2 11 2 2" xfId="16244"/>
    <cellStyle name="标题 3 2 11 2 3" xfId="21256"/>
    <cellStyle name="标题 3 2 11 3" xfId="15244"/>
    <cellStyle name="标题 3 2 11 4" xfId="20256"/>
    <cellStyle name="标题 3 2 12" xfId="5067"/>
    <cellStyle name="标题 3 2 12 2" xfId="6080"/>
    <cellStyle name="标题 3 2 12 2 2" xfId="16245"/>
    <cellStyle name="标题 3 2 12 2 3" xfId="21257"/>
    <cellStyle name="标题 3 2 12 3" xfId="15245"/>
    <cellStyle name="标题 3 2 12 4" xfId="20257"/>
    <cellStyle name="标题 3 2 13" xfId="5068"/>
    <cellStyle name="标题 3 2 13 2" xfId="6081"/>
    <cellStyle name="标题 3 2 13 2 2" xfId="16246"/>
    <cellStyle name="标题 3 2 13 2 3" xfId="21258"/>
    <cellStyle name="标题 3 2 13 3" xfId="15246"/>
    <cellStyle name="标题 3 2 13 4" xfId="20258"/>
    <cellStyle name="标题 3 2 14" xfId="5069"/>
    <cellStyle name="标题 3 2 14 2" xfId="6082"/>
    <cellStyle name="标题 3 2 14 2 2" xfId="16247"/>
    <cellStyle name="标题 3 2 14 2 3" xfId="21259"/>
    <cellStyle name="标题 3 2 14 3" xfId="15247"/>
    <cellStyle name="标题 3 2 14 4" xfId="20259"/>
    <cellStyle name="标题 3 2 15" xfId="3111"/>
    <cellStyle name="标题 3 2 15 2" xfId="13375"/>
    <cellStyle name="标题 3 2 15 3" xfId="18387"/>
    <cellStyle name="标题 3 2 16" xfId="12511"/>
    <cellStyle name="标题 3 2 16 2" xfId="22344"/>
    <cellStyle name="标题 3 2 17" xfId="17528"/>
    <cellStyle name="标题 3 2 2" xfId="1407"/>
    <cellStyle name="标题 3 2 2 10" xfId="44336"/>
    <cellStyle name="标题 3 2 2 2" xfId="5070"/>
    <cellStyle name="标题 3 2 2 2 2" xfId="6083"/>
    <cellStyle name="标题 3 2 2 2 2 2" xfId="16248"/>
    <cellStyle name="标题 3 2 2 2 2 2 2" xfId="43231"/>
    <cellStyle name="标题 3 2 2 2 2 3" xfId="21260"/>
    <cellStyle name="标题 3 2 2 2 3" xfId="15248"/>
    <cellStyle name="标题 3 2 2 2 4" xfId="20260"/>
    <cellStyle name="标题 3 2 2 2_Sheet1" xfId="43232"/>
    <cellStyle name="标题 3 2 2 3" xfId="3827"/>
    <cellStyle name="标题 3 2 2 3 2" xfId="14071"/>
    <cellStyle name="标题 3 2 2 3 2 2" xfId="43233"/>
    <cellStyle name="标题 3 2 2 3 3" xfId="19083"/>
    <cellStyle name="标题 3 2 2 4" xfId="12831"/>
    <cellStyle name="标题 3 2 2 4 2" xfId="43234"/>
    <cellStyle name="标题 3 2 2 4 3" xfId="22345"/>
    <cellStyle name="标题 3 2 2 5" xfId="17848"/>
    <cellStyle name="标题 3 2 2 5 2" xfId="22495"/>
    <cellStyle name="标题 3 2 2 6" xfId="44629"/>
    <cellStyle name="标题 3 2 2 7" xfId="44139"/>
    <cellStyle name="标题 3 2 2 8" xfId="44443"/>
    <cellStyle name="标题 3 2 2 9" xfId="44294"/>
    <cellStyle name="标题 3 2 2_Sheet1" xfId="43235"/>
    <cellStyle name="标题 3 2 3" xfId="2605"/>
    <cellStyle name="标题 3 2 3 2" xfId="5422"/>
    <cellStyle name="标题 3 2 3 2 2" xfId="15592"/>
    <cellStyle name="标题 3 2 3 2 2 2" xfId="43236"/>
    <cellStyle name="标题 3 2 3 2 3" xfId="20604"/>
    <cellStyle name="标题 3 2 3 3" xfId="5071"/>
    <cellStyle name="标题 3 2 3 3 2" xfId="15249"/>
    <cellStyle name="标题 3 2 3 3 2 2" xfId="43237"/>
    <cellStyle name="标题 3 2 3 3 3" xfId="20261"/>
    <cellStyle name="标题 3 2 3 4" xfId="6084"/>
    <cellStyle name="标题 3 2 3 4 2" xfId="16249"/>
    <cellStyle name="标题 3 2 3 4 2 2" xfId="43238"/>
    <cellStyle name="标题 3 2 3 4 3" xfId="21261"/>
    <cellStyle name="标题 3 2 3 5" xfId="4109"/>
    <cellStyle name="标题 3 2 3 5 2" xfId="48157"/>
    <cellStyle name="标题 3 2 3 6" xfId="14340"/>
    <cellStyle name="标题 3 2 3 7" xfId="19352"/>
    <cellStyle name="标题 3 2 3_Sheet1" xfId="43239"/>
    <cellStyle name="标题 3 2 4" xfId="5072"/>
    <cellStyle name="标题 3 2 4 2" xfId="6085"/>
    <cellStyle name="标题 3 2 4 2 2" xfId="16250"/>
    <cellStyle name="标题 3 2 4 2 3" xfId="21262"/>
    <cellStyle name="标题 3 2 4 3" xfId="15250"/>
    <cellStyle name="标题 3 2 4 3 2" xfId="43240"/>
    <cellStyle name="标题 3 2 4 4" xfId="20262"/>
    <cellStyle name="标题 3 2 5" xfId="5073"/>
    <cellStyle name="标题 3 2 5 2" xfId="6086"/>
    <cellStyle name="标题 3 2 5 2 2" xfId="16251"/>
    <cellStyle name="标题 3 2 5 2 3" xfId="21263"/>
    <cellStyle name="标题 3 2 5 3" xfId="15251"/>
    <cellStyle name="标题 3 2 5 3 2" xfId="43241"/>
    <cellStyle name="标题 3 2 5 4" xfId="20263"/>
    <cellStyle name="标题 3 2 6" xfId="5074"/>
    <cellStyle name="标题 3 2 6 2" xfId="6087"/>
    <cellStyle name="标题 3 2 6 2 2" xfId="16252"/>
    <cellStyle name="标题 3 2 6 2 3" xfId="21264"/>
    <cellStyle name="标题 3 2 6 3" xfId="15252"/>
    <cellStyle name="标题 3 2 6 3 2" xfId="43242"/>
    <cellStyle name="标题 3 2 6 4" xfId="20264"/>
    <cellStyle name="标题 3 2 7" xfId="5075"/>
    <cellStyle name="标题 3 2 7 2" xfId="6088"/>
    <cellStyle name="标题 3 2 7 2 2" xfId="16253"/>
    <cellStyle name="标题 3 2 7 2 3" xfId="21265"/>
    <cellStyle name="标题 3 2 7 3" xfId="15253"/>
    <cellStyle name="标题 3 2 7 4" xfId="20265"/>
    <cellStyle name="标题 3 2 8" xfId="5076"/>
    <cellStyle name="标题 3 2 8 2" xfId="6089"/>
    <cellStyle name="标题 3 2 8 2 2" xfId="16254"/>
    <cellStyle name="标题 3 2 8 2 3" xfId="21266"/>
    <cellStyle name="标题 3 2 8 3" xfId="15254"/>
    <cellStyle name="标题 3 2 8 4" xfId="20266"/>
    <cellStyle name="标题 3 2 9" xfId="5077"/>
    <cellStyle name="标题 3 2 9 2" xfId="6090"/>
    <cellStyle name="标题 3 2 9 2 2" xfId="16255"/>
    <cellStyle name="标题 3 2 9 2 3" xfId="21267"/>
    <cellStyle name="标题 3 2 9 3" xfId="15255"/>
    <cellStyle name="标题 3 2 9 4" xfId="20267"/>
    <cellStyle name="标题 3 2_2014S panel ship date" xfId="43243"/>
    <cellStyle name="标题 3 20" xfId="47737"/>
    <cellStyle name="标题 3 21" xfId="47738"/>
    <cellStyle name="标题 3 22" xfId="47739"/>
    <cellStyle name="标题 3 23" xfId="47740"/>
    <cellStyle name="标题 3 24" xfId="47741"/>
    <cellStyle name="标题 3 25" xfId="47742"/>
    <cellStyle name="标题 3 26" xfId="47743"/>
    <cellStyle name="标题 3 27" xfId="47744"/>
    <cellStyle name="标题 3 28" xfId="47745"/>
    <cellStyle name="标题 3 29" xfId="47746"/>
    <cellStyle name="标题 3 3" xfId="1252"/>
    <cellStyle name="标题 3 3 10" xfId="22284"/>
    <cellStyle name="标题 3 3 2" xfId="1534"/>
    <cellStyle name="标题 3 3 2 10" xfId="22431"/>
    <cellStyle name="标题 3 3 2 2" xfId="5078"/>
    <cellStyle name="标题 3 3 2 2 2" xfId="6091"/>
    <cellStyle name="标题 3 3 2 2 2 2" xfId="16256"/>
    <cellStyle name="标题 3 3 2 2 2 2 2" xfId="43244"/>
    <cellStyle name="标题 3 3 2 2 2 3" xfId="21268"/>
    <cellStyle name="标题 3 3 2 2 3" xfId="15256"/>
    <cellStyle name="标题 3 3 2 2 4" xfId="20268"/>
    <cellStyle name="标题 3 3 2 2_Sheet1" xfId="43245"/>
    <cellStyle name="标题 3 3 2 3" xfId="3828"/>
    <cellStyle name="标题 3 3 2 3 2" xfId="14072"/>
    <cellStyle name="标题 3 3 2 3 2 2" xfId="43246"/>
    <cellStyle name="标题 3 3 2 3 3" xfId="19084"/>
    <cellStyle name="标题 3 3 2 4" xfId="12956"/>
    <cellStyle name="标题 3 3 2 4 2" xfId="43247"/>
    <cellStyle name="标题 3 3 2 4 3" xfId="22347"/>
    <cellStyle name="标题 3 3 2 5" xfId="17973"/>
    <cellStyle name="标题 3 3 2 5 2" xfId="22496"/>
    <cellStyle name="标题 3 3 2 6" xfId="44628"/>
    <cellStyle name="标题 3 3 2 7" xfId="44140"/>
    <cellStyle name="标题 3 3 2 8" xfId="44752"/>
    <cellStyle name="标题 3 3 2 9" xfId="44033"/>
    <cellStyle name="标题 3 3 2_Sheet1" xfId="43248"/>
    <cellStyle name="标题 3 3 3" xfId="2606"/>
    <cellStyle name="标题 3 3 3 2" xfId="5423"/>
    <cellStyle name="标题 3 3 3 2 2" xfId="15593"/>
    <cellStyle name="标题 3 3 3 2 2 2" xfId="43249"/>
    <cellStyle name="标题 3 3 3 2 3" xfId="20605"/>
    <cellStyle name="标题 3 3 3 3" xfId="5079"/>
    <cellStyle name="标题 3 3 3 3 2" xfId="15257"/>
    <cellStyle name="标题 3 3 3 3 2 2" xfId="43250"/>
    <cellStyle name="标题 3 3 3 3 3" xfId="20269"/>
    <cellStyle name="标题 3 3 3 4" xfId="6092"/>
    <cellStyle name="标题 3 3 3 4 2" xfId="16257"/>
    <cellStyle name="标题 3 3 3 4 2 2" xfId="43251"/>
    <cellStyle name="标题 3 3 3 4 3" xfId="21269"/>
    <cellStyle name="标题 3 3 3 5" xfId="4110"/>
    <cellStyle name="标题 3 3 3 6" xfId="14341"/>
    <cellStyle name="标题 3 3 3 7" xfId="19353"/>
    <cellStyle name="标题 3 3 3_Sheet1" xfId="43252"/>
    <cellStyle name="标题 3 3 4" xfId="3112"/>
    <cellStyle name="标题 3 3 4 2" xfId="13376"/>
    <cellStyle name="标题 3 3 4 2 2" xfId="43253"/>
    <cellStyle name="标题 3 3 4 3" xfId="18388"/>
    <cellStyle name="标题 3 3 5" xfId="12676"/>
    <cellStyle name="标题 3 3 5 2" xfId="43254"/>
    <cellStyle name="标题 3 3 5 3" xfId="22346"/>
    <cellStyle name="标题 3 3 6" xfId="17693"/>
    <cellStyle name="标题 3 3 6 2" xfId="22449"/>
    <cellStyle name="标题 3 3 7" xfId="44783"/>
    <cellStyle name="标题 3 3 8" xfId="44008"/>
    <cellStyle name="标题 3 3 9" xfId="44554"/>
    <cellStyle name="标题 3 3_2014S panel ship date" xfId="43255"/>
    <cellStyle name="标题 3 30" xfId="47747"/>
    <cellStyle name="标题 3 31" xfId="47748"/>
    <cellStyle name="标题 3 32" xfId="47749"/>
    <cellStyle name="标题 3 33" xfId="47750"/>
    <cellStyle name="标题 3 4" xfId="115"/>
    <cellStyle name="标题 3 4 10" xfId="44337"/>
    <cellStyle name="标题 3 4 2" xfId="4277"/>
    <cellStyle name="标题 3 4 2 2" xfId="14507"/>
    <cellStyle name="标题 3 4 2 2 2" xfId="43256"/>
    <cellStyle name="标题 3 4 2 3" xfId="19519"/>
    <cellStyle name="标题 3 4 2_Sheet1" xfId="43257"/>
    <cellStyle name="标题 3 4 3" xfId="4108"/>
    <cellStyle name="标题 3 4 3 2" xfId="14339"/>
    <cellStyle name="标题 3 4 3 2 2" xfId="43258"/>
    <cellStyle name="标题 3 4 3 3" xfId="19351"/>
    <cellStyle name="标题 3 4 4" xfId="11297"/>
    <cellStyle name="标题 3 4 4 2" xfId="43259"/>
    <cellStyle name="标题 3 4 4 3" xfId="22348"/>
    <cellStyle name="标题 3 4 5" xfId="11555"/>
    <cellStyle name="标题 3 4 5 2" xfId="22200"/>
    <cellStyle name="标题 3 4 6" xfId="16572"/>
    <cellStyle name="标题 3 4 6 2" xfId="44630"/>
    <cellStyle name="标题 3 4 7" xfId="22653"/>
    <cellStyle name="标题 3 4 8" xfId="44444"/>
    <cellStyle name="标题 3 4 9" xfId="44293"/>
    <cellStyle name="标题 3 4_Sheet1" xfId="43260"/>
    <cellStyle name="标题 3 5" xfId="1000"/>
    <cellStyle name="标题 3 5 2" xfId="12433"/>
    <cellStyle name="标题 3 5 2 2" xfId="43262"/>
    <cellStyle name="标题 3 5 3" xfId="17450"/>
    <cellStyle name="标题 3 5 3 2" xfId="43263"/>
    <cellStyle name="标题 3 5 4" xfId="43264"/>
    <cellStyle name="标题 3 5 5" xfId="43261"/>
    <cellStyle name="标题 3 5 6" xfId="47751"/>
    <cellStyle name="标题 3 5_Sheet2" xfId="43265"/>
    <cellStyle name="标题 3 6" xfId="3826"/>
    <cellStyle name="标题 3 6 2" xfId="14070"/>
    <cellStyle name="标题 3 6 2 2" xfId="43266"/>
    <cellStyle name="标题 3 6 3" xfId="19082"/>
    <cellStyle name="标题 3 6 3 2" xfId="47752"/>
    <cellStyle name="标题 3 7" xfId="47753"/>
    <cellStyle name="标题 3 8" xfId="47754"/>
    <cellStyle name="标题 3 9" xfId="47755"/>
    <cellStyle name="标题 30" xfId="47756"/>
    <cellStyle name="标题 31" xfId="47757"/>
    <cellStyle name="标题 32" xfId="47758"/>
    <cellStyle name="标题 33" xfId="47759"/>
    <cellStyle name="标题 34" xfId="47760"/>
    <cellStyle name="标题 35" xfId="47761"/>
    <cellStyle name="标题 36" xfId="47762"/>
    <cellStyle name="标题 37" xfId="48714"/>
    <cellStyle name="标题 38" xfId="48705"/>
    <cellStyle name="标题 39" xfId="48715"/>
    <cellStyle name="标题 4 10" xfId="47763"/>
    <cellStyle name="标题 4 11" xfId="47764"/>
    <cellStyle name="标题 4 12" xfId="47765"/>
    <cellStyle name="标题 4 13" xfId="47766"/>
    <cellStyle name="标题 4 14" xfId="47767"/>
    <cellStyle name="标题 4 15" xfId="47768"/>
    <cellStyle name="标题 4 16" xfId="47769"/>
    <cellStyle name="标题 4 17" xfId="47770"/>
    <cellStyle name="标题 4 18" xfId="47771"/>
    <cellStyle name="标题 4 19" xfId="47772"/>
    <cellStyle name="标题 4 2" xfId="1083"/>
    <cellStyle name="标题 4 2 10" xfId="5080"/>
    <cellStyle name="标题 4 2 10 2" xfId="6093"/>
    <cellStyle name="标题 4 2 10 2 2" xfId="16258"/>
    <cellStyle name="标题 4 2 10 2 3" xfId="21270"/>
    <cellStyle name="标题 4 2 10 3" xfId="15258"/>
    <cellStyle name="标题 4 2 10 4" xfId="20270"/>
    <cellStyle name="标题 4 2 11" xfId="5081"/>
    <cellStyle name="标题 4 2 11 2" xfId="6094"/>
    <cellStyle name="标题 4 2 11 2 2" xfId="16259"/>
    <cellStyle name="标题 4 2 11 2 3" xfId="21271"/>
    <cellStyle name="标题 4 2 11 3" xfId="15259"/>
    <cellStyle name="标题 4 2 11 4" xfId="20271"/>
    <cellStyle name="标题 4 2 12" xfId="5082"/>
    <cellStyle name="标题 4 2 12 2" xfId="6095"/>
    <cellStyle name="标题 4 2 12 2 2" xfId="16260"/>
    <cellStyle name="标题 4 2 12 2 3" xfId="21272"/>
    <cellStyle name="标题 4 2 12 3" xfId="15260"/>
    <cellStyle name="标题 4 2 12 4" xfId="20272"/>
    <cellStyle name="标题 4 2 13" xfId="5083"/>
    <cellStyle name="标题 4 2 13 2" xfId="6096"/>
    <cellStyle name="标题 4 2 13 2 2" xfId="16261"/>
    <cellStyle name="标题 4 2 13 2 3" xfId="21273"/>
    <cellStyle name="标题 4 2 13 3" xfId="15261"/>
    <cellStyle name="标题 4 2 13 4" xfId="20273"/>
    <cellStyle name="标题 4 2 14" xfId="5084"/>
    <cellStyle name="标题 4 2 14 2" xfId="6097"/>
    <cellStyle name="标题 4 2 14 2 2" xfId="16262"/>
    <cellStyle name="标题 4 2 14 2 3" xfId="21274"/>
    <cellStyle name="标题 4 2 14 3" xfId="15262"/>
    <cellStyle name="标题 4 2 14 4" xfId="20274"/>
    <cellStyle name="标题 4 2 15" xfId="3113"/>
    <cellStyle name="标题 4 2 15 2" xfId="13377"/>
    <cellStyle name="标题 4 2 15 3" xfId="18389"/>
    <cellStyle name="标题 4 2 16" xfId="12512"/>
    <cellStyle name="标题 4 2 16 2" xfId="22349"/>
    <cellStyle name="标题 4 2 17" xfId="17529"/>
    <cellStyle name="标题 4 2 2" xfId="1406"/>
    <cellStyle name="标题 4 2 2 10" xfId="44088"/>
    <cellStyle name="标题 4 2 2 2" xfId="5085"/>
    <cellStyle name="标题 4 2 2 2 2" xfId="6098"/>
    <cellStyle name="标题 4 2 2 2 2 2" xfId="16263"/>
    <cellStyle name="标题 4 2 2 2 2 2 2" xfId="43268"/>
    <cellStyle name="标题 4 2 2 2 2 3" xfId="21275"/>
    <cellStyle name="标题 4 2 2 2 3" xfId="15263"/>
    <cellStyle name="标题 4 2 2 2 4" xfId="20275"/>
    <cellStyle name="标题 4 2 2 2_Sheet1" xfId="43269"/>
    <cellStyle name="标题 4 2 2 3" xfId="3830"/>
    <cellStyle name="标题 4 2 2 3 2" xfId="14074"/>
    <cellStyle name="标题 4 2 2 3 2 2" xfId="43270"/>
    <cellStyle name="标题 4 2 2 3 3" xfId="19086"/>
    <cellStyle name="标题 4 2 2 4" xfId="12830"/>
    <cellStyle name="标题 4 2 2 4 2" xfId="43271"/>
    <cellStyle name="标题 4 2 2 4 3" xfId="22350"/>
    <cellStyle name="标题 4 2 2 5" xfId="17847"/>
    <cellStyle name="标题 4 2 2 5 2" xfId="22498"/>
    <cellStyle name="标题 4 2 2 6" xfId="44626"/>
    <cellStyle name="标题 4 2 2 7" xfId="44142"/>
    <cellStyle name="标题 4 2 2 8" xfId="44751"/>
    <cellStyle name="标题 4 2 2 9" xfId="44296"/>
    <cellStyle name="标题 4 2 2_Sheet1" xfId="43272"/>
    <cellStyle name="标题 4 2 3" xfId="2607"/>
    <cellStyle name="标题 4 2 3 2" xfId="5424"/>
    <cellStyle name="标题 4 2 3 2 2" xfId="15594"/>
    <cellStyle name="标题 4 2 3 2 2 2" xfId="43273"/>
    <cellStyle name="标题 4 2 3 2 3" xfId="20606"/>
    <cellStyle name="标题 4 2 3 3" xfId="5086"/>
    <cellStyle name="标题 4 2 3 3 2" xfId="15264"/>
    <cellStyle name="标题 4 2 3 3 2 2" xfId="43274"/>
    <cellStyle name="标题 4 2 3 3 3" xfId="20276"/>
    <cellStyle name="标题 4 2 3 4" xfId="6099"/>
    <cellStyle name="标题 4 2 3 4 2" xfId="16264"/>
    <cellStyle name="标题 4 2 3 4 2 2" xfId="43275"/>
    <cellStyle name="标题 4 2 3 4 3" xfId="21276"/>
    <cellStyle name="标题 4 2 3 5" xfId="4112"/>
    <cellStyle name="标题 4 2 3 5 2" xfId="48158"/>
    <cellStyle name="标题 4 2 3 6" xfId="14343"/>
    <cellStyle name="标题 4 2 3 7" xfId="19355"/>
    <cellStyle name="标题 4 2 3_Sheet1" xfId="43276"/>
    <cellStyle name="标题 4 2 4" xfId="5087"/>
    <cellStyle name="标题 4 2 4 2" xfId="6100"/>
    <cellStyle name="标题 4 2 4 2 2" xfId="16265"/>
    <cellStyle name="标题 4 2 4 2 3" xfId="21277"/>
    <cellStyle name="标题 4 2 4 3" xfId="15265"/>
    <cellStyle name="标题 4 2 4 3 2" xfId="43277"/>
    <cellStyle name="标题 4 2 4 4" xfId="20277"/>
    <cellStyle name="标题 4 2 5" xfId="5088"/>
    <cellStyle name="标题 4 2 5 2" xfId="6101"/>
    <cellStyle name="标题 4 2 5 2 2" xfId="16266"/>
    <cellStyle name="标题 4 2 5 2 3" xfId="21278"/>
    <cellStyle name="标题 4 2 5 3" xfId="15266"/>
    <cellStyle name="标题 4 2 5 3 2" xfId="43278"/>
    <cellStyle name="标题 4 2 5 4" xfId="20278"/>
    <cellStyle name="标题 4 2 6" xfId="5089"/>
    <cellStyle name="标题 4 2 6 2" xfId="6102"/>
    <cellStyle name="标题 4 2 6 2 2" xfId="16267"/>
    <cellStyle name="标题 4 2 6 2 3" xfId="21279"/>
    <cellStyle name="标题 4 2 6 3" xfId="15267"/>
    <cellStyle name="标题 4 2 6 3 2" xfId="43279"/>
    <cellStyle name="标题 4 2 6 4" xfId="20279"/>
    <cellStyle name="标题 4 2 7" xfId="5090"/>
    <cellStyle name="标题 4 2 7 2" xfId="6103"/>
    <cellStyle name="标题 4 2 7 2 2" xfId="16268"/>
    <cellStyle name="标题 4 2 7 2 3" xfId="21280"/>
    <cellStyle name="标题 4 2 7 3" xfId="15268"/>
    <cellStyle name="标题 4 2 7 4" xfId="20280"/>
    <cellStyle name="标题 4 2 8" xfId="5091"/>
    <cellStyle name="标题 4 2 8 2" xfId="6104"/>
    <cellStyle name="标题 4 2 8 2 2" xfId="16269"/>
    <cellStyle name="标题 4 2 8 2 3" xfId="21281"/>
    <cellStyle name="标题 4 2 8 3" xfId="15269"/>
    <cellStyle name="标题 4 2 8 4" xfId="20281"/>
    <cellStyle name="标题 4 2 9" xfId="5092"/>
    <cellStyle name="标题 4 2 9 2" xfId="6105"/>
    <cellStyle name="标题 4 2 9 2 2" xfId="16270"/>
    <cellStyle name="标题 4 2 9 2 3" xfId="21282"/>
    <cellStyle name="标题 4 2 9 3" xfId="15270"/>
    <cellStyle name="标题 4 2 9 4" xfId="20282"/>
    <cellStyle name="标题 4 2_2014S panel ship date" xfId="43280"/>
    <cellStyle name="标题 4 20" xfId="47773"/>
    <cellStyle name="标题 4 21" xfId="47774"/>
    <cellStyle name="标题 4 22" xfId="47775"/>
    <cellStyle name="标题 4 23" xfId="47776"/>
    <cellStyle name="标题 4 24" xfId="47777"/>
    <cellStyle name="标题 4 25" xfId="47778"/>
    <cellStyle name="标题 4 26" xfId="47779"/>
    <cellStyle name="标题 4 27" xfId="47780"/>
    <cellStyle name="标题 4 28" xfId="47781"/>
    <cellStyle name="标题 4 29" xfId="47782"/>
    <cellStyle name="标题 4 3" xfId="1253"/>
    <cellStyle name="标题 4 3 10" xfId="44566"/>
    <cellStyle name="标题 4 3 2" xfId="1535"/>
    <cellStyle name="标题 4 3 2 10" xfId="43979"/>
    <cellStyle name="标题 4 3 2 2" xfId="5093"/>
    <cellStyle name="标题 4 3 2 2 2" xfId="6106"/>
    <cellStyle name="标题 4 3 2 2 2 2" xfId="16271"/>
    <cellStyle name="标题 4 3 2 2 2 2 2" xfId="43281"/>
    <cellStyle name="标题 4 3 2 2 2 3" xfId="21283"/>
    <cellStyle name="标题 4 3 2 2 3" xfId="15271"/>
    <cellStyle name="标题 4 3 2 2 4" xfId="20283"/>
    <cellStyle name="标题 4 3 2 2_Sheet1" xfId="43282"/>
    <cellStyle name="标题 4 3 2 3" xfId="3831"/>
    <cellStyle name="标题 4 3 2 3 2" xfId="14075"/>
    <cellStyle name="标题 4 3 2 3 2 2" xfId="43283"/>
    <cellStyle name="标题 4 3 2 3 3" xfId="19087"/>
    <cellStyle name="标题 4 3 2 4" xfId="12957"/>
    <cellStyle name="标题 4 3 2 4 2" xfId="43284"/>
    <cellStyle name="标题 4 3 2 4 3" xfId="22352"/>
    <cellStyle name="标题 4 3 2 5" xfId="17974"/>
    <cellStyle name="标题 4 3 2 5 2" xfId="25317"/>
    <cellStyle name="标题 4 3 2 6" xfId="44625"/>
    <cellStyle name="标题 4 3 2 7" xfId="44143"/>
    <cellStyle name="标题 4 3 2 8" xfId="44441"/>
    <cellStyle name="标题 4 3 2 9" xfId="44297"/>
    <cellStyle name="标题 4 3 2_Sheet1" xfId="43285"/>
    <cellStyle name="标题 4 3 3" xfId="2608"/>
    <cellStyle name="标题 4 3 3 2" xfId="5425"/>
    <cellStyle name="标题 4 3 3 2 2" xfId="15595"/>
    <cellStyle name="标题 4 3 3 2 2 2" xfId="43286"/>
    <cellStyle name="标题 4 3 3 2 3" xfId="20607"/>
    <cellStyle name="标题 4 3 3 3" xfId="5094"/>
    <cellStyle name="标题 4 3 3 3 2" xfId="15272"/>
    <cellStyle name="标题 4 3 3 3 2 2" xfId="43287"/>
    <cellStyle name="标题 4 3 3 3 3" xfId="20284"/>
    <cellStyle name="标题 4 3 3 4" xfId="6107"/>
    <cellStyle name="标题 4 3 3 4 2" xfId="16272"/>
    <cellStyle name="标题 4 3 3 4 2 2" xfId="43288"/>
    <cellStyle name="标题 4 3 3 4 3" xfId="21284"/>
    <cellStyle name="标题 4 3 3 5" xfId="4113"/>
    <cellStyle name="标题 4 3 3 6" xfId="14344"/>
    <cellStyle name="标题 4 3 3 7" xfId="19356"/>
    <cellStyle name="标题 4 3 3_Sheet1" xfId="43289"/>
    <cellStyle name="标题 4 3 4" xfId="3114"/>
    <cellStyle name="标题 4 3 4 2" xfId="13378"/>
    <cellStyle name="标题 4 3 4 2 2" xfId="43290"/>
    <cellStyle name="标题 4 3 4 3" xfId="18390"/>
    <cellStyle name="标题 4 3 5" xfId="12677"/>
    <cellStyle name="标题 4 3 5 2" xfId="43291"/>
    <cellStyle name="标题 4 3 5 3" xfId="22351"/>
    <cellStyle name="标题 4 3 6" xfId="17694"/>
    <cellStyle name="标题 4 3 6 2" xfId="22589"/>
    <cellStyle name="标题 4 3 7" xfId="44782"/>
    <cellStyle name="标题 4 3 8" xfId="44009"/>
    <cellStyle name="标题 4 3 9" xfId="44553"/>
    <cellStyle name="标题 4 3_2014S panel ship date" xfId="43292"/>
    <cellStyle name="标题 4 30" xfId="47783"/>
    <cellStyle name="标题 4 31" xfId="47784"/>
    <cellStyle name="标题 4 32" xfId="47785"/>
    <cellStyle name="标题 4 33" xfId="47786"/>
    <cellStyle name="标题 4 4" xfId="117"/>
    <cellStyle name="标题 4 4 10" xfId="44335"/>
    <cellStyle name="标题 4 4 2" xfId="4278"/>
    <cellStyle name="标题 4 4 2 2" xfId="14508"/>
    <cellStyle name="标题 4 4 2 2 2" xfId="43293"/>
    <cellStyle name="标题 4 4 2 3" xfId="19520"/>
    <cellStyle name="标题 4 4 2_Sheet1" xfId="43294"/>
    <cellStyle name="标题 4 4 3" xfId="4111"/>
    <cellStyle name="标题 4 4 3 2" xfId="14342"/>
    <cellStyle name="标题 4 4 3 2 2" xfId="43295"/>
    <cellStyle name="标题 4 4 3 3" xfId="19354"/>
    <cellStyle name="标题 4 4 4" xfId="11298"/>
    <cellStyle name="标题 4 4 4 2" xfId="43296"/>
    <cellStyle name="标题 4 4 4 3" xfId="22353"/>
    <cellStyle name="标题 4 4 5" xfId="11557"/>
    <cellStyle name="标题 4 4 5 2" xfId="22497"/>
    <cellStyle name="标题 4 4 6" xfId="16574"/>
    <cellStyle name="标题 4 4 6 2" xfId="44627"/>
    <cellStyle name="标题 4 4 7" xfId="44141"/>
    <cellStyle name="标题 4 4 8" xfId="44442"/>
    <cellStyle name="标题 4 4 9" xfId="44295"/>
    <cellStyle name="标题 4 4_Sheet1" xfId="43297"/>
    <cellStyle name="标题 4 5" xfId="1001"/>
    <cellStyle name="标题 4 5 2" xfId="12434"/>
    <cellStyle name="标题 4 5 2 2" xfId="43299"/>
    <cellStyle name="标题 4 5 3" xfId="17451"/>
    <cellStyle name="标题 4 5 3 2" xfId="43300"/>
    <cellStyle name="标题 4 5 4" xfId="43301"/>
    <cellStyle name="标题 4 5 5" xfId="43298"/>
    <cellStyle name="标题 4 5 6" xfId="47787"/>
    <cellStyle name="标题 4 5_Sheet2" xfId="43302"/>
    <cellStyle name="标题 4 6" xfId="3829"/>
    <cellStyle name="标题 4 6 2" xfId="14073"/>
    <cellStyle name="标题 4 6 2 2" xfId="43303"/>
    <cellStyle name="标题 4 6 3" xfId="19085"/>
    <cellStyle name="标题 4 6 3 2" xfId="47788"/>
    <cellStyle name="标题 4 7" xfId="47789"/>
    <cellStyle name="标题 4 8" xfId="47790"/>
    <cellStyle name="标题 4 9" xfId="47791"/>
    <cellStyle name="标题 40" xfId="49271"/>
    <cellStyle name="标题 41" xfId="22333"/>
    <cellStyle name="标题 5" xfId="1236"/>
    <cellStyle name="标题 5 10" xfId="5095"/>
    <cellStyle name="标题 5 10 2" xfId="6108"/>
    <cellStyle name="标题 5 10 2 2" xfId="16273"/>
    <cellStyle name="标题 5 10 2 3" xfId="21285"/>
    <cellStyle name="标题 5 10 3" xfId="15273"/>
    <cellStyle name="标题 5 10 4" xfId="20285"/>
    <cellStyle name="标题 5 11" xfId="5096"/>
    <cellStyle name="标题 5 11 2" xfId="6109"/>
    <cellStyle name="标题 5 11 2 2" xfId="16274"/>
    <cellStyle name="标题 5 11 2 3" xfId="21286"/>
    <cellStyle name="标题 5 11 3" xfId="15274"/>
    <cellStyle name="标题 5 11 4" xfId="20286"/>
    <cellStyle name="标题 5 12" xfId="5097"/>
    <cellStyle name="标题 5 12 2" xfId="6110"/>
    <cellStyle name="标题 5 12 2 2" xfId="16275"/>
    <cellStyle name="标题 5 12 2 3" xfId="21287"/>
    <cellStyle name="标题 5 12 3" xfId="15275"/>
    <cellStyle name="标题 5 12 4" xfId="20287"/>
    <cellStyle name="标题 5 13" xfId="5098"/>
    <cellStyle name="标题 5 13 2" xfId="6111"/>
    <cellStyle name="标题 5 13 2 2" xfId="16276"/>
    <cellStyle name="标题 5 13 2 3" xfId="21288"/>
    <cellStyle name="标题 5 13 3" xfId="15276"/>
    <cellStyle name="标题 5 13 4" xfId="20288"/>
    <cellStyle name="标题 5 14" xfId="5099"/>
    <cellStyle name="标题 5 14 2" xfId="6112"/>
    <cellStyle name="标题 5 14 2 2" xfId="16277"/>
    <cellStyle name="标题 5 14 2 3" xfId="21289"/>
    <cellStyle name="标题 5 14 3" xfId="15277"/>
    <cellStyle name="标题 5 14 4" xfId="20289"/>
    <cellStyle name="标题 5 15" xfId="3115"/>
    <cellStyle name="标题 5 15 2" xfId="13379"/>
    <cellStyle name="标题 5 15 3" xfId="18391"/>
    <cellStyle name="标题 5 16" xfId="11209"/>
    <cellStyle name="标题 5 16 2" xfId="22354"/>
    <cellStyle name="标题 5 17" xfId="12660"/>
    <cellStyle name="标题 5 18" xfId="17677"/>
    <cellStyle name="标题 5 2" xfId="1346"/>
    <cellStyle name="标题 5 2 10" xfId="44334"/>
    <cellStyle name="标题 5 2 2" xfId="5100"/>
    <cellStyle name="标题 5 2 2 2" xfId="6113"/>
    <cellStyle name="标题 5 2 2 2 2" xfId="16278"/>
    <cellStyle name="标题 5 2 2 2 2 2" xfId="43304"/>
    <cellStyle name="标题 5 2 2 2 3" xfId="21290"/>
    <cellStyle name="标题 5 2 2 3" xfId="15278"/>
    <cellStyle name="标题 5 2 2 4" xfId="20290"/>
    <cellStyle name="标题 5 2 2_Sheet1" xfId="43305"/>
    <cellStyle name="标题 5 2 3" xfId="3832"/>
    <cellStyle name="标题 5 2 3 2" xfId="14076"/>
    <cellStyle name="标题 5 2 3 2 2" xfId="43306"/>
    <cellStyle name="标题 5 2 3 3" xfId="19088"/>
    <cellStyle name="标题 5 2 4" xfId="12770"/>
    <cellStyle name="标题 5 2 4 2" xfId="43307"/>
    <cellStyle name="标题 5 2 4 3" xfId="22355"/>
    <cellStyle name="标题 5 2 5" xfId="17787"/>
    <cellStyle name="标题 5 2 5 2" xfId="22499"/>
    <cellStyle name="标题 5 2 6" xfId="44624"/>
    <cellStyle name="标题 5 2 7" xfId="44144"/>
    <cellStyle name="标题 5 2 8" xfId="44440"/>
    <cellStyle name="标题 5 2 9" xfId="44298"/>
    <cellStyle name="标题 5 2_Sheet1" xfId="43308"/>
    <cellStyle name="标题 5 3" xfId="2609"/>
    <cellStyle name="标题 5 3 2" xfId="5426"/>
    <cellStyle name="标题 5 3 2 2" xfId="15596"/>
    <cellStyle name="标题 5 3 2 2 2" xfId="43309"/>
    <cellStyle name="标题 5 3 2 3" xfId="20608"/>
    <cellStyle name="标题 5 3 3" xfId="5101"/>
    <cellStyle name="标题 5 3 3 2" xfId="15279"/>
    <cellStyle name="标题 5 3 3 2 2" xfId="43310"/>
    <cellStyle name="标题 5 3 3 3" xfId="20291"/>
    <cellStyle name="标题 5 3 4" xfId="6114"/>
    <cellStyle name="标题 5 3 4 2" xfId="16279"/>
    <cellStyle name="标题 5 3 4 2 2" xfId="43311"/>
    <cellStyle name="标题 5 3 4 3" xfId="21291"/>
    <cellStyle name="标题 5 3 5" xfId="4114"/>
    <cellStyle name="标题 5 3 5 2" xfId="48159"/>
    <cellStyle name="标题 5 3 6" xfId="14345"/>
    <cellStyle name="标题 5 3 7" xfId="19357"/>
    <cellStyle name="标题 5 3_Sheet1" xfId="43312"/>
    <cellStyle name="标题 5 4" xfId="5102"/>
    <cellStyle name="标题 5 4 2" xfId="6115"/>
    <cellStyle name="标题 5 4 2 2" xfId="16280"/>
    <cellStyle name="标题 5 4 2 3" xfId="21292"/>
    <cellStyle name="标题 5 4 3" xfId="15280"/>
    <cellStyle name="标题 5 4 3 2" xfId="43313"/>
    <cellStyle name="标题 5 4 4" xfId="20292"/>
    <cellStyle name="标题 5 5" xfId="5103"/>
    <cellStyle name="标题 5 5 2" xfId="6116"/>
    <cellStyle name="标题 5 5 2 2" xfId="16281"/>
    <cellStyle name="标题 5 5 2 3" xfId="21293"/>
    <cellStyle name="标题 5 5 3" xfId="15281"/>
    <cellStyle name="标题 5 5 3 2" xfId="43314"/>
    <cellStyle name="标题 5 5 4" xfId="20293"/>
    <cellStyle name="标题 5 6" xfId="5104"/>
    <cellStyle name="标题 5 6 2" xfId="6117"/>
    <cellStyle name="标题 5 6 2 2" xfId="16282"/>
    <cellStyle name="标题 5 6 2 3" xfId="21294"/>
    <cellStyle name="标题 5 6 3" xfId="15282"/>
    <cellStyle name="标题 5 6 3 2" xfId="43315"/>
    <cellStyle name="标题 5 6 4" xfId="20294"/>
    <cellStyle name="标题 5 7" xfId="5105"/>
    <cellStyle name="标题 5 7 2" xfId="6118"/>
    <cellStyle name="标题 5 7 2 2" xfId="16283"/>
    <cellStyle name="标题 5 7 2 3" xfId="21295"/>
    <cellStyle name="标题 5 7 3" xfId="15283"/>
    <cellStyle name="标题 5 7 4" xfId="20295"/>
    <cellStyle name="标题 5 8" xfId="5106"/>
    <cellStyle name="标题 5 8 2" xfId="6119"/>
    <cellStyle name="标题 5 8 2 2" xfId="16284"/>
    <cellStyle name="标题 5 8 2 3" xfId="21296"/>
    <cellStyle name="标题 5 8 3" xfId="15284"/>
    <cellStyle name="标题 5 8 4" xfId="20296"/>
    <cellStyle name="标题 5 9" xfId="5107"/>
    <cellStyle name="标题 5 9 2" xfId="6120"/>
    <cellStyle name="标题 5 9 2 2" xfId="16285"/>
    <cellStyle name="标题 5 9 2 3" xfId="21297"/>
    <cellStyle name="标题 5 9 3" xfId="15285"/>
    <cellStyle name="标题 5 9 4" xfId="20297"/>
    <cellStyle name="标题 5_2014S panel ship date" xfId="43316"/>
    <cellStyle name="标题 6" xfId="1249"/>
    <cellStyle name="标题 6 10" xfId="44206"/>
    <cellStyle name="标题 6 2" xfId="1551"/>
    <cellStyle name="标题 6 2 10" xfId="44333"/>
    <cellStyle name="标题 6 2 2" xfId="5108"/>
    <cellStyle name="标题 6 2 2 2" xfId="6121"/>
    <cellStyle name="标题 6 2 2 2 2" xfId="16286"/>
    <cellStyle name="标题 6 2 2 2 2 2" xfId="43317"/>
    <cellStyle name="标题 6 2 2 2 3" xfId="21298"/>
    <cellStyle name="标题 6 2 2 3" xfId="15286"/>
    <cellStyle name="标题 6 2 2 4" xfId="20298"/>
    <cellStyle name="标题 6 2 2_Sheet1" xfId="43318"/>
    <cellStyle name="标题 6 2 3" xfId="3833"/>
    <cellStyle name="标题 6 2 3 2" xfId="14077"/>
    <cellStyle name="标题 6 2 3 2 2" xfId="43319"/>
    <cellStyle name="标题 6 2 3 3" xfId="19089"/>
    <cellStyle name="标题 6 2 4" xfId="12972"/>
    <cellStyle name="标题 6 2 4 2" xfId="43320"/>
    <cellStyle name="标题 6 2 4 3" xfId="22357"/>
    <cellStyle name="标题 6 2 5" xfId="17989"/>
    <cellStyle name="标题 6 2 5 2" xfId="22500"/>
    <cellStyle name="标题 6 2 6" xfId="44623"/>
    <cellStyle name="标题 6 2 7" xfId="44145"/>
    <cellStyle name="标题 6 2 8" xfId="44439"/>
    <cellStyle name="标题 6 2 9" xfId="44299"/>
    <cellStyle name="标题 6 2_Sheet1" xfId="43321"/>
    <cellStyle name="标题 6 3" xfId="2610"/>
    <cellStyle name="标题 6 3 2" xfId="5427"/>
    <cellStyle name="标题 6 3 2 2" xfId="15597"/>
    <cellStyle name="标题 6 3 2 2 2" xfId="43322"/>
    <cellStyle name="标题 6 3 2 3" xfId="20609"/>
    <cellStyle name="标题 6 3 3" xfId="5109"/>
    <cellStyle name="标题 6 3 3 2" xfId="15287"/>
    <cellStyle name="标题 6 3 3 2 2" xfId="43323"/>
    <cellStyle name="标题 6 3 3 3" xfId="20299"/>
    <cellStyle name="标题 6 3 4" xfId="6122"/>
    <cellStyle name="标题 6 3 4 2" xfId="16287"/>
    <cellStyle name="标题 6 3 4 2 2" xfId="43324"/>
    <cellStyle name="标题 6 3 4 3" xfId="21299"/>
    <cellStyle name="标题 6 3 5" xfId="4115"/>
    <cellStyle name="标题 6 3 6" xfId="14346"/>
    <cellStyle name="标题 6 3 7" xfId="19358"/>
    <cellStyle name="标题 6 3_Sheet1" xfId="43325"/>
    <cellStyle name="标题 6 4" xfId="3116"/>
    <cellStyle name="标题 6 4 2" xfId="13380"/>
    <cellStyle name="标题 6 4 2 2" xfId="43326"/>
    <cellStyle name="标题 6 4 3" xfId="18392"/>
    <cellStyle name="标题 6 5" xfId="12673"/>
    <cellStyle name="标题 6 5 2" xfId="43327"/>
    <cellStyle name="标题 6 5 3" xfId="22356"/>
    <cellStyle name="标题 6 6" xfId="17690"/>
    <cellStyle name="标题 6 6 2" xfId="22588"/>
    <cellStyle name="标题 6 7" xfId="44781"/>
    <cellStyle name="标题 6 8" xfId="44010"/>
    <cellStyle name="标题 6 9" xfId="44552"/>
    <cellStyle name="标题 6_2014S panel ship date" xfId="43328"/>
    <cellStyle name="标题 7" xfId="970"/>
    <cellStyle name="标题 7 10" xfId="44343"/>
    <cellStyle name="标题 7 2" xfId="4274"/>
    <cellStyle name="标题 7 2 2" xfId="14504"/>
    <cellStyle name="标题 7 2 2 2" xfId="43330"/>
    <cellStyle name="标题 7 2 3" xfId="19516"/>
    <cellStyle name="标题 7 2_Sheet1" xfId="43331"/>
    <cellStyle name="标题 7 3" xfId="4101"/>
    <cellStyle name="标题 7 3 2" xfId="14332"/>
    <cellStyle name="标题 7 3 2 2" xfId="43332"/>
    <cellStyle name="标题 7 3 3" xfId="19344"/>
    <cellStyle name="标题 7 4" xfId="12403"/>
    <cellStyle name="标题 7 4 2" xfId="43333"/>
    <cellStyle name="标题 7 4 3" xfId="22358"/>
    <cellStyle name="标题 7 5" xfId="17420"/>
    <cellStyle name="标题 7 5 2" xfId="22541"/>
    <cellStyle name="标题 7 6" xfId="44637"/>
    <cellStyle name="标题 7 7" xfId="44134"/>
    <cellStyle name="标题 7 8" xfId="22457"/>
    <cellStyle name="标题 7 9" xfId="22488"/>
    <cellStyle name="标题 7_Sheet1" xfId="43334"/>
    <cellStyle name="标题 8" xfId="997"/>
    <cellStyle name="标题 8 10" xfId="44322"/>
    <cellStyle name="标题 8 2" xfId="5304"/>
    <cellStyle name="标题 8 2 2" xfId="15477"/>
    <cellStyle name="标题 8 2 2 2" xfId="43335"/>
    <cellStyle name="标题 8 2 3" xfId="20489"/>
    <cellStyle name="标题 8 2_Sheet1" xfId="43336"/>
    <cellStyle name="标题 8 3" xfId="12430"/>
    <cellStyle name="标题 8 3 2" xfId="43337"/>
    <cellStyle name="标题 8 3 3" xfId="22359"/>
    <cellStyle name="标题 8 4" xfId="17447"/>
    <cellStyle name="标题 8 4 2" xfId="43338"/>
    <cellStyle name="标题 8 5" xfId="22509"/>
    <cellStyle name="标题 8 6" xfId="44594"/>
    <cellStyle name="标题 8 7" xfId="44172"/>
    <cellStyle name="标题 8 8" xfId="44416"/>
    <cellStyle name="标题 8 9" xfId="44317"/>
    <cellStyle name="标题 8_Sheet1" xfId="43339"/>
    <cellStyle name="标题 9" xfId="5297"/>
    <cellStyle name="标题 9 2" xfId="15470"/>
    <cellStyle name="标题 9 2 2" xfId="43341"/>
    <cellStyle name="标题 9 3" xfId="20482"/>
    <cellStyle name="标题 9 3 2" xfId="43340"/>
    <cellStyle name="标题 9 4" xfId="47792"/>
    <cellStyle name="样式 1" xfId="1002"/>
    <cellStyle name="样式 1 10" xfId="47793"/>
    <cellStyle name="样式 1 11" xfId="47794"/>
    <cellStyle name="样式 1 12" xfId="47795"/>
    <cellStyle name="样式 1 13" xfId="47796"/>
    <cellStyle name="样式 1 2" xfId="1294"/>
    <cellStyle name="样式 1 2 2" xfId="1337"/>
    <cellStyle name="样式 1 2 2 2" xfId="5462"/>
    <cellStyle name="样式 1 2 2 2 2" xfId="15627"/>
    <cellStyle name="样式 1 2 2 2 2 2" xfId="43342"/>
    <cellStyle name="样式 1 2 2 2 3" xfId="20639"/>
    <cellStyle name="样式 1 2 2 2_Sheet1" xfId="43343"/>
    <cellStyle name="样式 1 2 2 3" xfId="4544"/>
    <cellStyle name="样式 1 2 2 3 2" xfId="14737"/>
    <cellStyle name="样式 1 2 2 3 2 2" xfId="43344"/>
    <cellStyle name="样式 1 2 2 3 3" xfId="19749"/>
    <cellStyle name="样式 1 2 2 4" xfId="5591"/>
    <cellStyle name="样式 1 2 2 4 2" xfId="15756"/>
    <cellStyle name="样式 1 2 2 4 3" xfId="20768"/>
    <cellStyle name="样式 1 2 2 5" xfId="3180"/>
    <cellStyle name="样式 1 2 2 5 2" xfId="13443"/>
    <cellStyle name="样式 1 2 2 5 3" xfId="18455"/>
    <cellStyle name="样式 1 2 2 6" xfId="12761"/>
    <cellStyle name="样式 1 2 2 7" xfId="17778"/>
    <cellStyle name="样式 1 2 2_Sheet1" xfId="43345"/>
    <cellStyle name="样式 1 2 3" xfId="2636"/>
    <cellStyle name="样式 1 2 3 2" xfId="43346"/>
    <cellStyle name="样式 1 2 4" xfId="12718"/>
    <cellStyle name="样式 1 2 4 2" xfId="43347"/>
    <cellStyle name="样式 1 2 5" xfId="17735"/>
    <cellStyle name="样式 1 2_Sheet1" xfId="43348"/>
    <cellStyle name="样式 1 3" xfId="2611"/>
    <cellStyle name="样式 1 3 2" xfId="4546"/>
    <cellStyle name="样式 1 3 2 2" xfId="14739"/>
    <cellStyle name="样式 1 3 2 2 2" xfId="43350"/>
    <cellStyle name="样式 1 3 2 3" xfId="19751"/>
    <cellStyle name="样式 1 3 2 3 2" xfId="43351"/>
    <cellStyle name="样式 1 3 2 4" xfId="43349"/>
    <cellStyle name="样式 1 3 3" xfId="4545"/>
    <cellStyle name="样式 1 3 3 2" xfId="5592"/>
    <cellStyle name="样式 1 3 3 2 2" xfId="15757"/>
    <cellStyle name="样式 1 3 3 2 3" xfId="20769"/>
    <cellStyle name="样式 1 3 3 3" xfId="14738"/>
    <cellStyle name="样式 1 3 3 3 2" xfId="43352"/>
    <cellStyle name="样式 1 3 3 4" xfId="19750"/>
    <cellStyle name="样式 1 3 4" xfId="3834"/>
    <cellStyle name="样式 1 3 5" xfId="14078"/>
    <cellStyle name="样式 1 3 6" xfId="19090"/>
    <cellStyle name="样式 1 3_Sheet1" xfId="43353"/>
    <cellStyle name="样式 1 4" xfId="3835"/>
    <cellStyle name="样式 1 4 2" xfId="5283"/>
    <cellStyle name="样式 1 4 2 2" xfId="6287"/>
    <cellStyle name="样式 1 4 2 2 2" xfId="16452"/>
    <cellStyle name="样式 1 4 2 2 2 2" xfId="43355"/>
    <cellStyle name="样式 1 4 2 2 3" xfId="21464"/>
    <cellStyle name="样式 1 4 2 3" xfId="15457"/>
    <cellStyle name="样式 1 4 2 3 2" xfId="43354"/>
    <cellStyle name="样式 1 4 2 4" xfId="20469"/>
    <cellStyle name="样式 1 4 2_Sheet1" xfId="43356"/>
    <cellStyle name="样式 1 4 3" xfId="4547"/>
    <cellStyle name="样式 1 4 3 2" xfId="5593"/>
    <cellStyle name="样式 1 4 3 2 2" xfId="15758"/>
    <cellStyle name="样式 1 4 3 2 3" xfId="20770"/>
    <cellStyle name="样式 1 4 3 3" xfId="14740"/>
    <cellStyle name="样式 1 4 3 3 2" xfId="43357"/>
    <cellStyle name="样式 1 4 3 4" xfId="19752"/>
    <cellStyle name="样式 1 4 4" xfId="14079"/>
    <cellStyle name="样式 1 4 4 2" xfId="43358"/>
    <cellStyle name="样式 1 4 5" xfId="19091"/>
    <cellStyle name="样式 1 4_Sheet1" xfId="43359"/>
    <cellStyle name="样式 1 5" xfId="3836"/>
    <cellStyle name="样式 1 5 2" xfId="4560"/>
    <cellStyle name="样式 1 5 2 2" xfId="14746"/>
    <cellStyle name="样式 1 5 2 2 2" xfId="43361"/>
    <cellStyle name="样式 1 5 2 3" xfId="19758"/>
    <cellStyle name="样式 1 5 3" xfId="5282"/>
    <cellStyle name="样式 1 5 3 2" xfId="6286"/>
    <cellStyle name="样式 1 5 3 2 2" xfId="16451"/>
    <cellStyle name="样式 1 5 3 2 3" xfId="21463"/>
    <cellStyle name="样式 1 5 3 3" xfId="15456"/>
    <cellStyle name="样式 1 5 3 3 2" xfId="43362"/>
    <cellStyle name="样式 1 5 3 4" xfId="20468"/>
    <cellStyle name="样式 1 5 4" xfId="4548"/>
    <cellStyle name="样式 1 5 4 2" xfId="14741"/>
    <cellStyle name="样式 1 5 4 3" xfId="19753"/>
    <cellStyle name="样式 1 5 5" xfId="14080"/>
    <cellStyle name="样式 1 5 5 2" xfId="43360"/>
    <cellStyle name="样式 1 5 6" xfId="19092"/>
    <cellStyle name="样式 1 6" xfId="4557"/>
    <cellStyle name="样式 1 6 2" xfId="5595"/>
    <cellStyle name="样式 1 6 2 2" xfId="15760"/>
    <cellStyle name="样式 1 6 2 2 2" xfId="43364"/>
    <cellStyle name="样式 1 6 2 3" xfId="20772"/>
    <cellStyle name="样式 1 6 3" xfId="14743"/>
    <cellStyle name="样式 1 6 3 2" xfId="43363"/>
    <cellStyle name="样式 1 6 4" xfId="19755"/>
    <cellStyle name="样式 1 6 4 2" xfId="47797"/>
    <cellStyle name="样式 1 7" xfId="4574"/>
    <cellStyle name="样式 1 7 2" xfId="5603"/>
    <cellStyle name="样式 1 7 2 2" xfId="15768"/>
    <cellStyle name="样式 1 7 2 3" xfId="20780"/>
    <cellStyle name="样式 1 7 3" xfId="14760"/>
    <cellStyle name="样式 1 7 3 2" xfId="43365"/>
    <cellStyle name="样式 1 7 4" xfId="19772"/>
    <cellStyle name="样式 1 7 4 2" xfId="47798"/>
    <cellStyle name="样式 1 8" xfId="12435"/>
    <cellStyle name="样式 1 8 2" xfId="47799"/>
    <cellStyle name="样式 1 9" xfId="17452"/>
    <cellStyle name="样式 1 9 2" xfId="47800"/>
    <cellStyle name="样式 1_3.20" xfId="43366"/>
    <cellStyle name="检查单元格 10" xfId="47801"/>
    <cellStyle name="检查单元格 11" xfId="47802"/>
    <cellStyle name="检查单元格 12" xfId="47803"/>
    <cellStyle name="检查单元格 13" xfId="47804"/>
    <cellStyle name="检查单元格 14" xfId="47805"/>
    <cellStyle name="检查单元格 15" xfId="47806"/>
    <cellStyle name="检查单元格 16" xfId="47807"/>
    <cellStyle name="检查单元格 17" xfId="47808"/>
    <cellStyle name="检查单元格 18" xfId="47809"/>
    <cellStyle name="检查单元格 19" xfId="47810"/>
    <cellStyle name="检查单元格 2" xfId="1068"/>
    <cellStyle name="检查单元格 2 10" xfId="5110"/>
    <cellStyle name="检查单元格 2 10 2" xfId="6123"/>
    <cellStyle name="检查单元格 2 10 2 2" xfId="16288"/>
    <cellStyle name="检查单元格 2 10 2 3" xfId="21300"/>
    <cellStyle name="检查单元格 2 10 3" xfId="15288"/>
    <cellStyle name="检查单元格 2 10 4" xfId="20300"/>
    <cellStyle name="检查单元格 2 11" xfId="5111"/>
    <cellStyle name="检查单元格 2 11 2" xfId="6124"/>
    <cellStyle name="检查单元格 2 11 2 2" xfId="16289"/>
    <cellStyle name="检查单元格 2 11 2 3" xfId="21301"/>
    <cellStyle name="检查单元格 2 11 3" xfId="15289"/>
    <cellStyle name="检查单元格 2 11 4" xfId="20301"/>
    <cellStyle name="检查单元格 2 12" xfId="5112"/>
    <cellStyle name="检查单元格 2 12 2" xfId="6125"/>
    <cellStyle name="检查单元格 2 12 2 2" xfId="16290"/>
    <cellStyle name="检查单元格 2 12 2 3" xfId="21302"/>
    <cellStyle name="检查单元格 2 12 3" xfId="15290"/>
    <cellStyle name="检查单元格 2 12 4" xfId="20302"/>
    <cellStyle name="检查单元格 2 13" xfId="5113"/>
    <cellStyle name="检查单元格 2 13 2" xfId="6126"/>
    <cellStyle name="检查单元格 2 13 2 2" xfId="16291"/>
    <cellStyle name="检查单元格 2 13 2 3" xfId="21303"/>
    <cellStyle name="检查单元格 2 13 3" xfId="15291"/>
    <cellStyle name="检查单元格 2 13 4" xfId="20303"/>
    <cellStyle name="检查单元格 2 14" xfId="5114"/>
    <cellStyle name="检查单元格 2 14 2" xfId="6127"/>
    <cellStyle name="检查单元格 2 14 2 2" xfId="16292"/>
    <cellStyle name="检查单元格 2 14 2 3" xfId="21304"/>
    <cellStyle name="检查单元格 2 14 3" xfId="15292"/>
    <cellStyle name="检查单元格 2 14 4" xfId="20304"/>
    <cellStyle name="检查单元格 2 15" xfId="10400"/>
    <cellStyle name="检查单元格 2 16" xfId="12500"/>
    <cellStyle name="检查单元格 2 17" xfId="17517"/>
    <cellStyle name="检查单元格 2 2" xfId="1419"/>
    <cellStyle name="检查单元格 2 2 10" xfId="44331"/>
    <cellStyle name="检查单元格 2 2 2" xfId="5115"/>
    <cellStyle name="检查单元格 2 2 2 2" xfId="6128"/>
    <cellStyle name="检查单元格 2 2 2 2 2" xfId="16293"/>
    <cellStyle name="检查单元格 2 2 2 2 2 2" xfId="43367"/>
    <cellStyle name="检查单元格 2 2 2 2 3" xfId="21305"/>
    <cellStyle name="检查单元格 2 2 2 3" xfId="15293"/>
    <cellStyle name="检查单元格 2 2 2 4" xfId="20305"/>
    <cellStyle name="检查单元格 2 2 2_Sheet1" xfId="43368"/>
    <cellStyle name="检查单元格 2 2 3" xfId="12842"/>
    <cellStyle name="检查单元格 2 2 3 2" xfId="43369"/>
    <cellStyle name="检查单元格 2 2 4" xfId="17859"/>
    <cellStyle name="检查单元格 2 2 4 2" xfId="43370"/>
    <cellStyle name="检查单元格 2 2 5" xfId="22563"/>
    <cellStyle name="检查单元格 2 2 6" xfId="44621"/>
    <cellStyle name="检查单元格 2 2 7" xfId="44147"/>
    <cellStyle name="检查单元格 2 2 8" xfId="44437"/>
    <cellStyle name="检查单元格 2 2 9" xfId="44301"/>
    <cellStyle name="检查单元格 2 2_Sheet1" xfId="43371"/>
    <cellStyle name="检查单元格 2 3" xfId="2612"/>
    <cellStyle name="检查单元格 2 3 2" xfId="5428"/>
    <cellStyle name="检查单元格 2 3 2 2" xfId="15598"/>
    <cellStyle name="检查单元格 2 3 2 2 2" xfId="43372"/>
    <cellStyle name="检查单元格 2 3 2 3" xfId="20610"/>
    <cellStyle name="检查单元格 2 3 3" xfId="5116"/>
    <cellStyle name="检查单元格 2 3 3 2" xfId="15294"/>
    <cellStyle name="检查单元格 2 3 3 2 2" xfId="43373"/>
    <cellStyle name="检查单元格 2 3 3 3" xfId="20306"/>
    <cellStyle name="检查单元格 2 3 4" xfId="6129"/>
    <cellStyle name="检查单元格 2 3 4 2" xfId="16294"/>
    <cellStyle name="检查单元格 2 3 4 2 2" xfId="43374"/>
    <cellStyle name="检查单元格 2 3 4 3" xfId="21306"/>
    <cellStyle name="检查单元格 2 3 5" xfId="4117"/>
    <cellStyle name="检查单元格 2 3 5 2" xfId="48160"/>
    <cellStyle name="检查单元格 2 3 6" xfId="14348"/>
    <cellStyle name="检查单元格 2 3 7" xfId="19360"/>
    <cellStyle name="检查单元格 2 3_Sheet1" xfId="43375"/>
    <cellStyle name="检查单元格 2 4" xfId="5117"/>
    <cellStyle name="检查单元格 2 4 2" xfId="6130"/>
    <cellStyle name="检查单元格 2 4 2 2" xfId="16295"/>
    <cellStyle name="检查单元格 2 4 2 3" xfId="21307"/>
    <cellStyle name="检查单元格 2 4 3" xfId="15295"/>
    <cellStyle name="检查单元格 2 4 3 2" xfId="43376"/>
    <cellStyle name="检查单元格 2 4 4" xfId="20307"/>
    <cellStyle name="检查单元格 2 5" xfId="5118"/>
    <cellStyle name="检查单元格 2 5 2" xfId="6131"/>
    <cellStyle name="检查单元格 2 5 2 2" xfId="16296"/>
    <cellStyle name="检查单元格 2 5 2 3" xfId="21308"/>
    <cellStyle name="检查单元格 2 5 3" xfId="15296"/>
    <cellStyle name="检查单元格 2 5 3 2" xfId="43377"/>
    <cellStyle name="检查单元格 2 5 4" xfId="20308"/>
    <cellStyle name="检查单元格 2 6" xfId="5119"/>
    <cellStyle name="检查单元格 2 6 2" xfId="6132"/>
    <cellStyle name="检查单元格 2 6 2 2" xfId="16297"/>
    <cellStyle name="检查单元格 2 6 2 3" xfId="21309"/>
    <cellStyle name="检查单元格 2 6 3" xfId="15297"/>
    <cellStyle name="检查单元格 2 6 3 2" xfId="43378"/>
    <cellStyle name="检查单元格 2 6 4" xfId="20309"/>
    <cellStyle name="检查单元格 2 7" xfId="5120"/>
    <cellStyle name="检查单元格 2 7 2" xfId="6133"/>
    <cellStyle name="检查单元格 2 7 2 2" xfId="16298"/>
    <cellStyle name="检查单元格 2 7 2 3" xfId="21310"/>
    <cellStyle name="检查单元格 2 7 3" xfId="15298"/>
    <cellStyle name="检查单元格 2 7 4" xfId="20310"/>
    <cellStyle name="检查单元格 2 8" xfId="5121"/>
    <cellStyle name="检查单元格 2 8 2" xfId="6134"/>
    <cellStyle name="检查单元格 2 8 2 2" xfId="16299"/>
    <cellStyle name="检查单元格 2 8 2 3" xfId="21311"/>
    <cellStyle name="检查单元格 2 8 3" xfId="15299"/>
    <cellStyle name="检查单元格 2 8 4" xfId="20311"/>
    <cellStyle name="检查单元格 2 9" xfId="5122"/>
    <cellStyle name="检查单元格 2 9 2" xfId="6135"/>
    <cellStyle name="检查单元格 2 9 2 2" xfId="16300"/>
    <cellStyle name="检查单元格 2 9 2 3" xfId="21312"/>
    <cellStyle name="检查单元格 2 9 3" xfId="15300"/>
    <cellStyle name="检查单元格 2 9 4" xfId="20312"/>
    <cellStyle name="检查单元格 2_2014S panel ship date" xfId="43379"/>
    <cellStyle name="检查单元格 20" xfId="47811"/>
    <cellStyle name="检查单元格 21" xfId="47812"/>
    <cellStyle name="检查单元格 22" xfId="47813"/>
    <cellStyle name="检查单元格 23" xfId="47814"/>
    <cellStyle name="检查单元格 24" xfId="47815"/>
    <cellStyle name="检查单元格 25" xfId="47816"/>
    <cellStyle name="检查单元格 26" xfId="47817"/>
    <cellStyle name="检查单元格 27" xfId="47818"/>
    <cellStyle name="检查单元格 28" xfId="47819"/>
    <cellStyle name="检查单元格 29" xfId="47820"/>
    <cellStyle name="检查单元格 3" xfId="1254"/>
    <cellStyle name="检查单元格 3 10" xfId="44810"/>
    <cellStyle name="检查单元格 3 2" xfId="1529"/>
    <cellStyle name="检查单元格 3 2 10" xfId="44330"/>
    <cellStyle name="检查单元格 3 2 2" xfId="5123"/>
    <cellStyle name="检查单元格 3 2 2 2" xfId="6136"/>
    <cellStyle name="检查单元格 3 2 2 2 2" xfId="16301"/>
    <cellStyle name="检查单元格 3 2 2 2 2 2" xfId="43380"/>
    <cellStyle name="检查单元格 3 2 2 2 3" xfId="21313"/>
    <cellStyle name="检查单元格 3 2 2 3" xfId="15301"/>
    <cellStyle name="检查单元格 3 2 2 4" xfId="20313"/>
    <cellStyle name="检查单元格 3 2 2_Sheet1" xfId="43381"/>
    <cellStyle name="检查单元格 3 2 3" xfId="3837"/>
    <cellStyle name="检查单元格 3 2 3 2" xfId="14081"/>
    <cellStyle name="检查单元格 3 2 3 2 2" xfId="43382"/>
    <cellStyle name="检查单元格 3 2 3 3" xfId="19093"/>
    <cellStyle name="检查单元格 3 2 4" xfId="12951"/>
    <cellStyle name="检查单元格 3 2 4 2" xfId="43383"/>
    <cellStyle name="检查单元格 3 2 4 3" xfId="22360"/>
    <cellStyle name="检查单元格 3 2 5" xfId="17968"/>
    <cellStyle name="检查单元格 3 2 5 2" xfId="22502"/>
    <cellStyle name="检查单元格 3 2 6" xfId="44620"/>
    <cellStyle name="检查单元格 3 2 7" xfId="44148"/>
    <cellStyle name="检查单元格 3 2 8" xfId="44436"/>
    <cellStyle name="检查单元格 3 2 9" xfId="44692"/>
    <cellStyle name="检查单元格 3 2_Sheet1" xfId="43384"/>
    <cellStyle name="检查单元格 3 3" xfId="2613"/>
    <cellStyle name="检查单元格 3 3 2" xfId="5429"/>
    <cellStyle name="检查单元格 3 3 2 2" xfId="15599"/>
    <cellStyle name="检查单元格 3 3 2 2 2" xfId="43385"/>
    <cellStyle name="检查单元格 3 3 2 3" xfId="20611"/>
    <cellStyle name="检查单元格 3 3 3" xfId="5124"/>
    <cellStyle name="检查单元格 3 3 3 2" xfId="15302"/>
    <cellStyle name="检查单元格 3 3 3 2 2" xfId="43386"/>
    <cellStyle name="检查单元格 3 3 3 3" xfId="20314"/>
    <cellStyle name="检查单元格 3 3 4" xfId="6137"/>
    <cellStyle name="检查单元格 3 3 4 2" xfId="16302"/>
    <cellStyle name="检查单元格 3 3 4 2 2" xfId="43387"/>
    <cellStyle name="检查单元格 3 3 4 3" xfId="21314"/>
    <cellStyle name="检查单元格 3 3 5" xfId="4118"/>
    <cellStyle name="检查单元格 3 3 6" xfId="14349"/>
    <cellStyle name="检查单元格 3 3 7" xfId="19361"/>
    <cellStyle name="检查单元格 3 3_Sheet1" xfId="43388"/>
    <cellStyle name="检查单元格 3 4" xfId="12678"/>
    <cellStyle name="检查单元格 3 4 2" xfId="43389"/>
    <cellStyle name="检查单元格 3 5" xfId="17695"/>
    <cellStyle name="检查单元格 3 5 2" xfId="43390"/>
    <cellStyle name="检查单元格 3 6" xfId="22587"/>
    <cellStyle name="检查单元格 3 7" xfId="44780"/>
    <cellStyle name="检查单元格 3 8" xfId="44011"/>
    <cellStyle name="检查单元格 3 9" xfId="44551"/>
    <cellStyle name="检查单元格 3_2014S panel ship date" xfId="43391"/>
    <cellStyle name="检查单元格 30" xfId="47821"/>
    <cellStyle name="检查单元格 31" xfId="47822"/>
    <cellStyle name="检查单元格 32" xfId="47823"/>
    <cellStyle name="检查单元格 33" xfId="47824"/>
    <cellStyle name="检查单元格 4" xfId="91"/>
    <cellStyle name="检查单元格 4 10" xfId="44332"/>
    <cellStyle name="检查单元格 4 2" xfId="4279"/>
    <cellStyle name="检查单元格 4 2 2" xfId="14509"/>
    <cellStyle name="检查单元格 4 2 2 2" xfId="43392"/>
    <cellStyle name="检查单元格 4 2 3" xfId="19521"/>
    <cellStyle name="检查单元格 4 2_Sheet1" xfId="43393"/>
    <cellStyle name="检查单元格 4 3" xfId="4116"/>
    <cellStyle name="检查单元格 4 3 2" xfId="14347"/>
    <cellStyle name="检查单元格 4 3 2 2" xfId="43394"/>
    <cellStyle name="检查单元格 4 3 3" xfId="19359"/>
    <cellStyle name="检查单元格 4 4" xfId="11537"/>
    <cellStyle name="检查单元格 4 4 2" xfId="43395"/>
    <cellStyle name="检查单元格 4 4 3" xfId="22361"/>
    <cellStyle name="检查单元格 4 5" xfId="16554"/>
    <cellStyle name="检查单元格 4 5 2" xfId="22501"/>
    <cellStyle name="检查单元格 4 6" xfId="44622"/>
    <cellStyle name="检查单元格 4 7" xfId="44146"/>
    <cellStyle name="检查单元格 4 8" xfId="44438"/>
    <cellStyle name="检查单元格 4 9" xfId="44300"/>
    <cellStyle name="检查单元格 4_Sheet1" xfId="43396"/>
    <cellStyle name="检查单元格 5" xfId="1003"/>
    <cellStyle name="检查单元格 5 2" xfId="12436"/>
    <cellStyle name="检查单元格 5 2 2" xfId="43398"/>
    <cellStyle name="检查单元格 5 3" xfId="17453"/>
    <cellStyle name="检查单元格 5 3 2" xfId="43399"/>
    <cellStyle name="检查单元格 5 4" xfId="43400"/>
    <cellStyle name="检查单元格 5 5" xfId="43397"/>
    <cellStyle name="检查单元格 5_Sheet2" xfId="43401"/>
    <cellStyle name="检查单元格 6" xfId="43402"/>
    <cellStyle name="检查单元格 6 2" xfId="47825"/>
    <cellStyle name="检查单元格 7" xfId="47826"/>
    <cellStyle name="检查单元格 8" xfId="47827"/>
    <cellStyle name="检查单元格 9" xfId="47828"/>
    <cellStyle name="標準 2" xfId="43403"/>
    <cellStyle name="標準 2 2" xfId="43404"/>
    <cellStyle name="標準 3" xfId="43405"/>
    <cellStyle name="標準 3 2" xfId="43406"/>
    <cellStyle name="標準 3 3" xfId="43407"/>
    <cellStyle name="標準 3_Sheet2" xfId="43408"/>
    <cellStyle name="標題" xfId="43409"/>
    <cellStyle name="標題 1" xfId="43410"/>
    <cellStyle name="標題 1 2" xfId="43411"/>
    <cellStyle name="標題 1_Sheet2" xfId="43412"/>
    <cellStyle name="標題 2" xfId="43413"/>
    <cellStyle name="標題 2 2" xfId="43414"/>
    <cellStyle name="標題 2_Sheet2" xfId="43415"/>
    <cellStyle name="標題 3" xfId="43416"/>
    <cellStyle name="標題 3 2" xfId="43417"/>
    <cellStyle name="標題 3_Sheet2" xfId="43418"/>
    <cellStyle name="標題 4" xfId="43419"/>
    <cellStyle name="標題 4 2" xfId="43420"/>
    <cellStyle name="標題 4_Sheet2" xfId="43421"/>
    <cellStyle name="標題 5" xfId="43422"/>
    <cellStyle name="標題_Sheet1" xfId="43423"/>
    <cellStyle name="檢查儲存格" xfId="43424"/>
    <cellStyle name="檢查儲存格 2" xfId="43425"/>
    <cellStyle name="檢查儲存格_Sheet2" xfId="43426"/>
    <cellStyle name="汇总 10" xfId="47829"/>
    <cellStyle name="汇总 11" xfId="47830"/>
    <cellStyle name="汇总 12" xfId="47831"/>
    <cellStyle name="汇总 13" xfId="47832"/>
    <cellStyle name="汇总 14" xfId="47833"/>
    <cellStyle name="汇总 15" xfId="47834"/>
    <cellStyle name="汇总 16" xfId="47835"/>
    <cellStyle name="汇总 17" xfId="47836"/>
    <cellStyle name="汇总 18" xfId="47837"/>
    <cellStyle name="汇总 19" xfId="47838"/>
    <cellStyle name="汇总 2" xfId="1237"/>
    <cellStyle name="汇总 2 10" xfId="5125"/>
    <cellStyle name="汇总 2 10 2" xfId="6138"/>
    <cellStyle name="汇总 2 10 2 2" xfId="16303"/>
    <cellStyle name="汇总 2 10 2 3" xfId="21315"/>
    <cellStyle name="汇总 2 10 3" xfId="15303"/>
    <cellStyle name="汇总 2 10 4" xfId="20315"/>
    <cellStyle name="汇总 2 11" xfId="5126"/>
    <cellStyle name="汇总 2 11 2" xfId="6139"/>
    <cellStyle name="汇总 2 11 2 2" xfId="16304"/>
    <cellStyle name="汇总 2 11 2 3" xfId="21316"/>
    <cellStyle name="汇总 2 11 3" xfId="15304"/>
    <cellStyle name="汇总 2 11 4" xfId="20316"/>
    <cellStyle name="汇总 2 12" xfId="5127"/>
    <cellStyle name="汇总 2 12 2" xfId="6140"/>
    <cellStyle name="汇总 2 12 2 2" xfId="16305"/>
    <cellStyle name="汇总 2 12 2 3" xfId="21317"/>
    <cellStyle name="汇总 2 12 3" xfId="15305"/>
    <cellStyle name="汇总 2 12 4" xfId="20317"/>
    <cellStyle name="汇总 2 13" xfId="5128"/>
    <cellStyle name="汇总 2 13 2" xfId="6141"/>
    <cellStyle name="汇总 2 13 2 2" xfId="16306"/>
    <cellStyle name="汇总 2 13 2 3" xfId="21318"/>
    <cellStyle name="汇总 2 13 3" xfId="15306"/>
    <cellStyle name="汇总 2 13 4" xfId="20318"/>
    <cellStyle name="汇总 2 14" xfId="5129"/>
    <cellStyle name="汇总 2 14 2" xfId="6142"/>
    <cellStyle name="汇总 2 14 2 2" xfId="16307"/>
    <cellStyle name="汇总 2 14 2 3" xfId="21319"/>
    <cellStyle name="汇总 2 14 3" xfId="15307"/>
    <cellStyle name="汇总 2 14 4" xfId="20319"/>
    <cellStyle name="汇总 2 15" xfId="5307"/>
    <cellStyle name="汇总 2 15 2" xfId="15480"/>
    <cellStyle name="汇总 2 15 3" xfId="20492"/>
    <cellStyle name="汇总 2 16" xfId="3156"/>
    <cellStyle name="汇总 2 16 2" xfId="13420"/>
    <cellStyle name="汇总 2 16 3" xfId="18432"/>
    <cellStyle name="汇总 2 17" xfId="12661"/>
    <cellStyle name="汇总 2 17 2" xfId="22362"/>
    <cellStyle name="汇总 2 18" xfId="17678"/>
    <cellStyle name="汇总 2 18 2" xfId="45249"/>
    <cellStyle name="汇总 2 19" xfId="49143"/>
    <cellStyle name="汇总 2 2" xfId="1286"/>
    <cellStyle name="汇总 2 2 10" xfId="44303"/>
    <cellStyle name="汇总 2 2 11" xfId="45271"/>
    <cellStyle name="汇总 2 2 12" xfId="49144"/>
    <cellStyle name="汇总 2 2 2" xfId="3889"/>
    <cellStyle name="汇总 2 2 2 2" xfId="5465"/>
    <cellStyle name="汇总 2 2 2 2 2" xfId="15630"/>
    <cellStyle name="汇总 2 2 2 2 2 2" xfId="43428"/>
    <cellStyle name="汇总 2 2 2 2 3" xfId="20642"/>
    <cellStyle name="汇总 2 2 2 3" xfId="5130"/>
    <cellStyle name="汇总 2 2 2 3 2" xfId="15308"/>
    <cellStyle name="汇总 2 2 2 3 2 2" xfId="43429"/>
    <cellStyle name="汇总 2 2 2 3 3" xfId="20320"/>
    <cellStyle name="汇总 2 2 2 4" xfId="6143"/>
    <cellStyle name="汇总 2 2 2 4 2" xfId="16308"/>
    <cellStyle name="汇总 2 2 2 4 3" xfId="21320"/>
    <cellStyle name="汇总 2 2 2 5" xfId="14125"/>
    <cellStyle name="汇总 2 2 2 6" xfId="19137"/>
    <cellStyle name="汇总 2 2 2_Sheet1" xfId="43430"/>
    <cellStyle name="汇总 2 2 3" xfId="5344"/>
    <cellStyle name="汇总 2 2 3 2" xfId="15517"/>
    <cellStyle name="汇总 2 2 3 2 2" xfId="43431"/>
    <cellStyle name="汇总 2 2 3 3" xfId="20529"/>
    <cellStyle name="汇总 2 2 4" xfId="3839"/>
    <cellStyle name="汇总 2 2 4 2" xfId="14083"/>
    <cellStyle name="汇总 2 2 4 2 2" xfId="43432"/>
    <cellStyle name="汇总 2 2 4 3" xfId="19095"/>
    <cellStyle name="汇总 2 2 5" xfId="12710"/>
    <cellStyle name="汇总 2 2 5 2" xfId="43433"/>
    <cellStyle name="汇总 2 2 5 3" xfId="22363"/>
    <cellStyle name="汇总 2 2 6" xfId="17727"/>
    <cellStyle name="汇总 2 2 6 2" xfId="22504"/>
    <cellStyle name="汇总 2 2 7" xfId="44618"/>
    <cellStyle name="汇总 2 2 8" xfId="44151"/>
    <cellStyle name="汇总 2 2 9" xfId="22618"/>
    <cellStyle name="汇总 2 2_Sheet1" xfId="43434"/>
    <cellStyle name="汇总 2 3" xfId="2614"/>
    <cellStyle name="汇总 2 3 2" xfId="4343"/>
    <cellStyle name="汇总 2 3 2 2" xfId="14567"/>
    <cellStyle name="汇总 2 3 2 2 2" xfId="43435"/>
    <cellStyle name="汇总 2 3 2 3" xfId="19579"/>
    <cellStyle name="汇总 2 3 3" xfId="5430"/>
    <cellStyle name="汇总 2 3 3 2" xfId="15600"/>
    <cellStyle name="汇总 2 3 3 2 2" xfId="43436"/>
    <cellStyle name="汇总 2 3 3 3" xfId="20612"/>
    <cellStyle name="汇总 2 3 4" xfId="5131"/>
    <cellStyle name="汇总 2 3 4 2" xfId="15309"/>
    <cellStyle name="汇总 2 3 4 2 2" xfId="43437"/>
    <cellStyle name="汇总 2 3 4 3" xfId="20321"/>
    <cellStyle name="汇总 2 3 5" xfId="6144"/>
    <cellStyle name="汇总 2 3 5 2" xfId="16309"/>
    <cellStyle name="汇总 2 3 5 3" xfId="21321"/>
    <cellStyle name="汇总 2 3 6" xfId="3888"/>
    <cellStyle name="汇总 2 3 6 2" xfId="48161"/>
    <cellStyle name="汇总 2 3 7" xfId="14124"/>
    <cellStyle name="汇总 2 3 8" xfId="19136"/>
    <cellStyle name="汇总 2 3_Sheet1" xfId="43438"/>
    <cellStyle name="汇总 2 4" xfId="3901"/>
    <cellStyle name="汇总 2 4 2" xfId="6145"/>
    <cellStyle name="汇总 2 4 2 2" xfId="16310"/>
    <cellStyle name="汇总 2 4 2 2 2" xfId="43440"/>
    <cellStyle name="汇总 2 4 2 3" xfId="21322"/>
    <cellStyle name="汇总 2 4 3" xfId="5132"/>
    <cellStyle name="汇总 2 4 3 2" xfId="15310"/>
    <cellStyle name="汇总 2 4 3 3" xfId="20322"/>
    <cellStyle name="汇总 2 4 4" xfId="14135"/>
    <cellStyle name="汇总 2 4 4 2" xfId="43439"/>
    <cellStyle name="汇总 2 4 5" xfId="19147"/>
    <cellStyle name="汇总 2 4_Sheet2" xfId="43441"/>
    <cellStyle name="汇总 2 5" xfId="5133"/>
    <cellStyle name="汇总 2 5 2" xfId="6146"/>
    <cellStyle name="汇总 2 5 2 2" xfId="16311"/>
    <cellStyle name="汇总 2 5 2 3" xfId="21323"/>
    <cellStyle name="汇总 2 5 3" xfId="15311"/>
    <cellStyle name="汇总 2 5 3 2" xfId="43442"/>
    <cellStyle name="汇总 2 5 4" xfId="20323"/>
    <cellStyle name="汇总 2 6" xfId="5134"/>
    <cellStyle name="汇总 2 6 2" xfId="6147"/>
    <cellStyle name="汇总 2 6 2 2" xfId="16312"/>
    <cellStyle name="汇总 2 6 2 3" xfId="21324"/>
    <cellStyle name="汇总 2 6 3" xfId="15312"/>
    <cellStyle name="汇总 2 6 3 2" xfId="43443"/>
    <cellStyle name="汇总 2 6 4" xfId="20324"/>
    <cellStyle name="汇总 2 7" xfId="5135"/>
    <cellStyle name="汇总 2 7 2" xfId="6148"/>
    <cellStyle name="汇总 2 7 2 2" xfId="16313"/>
    <cellStyle name="汇总 2 7 2 3" xfId="21325"/>
    <cellStyle name="汇总 2 7 3" xfId="15313"/>
    <cellStyle name="汇总 2 7 3 2" xfId="43444"/>
    <cellStyle name="汇总 2 7 4" xfId="20325"/>
    <cellStyle name="汇总 2 8" xfId="5136"/>
    <cellStyle name="汇总 2 8 2" xfId="6149"/>
    <cellStyle name="汇总 2 8 2 2" xfId="16314"/>
    <cellStyle name="汇总 2 8 2 3" xfId="21326"/>
    <cellStyle name="汇总 2 8 3" xfId="15314"/>
    <cellStyle name="汇总 2 8 3 2" xfId="43445"/>
    <cellStyle name="汇总 2 8 4" xfId="20326"/>
    <cellStyle name="汇总 2 9" xfId="5137"/>
    <cellStyle name="汇总 2 9 2" xfId="6150"/>
    <cellStyle name="汇总 2 9 2 2" xfId="16315"/>
    <cellStyle name="汇总 2 9 2 3" xfId="21327"/>
    <cellStyle name="汇总 2 9 3" xfId="15315"/>
    <cellStyle name="汇总 2 9 4" xfId="20327"/>
    <cellStyle name="汇总 2_2014S panel ship date" xfId="43446"/>
    <cellStyle name="汇总 20" xfId="47839"/>
    <cellStyle name="汇总 21" xfId="47840"/>
    <cellStyle name="汇总 22" xfId="47841"/>
    <cellStyle name="汇总 23" xfId="47842"/>
    <cellStyle name="汇总 24" xfId="47843"/>
    <cellStyle name="汇总 25" xfId="47844"/>
    <cellStyle name="汇总 26" xfId="47845"/>
    <cellStyle name="汇总 27" xfId="47846"/>
    <cellStyle name="汇总 28" xfId="47847"/>
    <cellStyle name="汇总 29" xfId="47848"/>
    <cellStyle name="汇总 3" xfId="1255"/>
    <cellStyle name="汇总 3 10" xfId="44779"/>
    <cellStyle name="汇总 3 11" xfId="45250"/>
    <cellStyle name="汇总 3 12" xfId="49145"/>
    <cellStyle name="汇总 3 2" xfId="1552"/>
    <cellStyle name="汇总 3 2 10" xfId="44304"/>
    <cellStyle name="汇总 3 2 11" xfId="45272"/>
    <cellStyle name="汇总 3 2 12" xfId="49146"/>
    <cellStyle name="汇总 3 2 2" xfId="3891"/>
    <cellStyle name="汇总 3 2 2 2" xfId="5466"/>
    <cellStyle name="汇总 3 2 2 2 2" xfId="15631"/>
    <cellStyle name="汇总 3 2 2 2 2 2" xfId="43447"/>
    <cellStyle name="汇总 3 2 2 2 3" xfId="20643"/>
    <cellStyle name="汇总 3 2 2 3" xfId="5138"/>
    <cellStyle name="汇总 3 2 2 3 2" xfId="15316"/>
    <cellStyle name="汇总 3 2 2 3 2 2" xfId="43448"/>
    <cellStyle name="汇总 3 2 2 3 3" xfId="20328"/>
    <cellStyle name="汇总 3 2 2 4" xfId="6151"/>
    <cellStyle name="汇总 3 2 2 4 2" xfId="16316"/>
    <cellStyle name="汇总 3 2 2 4 3" xfId="21328"/>
    <cellStyle name="汇总 3 2 2 5" xfId="14127"/>
    <cellStyle name="汇总 3 2 2 6" xfId="19139"/>
    <cellStyle name="汇总 3 2 2_Sheet1" xfId="43449"/>
    <cellStyle name="汇总 3 2 3" xfId="5345"/>
    <cellStyle name="汇总 3 2 3 2" xfId="15518"/>
    <cellStyle name="汇总 3 2 3 2 2" xfId="43450"/>
    <cellStyle name="汇总 3 2 3 3" xfId="20530"/>
    <cellStyle name="汇总 3 2 4" xfId="3840"/>
    <cellStyle name="汇总 3 2 4 2" xfId="14084"/>
    <cellStyle name="汇总 3 2 4 2 2" xfId="43451"/>
    <cellStyle name="汇总 3 2 4 3" xfId="19096"/>
    <cellStyle name="汇总 3 2 5" xfId="12973"/>
    <cellStyle name="汇总 3 2 5 2" xfId="43452"/>
    <cellStyle name="汇总 3 2 5 3" xfId="22365"/>
    <cellStyle name="汇总 3 2 6" xfId="17990"/>
    <cellStyle name="汇总 3 2 6 2" xfId="22197"/>
    <cellStyle name="汇总 3 2 7" xfId="44617"/>
    <cellStyle name="汇总 3 2 8" xfId="44152"/>
    <cellStyle name="汇总 3 2 9" xfId="44434"/>
    <cellStyle name="汇总 3 2_Sheet1" xfId="43453"/>
    <cellStyle name="汇总 3 3" xfId="2615"/>
    <cellStyle name="汇总 3 3 2" xfId="4344"/>
    <cellStyle name="汇总 3 3 2 2" xfId="14568"/>
    <cellStyle name="汇总 3 3 2 2 2" xfId="43454"/>
    <cellStyle name="汇总 3 3 2 3" xfId="19580"/>
    <cellStyle name="汇总 3 3 3" xfId="5431"/>
    <cellStyle name="汇总 3 3 3 2" xfId="15601"/>
    <cellStyle name="汇总 3 3 3 2 2" xfId="43455"/>
    <cellStyle name="汇总 3 3 3 3" xfId="20613"/>
    <cellStyle name="汇总 3 3 4" xfId="5139"/>
    <cellStyle name="汇总 3 3 4 2" xfId="15317"/>
    <cellStyle name="汇总 3 3 4 2 2" xfId="43456"/>
    <cellStyle name="汇总 3 3 4 3" xfId="20329"/>
    <cellStyle name="汇总 3 3 5" xfId="6152"/>
    <cellStyle name="汇总 3 3 5 2" xfId="16317"/>
    <cellStyle name="汇总 3 3 5 3" xfId="21329"/>
    <cellStyle name="汇总 3 3 6" xfId="3890"/>
    <cellStyle name="汇总 3 3 7" xfId="14126"/>
    <cellStyle name="汇总 3 3 8" xfId="19138"/>
    <cellStyle name="汇总 3 3_Sheet1" xfId="43457"/>
    <cellStyle name="汇总 3 4" xfId="3902"/>
    <cellStyle name="汇总 3 4 2" xfId="5308"/>
    <cellStyle name="汇总 3 4 2 2" xfId="15481"/>
    <cellStyle name="汇总 3 4 2 2 2" xfId="43459"/>
    <cellStyle name="汇总 3 4 2 3" xfId="20493"/>
    <cellStyle name="汇总 3 4 3" xfId="14136"/>
    <cellStyle name="汇总 3 4 3 2" xfId="43458"/>
    <cellStyle name="汇总 3 4 4" xfId="19148"/>
    <cellStyle name="汇总 3 4_Sheet2" xfId="43460"/>
    <cellStyle name="汇总 3 5" xfId="3157"/>
    <cellStyle name="汇总 3 5 2" xfId="13421"/>
    <cellStyle name="汇总 3 5 2 2" xfId="43461"/>
    <cellStyle name="汇总 3 5 3" xfId="18433"/>
    <cellStyle name="汇总 3 6" xfId="12679"/>
    <cellStyle name="汇总 3 6 2" xfId="43462"/>
    <cellStyle name="汇总 3 6 3" xfId="22364"/>
    <cellStyle name="汇总 3 7" xfId="17696"/>
    <cellStyle name="汇总 3 7 2" xfId="43463"/>
    <cellStyle name="汇总 3 8" xfId="43464"/>
    <cellStyle name="汇总 3 9" xfId="22450"/>
    <cellStyle name="汇总 3_2014S panel ship date" xfId="43465"/>
    <cellStyle name="汇总 30" xfId="47849"/>
    <cellStyle name="汇总 31" xfId="47850"/>
    <cellStyle name="汇总 32" xfId="47851"/>
    <cellStyle name="汇总 33" xfId="47852"/>
    <cellStyle name="汇总 34" xfId="45282"/>
    <cellStyle name="汇总 35" xfId="49142"/>
    <cellStyle name="汇总 36" xfId="49204"/>
    <cellStyle name="汇总 37" xfId="49237"/>
    <cellStyle name="汇总 38" xfId="49257"/>
    <cellStyle name="汇总 39" xfId="49270"/>
    <cellStyle name="汇总 4" xfId="972"/>
    <cellStyle name="汇总 4 10" xfId="44302"/>
    <cellStyle name="汇总 4 11" xfId="47853"/>
    <cellStyle name="汇总 4 12" xfId="49147"/>
    <cellStyle name="汇总 4 2" xfId="4280"/>
    <cellStyle name="汇总 4 2 2" xfId="14510"/>
    <cellStyle name="汇总 4 2 2 2" xfId="43466"/>
    <cellStyle name="汇总 4 2 3" xfId="19522"/>
    <cellStyle name="汇总 4 2 3 2" xfId="43467"/>
    <cellStyle name="汇总 4 2_Sheet1" xfId="43468"/>
    <cellStyle name="汇总 4 3" xfId="3887"/>
    <cellStyle name="汇总 4 3 2" xfId="14123"/>
    <cellStyle name="汇总 4 3 2 2" xfId="43469"/>
    <cellStyle name="汇总 4 3 3" xfId="19135"/>
    <cellStyle name="汇总 4 4" xfId="11299"/>
    <cellStyle name="汇总 4 4 2" xfId="43470"/>
    <cellStyle name="汇总 4 4 3" xfId="22366"/>
    <cellStyle name="汇总 4 5" xfId="12405"/>
    <cellStyle name="汇总 4 5 2" xfId="43471"/>
    <cellStyle name="汇总 4 6" xfId="17422"/>
    <cellStyle name="汇总 4 6 2" xfId="22503"/>
    <cellStyle name="汇总 4 7" xfId="44619"/>
    <cellStyle name="汇总 4 8" xfId="44150"/>
    <cellStyle name="汇总 4 9" xfId="22477"/>
    <cellStyle name="汇总 4_Sheet1" xfId="43472"/>
    <cellStyle name="汇总 5" xfId="1004"/>
    <cellStyle name="汇总 5 2" xfId="4438"/>
    <cellStyle name="汇总 5 2 2" xfId="14661"/>
    <cellStyle name="汇总 5 2 2 2" xfId="43474"/>
    <cellStyle name="汇总 5 2 3" xfId="19673"/>
    <cellStyle name="汇总 5 3" xfId="3907"/>
    <cellStyle name="汇总 5 3 2" xfId="14141"/>
    <cellStyle name="汇总 5 3 2 2" xfId="43475"/>
    <cellStyle name="汇总 5 3 3" xfId="19153"/>
    <cellStyle name="汇总 5 4" xfId="12437"/>
    <cellStyle name="汇总 5 4 2" xfId="43476"/>
    <cellStyle name="汇总 5 5" xfId="17454"/>
    <cellStyle name="汇总 5 5 2" xfId="43473"/>
    <cellStyle name="汇总 5 6" xfId="47854"/>
    <cellStyle name="汇总 5_Sheet2" xfId="43477"/>
    <cellStyle name="汇总 6" xfId="5306"/>
    <cellStyle name="汇总 6 2" xfId="15479"/>
    <cellStyle name="汇总 6 2 2" xfId="43479"/>
    <cellStyle name="汇总 6 3" xfId="20491"/>
    <cellStyle name="汇总 6 3 2" xfId="43478"/>
    <cellStyle name="汇总 6 4" xfId="47855"/>
    <cellStyle name="汇总 6_Sheet2" xfId="43480"/>
    <cellStyle name="汇总 7" xfId="3838"/>
    <cellStyle name="汇总 7 2" xfId="14082"/>
    <cellStyle name="汇总 7 2 2" xfId="43481"/>
    <cellStyle name="汇总 7 3" xfId="19094"/>
    <cellStyle name="汇总 8" xfId="43482"/>
    <cellStyle name="汇总 8 2" xfId="47856"/>
    <cellStyle name="汇总 9" xfId="43483"/>
    <cellStyle name="汇总 9 2" xfId="47857"/>
    <cellStyle name="注释 10" xfId="3841"/>
    <cellStyle name="注释 10 2" xfId="14085"/>
    <cellStyle name="注释 10 2 2" xfId="43484"/>
    <cellStyle name="注释 10 3" xfId="19097"/>
    <cellStyle name="注释 10 3 2" xfId="47858"/>
    <cellStyle name="注释 11" xfId="47859"/>
    <cellStyle name="注释 12" xfId="47860"/>
    <cellStyle name="注释 13" xfId="47861"/>
    <cellStyle name="注释 14" xfId="47862"/>
    <cellStyle name="注释 15" xfId="47863"/>
    <cellStyle name="注释 16" xfId="47864"/>
    <cellStyle name="注释 17" xfId="47865"/>
    <cellStyle name="注释 18" xfId="47866"/>
    <cellStyle name="注释 19" xfId="47867"/>
    <cellStyle name="注释 2" xfId="1127"/>
    <cellStyle name="注释 2 10" xfId="5140"/>
    <cellStyle name="注释 2 10 2" xfId="6153"/>
    <cellStyle name="注释 2 10 2 2" xfId="16318"/>
    <cellStyle name="注释 2 10 2 3" xfId="21330"/>
    <cellStyle name="注释 2 10 3" xfId="15318"/>
    <cellStyle name="注释 2 10 3 2" xfId="43485"/>
    <cellStyle name="注释 2 10 4" xfId="20330"/>
    <cellStyle name="注释 2 11" xfId="5141"/>
    <cellStyle name="注释 2 11 2" xfId="6154"/>
    <cellStyle name="注释 2 11 2 2" xfId="16319"/>
    <cellStyle name="注释 2 11 2 3" xfId="21331"/>
    <cellStyle name="注释 2 11 3" xfId="15319"/>
    <cellStyle name="注释 2 11 4" xfId="20331"/>
    <cellStyle name="注释 2 12" xfId="5142"/>
    <cellStyle name="注释 2 12 2" xfId="6155"/>
    <cellStyle name="注释 2 12 2 2" xfId="16320"/>
    <cellStyle name="注释 2 12 2 3" xfId="21332"/>
    <cellStyle name="注释 2 12 3" xfId="15320"/>
    <cellStyle name="注释 2 12 4" xfId="20332"/>
    <cellStyle name="注释 2 13" xfId="5143"/>
    <cellStyle name="注释 2 13 2" xfId="6156"/>
    <cellStyle name="注释 2 13 2 2" xfId="16321"/>
    <cellStyle name="注释 2 13 2 3" xfId="21333"/>
    <cellStyle name="注释 2 13 3" xfId="15321"/>
    <cellStyle name="注释 2 13 4" xfId="20333"/>
    <cellStyle name="注释 2 14" xfId="5144"/>
    <cellStyle name="注释 2 14 2" xfId="6157"/>
    <cellStyle name="注释 2 14 2 2" xfId="16322"/>
    <cellStyle name="注释 2 14 2 3" xfId="21334"/>
    <cellStyle name="注释 2 14 3" xfId="15322"/>
    <cellStyle name="注释 2 14 4" xfId="20334"/>
    <cellStyle name="注释 2 15" xfId="5145"/>
    <cellStyle name="注释 2 15 2" xfId="6158"/>
    <cellStyle name="注释 2 15 2 2" xfId="16323"/>
    <cellStyle name="注释 2 15 2 3" xfId="21335"/>
    <cellStyle name="注释 2 15 3" xfId="15323"/>
    <cellStyle name="注释 2 15 4" xfId="20335"/>
    <cellStyle name="注释 2 16" xfId="5146"/>
    <cellStyle name="注释 2 16 2" xfId="6159"/>
    <cellStyle name="注释 2 16 2 2" xfId="16324"/>
    <cellStyle name="注释 2 16 2 3" xfId="21336"/>
    <cellStyle name="注释 2 16 3" xfId="15324"/>
    <cellStyle name="注释 2 16 4" xfId="20336"/>
    <cellStyle name="注释 2 17" xfId="4489"/>
    <cellStyle name="注释 2 17 2" xfId="5579"/>
    <cellStyle name="注释 2 17 2 2" xfId="15744"/>
    <cellStyle name="注释 2 17 2 3" xfId="20756"/>
    <cellStyle name="注释 2 17 3" xfId="11255"/>
    <cellStyle name="注释 2 17 4" xfId="14709"/>
    <cellStyle name="注释 2 17 5" xfId="19721"/>
    <cellStyle name="注释 2 18" xfId="5319"/>
    <cellStyle name="注释 2 18 2" xfId="6296"/>
    <cellStyle name="注释 2 18 2 2" xfId="16461"/>
    <cellStyle name="注释 2 18 2 3" xfId="21473"/>
    <cellStyle name="注释 2 18 3" xfId="15492"/>
    <cellStyle name="注释 2 18 4" xfId="20504"/>
    <cellStyle name="注释 2 19" xfId="4474"/>
    <cellStyle name="注释 2 19 2" xfId="14697"/>
    <cellStyle name="注释 2 19 3" xfId="19709"/>
    <cellStyle name="注释 2 2" xfId="1359"/>
    <cellStyle name="注释 2 2 10" xfId="49150"/>
    <cellStyle name="注释 2 2 2" xfId="4440"/>
    <cellStyle name="注释 2 2 2 2" xfId="5468"/>
    <cellStyle name="注释 2 2 2 2 2" xfId="15633"/>
    <cellStyle name="注释 2 2 2 2 2 2" xfId="43487"/>
    <cellStyle name="注释 2 2 2 2 3" xfId="20645"/>
    <cellStyle name="注释 2 2 2 3" xfId="5148"/>
    <cellStyle name="注释 2 2 2 3 2" xfId="15326"/>
    <cellStyle name="注释 2 2 2 3 2 2" xfId="43488"/>
    <cellStyle name="注释 2 2 2 3 3" xfId="20338"/>
    <cellStyle name="注释 2 2 2 4" xfId="6161"/>
    <cellStyle name="注释 2 2 2 4 2" xfId="16326"/>
    <cellStyle name="注释 2 2 2 4 3" xfId="21338"/>
    <cellStyle name="注释 2 2 2 5" xfId="14663"/>
    <cellStyle name="注释 2 2 2 5 2" xfId="43486"/>
    <cellStyle name="注释 2 2 2 6" xfId="19675"/>
    <cellStyle name="注释 2 2 2_Sheet2" xfId="43489"/>
    <cellStyle name="注释 2 2 3" xfId="4283"/>
    <cellStyle name="注释 2 2 3 2" xfId="5453"/>
    <cellStyle name="注释 2 2 3 2 2" xfId="15623"/>
    <cellStyle name="注释 2 2 3 2 3" xfId="20635"/>
    <cellStyle name="注释 2 2 3 3" xfId="5149"/>
    <cellStyle name="注释 2 2 3 3 2" xfId="15327"/>
    <cellStyle name="注释 2 2 3 3 3" xfId="20339"/>
    <cellStyle name="注释 2 2 3 4" xfId="6162"/>
    <cellStyle name="注释 2 2 3 4 2" xfId="16327"/>
    <cellStyle name="注释 2 2 3 4 3" xfId="21339"/>
    <cellStyle name="注释 2 2 3 5" xfId="14513"/>
    <cellStyle name="注释 2 2 3 5 2" xfId="43490"/>
    <cellStyle name="注释 2 2 3 6" xfId="19525"/>
    <cellStyle name="注释 2 2 4" xfId="5147"/>
    <cellStyle name="注释 2 2 4 2" xfId="6160"/>
    <cellStyle name="注释 2 2 4 2 2" xfId="16325"/>
    <cellStyle name="注释 2 2 4 2 3" xfId="21337"/>
    <cellStyle name="注释 2 2 4 3" xfId="15325"/>
    <cellStyle name="注释 2 2 4 3 2" xfId="43491"/>
    <cellStyle name="注释 2 2 4 4" xfId="20337"/>
    <cellStyle name="注释 2 2 5" xfId="5346"/>
    <cellStyle name="注释 2 2 5 2" xfId="6297"/>
    <cellStyle name="注释 2 2 5 2 2" xfId="16462"/>
    <cellStyle name="注释 2 2 5 2 3" xfId="21474"/>
    <cellStyle name="注释 2 2 5 3" xfId="15519"/>
    <cellStyle name="注释 2 2 5 3 2" xfId="43492"/>
    <cellStyle name="注释 2 2 5 4" xfId="20531"/>
    <cellStyle name="注释 2 2 6" xfId="3842"/>
    <cellStyle name="注释 2 2 6 2" xfId="14086"/>
    <cellStyle name="注释 2 2 6 3" xfId="19098"/>
    <cellStyle name="注释 2 2 7" xfId="12783"/>
    <cellStyle name="注释 2 2 7 2" xfId="22368"/>
    <cellStyle name="注释 2 2 8" xfId="17800"/>
    <cellStyle name="注释 2 2 8 2" xfId="45118"/>
    <cellStyle name="注释 2 2 9" xfId="45273"/>
    <cellStyle name="注释 2 2_Sheet1" xfId="43493"/>
    <cellStyle name="注释 2 20" xfId="3181"/>
    <cellStyle name="注释 2 20 2" xfId="13444"/>
    <cellStyle name="注释 2 20 3" xfId="18456"/>
    <cellStyle name="注释 2 21" xfId="12557"/>
    <cellStyle name="注释 2 21 2" xfId="22367"/>
    <cellStyle name="注释 2 22" xfId="17574"/>
    <cellStyle name="注释 2 22 2" xfId="22553"/>
    <cellStyle name="注释 2 23" xfId="22451"/>
    <cellStyle name="注释 2 24" xfId="44778"/>
    <cellStyle name="注释 2 25" xfId="44014"/>
    <cellStyle name="注释 2 26" xfId="44550"/>
    <cellStyle name="注释 2 27" xfId="44207"/>
    <cellStyle name="注释 2 28" xfId="44750"/>
    <cellStyle name="注释 2 29" xfId="44409"/>
    <cellStyle name="注释 2 3" xfId="2616"/>
    <cellStyle name="注释 2 3 2" xfId="4375"/>
    <cellStyle name="注释 2 3 2 2" xfId="5463"/>
    <cellStyle name="注释 2 3 2 2 2" xfId="15628"/>
    <cellStyle name="注释 2 3 2 2 3" xfId="20640"/>
    <cellStyle name="注释 2 3 2 3" xfId="5151"/>
    <cellStyle name="注释 2 3 2 3 2" xfId="15329"/>
    <cellStyle name="注释 2 3 2 3 3" xfId="20341"/>
    <cellStyle name="注释 2 3 2 4" xfId="6164"/>
    <cellStyle name="注释 2 3 2 4 2" xfId="16329"/>
    <cellStyle name="注释 2 3 2 4 3" xfId="21341"/>
    <cellStyle name="注释 2 3 2 5" xfId="14598"/>
    <cellStyle name="注释 2 3 2 5 2" xfId="43495"/>
    <cellStyle name="注释 2 3 2 6" xfId="19610"/>
    <cellStyle name="注释 2 3 2 6 2" xfId="48402"/>
    <cellStyle name="注释 2 3 3" xfId="5152"/>
    <cellStyle name="注释 2 3 3 2" xfId="6165"/>
    <cellStyle name="注释 2 3 3 2 2" xfId="16330"/>
    <cellStyle name="注释 2 3 3 2 3" xfId="21342"/>
    <cellStyle name="注释 2 3 3 3" xfId="15330"/>
    <cellStyle name="注释 2 3 3 3 2" xfId="43496"/>
    <cellStyle name="注释 2 3 3 4" xfId="20342"/>
    <cellStyle name="注释 2 3 4" xfId="5433"/>
    <cellStyle name="注释 2 3 4 2" xfId="15603"/>
    <cellStyle name="注释 2 3 4 2 2" xfId="43497"/>
    <cellStyle name="注释 2 3 4 3" xfId="20615"/>
    <cellStyle name="注释 2 3 5" xfId="5150"/>
    <cellStyle name="注释 2 3 5 2" xfId="15328"/>
    <cellStyle name="注释 2 3 5 2 2" xfId="43498"/>
    <cellStyle name="注释 2 3 5 3" xfId="20340"/>
    <cellStyle name="注释 2 3 6" xfId="6163"/>
    <cellStyle name="注释 2 3 6 2" xfId="16328"/>
    <cellStyle name="注释 2 3 6 3" xfId="21340"/>
    <cellStyle name="注释 2 3 7" xfId="4120"/>
    <cellStyle name="注释 2 3 7 2" xfId="43494"/>
    <cellStyle name="注释 2 3 8" xfId="14351"/>
    <cellStyle name="注释 2 3 8 2" xfId="48162"/>
    <cellStyle name="注释 2 3 9" xfId="19363"/>
    <cellStyle name="注释 2 3_Sheet2" xfId="43499"/>
    <cellStyle name="注释 2 30" xfId="22471"/>
    <cellStyle name="注释 2 31" xfId="44367"/>
    <cellStyle name="注释 2 32" xfId="45002"/>
    <cellStyle name="注释 2 33" xfId="44910"/>
    <cellStyle name="注释 2 34" xfId="45252"/>
    <cellStyle name="注释 2 35" xfId="49149"/>
    <cellStyle name="注释 2 36" xfId="49205"/>
    <cellStyle name="注释 2 37" xfId="49239"/>
    <cellStyle name="注释 2 38" xfId="49258"/>
    <cellStyle name="注释 2 39" xfId="49272"/>
    <cellStyle name="注释 2 4" xfId="4282"/>
    <cellStyle name="注释 2 4 2" xfId="5452"/>
    <cellStyle name="注释 2 4 2 2" xfId="15622"/>
    <cellStyle name="注释 2 4 2 2 2" xfId="43501"/>
    <cellStyle name="注释 2 4 2 3" xfId="20634"/>
    <cellStyle name="注释 2 4 3" xfId="5153"/>
    <cellStyle name="注释 2 4 3 2" xfId="15331"/>
    <cellStyle name="注释 2 4 3 3" xfId="20343"/>
    <cellStyle name="注释 2 4 4" xfId="6166"/>
    <cellStyle name="注释 2 4 4 2" xfId="16331"/>
    <cellStyle name="注释 2 4 4 3" xfId="21343"/>
    <cellStyle name="注释 2 4 5" xfId="14512"/>
    <cellStyle name="注释 2 4 5 2" xfId="43500"/>
    <cellStyle name="注释 2 4 6" xfId="19524"/>
    <cellStyle name="注释 2 40" xfId="48721"/>
    <cellStyle name="注释 2 41" xfId="49278"/>
    <cellStyle name="注释 2 42" xfId="48730"/>
    <cellStyle name="注释 2 43" xfId="49240"/>
    <cellStyle name="注释 2 5" xfId="5154"/>
    <cellStyle name="注释 2 5 2" xfId="6167"/>
    <cellStyle name="注释 2 5 2 2" xfId="16332"/>
    <cellStyle name="注释 2 5 2 2 2" xfId="43503"/>
    <cellStyle name="注释 2 5 2 3" xfId="21344"/>
    <cellStyle name="注释 2 5 3" xfId="15332"/>
    <cellStyle name="注释 2 5 3 2" xfId="43502"/>
    <cellStyle name="注释 2 5 4" xfId="20344"/>
    <cellStyle name="注释 2 5_Sheet2" xfId="43504"/>
    <cellStyle name="注释 2 6" xfId="5155"/>
    <cellStyle name="注释 2 6 2" xfId="6168"/>
    <cellStyle name="注释 2 6 2 2" xfId="16333"/>
    <cellStyle name="注释 2 6 2 3" xfId="21345"/>
    <cellStyle name="注释 2 6 3" xfId="15333"/>
    <cellStyle name="注释 2 6 3 2" xfId="43505"/>
    <cellStyle name="注释 2 6 4" xfId="20345"/>
    <cellStyle name="注释 2 7" xfId="5156"/>
    <cellStyle name="注释 2 7 2" xfId="6169"/>
    <cellStyle name="注释 2 7 2 2" xfId="16334"/>
    <cellStyle name="注释 2 7 2 3" xfId="21346"/>
    <cellStyle name="注释 2 7 3" xfId="15334"/>
    <cellStyle name="注释 2 7 3 2" xfId="43506"/>
    <cellStyle name="注释 2 7 4" xfId="20346"/>
    <cellStyle name="注释 2 8" xfId="5157"/>
    <cellStyle name="注释 2 8 2" xfId="6170"/>
    <cellStyle name="注释 2 8 2 2" xfId="16335"/>
    <cellStyle name="注释 2 8 2 3" xfId="21347"/>
    <cellStyle name="注释 2 8 3" xfId="15335"/>
    <cellStyle name="注释 2 8 3 2" xfId="43507"/>
    <cellStyle name="注释 2 8 4" xfId="20347"/>
    <cellStyle name="注释 2 9" xfId="5158"/>
    <cellStyle name="注释 2 9 2" xfId="6171"/>
    <cellStyle name="注释 2 9 2 2" xfId="16336"/>
    <cellStyle name="注释 2 9 2 3" xfId="21348"/>
    <cellStyle name="注释 2 9 3" xfId="15336"/>
    <cellStyle name="注释 2 9 3 2" xfId="43508"/>
    <cellStyle name="注释 2 9 4" xfId="20348"/>
    <cellStyle name="注释 2_BASI130503-BLK-MF" xfId="43509"/>
    <cellStyle name="注释 20" xfId="47868"/>
    <cellStyle name="注释 21" xfId="47869"/>
    <cellStyle name="注释 22" xfId="47870"/>
    <cellStyle name="注释 23" xfId="47871"/>
    <cellStyle name="注释 24" xfId="47872"/>
    <cellStyle name="注释 25" xfId="47873"/>
    <cellStyle name="注释 26" xfId="47874"/>
    <cellStyle name="注释 27" xfId="47875"/>
    <cellStyle name="注释 28" xfId="47876"/>
    <cellStyle name="注释 29" xfId="47877"/>
    <cellStyle name="注释 3" xfId="1256"/>
    <cellStyle name="注释 3 10" xfId="44777"/>
    <cellStyle name="注释 3 11" xfId="45003"/>
    <cellStyle name="注释 3 12" xfId="45253"/>
    <cellStyle name="注释 3 13" xfId="49151"/>
    <cellStyle name="注释 3 2" xfId="1547"/>
    <cellStyle name="注释 3 2 10" xfId="49206"/>
    <cellStyle name="注释 3 2 2" xfId="4441"/>
    <cellStyle name="注释 3 2 2 2" xfId="5469"/>
    <cellStyle name="注释 3 2 2 2 2" xfId="15634"/>
    <cellStyle name="注释 3 2 2 2 2 2" xfId="43511"/>
    <cellStyle name="注释 3 2 2 2 3" xfId="20646"/>
    <cellStyle name="注释 3 2 2 3" xfId="5159"/>
    <cellStyle name="注释 3 2 2 3 2" xfId="15337"/>
    <cellStyle name="注释 3 2 2 3 2 2" xfId="43512"/>
    <cellStyle name="注释 3 2 2 3 3" xfId="20349"/>
    <cellStyle name="注释 3 2 2 4" xfId="6172"/>
    <cellStyle name="注释 3 2 2 4 2" xfId="16337"/>
    <cellStyle name="注释 3 2 2 4 3" xfId="21349"/>
    <cellStyle name="注释 3 2 2 5" xfId="14664"/>
    <cellStyle name="注释 3 2 2 5 2" xfId="43510"/>
    <cellStyle name="注释 3 2 2 6" xfId="19676"/>
    <cellStyle name="注释 3 2 2_Sheet2" xfId="43513"/>
    <cellStyle name="注释 3 2 3" xfId="4285"/>
    <cellStyle name="注释 3 2 3 2" xfId="6299"/>
    <cellStyle name="注释 3 2 3 2 2" xfId="16464"/>
    <cellStyle name="注释 3 2 3 2 3" xfId="21476"/>
    <cellStyle name="注释 3 2 3 3" xfId="14515"/>
    <cellStyle name="注释 3 2 3 3 2" xfId="43514"/>
    <cellStyle name="注释 3 2 3 4" xfId="19527"/>
    <cellStyle name="注释 3 2 4" xfId="5347"/>
    <cellStyle name="注释 3 2 4 2" xfId="15520"/>
    <cellStyle name="注释 3 2 4 2 2" xfId="43515"/>
    <cellStyle name="注释 3 2 4 3" xfId="20532"/>
    <cellStyle name="注释 3 2 5" xfId="3843"/>
    <cellStyle name="注释 3 2 5 2" xfId="14087"/>
    <cellStyle name="注释 3 2 5 3" xfId="19099"/>
    <cellStyle name="注释 3 2 6" xfId="12969"/>
    <cellStyle name="注释 3 2 6 2" xfId="22370"/>
    <cellStyle name="注释 3 2 7" xfId="17986"/>
    <cellStyle name="注释 3 2 7 2" xfId="45119"/>
    <cellStyle name="注释 3 2 8" xfId="45274"/>
    <cellStyle name="注释 3 2 9" xfId="49152"/>
    <cellStyle name="注释 3 2_Sheet1" xfId="43516"/>
    <cellStyle name="注释 3 3" xfId="2617"/>
    <cellStyle name="注释 3 3 2" xfId="4376"/>
    <cellStyle name="注释 3 3 2 2" xfId="14599"/>
    <cellStyle name="注释 3 3 2 2 2" xfId="43518"/>
    <cellStyle name="注释 3 3 2 3" xfId="19611"/>
    <cellStyle name="注释 3 3 3" xfId="5434"/>
    <cellStyle name="注释 3 3 3 2" xfId="15604"/>
    <cellStyle name="注释 3 3 3 2 2" xfId="43519"/>
    <cellStyle name="注释 3 3 3 3" xfId="20616"/>
    <cellStyle name="注释 3 3 4" xfId="5160"/>
    <cellStyle name="注释 3 3 4 2" xfId="15338"/>
    <cellStyle name="注释 3 3 4 2 2" xfId="43520"/>
    <cellStyle name="注释 3 3 4 3" xfId="20350"/>
    <cellStyle name="注释 3 3 5" xfId="6173"/>
    <cellStyle name="注释 3 3 5 2" xfId="16338"/>
    <cellStyle name="注释 3 3 5 3" xfId="21350"/>
    <cellStyle name="注释 3 3 6" xfId="4121"/>
    <cellStyle name="注释 3 3 6 2" xfId="43517"/>
    <cellStyle name="注释 3 3 7" xfId="14352"/>
    <cellStyle name="注释 3 3 8" xfId="19364"/>
    <cellStyle name="注释 3 3_Sheet2" xfId="43521"/>
    <cellStyle name="注释 3 4" xfId="4284"/>
    <cellStyle name="注释 3 4 2" xfId="5580"/>
    <cellStyle name="注释 3 4 2 2" xfId="15745"/>
    <cellStyle name="注释 3 4 2 2 2" xfId="43523"/>
    <cellStyle name="注释 3 4 2 3" xfId="20757"/>
    <cellStyle name="注释 3 4 3" xfId="14514"/>
    <cellStyle name="注释 3 4 3 2" xfId="43522"/>
    <cellStyle name="注释 3 4 4" xfId="19526"/>
    <cellStyle name="注释 3 4_Sheet2" xfId="43524"/>
    <cellStyle name="注释 3 5" xfId="4475"/>
    <cellStyle name="注释 3 5 2" xfId="6298"/>
    <cellStyle name="注释 3 5 2 2" xfId="16463"/>
    <cellStyle name="注释 3 5 2 3" xfId="21475"/>
    <cellStyle name="注释 3 5 3" xfId="14698"/>
    <cellStyle name="注释 3 5 3 2" xfId="43525"/>
    <cellStyle name="注释 3 5 4" xfId="19710"/>
    <cellStyle name="注释 3 6" xfId="3182"/>
    <cellStyle name="注释 3 6 2" xfId="13445"/>
    <cellStyle name="注释 3 6 2 2" xfId="43526"/>
    <cellStyle name="注释 3 6 3" xfId="18457"/>
    <cellStyle name="注释 3 7" xfId="12680"/>
    <cellStyle name="注释 3 7 2" xfId="43527"/>
    <cellStyle name="注释 3 7 3" xfId="22369"/>
    <cellStyle name="注释 3 8" xfId="17697"/>
    <cellStyle name="注释 3 8 2" xfId="22554"/>
    <cellStyle name="注释 3 9" xfId="22586"/>
    <cellStyle name="注释 3_BASI130503-BLK-MF" xfId="43528"/>
    <cellStyle name="注释 30" xfId="47878"/>
    <cellStyle name="注释 31" xfId="47879"/>
    <cellStyle name="注释 32" xfId="47880"/>
    <cellStyle name="注释 33" xfId="47881"/>
    <cellStyle name="注释 34" xfId="48403"/>
    <cellStyle name="注释 35" xfId="45283"/>
    <cellStyle name="注释 36" xfId="49148"/>
    <cellStyle name="注释 37" xfId="48712"/>
    <cellStyle name="注释 38" xfId="48704"/>
    <cellStyle name="注释 39" xfId="48726"/>
    <cellStyle name="注释 4" xfId="860"/>
    <cellStyle name="注释 4 10" xfId="47882"/>
    <cellStyle name="注释 4 11" xfId="49153"/>
    <cellStyle name="注释 4 2" xfId="4281"/>
    <cellStyle name="注释 4 2 2" xfId="5451"/>
    <cellStyle name="注释 4 2 2 2" xfId="15621"/>
    <cellStyle name="注释 4 2 2 2 2" xfId="43530"/>
    <cellStyle name="注释 4 2 2 3" xfId="20633"/>
    <cellStyle name="注释 4 2 3" xfId="5162"/>
    <cellStyle name="注释 4 2 3 2" xfId="15340"/>
    <cellStyle name="注释 4 2 3 2 2" xfId="43531"/>
    <cellStyle name="注释 4 2 3 3" xfId="20352"/>
    <cellStyle name="注释 4 2 4" xfId="6175"/>
    <cellStyle name="注释 4 2 4 2" xfId="16340"/>
    <cellStyle name="注释 4 2 4 3" xfId="21352"/>
    <cellStyle name="注释 4 2 5" xfId="14511"/>
    <cellStyle name="注释 4 2 5 2" xfId="43529"/>
    <cellStyle name="注释 4 2 6" xfId="19523"/>
    <cellStyle name="注释 4 2 6 2" xfId="48404"/>
    <cellStyle name="注释 4 2_Sheet2" xfId="43532"/>
    <cellStyle name="注释 4 3" xfId="5163"/>
    <cellStyle name="注释 4 3 2" xfId="6176"/>
    <cellStyle name="注释 4 3 2 2" xfId="16341"/>
    <cellStyle name="注释 4 3 2 3" xfId="21353"/>
    <cellStyle name="注释 4 3 3" xfId="15341"/>
    <cellStyle name="注释 4 3 3 2" xfId="43533"/>
    <cellStyle name="注释 4 3 4" xfId="20353"/>
    <cellStyle name="注释 4 4" xfId="5432"/>
    <cellStyle name="注释 4 4 2" xfId="15602"/>
    <cellStyle name="注释 4 4 2 2" xfId="43534"/>
    <cellStyle name="注释 4 4 3" xfId="20614"/>
    <cellStyle name="注释 4 5" xfId="5161"/>
    <cellStyle name="注释 4 5 2" xfId="15339"/>
    <cellStyle name="注释 4 5 2 2" xfId="43535"/>
    <cellStyle name="注释 4 5 3" xfId="20351"/>
    <cellStyle name="注释 4 6" xfId="6174"/>
    <cellStyle name="注释 4 6 2" xfId="16339"/>
    <cellStyle name="注释 4 6 3" xfId="21351"/>
    <cellStyle name="注释 4 7" xfId="4119"/>
    <cellStyle name="注释 4 7 2" xfId="14350"/>
    <cellStyle name="注释 4 7 3" xfId="19362"/>
    <cellStyle name="注释 4 8" xfId="12300"/>
    <cellStyle name="注释 4 8 2" xfId="22371"/>
    <cellStyle name="注释 4 9" xfId="17317"/>
    <cellStyle name="注释 4 9 2" xfId="45117"/>
    <cellStyle name="注释 4_Sheet1" xfId="43536"/>
    <cellStyle name="注释 40" xfId="49273"/>
    <cellStyle name="注释 41" xfId="49334"/>
    <cellStyle name="注释 42" xfId="49339"/>
    <cellStyle name="注释 43" xfId="49338"/>
    <cellStyle name="注释 44" xfId="49354"/>
    <cellStyle name="注释 45" xfId="49368"/>
    <cellStyle name="注释 46" xfId="49382"/>
    <cellStyle name="注释 47" xfId="49396"/>
    <cellStyle name="注释 48" xfId="49424"/>
    <cellStyle name="注释 5" xfId="1005"/>
    <cellStyle name="注释 5 2" xfId="5467"/>
    <cellStyle name="注释 5 2 2" xfId="15632"/>
    <cellStyle name="注释 5 2 2 2" xfId="43538"/>
    <cellStyle name="注释 5 2 3" xfId="20644"/>
    <cellStyle name="注释 5 3" xfId="5164"/>
    <cellStyle name="注释 5 3 2" xfId="15342"/>
    <cellStyle name="注释 5 3 2 2" xfId="43539"/>
    <cellStyle name="注释 5 3 3" xfId="20354"/>
    <cellStyle name="注释 5 4" xfId="6177"/>
    <cellStyle name="注释 5 4 2" xfId="16342"/>
    <cellStyle name="注释 5 4 2 2" xfId="43540"/>
    <cellStyle name="注释 5 4 3" xfId="21354"/>
    <cellStyle name="注释 5 5" xfId="4439"/>
    <cellStyle name="注释 5 5 2" xfId="14662"/>
    <cellStyle name="注释 5 5 2 2" xfId="43541"/>
    <cellStyle name="注释 5 5 3" xfId="19674"/>
    <cellStyle name="注释 5 6" xfId="12438"/>
    <cellStyle name="注释 5 6 2" xfId="43537"/>
    <cellStyle name="注释 5 7" xfId="17455"/>
    <cellStyle name="注释 5 7 2" xfId="47883"/>
    <cellStyle name="注释 5_Sheet2" xfId="43542"/>
    <cellStyle name="注释 6" xfId="5165"/>
    <cellStyle name="注释 6 2" xfId="6178"/>
    <cellStyle name="注释 6 2 2" xfId="16343"/>
    <cellStyle name="注释 6 2 2 2" xfId="43544"/>
    <cellStyle name="注释 6 2 3" xfId="21355"/>
    <cellStyle name="注释 6 3" xfId="15343"/>
    <cellStyle name="注释 6 3 2" xfId="43543"/>
    <cellStyle name="注释 6 4" xfId="20355"/>
    <cellStyle name="注释 6 4 2" xfId="47884"/>
    <cellStyle name="注释 6_Sheet2" xfId="43545"/>
    <cellStyle name="注释 7" xfId="4549"/>
    <cellStyle name="注释 7 2" xfId="5594"/>
    <cellStyle name="注释 7 2 2" xfId="15759"/>
    <cellStyle name="注释 7 2 3" xfId="20771"/>
    <cellStyle name="注释 7 3" xfId="14742"/>
    <cellStyle name="注释 7 3 2" xfId="43546"/>
    <cellStyle name="注释 7 4" xfId="19754"/>
    <cellStyle name="注释 8" xfId="5318"/>
    <cellStyle name="注释 8 2" xfId="6295"/>
    <cellStyle name="注释 8 2 2" xfId="16460"/>
    <cellStyle name="注释 8 2 3" xfId="21472"/>
    <cellStyle name="注释 8 3" xfId="15491"/>
    <cellStyle name="注释 8 3 2" xfId="43547"/>
    <cellStyle name="注释 8 4" xfId="20503"/>
    <cellStyle name="注释 8 4 2" xfId="47885"/>
    <cellStyle name="注释 9" xfId="4473"/>
    <cellStyle name="注释 9 2" xfId="14696"/>
    <cellStyle name="注释 9 2 2" xfId="43548"/>
    <cellStyle name="注释 9 3" xfId="19708"/>
    <cellStyle name="烹拳 [0]_97MBO" xfId="3844"/>
    <cellStyle name="烹拳_97MBO" xfId="3845"/>
    <cellStyle name="百分比 2" xfId="961"/>
    <cellStyle name="百分比 2 10" xfId="49281"/>
    <cellStyle name="百分比 2 2" xfId="2618"/>
    <cellStyle name="百分比 2 2 2" xfId="4551"/>
    <cellStyle name="百分比 2 2 2 2" xfId="43550"/>
    <cellStyle name="百分比 2 2 2 3" xfId="43551"/>
    <cellStyle name="百分比 2 2 2 4" xfId="43549"/>
    <cellStyle name="百分比 2 2 2_Sheet2" xfId="43552"/>
    <cellStyle name="百分比 2 2 3" xfId="4550"/>
    <cellStyle name="百分比 2 2 3 2" xfId="43554"/>
    <cellStyle name="百分比 2 2 3 3" xfId="43553"/>
    <cellStyle name="百分比 2 2 3_Sheet2" xfId="43555"/>
    <cellStyle name="百分比 2 2_Sheet1" xfId="43556"/>
    <cellStyle name="百分比 2 3" xfId="4308"/>
    <cellStyle name="百分比 2 3 10" xfId="44404"/>
    <cellStyle name="百分比 2 3 11" xfId="45292"/>
    <cellStyle name="百分比 2 3 2" xfId="5457"/>
    <cellStyle name="百分比 2 3 2 2" xfId="43558"/>
    <cellStyle name="百分比 2 3 2 3" xfId="43559"/>
    <cellStyle name="百分比 2 3 2 4" xfId="43557"/>
    <cellStyle name="百分比 2 3 2_Sheet2" xfId="43560"/>
    <cellStyle name="百分比 2 3 3" xfId="5281"/>
    <cellStyle name="百分比 2 3 3 2" xfId="43562"/>
    <cellStyle name="百分比 2 3 3 3" xfId="43561"/>
    <cellStyle name="百分比 2 3 3 4" xfId="48405"/>
    <cellStyle name="百分比 2 3 3_Sheet2" xfId="43563"/>
    <cellStyle name="百分比 2 3 4" xfId="22372"/>
    <cellStyle name="百分比 2 3 4 2" xfId="43564"/>
    <cellStyle name="百分比 2 3 5" xfId="22452"/>
    <cellStyle name="百分比 2 3 6" xfId="44776"/>
    <cellStyle name="百分比 2 3 7" xfId="44015"/>
    <cellStyle name="百分比 2 3 8" xfId="44549"/>
    <cellStyle name="百分比 2 3 9" xfId="44208"/>
    <cellStyle name="百分比 2 3_Sheet1" xfId="43565"/>
    <cellStyle name="百分比 2 4" xfId="3106"/>
    <cellStyle name="百分比 2 4 2" xfId="43566"/>
    <cellStyle name="百分比 2 4 2 2" xfId="43567"/>
    <cellStyle name="百分比 2 4 3" xfId="43568"/>
    <cellStyle name="百分比 2 4_Sheet1" xfId="43569"/>
    <cellStyle name="百分比 2 5" xfId="22419"/>
    <cellStyle name="百分比 2 5 2" xfId="43571"/>
    <cellStyle name="百分比 2 5 3" xfId="43570"/>
    <cellStyle name="百分比 2 5_Sheet2" xfId="43572"/>
    <cellStyle name="百分比 2 6" xfId="43573"/>
    <cellStyle name="百分比 2 7" xfId="48720"/>
    <cellStyle name="百分比 2 8" xfId="49279"/>
    <cellStyle name="百分比 2 9" xfId="48711"/>
    <cellStyle name="百分比 2_Sheet1" xfId="43574"/>
    <cellStyle name="百分比 3" xfId="4293"/>
    <cellStyle name="百分比 3 2" xfId="4553"/>
    <cellStyle name="百分比 3 2 2" xfId="43577"/>
    <cellStyle name="百分比 3 2 3" xfId="43576"/>
    <cellStyle name="百分比 3 3" xfId="5454"/>
    <cellStyle name="百分比 3 3 2" xfId="43578"/>
    <cellStyle name="百分比 3 4" xfId="4552"/>
    <cellStyle name="百分比 3 4 2" xfId="43579"/>
    <cellStyle name="百分比 3 5" xfId="11300"/>
    <cellStyle name="百分比 3 5 2" xfId="43575"/>
    <cellStyle name="百分比 3_Sheet2" xfId="43580"/>
    <cellStyle name="百分比 4" xfId="3898"/>
    <cellStyle name="百分比 4 2" xfId="11301"/>
    <cellStyle name="百分比 5" xfId="2817"/>
    <cellStyle name="着色 1 2" xfId="75"/>
    <cellStyle name="着色 1 2 2" xfId="1427"/>
    <cellStyle name="着色 1 2 2 2" xfId="12850"/>
    <cellStyle name="着色 1 2 2 3" xfId="17867"/>
    <cellStyle name="着色 1 2 3" xfId="11521"/>
    <cellStyle name="着色 1 2 4" xfId="16538"/>
    <cellStyle name="着色 1 3" xfId="1348"/>
    <cellStyle name="着色 1 3 2" xfId="1521"/>
    <cellStyle name="着色 1 3 2 2" xfId="12943"/>
    <cellStyle name="着色 1 3 2 3" xfId="17960"/>
    <cellStyle name="着色 1 3 3" xfId="12772"/>
    <cellStyle name="着色 1 3 4" xfId="17789"/>
    <cellStyle name="着色 2 2" xfId="77"/>
    <cellStyle name="着色 2 2 2" xfId="1426"/>
    <cellStyle name="着色 2 2 2 2" xfId="12849"/>
    <cellStyle name="着色 2 2 2 3" xfId="17866"/>
    <cellStyle name="着色 2 2 3" xfId="11523"/>
    <cellStyle name="着色 2 2 4" xfId="16540"/>
    <cellStyle name="着色 2 3" xfId="1349"/>
    <cellStyle name="着色 2 3 2" xfId="1522"/>
    <cellStyle name="着色 2 3 2 2" xfId="12944"/>
    <cellStyle name="着色 2 3 2 3" xfId="17961"/>
    <cellStyle name="着色 2 3 3" xfId="12773"/>
    <cellStyle name="着色 2 3 4" xfId="17790"/>
    <cellStyle name="着色 3 2" xfId="79"/>
    <cellStyle name="着色 3 2 2" xfId="1425"/>
    <cellStyle name="着色 3 2 2 2" xfId="12848"/>
    <cellStyle name="着色 3 2 2 3" xfId="17865"/>
    <cellStyle name="着色 3 2 3" xfId="11525"/>
    <cellStyle name="着色 3 2 4" xfId="16542"/>
    <cellStyle name="着色 3 3" xfId="1351"/>
    <cellStyle name="着色 3 3 2" xfId="1523"/>
    <cellStyle name="着色 3 3 2 2" xfId="12945"/>
    <cellStyle name="着色 3 3 2 3" xfId="17962"/>
    <cellStyle name="着色 3 3 3" xfId="12775"/>
    <cellStyle name="着色 3 3 4" xfId="17792"/>
    <cellStyle name="着色 4 2" xfId="81"/>
    <cellStyle name="着色 4 2 2" xfId="1424"/>
    <cellStyle name="着色 4 2 2 2" xfId="12847"/>
    <cellStyle name="着色 4 2 2 3" xfId="17864"/>
    <cellStyle name="着色 4 2 3" xfId="11527"/>
    <cellStyle name="着色 4 2 4" xfId="16544"/>
    <cellStyle name="着色 4 3" xfId="1352"/>
    <cellStyle name="着色 4 3 2" xfId="1524"/>
    <cellStyle name="着色 4 3 2 2" xfId="12946"/>
    <cellStyle name="着色 4 3 2 3" xfId="17963"/>
    <cellStyle name="着色 4 3 3" xfId="12776"/>
    <cellStyle name="着色 4 3 4" xfId="17793"/>
    <cellStyle name="着色 5 2" xfId="83"/>
    <cellStyle name="着色 5 2 2" xfId="1423"/>
    <cellStyle name="着色 5 2 2 2" xfId="12846"/>
    <cellStyle name="着色 5 2 2 3" xfId="17863"/>
    <cellStyle name="着色 5 2 3" xfId="11529"/>
    <cellStyle name="着色 5 2 4" xfId="16546"/>
    <cellStyle name="着色 5 3" xfId="1353"/>
    <cellStyle name="着色 5 3 2" xfId="1525"/>
    <cellStyle name="着色 5 3 2 2" xfId="12947"/>
    <cellStyle name="着色 5 3 2 3" xfId="17964"/>
    <cellStyle name="着色 5 3 3" xfId="12777"/>
    <cellStyle name="着色 5 3 4" xfId="17794"/>
    <cellStyle name="着色 6 2" xfId="85"/>
    <cellStyle name="着色 6 2 2" xfId="1422"/>
    <cellStyle name="着色 6 2 2 2" xfId="12845"/>
    <cellStyle name="着色 6 2 2 3" xfId="17862"/>
    <cellStyle name="着色 6 2 3" xfId="11531"/>
    <cellStyle name="着色 6 2 4" xfId="16548"/>
    <cellStyle name="着色 6 3" xfId="1354"/>
    <cellStyle name="着色 6 3 2" xfId="1526"/>
    <cellStyle name="着色 6 3 2 2" xfId="12948"/>
    <cellStyle name="着色 6 3 2 3" xfId="17965"/>
    <cellStyle name="着色 6 3 3" xfId="12778"/>
    <cellStyle name="着色 6 3 4" xfId="17795"/>
    <cellStyle name="解释性文本 10" xfId="47886"/>
    <cellStyle name="解释性文本 11" xfId="47887"/>
    <cellStyle name="解释性文本 12" xfId="47888"/>
    <cellStyle name="解释性文本 13" xfId="47889"/>
    <cellStyle name="解释性文本 14" xfId="47890"/>
    <cellStyle name="解释性文本 15" xfId="47891"/>
    <cellStyle name="解释性文本 16" xfId="47892"/>
    <cellStyle name="解释性文本 17" xfId="47893"/>
    <cellStyle name="解释性文本 18" xfId="47894"/>
    <cellStyle name="解释性文本 19" xfId="47895"/>
    <cellStyle name="解释性文本 2" xfId="1078"/>
    <cellStyle name="解释性文本 2 10" xfId="5166"/>
    <cellStyle name="解释性文本 2 10 2" xfId="6179"/>
    <cellStyle name="解释性文本 2 10 2 2" xfId="16344"/>
    <cellStyle name="解释性文本 2 10 2 3" xfId="21356"/>
    <cellStyle name="解释性文本 2 10 3" xfId="15344"/>
    <cellStyle name="解释性文本 2 10 4" xfId="20356"/>
    <cellStyle name="解释性文本 2 11" xfId="5167"/>
    <cellStyle name="解释性文本 2 11 2" xfId="6180"/>
    <cellStyle name="解释性文本 2 11 2 2" xfId="16345"/>
    <cellStyle name="解释性文本 2 11 2 3" xfId="21357"/>
    <cellStyle name="解释性文本 2 11 3" xfId="15345"/>
    <cellStyle name="解释性文本 2 11 4" xfId="20357"/>
    <cellStyle name="解释性文本 2 12" xfId="5168"/>
    <cellStyle name="解释性文本 2 12 2" xfId="6181"/>
    <cellStyle name="解释性文本 2 12 2 2" xfId="16346"/>
    <cellStyle name="解释性文本 2 12 2 3" xfId="21358"/>
    <cellStyle name="解释性文本 2 12 3" xfId="15346"/>
    <cellStyle name="解释性文本 2 12 4" xfId="20358"/>
    <cellStyle name="解释性文本 2 13" xfId="5169"/>
    <cellStyle name="解释性文本 2 13 2" xfId="6182"/>
    <cellStyle name="解释性文本 2 13 2 2" xfId="16347"/>
    <cellStyle name="解释性文本 2 13 2 3" xfId="21359"/>
    <cellStyle name="解释性文本 2 13 3" xfId="15347"/>
    <cellStyle name="解释性文本 2 13 4" xfId="20359"/>
    <cellStyle name="解释性文本 2 14" xfId="5170"/>
    <cellStyle name="解释性文本 2 14 2" xfId="6183"/>
    <cellStyle name="解释性文本 2 14 2 2" xfId="16348"/>
    <cellStyle name="解释性文本 2 14 2 3" xfId="21360"/>
    <cellStyle name="解释性文本 2 14 3" xfId="15348"/>
    <cellStyle name="解释性文本 2 14 4" xfId="20360"/>
    <cellStyle name="解释性文本 2 15" xfId="10401"/>
    <cellStyle name="解释性文本 2 16" xfId="12507"/>
    <cellStyle name="解释性文本 2 17" xfId="17524"/>
    <cellStyle name="解释性文本 2 2" xfId="1411"/>
    <cellStyle name="解释性文本 2 2 10" xfId="44329"/>
    <cellStyle name="解释性文本 2 2 2" xfId="5171"/>
    <cellStyle name="解释性文本 2 2 2 2" xfId="6184"/>
    <cellStyle name="解释性文本 2 2 2 2 2" xfId="16349"/>
    <cellStyle name="解释性文本 2 2 2 2 2 2" xfId="43581"/>
    <cellStyle name="解释性文本 2 2 2 2 3" xfId="21361"/>
    <cellStyle name="解释性文本 2 2 2 3" xfId="15349"/>
    <cellStyle name="解释性文本 2 2 2 4" xfId="20361"/>
    <cellStyle name="解释性文本 2 2 2_Sheet1" xfId="43582"/>
    <cellStyle name="解释性文本 2 2 3" xfId="12835"/>
    <cellStyle name="解释性文本 2 2 3 2" xfId="43583"/>
    <cellStyle name="解释性文本 2 2 4" xfId="17852"/>
    <cellStyle name="解释性文本 2 2 4 2" xfId="43584"/>
    <cellStyle name="解释性文本 2 2 5" xfId="22196"/>
    <cellStyle name="解释性文本 2 2 6" xfId="44615"/>
    <cellStyle name="解释性文本 2 2 7" xfId="44154"/>
    <cellStyle name="解释性文本 2 2 8" xfId="44757"/>
    <cellStyle name="解释性文本 2 2 9" xfId="44306"/>
    <cellStyle name="解释性文本 2 2_Sheet1" xfId="43585"/>
    <cellStyle name="解释性文本 2 3" xfId="2619"/>
    <cellStyle name="解释性文本 2 3 2" xfId="5435"/>
    <cellStyle name="解释性文本 2 3 2 2" xfId="15605"/>
    <cellStyle name="解释性文本 2 3 2 2 2" xfId="43586"/>
    <cellStyle name="解释性文本 2 3 2 3" xfId="20617"/>
    <cellStyle name="解释性文本 2 3 3" xfId="5172"/>
    <cellStyle name="解释性文本 2 3 3 2" xfId="15350"/>
    <cellStyle name="解释性文本 2 3 3 2 2" xfId="43587"/>
    <cellStyle name="解释性文本 2 3 3 3" xfId="20362"/>
    <cellStyle name="解释性文本 2 3 4" xfId="6185"/>
    <cellStyle name="解释性文本 2 3 4 2" xfId="16350"/>
    <cellStyle name="解释性文本 2 3 4 2 2" xfId="43588"/>
    <cellStyle name="解释性文本 2 3 4 3" xfId="21362"/>
    <cellStyle name="解释性文本 2 3 5" xfId="4123"/>
    <cellStyle name="解释性文本 2 3 5 2" xfId="48163"/>
    <cellStyle name="解释性文本 2 3 6" xfId="14354"/>
    <cellStyle name="解释性文本 2 3 7" xfId="19366"/>
    <cellStyle name="解释性文本 2 3_Sheet1" xfId="43589"/>
    <cellStyle name="解释性文本 2 4" xfId="5173"/>
    <cellStyle name="解释性文本 2 4 2" xfId="6186"/>
    <cellStyle name="解释性文本 2 4 2 2" xfId="16351"/>
    <cellStyle name="解释性文本 2 4 2 3" xfId="21363"/>
    <cellStyle name="解释性文本 2 4 3" xfId="15351"/>
    <cellStyle name="解释性文本 2 4 3 2" xfId="43590"/>
    <cellStyle name="解释性文本 2 4 4" xfId="20363"/>
    <cellStyle name="解释性文本 2 5" xfId="5174"/>
    <cellStyle name="解释性文本 2 5 2" xfId="6187"/>
    <cellStyle name="解释性文本 2 5 2 2" xfId="16352"/>
    <cellStyle name="解释性文本 2 5 2 3" xfId="21364"/>
    <cellStyle name="解释性文本 2 5 3" xfId="15352"/>
    <cellStyle name="解释性文本 2 5 3 2" xfId="43591"/>
    <cellStyle name="解释性文本 2 5 4" xfId="20364"/>
    <cellStyle name="解释性文本 2 6" xfId="5175"/>
    <cellStyle name="解释性文本 2 6 2" xfId="6188"/>
    <cellStyle name="解释性文本 2 6 2 2" xfId="16353"/>
    <cellStyle name="解释性文本 2 6 2 3" xfId="21365"/>
    <cellStyle name="解释性文本 2 6 3" xfId="15353"/>
    <cellStyle name="解释性文本 2 6 3 2" xfId="43592"/>
    <cellStyle name="解释性文本 2 6 4" xfId="20365"/>
    <cellStyle name="解释性文本 2 7" xfId="5176"/>
    <cellStyle name="解释性文本 2 7 2" xfId="6189"/>
    <cellStyle name="解释性文本 2 7 2 2" xfId="16354"/>
    <cellStyle name="解释性文本 2 7 2 3" xfId="21366"/>
    <cellStyle name="解释性文本 2 7 3" xfId="15354"/>
    <cellStyle name="解释性文本 2 7 4" xfId="20366"/>
    <cellStyle name="解释性文本 2 8" xfId="5177"/>
    <cellStyle name="解释性文本 2 8 2" xfId="6190"/>
    <cellStyle name="解释性文本 2 8 2 2" xfId="16355"/>
    <cellStyle name="解释性文本 2 8 2 3" xfId="21367"/>
    <cellStyle name="解释性文本 2 8 3" xfId="15355"/>
    <cellStyle name="解释性文本 2 8 4" xfId="20367"/>
    <cellStyle name="解释性文本 2 9" xfId="5178"/>
    <cellStyle name="解释性文本 2 9 2" xfId="6191"/>
    <cellStyle name="解释性文本 2 9 2 2" xfId="16356"/>
    <cellStyle name="解释性文本 2 9 2 3" xfId="21368"/>
    <cellStyle name="解释性文本 2 9 3" xfId="15356"/>
    <cellStyle name="解释性文本 2 9 4" xfId="20368"/>
    <cellStyle name="解释性文本 2_2014S panel ship date" xfId="43593"/>
    <cellStyle name="解释性文本 20" xfId="47896"/>
    <cellStyle name="解释性文本 21" xfId="47897"/>
    <cellStyle name="解释性文本 22" xfId="47898"/>
    <cellStyle name="解释性文本 23" xfId="47899"/>
    <cellStyle name="解释性文本 24" xfId="47900"/>
    <cellStyle name="解释性文本 25" xfId="47901"/>
    <cellStyle name="解释性文本 26" xfId="47902"/>
    <cellStyle name="解释性文本 27" xfId="47903"/>
    <cellStyle name="解释性文本 28" xfId="47904"/>
    <cellStyle name="解释性文本 29" xfId="47905"/>
    <cellStyle name="解释性文本 3" xfId="1257"/>
    <cellStyle name="解释性文本 3 10" xfId="44209"/>
    <cellStyle name="解释性文本 3 2" xfId="1530"/>
    <cellStyle name="解释性文本 3 2 10" xfId="44087"/>
    <cellStyle name="解释性文本 3 2 2" xfId="5179"/>
    <cellStyle name="解释性文本 3 2 2 2" xfId="6192"/>
    <cellStyle name="解释性文本 3 2 2 2 2" xfId="16357"/>
    <cellStyle name="解释性文本 3 2 2 2 2 2" xfId="43594"/>
    <cellStyle name="解释性文本 3 2 2 2 3" xfId="21369"/>
    <cellStyle name="解释性文本 3 2 2 3" xfId="15357"/>
    <cellStyle name="解释性文本 3 2 2 4" xfId="20369"/>
    <cellStyle name="解释性文本 3 2 2_Sheet1" xfId="43595"/>
    <cellStyle name="解释性文本 3 2 3" xfId="3846"/>
    <cellStyle name="解释性文本 3 2 3 2" xfId="14088"/>
    <cellStyle name="解释性文本 3 2 3 2 2" xfId="43596"/>
    <cellStyle name="解释性文本 3 2 3 3" xfId="19100"/>
    <cellStyle name="解释性文本 3 2 4" xfId="12952"/>
    <cellStyle name="解释性文本 3 2 4 2" xfId="43597"/>
    <cellStyle name="解释性文本 3 2 4 3" xfId="22373"/>
    <cellStyle name="解释性文本 3 2 5" xfId="17969"/>
    <cellStyle name="解释性文本 3 2 5 2" xfId="22567"/>
    <cellStyle name="解释性文本 3 2 6" xfId="44614"/>
    <cellStyle name="解释性文本 3 2 7" xfId="44155"/>
    <cellStyle name="解释性文本 3 2 8" xfId="44432"/>
    <cellStyle name="解释性文本 3 2 9" xfId="22138"/>
    <cellStyle name="解释性文本 3 2_Sheet1" xfId="43598"/>
    <cellStyle name="解释性文本 3 3" xfId="2620"/>
    <cellStyle name="解释性文本 3 3 2" xfId="5436"/>
    <cellStyle name="解释性文本 3 3 2 2" xfId="15606"/>
    <cellStyle name="解释性文本 3 3 2 2 2" xfId="43599"/>
    <cellStyle name="解释性文本 3 3 2 3" xfId="20618"/>
    <cellStyle name="解释性文本 3 3 3" xfId="5180"/>
    <cellStyle name="解释性文本 3 3 3 2" xfId="15358"/>
    <cellStyle name="解释性文本 3 3 3 2 2" xfId="43600"/>
    <cellStyle name="解释性文本 3 3 3 3" xfId="20370"/>
    <cellStyle name="解释性文本 3 3 4" xfId="6193"/>
    <cellStyle name="解释性文本 3 3 4 2" xfId="16358"/>
    <cellStyle name="解释性文本 3 3 4 2 2" xfId="43601"/>
    <cellStyle name="解释性文本 3 3 4 3" xfId="21370"/>
    <cellStyle name="解释性文本 3 3 5" xfId="4124"/>
    <cellStyle name="解释性文本 3 3 6" xfId="14355"/>
    <cellStyle name="解释性文本 3 3 7" xfId="19367"/>
    <cellStyle name="解释性文本 3 3_Sheet1" xfId="43602"/>
    <cellStyle name="解释性文本 3 4" xfId="12681"/>
    <cellStyle name="解释性文本 3 4 2" xfId="43603"/>
    <cellStyle name="解释性文本 3 5" xfId="17698"/>
    <cellStyle name="解释性文本 3 5 2" xfId="43604"/>
    <cellStyle name="解释性文本 3 6" xfId="22585"/>
    <cellStyle name="解释性文本 3 7" xfId="44775"/>
    <cellStyle name="解释性文本 3 8" xfId="44016"/>
    <cellStyle name="解释性文本 3 9" xfId="44548"/>
    <cellStyle name="解释性文本 3_2014S panel ship date" xfId="43605"/>
    <cellStyle name="解释性文本 30" xfId="47906"/>
    <cellStyle name="解释性文本 31" xfId="47907"/>
    <cellStyle name="解释性文本 32" xfId="47908"/>
    <cellStyle name="解释性文本 33" xfId="47909"/>
    <cellStyle name="解释性文本 4" xfId="106"/>
    <cellStyle name="解释性文本 4 10" xfId="22299"/>
    <cellStyle name="解释性文本 4 2" xfId="4286"/>
    <cellStyle name="解释性文本 4 2 2" xfId="14516"/>
    <cellStyle name="解释性文本 4 2 2 2" xfId="43606"/>
    <cellStyle name="解释性文本 4 2 3" xfId="19528"/>
    <cellStyle name="解释性文本 4 2_Sheet1" xfId="43607"/>
    <cellStyle name="解释性文本 4 3" xfId="4122"/>
    <cellStyle name="解释性文本 4 3 2" xfId="14353"/>
    <cellStyle name="解释性文本 4 3 2 2" xfId="43608"/>
    <cellStyle name="解释性文本 4 3 3" xfId="19365"/>
    <cellStyle name="解释性文本 4 4" xfId="11546"/>
    <cellStyle name="解释性文本 4 4 2" xfId="43609"/>
    <cellStyle name="解释性文本 4 4 3" xfId="22374"/>
    <cellStyle name="解释性文本 4 5" xfId="16563"/>
    <cellStyle name="解释性文本 4 5 2" xfId="22505"/>
    <cellStyle name="解释性文本 4 6" xfId="44616"/>
    <cellStyle name="解释性文本 4 7" xfId="44153"/>
    <cellStyle name="解释性文本 4 8" xfId="44433"/>
    <cellStyle name="解释性文本 4 9" xfId="44305"/>
    <cellStyle name="解释性文本 4_Sheet1" xfId="43610"/>
    <cellStyle name="解释性文本 5" xfId="1006"/>
    <cellStyle name="解释性文本 5 2" xfId="12439"/>
    <cellStyle name="解释性文本 5 2 2" xfId="43612"/>
    <cellStyle name="解释性文本 5 3" xfId="17456"/>
    <cellStyle name="解释性文本 5 3 2" xfId="43613"/>
    <cellStyle name="解释性文本 5 4" xfId="43614"/>
    <cellStyle name="解释性文本 5 5" xfId="43611"/>
    <cellStyle name="解释性文本 5_Sheet2" xfId="43615"/>
    <cellStyle name="解释性文本 6" xfId="43616"/>
    <cellStyle name="解释性文本 6 2" xfId="47910"/>
    <cellStyle name="解释性文本 7" xfId="47911"/>
    <cellStyle name="解释性文本 8" xfId="47912"/>
    <cellStyle name="解释性文本 9" xfId="47913"/>
    <cellStyle name="計算方式" xfId="43617"/>
    <cellStyle name="計算方式 2" xfId="43618"/>
    <cellStyle name="計算方式 3" xfId="43619"/>
    <cellStyle name="計算方式_Sheet2" xfId="43620"/>
    <cellStyle name="說明文字" xfId="43621"/>
    <cellStyle name="說明文字 2" xfId="43622"/>
    <cellStyle name="說明文字_Sheet2" xfId="43623"/>
    <cellStyle name="警告文字" xfId="43624"/>
    <cellStyle name="警告文字 2" xfId="43625"/>
    <cellStyle name="警告文字_Sheet2" xfId="43626"/>
    <cellStyle name="警告文本 10" xfId="47914"/>
    <cellStyle name="警告文本 11" xfId="47915"/>
    <cellStyle name="警告文本 12" xfId="47916"/>
    <cellStyle name="警告文本 13" xfId="47917"/>
    <cellStyle name="警告文本 14" xfId="47918"/>
    <cellStyle name="警告文本 15" xfId="47919"/>
    <cellStyle name="警告文本 16" xfId="47920"/>
    <cellStyle name="警告文本 17" xfId="47921"/>
    <cellStyle name="警告文本 18" xfId="47922"/>
    <cellStyle name="警告文本 19" xfId="47923"/>
    <cellStyle name="警告文本 2" xfId="1239"/>
    <cellStyle name="警告文本 2 10" xfId="5181"/>
    <cellStyle name="警告文本 2 10 2" xfId="6194"/>
    <cellStyle name="警告文本 2 10 2 2" xfId="16359"/>
    <cellStyle name="警告文本 2 10 2 3" xfId="21371"/>
    <cellStyle name="警告文本 2 10 3" xfId="15359"/>
    <cellStyle name="警告文本 2 10 4" xfId="20371"/>
    <cellStyle name="警告文本 2 11" xfId="5182"/>
    <cellStyle name="警告文本 2 11 2" xfId="6195"/>
    <cellStyle name="警告文本 2 11 2 2" xfId="16360"/>
    <cellStyle name="警告文本 2 11 2 3" xfId="21372"/>
    <cellStyle name="警告文本 2 11 3" xfId="15360"/>
    <cellStyle name="警告文本 2 11 4" xfId="20372"/>
    <cellStyle name="警告文本 2 12" xfId="5183"/>
    <cellStyle name="警告文本 2 12 2" xfId="6196"/>
    <cellStyle name="警告文本 2 12 2 2" xfId="16361"/>
    <cellStyle name="警告文本 2 12 2 3" xfId="21373"/>
    <cellStyle name="警告文本 2 12 3" xfId="15361"/>
    <cellStyle name="警告文本 2 12 4" xfId="20373"/>
    <cellStyle name="警告文本 2 13" xfId="5184"/>
    <cellStyle name="警告文本 2 13 2" xfId="6197"/>
    <cellStyle name="警告文本 2 13 2 2" xfId="16362"/>
    <cellStyle name="警告文本 2 13 2 3" xfId="21374"/>
    <cellStyle name="警告文本 2 13 3" xfId="15362"/>
    <cellStyle name="警告文本 2 13 4" xfId="20374"/>
    <cellStyle name="警告文本 2 14" xfId="5185"/>
    <cellStyle name="警告文本 2 14 2" xfId="6198"/>
    <cellStyle name="警告文本 2 14 2 2" xfId="16363"/>
    <cellStyle name="警告文本 2 14 2 3" xfId="21375"/>
    <cellStyle name="警告文本 2 14 3" xfId="15363"/>
    <cellStyle name="警告文本 2 14 4" xfId="20375"/>
    <cellStyle name="警告文本 2 15" xfId="10402"/>
    <cellStyle name="警告文本 2 16" xfId="12663"/>
    <cellStyle name="警告文本 2 17" xfId="17680"/>
    <cellStyle name="警告文本 2 2" xfId="1284"/>
    <cellStyle name="警告文本 2 2 10" xfId="44328"/>
    <cellStyle name="警告文本 2 2 2" xfId="5186"/>
    <cellStyle name="警告文本 2 2 2 2" xfId="6199"/>
    <cellStyle name="警告文本 2 2 2 2 2" xfId="16364"/>
    <cellStyle name="警告文本 2 2 2 2 2 2" xfId="43627"/>
    <cellStyle name="警告文本 2 2 2 2 3" xfId="21376"/>
    <cellStyle name="警告文本 2 2 2 3" xfId="15364"/>
    <cellStyle name="警告文本 2 2 2 4" xfId="20376"/>
    <cellStyle name="警告文本 2 2 2_Sheet1" xfId="43628"/>
    <cellStyle name="警告文本 2 2 3" xfId="12708"/>
    <cellStyle name="警告文本 2 2 3 2" xfId="43629"/>
    <cellStyle name="警告文本 2 2 4" xfId="17725"/>
    <cellStyle name="警告文本 2 2 4 2" xfId="43630"/>
    <cellStyle name="警告文本 2 2 5" xfId="22183"/>
    <cellStyle name="警告文本 2 2 6" xfId="44612"/>
    <cellStyle name="警告文本 2 2 7" xfId="44157"/>
    <cellStyle name="警告文本 2 2 8" xfId="44430"/>
    <cellStyle name="警告文本 2 2 9" xfId="44308"/>
    <cellStyle name="警告文本 2 2_Sheet1" xfId="43631"/>
    <cellStyle name="警告文本 2 3" xfId="2621"/>
    <cellStyle name="警告文本 2 3 2" xfId="5437"/>
    <cellStyle name="警告文本 2 3 2 2" xfId="15607"/>
    <cellStyle name="警告文本 2 3 2 2 2" xfId="43632"/>
    <cellStyle name="警告文本 2 3 2 3" xfId="20619"/>
    <cellStyle name="警告文本 2 3 3" xfId="5187"/>
    <cellStyle name="警告文本 2 3 3 2" xfId="15365"/>
    <cellStyle name="警告文本 2 3 3 2 2" xfId="43633"/>
    <cellStyle name="警告文本 2 3 3 3" xfId="20377"/>
    <cellStyle name="警告文本 2 3 4" xfId="6200"/>
    <cellStyle name="警告文本 2 3 4 2" xfId="16365"/>
    <cellStyle name="警告文本 2 3 4 2 2" xfId="43634"/>
    <cellStyle name="警告文本 2 3 4 3" xfId="21377"/>
    <cellStyle name="警告文本 2 3 5" xfId="4126"/>
    <cellStyle name="警告文本 2 3 5 2" xfId="48164"/>
    <cellStyle name="警告文本 2 3 6" xfId="14357"/>
    <cellStyle name="警告文本 2 3 7" xfId="19369"/>
    <cellStyle name="警告文本 2 3_Sheet1" xfId="43635"/>
    <cellStyle name="警告文本 2 4" xfId="5188"/>
    <cellStyle name="警告文本 2 4 2" xfId="6201"/>
    <cellStyle name="警告文本 2 4 2 2" xfId="16366"/>
    <cellStyle name="警告文本 2 4 2 3" xfId="21378"/>
    <cellStyle name="警告文本 2 4 3" xfId="15366"/>
    <cellStyle name="警告文本 2 4 3 2" xfId="43636"/>
    <cellStyle name="警告文本 2 4 4" xfId="20378"/>
    <cellStyle name="警告文本 2 5" xfId="5189"/>
    <cellStyle name="警告文本 2 5 2" xfId="6202"/>
    <cellStyle name="警告文本 2 5 2 2" xfId="16367"/>
    <cellStyle name="警告文本 2 5 2 3" xfId="21379"/>
    <cellStyle name="警告文本 2 5 3" xfId="15367"/>
    <cellStyle name="警告文本 2 5 3 2" xfId="43637"/>
    <cellStyle name="警告文本 2 5 4" xfId="20379"/>
    <cellStyle name="警告文本 2 6" xfId="5190"/>
    <cellStyle name="警告文本 2 6 2" xfId="6203"/>
    <cellStyle name="警告文本 2 6 2 2" xfId="16368"/>
    <cellStyle name="警告文本 2 6 2 3" xfId="21380"/>
    <cellStyle name="警告文本 2 6 3" xfId="15368"/>
    <cellStyle name="警告文本 2 6 3 2" xfId="43638"/>
    <cellStyle name="警告文本 2 6 4" xfId="20380"/>
    <cellStyle name="警告文本 2 7" xfId="5191"/>
    <cellStyle name="警告文本 2 7 2" xfId="6204"/>
    <cellStyle name="警告文本 2 7 2 2" xfId="16369"/>
    <cellStyle name="警告文本 2 7 2 3" xfId="21381"/>
    <cellStyle name="警告文本 2 7 3" xfId="15369"/>
    <cellStyle name="警告文本 2 7 4" xfId="20381"/>
    <cellStyle name="警告文本 2 8" xfId="5192"/>
    <cellStyle name="警告文本 2 8 2" xfId="6205"/>
    <cellStyle name="警告文本 2 8 2 2" xfId="16370"/>
    <cellStyle name="警告文本 2 8 2 3" xfId="21382"/>
    <cellStyle name="警告文本 2 8 3" xfId="15370"/>
    <cellStyle name="警告文本 2 8 4" xfId="20382"/>
    <cellStyle name="警告文本 2 9" xfId="5193"/>
    <cellStyle name="警告文本 2 9 2" xfId="6206"/>
    <cellStyle name="警告文本 2 9 2 2" xfId="16371"/>
    <cellStyle name="警告文本 2 9 2 3" xfId="21383"/>
    <cellStyle name="警告文本 2 9 3" xfId="15371"/>
    <cellStyle name="警告文本 2 9 4" xfId="20383"/>
    <cellStyle name="警告文本 2_2014S panel ship date" xfId="43639"/>
    <cellStyle name="警告文本 20" xfId="47924"/>
    <cellStyle name="警告文本 21" xfId="47925"/>
    <cellStyle name="警告文本 22" xfId="47926"/>
    <cellStyle name="警告文本 23" xfId="47927"/>
    <cellStyle name="警告文本 24" xfId="47928"/>
    <cellStyle name="警告文本 25" xfId="47929"/>
    <cellStyle name="警告文本 26" xfId="47930"/>
    <cellStyle name="警告文本 27" xfId="47931"/>
    <cellStyle name="警告文本 28" xfId="47932"/>
    <cellStyle name="警告文本 29" xfId="47933"/>
    <cellStyle name="警告文本 3" xfId="1258"/>
    <cellStyle name="警告文本 3 10" xfId="44210"/>
    <cellStyle name="警告文本 3 2" xfId="1553"/>
    <cellStyle name="警告文本 3 2 10" xfId="44327"/>
    <cellStyle name="警告文本 3 2 2" xfId="5194"/>
    <cellStyle name="警告文本 3 2 2 2" xfId="6207"/>
    <cellStyle name="警告文本 3 2 2 2 2" xfId="16372"/>
    <cellStyle name="警告文本 3 2 2 2 2 2" xfId="43640"/>
    <cellStyle name="警告文本 3 2 2 2 3" xfId="21384"/>
    <cellStyle name="警告文本 3 2 2 3" xfId="15372"/>
    <cellStyle name="警告文本 3 2 2 4" xfId="20384"/>
    <cellStyle name="警告文本 3 2 2_Sheet1" xfId="43641"/>
    <cellStyle name="警告文本 3 2 3" xfId="3847"/>
    <cellStyle name="警告文本 3 2 3 2" xfId="14089"/>
    <cellStyle name="警告文本 3 2 3 2 2" xfId="43642"/>
    <cellStyle name="警告文本 3 2 3 3" xfId="19101"/>
    <cellStyle name="警告文本 3 2 4" xfId="12974"/>
    <cellStyle name="警告文本 3 2 4 2" xfId="43643"/>
    <cellStyle name="警告文本 3 2 4 3" xfId="22375"/>
    <cellStyle name="警告文本 3 2 5" xfId="17991"/>
    <cellStyle name="警告文本 3 2 5 2" xfId="22182"/>
    <cellStyle name="警告文本 3 2 6" xfId="44611"/>
    <cellStyle name="警告文本 3 2 7" xfId="44158"/>
    <cellStyle name="警告文本 3 2 8" xfId="44429"/>
    <cellStyle name="警告文本 3 2 9" xfId="22643"/>
    <cellStyle name="警告文本 3 2_Sheet1" xfId="43644"/>
    <cellStyle name="警告文本 3 3" xfId="2622"/>
    <cellStyle name="警告文本 3 3 2" xfId="5438"/>
    <cellStyle name="警告文本 3 3 2 2" xfId="15608"/>
    <cellStyle name="警告文本 3 3 2 2 2" xfId="43645"/>
    <cellStyle name="警告文本 3 3 2 3" xfId="20620"/>
    <cellStyle name="警告文本 3 3 3" xfId="5195"/>
    <cellStyle name="警告文本 3 3 3 2" xfId="15373"/>
    <cellStyle name="警告文本 3 3 3 2 2" xfId="43646"/>
    <cellStyle name="警告文本 3 3 3 3" xfId="20385"/>
    <cellStyle name="警告文本 3 3 4" xfId="6208"/>
    <cellStyle name="警告文本 3 3 4 2" xfId="16373"/>
    <cellStyle name="警告文本 3 3 4 2 2" xfId="43647"/>
    <cellStyle name="警告文本 3 3 4 3" xfId="21385"/>
    <cellStyle name="警告文本 3 3 5" xfId="4127"/>
    <cellStyle name="警告文本 3 3 6" xfId="14358"/>
    <cellStyle name="警告文本 3 3 7" xfId="19370"/>
    <cellStyle name="警告文本 3 3_Sheet1" xfId="43648"/>
    <cellStyle name="警告文本 3 4" xfId="12682"/>
    <cellStyle name="警告文本 3 4 2" xfId="43649"/>
    <cellStyle name="警告文本 3 5" xfId="17699"/>
    <cellStyle name="警告文本 3 5 2" xfId="43650"/>
    <cellStyle name="警告文本 3 6" xfId="22454"/>
    <cellStyle name="警告文本 3 7" xfId="44774"/>
    <cellStyle name="警告文本 3 8" xfId="44017"/>
    <cellStyle name="警告文本 3 9" xfId="44547"/>
    <cellStyle name="警告文本 3_2014S panel ship date" xfId="43651"/>
    <cellStyle name="警告文本 30" xfId="47934"/>
    <cellStyle name="警告文本 31" xfId="47935"/>
    <cellStyle name="警告文本 32" xfId="47936"/>
    <cellStyle name="警告文本 33" xfId="47937"/>
    <cellStyle name="警告文本 4" xfId="974"/>
    <cellStyle name="警告文本 4 10" xfId="43978"/>
    <cellStyle name="警告文本 4 2" xfId="4287"/>
    <cellStyle name="警告文本 4 2 2" xfId="14517"/>
    <cellStyle name="警告文本 4 2 2 2" xfId="43652"/>
    <cellStyle name="警告文本 4 2 3" xfId="19529"/>
    <cellStyle name="警告文本 4 2_Sheet1" xfId="43653"/>
    <cellStyle name="警告文本 4 3" xfId="4125"/>
    <cellStyle name="警告文本 4 3 2" xfId="14356"/>
    <cellStyle name="警告文本 4 3 2 2" xfId="43654"/>
    <cellStyle name="警告文本 4 3 3" xfId="19368"/>
    <cellStyle name="警告文本 4 4" xfId="12407"/>
    <cellStyle name="警告文本 4 4 2" xfId="43655"/>
    <cellStyle name="警告文本 4 4 3" xfId="22376"/>
    <cellStyle name="警告文本 4 5" xfId="17424"/>
    <cellStyle name="警告文本 4 5 2" xfId="22506"/>
    <cellStyle name="警告文本 4 6" xfId="44613"/>
    <cellStyle name="警告文本 4 7" xfId="44156"/>
    <cellStyle name="警告文本 4 8" xfId="44431"/>
    <cellStyle name="警告文本 4 9" xfId="44307"/>
    <cellStyle name="警告文本 4_Sheet1" xfId="43656"/>
    <cellStyle name="警告文本 5" xfId="1007"/>
    <cellStyle name="警告文本 5 2" xfId="12440"/>
    <cellStyle name="警告文本 5 2 2" xfId="43658"/>
    <cellStyle name="警告文本 5 3" xfId="17457"/>
    <cellStyle name="警告文本 5 3 2" xfId="43659"/>
    <cellStyle name="警告文本 5 4" xfId="43660"/>
    <cellStyle name="警告文本 5 5" xfId="43657"/>
    <cellStyle name="警告文本 5_Sheet2" xfId="43661"/>
    <cellStyle name="警告文本 6" xfId="43662"/>
    <cellStyle name="警告文本 6 2" xfId="47938"/>
    <cellStyle name="警告文本 7" xfId="47939"/>
    <cellStyle name="警告文本 8" xfId="47940"/>
    <cellStyle name="警告文本 9" xfId="47941"/>
    <cellStyle name="计算 10" xfId="47942"/>
    <cellStyle name="计算 11" xfId="47943"/>
    <cellStyle name="计算 12" xfId="47944"/>
    <cellStyle name="计算 13" xfId="47945"/>
    <cellStyle name="计算 14" xfId="47946"/>
    <cellStyle name="计算 15" xfId="47947"/>
    <cellStyle name="计算 16" xfId="47948"/>
    <cellStyle name="计算 17" xfId="47949"/>
    <cellStyle name="计算 18" xfId="47950"/>
    <cellStyle name="计算 19" xfId="47951"/>
    <cellStyle name="计算 2" xfId="1066"/>
    <cellStyle name="计算 2 10" xfId="5196"/>
    <cellStyle name="计算 2 10 2" xfId="6209"/>
    <cellStyle name="计算 2 10 2 2" xfId="16374"/>
    <cellStyle name="计算 2 10 2 3" xfId="21386"/>
    <cellStyle name="计算 2 10 3" xfId="15374"/>
    <cellStyle name="计算 2 10 4" xfId="20386"/>
    <cellStyle name="计算 2 11" xfId="5197"/>
    <cellStyle name="计算 2 11 2" xfId="6210"/>
    <cellStyle name="计算 2 11 2 2" xfId="16375"/>
    <cellStyle name="计算 2 11 2 3" xfId="21387"/>
    <cellStyle name="计算 2 11 3" xfId="15375"/>
    <cellStyle name="计算 2 11 4" xfId="20387"/>
    <cellStyle name="计算 2 12" xfId="5198"/>
    <cellStyle name="计算 2 12 2" xfId="6211"/>
    <cellStyle name="计算 2 12 2 2" xfId="16376"/>
    <cellStyle name="计算 2 12 2 3" xfId="21388"/>
    <cellStyle name="计算 2 12 3" xfId="15376"/>
    <cellStyle name="计算 2 12 4" xfId="20388"/>
    <cellStyle name="计算 2 13" xfId="5199"/>
    <cellStyle name="计算 2 13 2" xfId="6212"/>
    <cellStyle name="计算 2 13 2 2" xfId="16377"/>
    <cellStyle name="计算 2 13 2 3" xfId="21389"/>
    <cellStyle name="计算 2 13 3" xfId="15377"/>
    <cellStyle name="计算 2 13 4" xfId="20389"/>
    <cellStyle name="计算 2 14" xfId="5200"/>
    <cellStyle name="计算 2 14 2" xfId="6213"/>
    <cellStyle name="计算 2 14 2 2" xfId="16378"/>
    <cellStyle name="计算 2 14 2 3" xfId="21390"/>
    <cellStyle name="计算 2 14 3" xfId="15378"/>
    <cellStyle name="计算 2 14 4" xfId="20390"/>
    <cellStyle name="计算 2 15" xfId="5310"/>
    <cellStyle name="计算 2 15 2" xfId="15483"/>
    <cellStyle name="计算 2 15 3" xfId="20495"/>
    <cellStyle name="计算 2 16" xfId="3159"/>
    <cellStyle name="计算 2 16 2" xfId="13422"/>
    <cellStyle name="计算 2 16 3" xfId="18434"/>
    <cellStyle name="计算 2 17" xfId="12498"/>
    <cellStyle name="计算 2 17 2" xfId="22377"/>
    <cellStyle name="计算 2 18" xfId="17515"/>
    <cellStyle name="计算 2 18 2" xfId="45254"/>
    <cellStyle name="计算 2 19" xfId="49163"/>
    <cellStyle name="计算 2 2" xfId="1420"/>
    <cellStyle name="计算 2 2 10" xfId="44028"/>
    <cellStyle name="计算 2 2 11" xfId="45275"/>
    <cellStyle name="计算 2 2 12" xfId="49164"/>
    <cellStyle name="计算 2 2 2" xfId="4452"/>
    <cellStyle name="计算 2 2 2 2" xfId="5471"/>
    <cellStyle name="计算 2 2 2 2 2" xfId="15636"/>
    <cellStyle name="计算 2 2 2 2 2 2" xfId="43663"/>
    <cellStyle name="计算 2 2 2 2 3" xfId="20648"/>
    <cellStyle name="计算 2 2 2 3" xfId="5201"/>
    <cellStyle name="计算 2 2 2 3 2" xfId="15379"/>
    <cellStyle name="计算 2 2 2 3 2 2" xfId="43664"/>
    <cellStyle name="计算 2 2 2 3 3" xfId="20391"/>
    <cellStyle name="计算 2 2 2 4" xfId="6214"/>
    <cellStyle name="计算 2 2 2 4 2" xfId="16379"/>
    <cellStyle name="计算 2 2 2 4 3" xfId="21391"/>
    <cellStyle name="计算 2 2 2 5" xfId="14675"/>
    <cellStyle name="计算 2 2 2 6" xfId="19687"/>
    <cellStyle name="计算 2 2 2_Sheet1" xfId="43665"/>
    <cellStyle name="计算 2 2 3" xfId="5348"/>
    <cellStyle name="计算 2 2 3 2" xfId="15521"/>
    <cellStyle name="计算 2 2 3 2 2" xfId="43666"/>
    <cellStyle name="计算 2 2 3 3" xfId="20533"/>
    <cellStyle name="计算 2 2 4" xfId="3849"/>
    <cellStyle name="计算 2 2 4 2" xfId="14091"/>
    <cellStyle name="计算 2 2 4 2 2" xfId="43667"/>
    <cellStyle name="计算 2 2 4 3" xfId="19103"/>
    <cellStyle name="计算 2 2 5" xfId="12843"/>
    <cellStyle name="计算 2 2 5 2" xfId="22378"/>
    <cellStyle name="计算 2 2 6" xfId="17860"/>
    <cellStyle name="计算 2 2 6 2" xfId="22195"/>
    <cellStyle name="计算 2 2 7" xfId="44609"/>
    <cellStyle name="计算 2 2 8" xfId="44160"/>
    <cellStyle name="计算 2 2 9" xfId="44427"/>
    <cellStyle name="计算 2 2_Sheet1" xfId="43668"/>
    <cellStyle name="计算 2 3" xfId="2623"/>
    <cellStyle name="计算 2 3 2" xfId="4346"/>
    <cellStyle name="计算 2 3 2 2" xfId="14569"/>
    <cellStyle name="计算 2 3 2 2 2" xfId="43669"/>
    <cellStyle name="计算 2 3 2 3" xfId="19581"/>
    <cellStyle name="计算 2 3 2 3 2" xfId="48406"/>
    <cellStyle name="计算 2 3 3" xfId="5439"/>
    <cellStyle name="计算 2 3 3 2" xfId="15609"/>
    <cellStyle name="计算 2 3 3 2 2" xfId="43670"/>
    <cellStyle name="计算 2 3 3 3" xfId="20621"/>
    <cellStyle name="计算 2 3 4" xfId="5202"/>
    <cellStyle name="计算 2 3 4 2" xfId="15380"/>
    <cellStyle name="计算 2 3 4 2 2" xfId="43671"/>
    <cellStyle name="计算 2 3 4 3" xfId="20392"/>
    <cellStyle name="计算 2 3 5" xfId="6215"/>
    <cellStyle name="计算 2 3 5 2" xfId="16380"/>
    <cellStyle name="计算 2 3 5 3" xfId="21392"/>
    <cellStyle name="计算 2 3 6" xfId="4129"/>
    <cellStyle name="计算 2 3 6 2" xfId="48165"/>
    <cellStyle name="计算 2 3 7" xfId="14360"/>
    <cellStyle name="计算 2 3 8" xfId="19372"/>
    <cellStyle name="计算 2 3_Sheet1" xfId="43672"/>
    <cellStyle name="计算 2 4" xfId="5203"/>
    <cellStyle name="计算 2 4 2" xfId="6216"/>
    <cellStyle name="计算 2 4 2 2" xfId="16381"/>
    <cellStyle name="计算 2 4 2 2 2" xfId="43674"/>
    <cellStyle name="计算 2 4 2 3" xfId="21393"/>
    <cellStyle name="计算 2 4 3" xfId="15381"/>
    <cellStyle name="计算 2 4 3 2" xfId="43673"/>
    <cellStyle name="计算 2 4 4" xfId="20393"/>
    <cellStyle name="计算 2 4_Sheet2" xfId="43675"/>
    <cellStyle name="计算 2 5" xfId="5204"/>
    <cellStyle name="计算 2 5 2" xfId="6217"/>
    <cellStyle name="计算 2 5 2 2" xfId="16382"/>
    <cellStyle name="计算 2 5 2 3" xfId="21394"/>
    <cellStyle name="计算 2 5 3" xfId="15382"/>
    <cellStyle name="计算 2 5 3 2" xfId="43676"/>
    <cellStyle name="计算 2 5 4" xfId="20394"/>
    <cellStyle name="计算 2 6" xfId="5205"/>
    <cellStyle name="计算 2 6 2" xfId="6218"/>
    <cellStyle name="计算 2 6 2 2" xfId="16383"/>
    <cellStyle name="计算 2 6 2 3" xfId="21395"/>
    <cellStyle name="计算 2 6 3" xfId="15383"/>
    <cellStyle name="计算 2 6 3 2" xfId="43677"/>
    <cellStyle name="计算 2 6 4" xfId="20395"/>
    <cellStyle name="计算 2 7" xfId="5206"/>
    <cellStyle name="计算 2 7 2" xfId="6219"/>
    <cellStyle name="计算 2 7 2 2" xfId="16384"/>
    <cellStyle name="计算 2 7 2 3" xfId="21396"/>
    <cellStyle name="计算 2 7 3" xfId="15384"/>
    <cellStyle name="计算 2 7 3 2" xfId="43678"/>
    <cellStyle name="计算 2 7 4" xfId="20396"/>
    <cellStyle name="计算 2 8" xfId="5207"/>
    <cellStyle name="计算 2 8 2" xfId="6220"/>
    <cellStyle name="计算 2 8 2 2" xfId="16385"/>
    <cellStyle name="计算 2 8 2 3" xfId="21397"/>
    <cellStyle name="计算 2 8 3" xfId="15385"/>
    <cellStyle name="计算 2 8 3 2" xfId="43679"/>
    <cellStyle name="计算 2 8 4" xfId="20397"/>
    <cellStyle name="计算 2 9" xfId="5208"/>
    <cellStyle name="计算 2 9 2" xfId="6221"/>
    <cellStyle name="计算 2 9 2 2" xfId="16386"/>
    <cellStyle name="计算 2 9 2 3" xfId="21398"/>
    <cellStyle name="计算 2 9 3" xfId="15386"/>
    <cellStyle name="计算 2 9 4" xfId="20398"/>
    <cellStyle name="计算 2_2014S panel ship date" xfId="43680"/>
    <cellStyle name="计算 20" xfId="47952"/>
    <cellStyle name="计算 21" xfId="47953"/>
    <cellStyle name="计算 22" xfId="47954"/>
    <cellStyle name="计算 23" xfId="47955"/>
    <cellStyle name="计算 24" xfId="47956"/>
    <cellStyle name="计算 25" xfId="47957"/>
    <cellStyle name="计算 26" xfId="47958"/>
    <cellStyle name="计算 27" xfId="47959"/>
    <cellStyle name="计算 28" xfId="47960"/>
    <cellStyle name="计算 29" xfId="47961"/>
    <cellStyle name="计算 3" xfId="1259"/>
    <cellStyle name="计算 3 10" xfId="44018"/>
    <cellStyle name="计算 3 11" xfId="45255"/>
    <cellStyle name="计算 3 12" xfId="49165"/>
    <cellStyle name="计算 3 2" xfId="1528"/>
    <cellStyle name="计算 3 2 10" xfId="44310"/>
    <cellStyle name="计算 3 2 11" xfId="45276"/>
    <cellStyle name="计算 3 2 12" xfId="49166"/>
    <cellStyle name="计算 3 2 2" xfId="4453"/>
    <cellStyle name="计算 3 2 2 2" xfId="5472"/>
    <cellStyle name="计算 3 2 2 2 2" xfId="15637"/>
    <cellStyle name="计算 3 2 2 2 2 2" xfId="43681"/>
    <cellStyle name="计算 3 2 2 2 3" xfId="20649"/>
    <cellStyle name="计算 3 2 2 3" xfId="5209"/>
    <cellStyle name="计算 3 2 2 3 2" xfId="15387"/>
    <cellStyle name="计算 3 2 2 3 2 2" xfId="43682"/>
    <cellStyle name="计算 3 2 2 3 3" xfId="20399"/>
    <cellStyle name="计算 3 2 2 4" xfId="6222"/>
    <cellStyle name="计算 3 2 2 4 2" xfId="16387"/>
    <cellStyle name="计算 3 2 2 4 3" xfId="21399"/>
    <cellStyle name="计算 3 2 2 5" xfId="14676"/>
    <cellStyle name="计算 3 2 2 6" xfId="19688"/>
    <cellStyle name="计算 3 2 2_Sheet1" xfId="43683"/>
    <cellStyle name="计算 3 2 3" xfId="5349"/>
    <cellStyle name="计算 3 2 3 2" xfId="15522"/>
    <cellStyle name="计算 3 2 3 2 2" xfId="43684"/>
    <cellStyle name="计算 3 2 3 3" xfId="20534"/>
    <cellStyle name="计算 3 2 4" xfId="3850"/>
    <cellStyle name="计算 3 2 4 2" xfId="14092"/>
    <cellStyle name="计算 3 2 4 2 2" xfId="43685"/>
    <cellStyle name="计算 3 2 4 3" xfId="19104"/>
    <cellStyle name="计算 3 2 5" xfId="12950"/>
    <cellStyle name="计算 3 2 5 2" xfId="22380"/>
    <cellStyle name="计算 3 2 6" xfId="17967"/>
    <cellStyle name="计算 3 2 6 2" xfId="22194"/>
    <cellStyle name="计算 3 2 7" xfId="44608"/>
    <cellStyle name="计算 3 2 8" xfId="22463"/>
    <cellStyle name="计算 3 2 9" xfId="44426"/>
    <cellStyle name="计算 3 2_Sheet1" xfId="43686"/>
    <cellStyle name="计算 3 3" xfId="2624"/>
    <cellStyle name="计算 3 3 2" xfId="4347"/>
    <cellStyle name="计算 3 3 2 2" xfId="14570"/>
    <cellStyle name="计算 3 3 2 2 2" xfId="43687"/>
    <cellStyle name="计算 3 3 2 3" xfId="19582"/>
    <cellStyle name="计算 3 3 3" xfId="5440"/>
    <cellStyle name="计算 3 3 3 2" xfId="15610"/>
    <cellStyle name="计算 3 3 3 2 2" xfId="43688"/>
    <cellStyle name="计算 3 3 3 3" xfId="20622"/>
    <cellStyle name="计算 3 3 4" xfId="5210"/>
    <cellStyle name="计算 3 3 4 2" xfId="15388"/>
    <cellStyle name="计算 3 3 4 2 2" xfId="43689"/>
    <cellStyle name="计算 3 3 4 3" xfId="20400"/>
    <cellStyle name="计算 3 3 5" xfId="6223"/>
    <cellStyle name="计算 3 3 5 2" xfId="16388"/>
    <cellStyle name="计算 3 3 5 3" xfId="21400"/>
    <cellStyle name="计算 3 3 6" xfId="4130"/>
    <cellStyle name="计算 3 3 7" xfId="14361"/>
    <cellStyle name="计算 3 3 8" xfId="19373"/>
    <cellStyle name="计算 3 3_Sheet1" xfId="43690"/>
    <cellStyle name="计算 3 4" xfId="5311"/>
    <cellStyle name="计算 3 4 2" xfId="15484"/>
    <cellStyle name="计算 3 4 2 2" xfId="43692"/>
    <cellStyle name="计算 3 4 3" xfId="20496"/>
    <cellStyle name="计算 3 4 3 2" xfId="43691"/>
    <cellStyle name="计算 3 4_Sheet2" xfId="43693"/>
    <cellStyle name="计算 3 5" xfId="3160"/>
    <cellStyle name="计算 3 5 2" xfId="13423"/>
    <cellStyle name="计算 3 5 2 2" xfId="43694"/>
    <cellStyle name="计算 3 5 3" xfId="18435"/>
    <cellStyle name="计算 3 6" xfId="12683"/>
    <cellStyle name="计算 3 6 2" xfId="43695"/>
    <cellStyle name="计算 3 6 3" xfId="22379"/>
    <cellStyle name="计算 3 7" xfId="17700"/>
    <cellStyle name="计算 3 7 2" xfId="43696"/>
    <cellStyle name="计算 3 8" xfId="22455"/>
    <cellStyle name="计算 3 9" xfId="44773"/>
    <cellStyle name="计算 3_2014S panel ship date" xfId="43697"/>
    <cellStyle name="计算 30" xfId="47962"/>
    <cellStyle name="计算 31" xfId="47963"/>
    <cellStyle name="计算 32" xfId="47964"/>
    <cellStyle name="计算 33" xfId="47965"/>
    <cellStyle name="计算 34" xfId="45284"/>
    <cellStyle name="计算 35" xfId="49162"/>
    <cellStyle name="计算 36" xfId="49207"/>
    <cellStyle name="计算 37" xfId="49241"/>
    <cellStyle name="计算 38" xfId="49259"/>
    <cellStyle name="计算 39" xfId="49280"/>
    <cellStyle name="计算 4" xfId="89"/>
    <cellStyle name="计算 4 10" xfId="44326"/>
    <cellStyle name="计算 4 11" xfId="47966"/>
    <cellStyle name="计算 4 12" xfId="49167"/>
    <cellStyle name="计算 4 2" xfId="4288"/>
    <cellStyle name="计算 4 2 2" xfId="14518"/>
    <cellStyle name="计算 4 2 2 2" xfId="43698"/>
    <cellStyle name="计算 4 2 3" xfId="19530"/>
    <cellStyle name="计算 4 2 3 2" xfId="43699"/>
    <cellStyle name="计算 4 2_Sheet1" xfId="43700"/>
    <cellStyle name="计算 4 3" xfId="4128"/>
    <cellStyle name="计算 4 3 2" xfId="14359"/>
    <cellStyle name="计算 4 3 2 2" xfId="43701"/>
    <cellStyle name="计算 4 3 3" xfId="19371"/>
    <cellStyle name="计算 4 4" xfId="11302"/>
    <cellStyle name="计算 4 4 2" xfId="43702"/>
    <cellStyle name="计算 4 4 3" xfId="22381"/>
    <cellStyle name="计算 4 5" xfId="11535"/>
    <cellStyle name="计算 4 5 2" xfId="22181"/>
    <cellStyle name="计算 4 6" xfId="16552"/>
    <cellStyle name="计算 4 6 2" xfId="44610"/>
    <cellStyle name="计算 4 7" xfId="44159"/>
    <cellStyle name="计算 4 8" xfId="44428"/>
    <cellStyle name="计算 4 9" xfId="44309"/>
    <cellStyle name="计算 4_Sheet1" xfId="43703"/>
    <cellStyle name="计算 5" xfId="1008"/>
    <cellStyle name="计算 5 2" xfId="4451"/>
    <cellStyle name="计算 5 2 2" xfId="14674"/>
    <cellStyle name="计算 5 2 2 2" xfId="43705"/>
    <cellStyle name="计算 5 2 3" xfId="19686"/>
    <cellStyle name="计算 5 3" xfId="12441"/>
    <cellStyle name="计算 5 3 2" xfId="43706"/>
    <cellStyle name="计算 5 4" xfId="17458"/>
    <cellStyle name="计算 5 4 2" xfId="43707"/>
    <cellStyle name="计算 5 5" xfId="43704"/>
    <cellStyle name="计算 5 6" xfId="47967"/>
    <cellStyle name="计算 5_Sheet2" xfId="43708"/>
    <cellStyle name="计算 6" xfId="5309"/>
    <cellStyle name="计算 6 2" xfId="15482"/>
    <cellStyle name="计算 6 2 2" xfId="43710"/>
    <cellStyle name="计算 6 3" xfId="20494"/>
    <cellStyle name="计算 6 3 2" xfId="43709"/>
    <cellStyle name="计算 6 4" xfId="47968"/>
    <cellStyle name="计算 6_Sheet2" xfId="43711"/>
    <cellStyle name="计算 7" xfId="3848"/>
    <cellStyle name="计算 7 2" xfId="14090"/>
    <cellStyle name="计算 7 2 2" xfId="43712"/>
    <cellStyle name="计算 7 3" xfId="19102"/>
    <cellStyle name="计算 8" xfId="43713"/>
    <cellStyle name="计算 8 2" xfId="47969"/>
    <cellStyle name="计算 9" xfId="43714"/>
    <cellStyle name="计算 9 2" xfId="47970"/>
    <cellStyle name="货币 10" xfId="43715"/>
    <cellStyle name="货币 11" xfId="43716"/>
    <cellStyle name="货币 12" xfId="43717"/>
    <cellStyle name="货币 13" xfId="43718"/>
    <cellStyle name="货币 13 2" xfId="43719"/>
    <cellStyle name="货币 13_Sheet2" xfId="43720"/>
    <cellStyle name="货币 14" xfId="43721"/>
    <cellStyle name="货币 15" xfId="43722"/>
    <cellStyle name="货币 16" xfId="43723"/>
    <cellStyle name="货币 2" xfId="1575"/>
    <cellStyle name="货币 2 10" xfId="44546"/>
    <cellStyle name="货币 2 11" xfId="48719"/>
    <cellStyle name="货币 2 2" xfId="5460"/>
    <cellStyle name="货币 2 2 2" xfId="22382"/>
    <cellStyle name="货币 2 2 2 2" xfId="43725"/>
    <cellStyle name="货币 2 2 2 3" xfId="43726"/>
    <cellStyle name="货币 2 2 2 4" xfId="43724"/>
    <cellStyle name="货币 2 2 2_Sheet2" xfId="43727"/>
    <cellStyle name="货币 2 2 3" xfId="43728"/>
    <cellStyle name="货币 2 2 4" xfId="43729"/>
    <cellStyle name="货币 2 2 5" xfId="43730"/>
    <cellStyle name="货币 2 2_Sheet1" xfId="43731"/>
    <cellStyle name="货币 2 3" xfId="4554"/>
    <cellStyle name="货币 2 3 2" xfId="22383"/>
    <cellStyle name="货币 2 3 2 2" xfId="43732"/>
    <cellStyle name="货币 2 3_Sheet1" xfId="43733"/>
    <cellStyle name="货币 2 30" xfId="3851"/>
    <cellStyle name="货币 2 30 2" xfId="3852"/>
    <cellStyle name="货币 2 30 3" xfId="22384"/>
    <cellStyle name="货币 2 30 3 2" xfId="43734"/>
    <cellStyle name="货币 2 30 4" xfId="43735"/>
    <cellStyle name="货币 2 30_Sheet1" xfId="43736"/>
    <cellStyle name="货币 2 4" xfId="4345"/>
    <cellStyle name="货币 2 4 2" xfId="43737"/>
    <cellStyle name="货币 2 4 2 2" xfId="43738"/>
    <cellStyle name="货币 2 4_Sheet1" xfId="43739"/>
    <cellStyle name="货币 2 5" xfId="11256"/>
    <cellStyle name="货币 2 6" xfId="3158"/>
    <cellStyle name="货币 2 7" xfId="22539"/>
    <cellStyle name="货币 2 8" xfId="44772"/>
    <cellStyle name="货币 2 9" xfId="44019"/>
    <cellStyle name="货币 2_Sheet1" xfId="43740"/>
    <cellStyle name="货币 3" xfId="4555"/>
    <cellStyle name="货币 3 10" xfId="44211"/>
    <cellStyle name="货币 3 2" xfId="4556"/>
    <cellStyle name="货币 3 2 2" xfId="22386"/>
    <cellStyle name="货币 3 2 2 2" xfId="43742"/>
    <cellStyle name="货币 3 2 2 3" xfId="43741"/>
    <cellStyle name="货币 3 2 2_Sheet1" xfId="43743"/>
    <cellStyle name="货币 3 2 3" xfId="43744"/>
    <cellStyle name="货币 3 2 4" xfId="43745"/>
    <cellStyle name="货币 3 2 5" xfId="43746"/>
    <cellStyle name="货币 3 2 6" xfId="43747"/>
    <cellStyle name="货币 3 2_Sheet1" xfId="43748"/>
    <cellStyle name="货币 3 3" xfId="22387"/>
    <cellStyle name="货币 3 3 2" xfId="43749"/>
    <cellStyle name="货币 3 3_Sheet1" xfId="43750"/>
    <cellStyle name="货币 3 4" xfId="22385"/>
    <cellStyle name="货币 3 4 2" xfId="43751"/>
    <cellStyle name="货币 3 5" xfId="43752"/>
    <cellStyle name="货币 3 6" xfId="22458"/>
    <cellStyle name="货币 3 7" xfId="44769"/>
    <cellStyle name="货币 3 8" xfId="44022"/>
    <cellStyle name="货币 3 9" xfId="22613"/>
    <cellStyle name="货币 3_Sheet1" xfId="43753"/>
    <cellStyle name="货币 4" xfId="11060"/>
    <cellStyle name="货币 4 2" xfId="43754"/>
    <cellStyle name="货币 4 3" xfId="43755"/>
    <cellStyle name="货币 4 4" xfId="22388"/>
    <cellStyle name="货币 4_Sheet1" xfId="43756"/>
    <cellStyle name="货币 5" xfId="43757"/>
    <cellStyle name="货币 6" xfId="43758"/>
    <cellStyle name="货币 7" xfId="43759"/>
    <cellStyle name="货币 8" xfId="43760"/>
    <cellStyle name="货币 9" xfId="43761"/>
    <cellStyle name="超链接" xfId="3897"/>
    <cellStyle name="超链接 2" xfId="5211"/>
    <cellStyle name="超链接 2 2" xfId="6224"/>
    <cellStyle name="超链接 2 2 2" xfId="16389"/>
    <cellStyle name="超链接 2 2 3" xfId="21401"/>
    <cellStyle name="超链接 2 3" xfId="15389"/>
    <cellStyle name="超链接 2 4" xfId="20401"/>
    <cellStyle name="超链接 3" xfId="14133"/>
    <cellStyle name="超链接 4" xfId="19145"/>
    <cellStyle name="輔色1" xfId="43762"/>
    <cellStyle name="輔色1 2" xfId="43763"/>
    <cellStyle name="輔色1_Sheet2" xfId="43764"/>
    <cellStyle name="輔色2" xfId="43765"/>
    <cellStyle name="輔色2 2" xfId="43766"/>
    <cellStyle name="輔色2_Sheet2" xfId="43767"/>
    <cellStyle name="輔色3" xfId="43768"/>
    <cellStyle name="輔色3 2" xfId="43769"/>
    <cellStyle name="輔色3_Sheet2" xfId="43770"/>
    <cellStyle name="輔色4" xfId="43771"/>
    <cellStyle name="輔色4 2" xfId="43772"/>
    <cellStyle name="輔色4_Sheet2" xfId="43773"/>
    <cellStyle name="輔色5" xfId="43774"/>
    <cellStyle name="輔色5 2" xfId="43775"/>
    <cellStyle name="輔色5_Sheet2" xfId="43776"/>
    <cellStyle name="輔色6" xfId="43777"/>
    <cellStyle name="輔色6 2" xfId="43778"/>
    <cellStyle name="輔色6_Sheet2" xfId="43779"/>
    <cellStyle name="輸入" xfId="43780"/>
    <cellStyle name="輸入 2" xfId="43781"/>
    <cellStyle name="輸入 3" xfId="43782"/>
    <cellStyle name="輸入_Sheet2" xfId="43783"/>
    <cellStyle name="輸出" xfId="43784"/>
    <cellStyle name="輸出 2" xfId="43785"/>
    <cellStyle name="輸出_Sheet2" xfId="43786"/>
    <cellStyle name="输入 10" xfId="47971"/>
    <cellStyle name="输入 11" xfId="47972"/>
    <cellStyle name="输入 12" xfId="47973"/>
    <cellStyle name="输入 13" xfId="47974"/>
    <cellStyle name="输入 14" xfId="47975"/>
    <cellStyle name="输入 15" xfId="47976"/>
    <cellStyle name="输入 16" xfId="47977"/>
    <cellStyle name="输入 17" xfId="47978"/>
    <cellStyle name="输入 18" xfId="47979"/>
    <cellStyle name="输入 19" xfId="47980"/>
    <cellStyle name="输入 2" xfId="1084"/>
    <cellStyle name="输入 2 10" xfId="5212"/>
    <cellStyle name="输入 2 10 2" xfId="6225"/>
    <cellStyle name="输入 2 10 2 2" xfId="16390"/>
    <cellStyle name="输入 2 10 2 3" xfId="21402"/>
    <cellStyle name="输入 2 10 3" xfId="15390"/>
    <cellStyle name="输入 2 10 4" xfId="20402"/>
    <cellStyle name="输入 2 11" xfId="5213"/>
    <cellStyle name="输入 2 11 2" xfId="6226"/>
    <cellStyle name="输入 2 11 2 2" xfId="16391"/>
    <cellStyle name="输入 2 11 2 3" xfId="21403"/>
    <cellStyle name="输入 2 11 3" xfId="15391"/>
    <cellStyle name="输入 2 11 4" xfId="20403"/>
    <cellStyle name="输入 2 12" xfId="5214"/>
    <cellStyle name="输入 2 12 2" xfId="6227"/>
    <cellStyle name="输入 2 12 2 2" xfId="16392"/>
    <cellStyle name="输入 2 12 2 3" xfId="21404"/>
    <cellStyle name="输入 2 12 3" xfId="15392"/>
    <cellStyle name="输入 2 12 4" xfId="20404"/>
    <cellStyle name="输入 2 13" xfId="5215"/>
    <cellStyle name="输入 2 13 2" xfId="6228"/>
    <cellStyle name="输入 2 13 2 2" xfId="16393"/>
    <cellStyle name="输入 2 13 2 3" xfId="21405"/>
    <cellStyle name="输入 2 13 3" xfId="15393"/>
    <cellStyle name="输入 2 13 4" xfId="20405"/>
    <cellStyle name="输入 2 14" xfId="5216"/>
    <cellStyle name="输入 2 14 2" xfId="6229"/>
    <cellStyle name="输入 2 14 2 2" xfId="16394"/>
    <cellStyle name="输入 2 14 2 3" xfId="21406"/>
    <cellStyle name="输入 2 14 3" xfId="15394"/>
    <cellStyle name="输入 2 14 4" xfId="20406"/>
    <cellStyle name="输入 2 15" xfId="5316"/>
    <cellStyle name="输入 2 15 2" xfId="15489"/>
    <cellStyle name="输入 2 15 3" xfId="20501"/>
    <cellStyle name="输入 2 16" xfId="3178"/>
    <cellStyle name="输入 2 16 2" xfId="13441"/>
    <cellStyle name="输入 2 16 3" xfId="18453"/>
    <cellStyle name="输入 2 17" xfId="12513"/>
    <cellStyle name="输入 2 17 2" xfId="22389"/>
    <cellStyle name="输入 2 18" xfId="17530"/>
    <cellStyle name="输入 2 18 2" xfId="45256"/>
    <cellStyle name="输入 2 19" xfId="49170"/>
    <cellStyle name="输入 2 2" xfId="1471"/>
    <cellStyle name="输入 2 2 10" xfId="44311"/>
    <cellStyle name="输入 2 2 11" xfId="45277"/>
    <cellStyle name="输入 2 2 12" xfId="49171"/>
    <cellStyle name="输入 2 2 2" xfId="4457"/>
    <cellStyle name="输入 2 2 2 2" xfId="5473"/>
    <cellStyle name="输入 2 2 2 2 2" xfId="15638"/>
    <cellStyle name="输入 2 2 2 2 2 2" xfId="43787"/>
    <cellStyle name="输入 2 2 2 2 3" xfId="20650"/>
    <cellStyle name="输入 2 2 2 3" xfId="5217"/>
    <cellStyle name="输入 2 2 2 3 2" xfId="15395"/>
    <cellStyle name="输入 2 2 2 3 2 2" xfId="43788"/>
    <cellStyle name="输入 2 2 2 3 3" xfId="20407"/>
    <cellStyle name="输入 2 2 2 4" xfId="6230"/>
    <cellStyle name="输入 2 2 2 4 2" xfId="16395"/>
    <cellStyle name="输入 2 2 2 4 3" xfId="21407"/>
    <cellStyle name="输入 2 2 2 5" xfId="14680"/>
    <cellStyle name="输入 2 2 2 6" xfId="19692"/>
    <cellStyle name="输入 2 2 2_Sheet1" xfId="43789"/>
    <cellStyle name="输入 2 2 3" xfId="5350"/>
    <cellStyle name="输入 2 2 3 2" xfId="15523"/>
    <cellStyle name="输入 2 2 3 2 2" xfId="43790"/>
    <cellStyle name="输入 2 2 3 3" xfId="20535"/>
    <cellStyle name="输入 2 2 4" xfId="3854"/>
    <cellStyle name="输入 2 2 4 2" xfId="14094"/>
    <cellStyle name="输入 2 2 4 2 2" xfId="43791"/>
    <cellStyle name="输入 2 2 4 3" xfId="19106"/>
    <cellStyle name="输入 2 2 5" xfId="12894"/>
    <cellStyle name="输入 2 2 5 2" xfId="22390"/>
    <cellStyle name="输入 2 2 6" xfId="17911"/>
    <cellStyle name="输入 2 2 6 2" xfId="25126"/>
    <cellStyle name="输入 2 2 7" xfId="44606"/>
    <cellStyle name="输入 2 2 8" xfId="44162"/>
    <cellStyle name="输入 2 2 9" xfId="44756"/>
    <cellStyle name="输入 2 2_Sheet1" xfId="43792"/>
    <cellStyle name="输入 2 3" xfId="2625"/>
    <cellStyle name="输入 2 3 2" xfId="4372"/>
    <cellStyle name="输入 2 3 2 2" xfId="14595"/>
    <cellStyle name="输入 2 3 2 2 2" xfId="43793"/>
    <cellStyle name="输入 2 3 2 3" xfId="19607"/>
    <cellStyle name="输入 2 3 2 3 2" xfId="48407"/>
    <cellStyle name="输入 2 3 3" xfId="5441"/>
    <cellStyle name="输入 2 3 3 2" xfId="15611"/>
    <cellStyle name="输入 2 3 3 2 2" xfId="43794"/>
    <cellStyle name="输入 2 3 3 3" xfId="20623"/>
    <cellStyle name="输入 2 3 4" xfId="5218"/>
    <cellStyle name="输入 2 3 4 2" xfId="15396"/>
    <cellStyle name="输入 2 3 4 2 2" xfId="43795"/>
    <cellStyle name="输入 2 3 4 3" xfId="20408"/>
    <cellStyle name="输入 2 3 5" xfId="6231"/>
    <cellStyle name="输入 2 3 5 2" xfId="16396"/>
    <cellStyle name="输入 2 3 5 3" xfId="21408"/>
    <cellStyle name="输入 2 3 6" xfId="4132"/>
    <cellStyle name="输入 2 3 6 2" xfId="48166"/>
    <cellStyle name="输入 2 3 7" xfId="14363"/>
    <cellStyle name="输入 2 3 8" xfId="19375"/>
    <cellStyle name="输入 2 3_Sheet1" xfId="43796"/>
    <cellStyle name="输入 2 4" xfId="5219"/>
    <cellStyle name="输入 2 4 2" xfId="6232"/>
    <cellStyle name="输入 2 4 2 2" xfId="16397"/>
    <cellStyle name="输入 2 4 2 2 2" xfId="43798"/>
    <cellStyle name="输入 2 4 2 3" xfId="21409"/>
    <cellStyle name="输入 2 4 3" xfId="15397"/>
    <cellStyle name="输入 2 4 3 2" xfId="43797"/>
    <cellStyle name="输入 2 4 4" xfId="20409"/>
    <cellStyle name="输入 2 4_Sheet2" xfId="43799"/>
    <cellStyle name="输入 2 5" xfId="5220"/>
    <cellStyle name="输入 2 5 2" xfId="6233"/>
    <cellStyle name="输入 2 5 2 2" xfId="16398"/>
    <cellStyle name="输入 2 5 2 3" xfId="21410"/>
    <cellStyle name="输入 2 5 3" xfId="15398"/>
    <cellStyle name="输入 2 5 3 2" xfId="43800"/>
    <cellStyle name="输入 2 5 4" xfId="20410"/>
    <cellStyle name="输入 2 6" xfId="5221"/>
    <cellStyle name="输入 2 6 2" xfId="6234"/>
    <cellStyle name="输入 2 6 2 2" xfId="16399"/>
    <cellStyle name="输入 2 6 2 3" xfId="21411"/>
    <cellStyle name="输入 2 6 3" xfId="15399"/>
    <cellStyle name="输入 2 6 3 2" xfId="43801"/>
    <cellStyle name="输入 2 6 4" xfId="20411"/>
    <cellStyle name="输入 2 7" xfId="5222"/>
    <cellStyle name="输入 2 7 2" xfId="6235"/>
    <cellStyle name="输入 2 7 2 2" xfId="16400"/>
    <cellStyle name="输入 2 7 2 3" xfId="21412"/>
    <cellStyle name="输入 2 7 3" xfId="15400"/>
    <cellStyle name="输入 2 7 3 2" xfId="43802"/>
    <cellStyle name="输入 2 7 4" xfId="20412"/>
    <cellStyle name="输入 2 8" xfId="5223"/>
    <cellStyle name="输入 2 8 2" xfId="6236"/>
    <cellStyle name="输入 2 8 2 2" xfId="16401"/>
    <cellStyle name="输入 2 8 2 3" xfId="21413"/>
    <cellStyle name="输入 2 8 3" xfId="15401"/>
    <cellStyle name="输入 2 8 3 2" xfId="43803"/>
    <cellStyle name="输入 2 8 4" xfId="20413"/>
    <cellStyle name="输入 2 9" xfId="5224"/>
    <cellStyle name="输入 2 9 2" xfId="6237"/>
    <cellStyle name="输入 2 9 2 2" xfId="16402"/>
    <cellStyle name="输入 2 9 2 3" xfId="21414"/>
    <cellStyle name="输入 2 9 3" xfId="15402"/>
    <cellStyle name="输入 2 9 4" xfId="20414"/>
    <cellStyle name="输入 2_2014S panel ship date" xfId="43804"/>
    <cellStyle name="输入 20" xfId="47981"/>
    <cellStyle name="输入 21" xfId="47982"/>
    <cellStyle name="输入 22" xfId="47983"/>
    <cellStyle name="输入 23" xfId="47984"/>
    <cellStyle name="输入 24" xfId="47985"/>
    <cellStyle name="输入 25" xfId="47986"/>
    <cellStyle name="输入 26" xfId="47987"/>
    <cellStyle name="输入 27" xfId="47988"/>
    <cellStyle name="输入 28" xfId="47989"/>
    <cellStyle name="输入 29" xfId="47990"/>
    <cellStyle name="输入 3" xfId="1260"/>
    <cellStyle name="输入 3 10" xfId="44804"/>
    <cellStyle name="输入 3 11" xfId="45257"/>
    <cellStyle name="输入 3 12" xfId="49172"/>
    <cellStyle name="输入 3 2" xfId="1536"/>
    <cellStyle name="输入 3 2 10" xfId="44312"/>
    <cellStyle name="输入 3 2 11" xfId="45278"/>
    <cellStyle name="输入 3 2 12" xfId="49173"/>
    <cellStyle name="输入 3 2 2" xfId="4458"/>
    <cellStyle name="输入 3 2 2 2" xfId="5474"/>
    <cellStyle name="输入 3 2 2 2 2" xfId="15639"/>
    <cellStyle name="输入 3 2 2 2 2 2" xfId="43805"/>
    <cellStyle name="输入 3 2 2 2 3" xfId="20651"/>
    <cellStyle name="输入 3 2 2 3" xfId="5225"/>
    <cellStyle name="输入 3 2 2 3 2" xfId="15403"/>
    <cellStyle name="输入 3 2 2 3 2 2" xfId="43806"/>
    <cellStyle name="输入 3 2 2 3 3" xfId="20415"/>
    <cellStyle name="输入 3 2 2 4" xfId="6238"/>
    <cellStyle name="输入 3 2 2 4 2" xfId="16403"/>
    <cellStyle name="输入 3 2 2 4 3" xfId="21415"/>
    <cellStyle name="输入 3 2 2 5" xfId="14681"/>
    <cellStyle name="输入 3 2 2 6" xfId="19693"/>
    <cellStyle name="输入 3 2 2_Sheet1" xfId="43807"/>
    <cellStyle name="输入 3 2 3" xfId="5351"/>
    <cellStyle name="输入 3 2 3 2" xfId="15524"/>
    <cellStyle name="输入 3 2 3 2 2" xfId="43808"/>
    <cellStyle name="输入 3 2 3 3" xfId="20536"/>
    <cellStyle name="输入 3 2 4" xfId="3855"/>
    <cellStyle name="输入 3 2 4 2" xfId="14095"/>
    <cellStyle name="输入 3 2 4 2 2" xfId="43809"/>
    <cellStyle name="输入 3 2 4 3" xfId="19107"/>
    <cellStyle name="输入 3 2 5" xfId="12958"/>
    <cellStyle name="输入 3 2 5 2" xfId="22392"/>
    <cellStyle name="输入 3 2 6" xfId="17975"/>
    <cellStyle name="输入 3 2 6 2" xfId="22508"/>
    <cellStyle name="输入 3 2 7" xfId="44605"/>
    <cellStyle name="输入 3 2 8" xfId="44163"/>
    <cellStyle name="输入 3 2 9" xfId="22620"/>
    <cellStyle name="输入 3 2_Sheet1" xfId="43810"/>
    <cellStyle name="输入 3 3" xfId="2626"/>
    <cellStyle name="输入 3 3 2" xfId="4373"/>
    <cellStyle name="输入 3 3 2 2" xfId="14596"/>
    <cellStyle name="输入 3 3 2 2 2" xfId="43811"/>
    <cellStyle name="输入 3 3 2 3" xfId="19608"/>
    <cellStyle name="输入 3 3 3" xfId="5442"/>
    <cellStyle name="输入 3 3 3 2" xfId="15612"/>
    <cellStyle name="输入 3 3 3 2 2" xfId="43812"/>
    <cellStyle name="输入 3 3 3 3" xfId="20624"/>
    <cellStyle name="输入 3 3 4" xfId="5226"/>
    <cellStyle name="输入 3 3 4 2" xfId="15404"/>
    <cellStyle name="输入 3 3 4 2 2" xfId="43813"/>
    <cellStyle name="输入 3 3 4 3" xfId="20416"/>
    <cellStyle name="输入 3 3 5" xfId="6239"/>
    <cellStyle name="输入 3 3 5 2" xfId="16404"/>
    <cellStyle name="输入 3 3 5 3" xfId="21416"/>
    <cellStyle name="输入 3 3 6" xfId="4133"/>
    <cellStyle name="输入 3 3 7" xfId="14364"/>
    <cellStyle name="输入 3 3 8" xfId="19376"/>
    <cellStyle name="输入 3 3_Sheet1" xfId="43814"/>
    <cellStyle name="输入 3 4" xfId="5317"/>
    <cellStyle name="输入 3 4 2" xfId="15490"/>
    <cellStyle name="输入 3 4 2 2" xfId="43816"/>
    <cellStyle name="输入 3 4 3" xfId="20502"/>
    <cellStyle name="输入 3 4 3 2" xfId="43815"/>
    <cellStyle name="输入 3 4_Sheet2" xfId="43817"/>
    <cellStyle name="输入 3 5" xfId="3179"/>
    <cellStyle name="输入 3 5 2" xfId="13442"/>
    <cellStyle name="输入 3 5 2 2" xfId="43818"/>
    <cellStyle name="输入 3 5 3" xfId="18454"/>
    <cellStyle name="输入 3 6" xfId="12684"/>
    <cellStyle name="输入 3 6 2" xfId="43819"/>
    <cellStyle name="输入 3 6 3" xfId="22391"/>
    <cellStyle name="输入 3 7" xfId="17701"/>
    <cellStyle name="输入 3 7 2" xfId="43820"/>
    <cellStyle name="输入 3 8" xfId="22529"/>
    <cellStyle name="输入 3 9" xfId="22606"/>
    <cellStyle name="输入 3_2014S panel ship date" xfId="43821"/>
    <cellStyle name="输入 30" xfId="47991"/>
    <cellStyle name="输入 31" xfId="47992"/>
    <cellStyle name="输入 32" xfId="47993"/>
    <cellStyle name="输入 33" xfId="47994"/>
    <cellStyle name="输入 34" xfId="45285"/>
    <cellStyle name="输入 35" xfId="49169"/>
    <cellStyle name="输入 36" xfId="49212"/>
    <cellStyle name="输入 37" xfId="49245"/>
    <cellStyle name="输入 38" xfId="49263"/>
    <cellStyle name="输入 39" xfId="49285"/>
    <cellStyle name="输入 4" xfId="119"/>
    <cellStyle name="输入 4 10" xfId="22627"/>
    <cellStyle name="输入 4 11" xfId="47995"/>
    <cellStyle name="输入 4 12" xfId="49174"/>
    <cellStyle name="输入 4 2" xfId="4289"/>
    <cellStyle name="输入 4 2 2" xfId="14519"/>
    <cellStyle name="输入 4 2 2 2" xfId="43822"/>
    <cellStyle name="输入 4 2 3" xfId="19531"/>
    <cellStyle name="输入 4 2 3 2" xfId="43823"/>
    <cellStyle name="输入 4 2_Sheet1" xfId="43824"/>
    <cellStyle name="输入 4 3" xfId="4131"/>
    <cellStyle name="输入 4 3 2" xfId="14362"/>
    <cellStyle name="输入 4 3 2 2" xfId="43825"/>
    <cellStyle name="输入 4 3 3" xfId="19374"/>
    <cellStyle name="输入 4 4" xfId="11303"/>
    <cellStyle name="输入 4 4 2" xfId="43826"/>
    <cellStyle name="输入 4 4 3" xfId="22393"/>
    <cellStyle name="输入 4 5" xfId="11559"/>
    <cellStyle name="输入 4 5 2" xfId="22507"/>
    <cellStyle name="输入 4 6" xfId="16576"/>
    <cellStyle name="输入 4 6 2" xfId="44607"/>
    <cellStyle name="输入 4 7" xfId="44161"/>
    <cellStyle name="输入 4 8" xfId="22476"/>
    <cellStyle name="输入 4 9" xfId="44820"/>
    <cellStyle name="输入 4_Sheet1" xfId="43827"/>
    <cellStyle name="输入 5" xfId="1009"/>
    <cellStyle name="输入 5 2" xfId="4456"/>
    <cellStyle name="输入 5 2 2" xfId="14679"/>
    <cellStyle name="输入 5 2 2 2" xfId="43829"/>
    <cellStyle name="输入 5 2 3" xfId="19691"/>
    <cellStyle name="输入 5 3" xfId="12442"/>
    <cellStyle name="输入 5 3 2" xfId="43830"/>
    <cellStyle name="输入 5 4" xfId="17459"/>
    <cellStyle name="输入 5 4 2" xfId="43831"/>
    <cellStyle name="输入 5 5" xfId="43828"/>
    <cellStyle name="输入 5 6" xfId="47996"/>
    <cellStyle name="输入 5_Sheet2" xfId="43832"/>
    <cellStyle name="输入 6" xfId="5315"/>
    <cellStyle name="输入 6 2" xfId="15488"/>
    <cellStyle name="输入 6 2 2" xfId="43834"/>
    <cellStyle name="输入 6 3" xfId="20500"/>
    <cellStyle name="输入 6 3 2" xfId="43833"/>
    <cellStyle name="输入 6 4" xfId="47997"/>
    <cellStyle name="输入 6_Sheet2" xfId="43835"/>
    <cellStyle name="输入 7" xfId="3853"/>
    <cellStyle name="输入 7 2" xfId="14093"/>
    <cellStyle name="输入 7 2 2" xfId="43836"/>
    <cellStyle name="输入 7 3" xfId="19105"/>
    <cellStyle name="输入 8" xfId="43837"/>
    <cellStyle name="输入 8 2" xfId="47998"/>
    <cellStyle name="输入 9" xfId="43838"/>
    <cellStyle name="输入 9 2" xfId="47999"/>
    <cellStyle name="输出 10" xfId="48000"/>
    <cellStyle name="输出 11" xfId="48001"/>
    <cellStyle name="输出 12" xfId="48002"/>
    <cellStyle name="输出 13" xfId="48003"/>
    <cellStyle name="输出 14" xfId="48004"/>
    <cellStyle name="输出 15" xfId="48005"/>
    <cellStyle name="输出 16" xfId="48006"/>
    <cellStyle name="输出 17" xfId="48007"/>
    <cellStyle name="输出 18" xfId="48008"/>
    <cellStyle name="输出 19" xfId="48009"/>
    <cellStyle name="输出 2" xfId="1226"/>
    <cellStyle name="输出 2 10" xfId="5227"/>
    <cellStyle name="输出 2 10 2" xfId="6240"/>
    <cellStyle name="输出 2 10 2 2" xfId="16405"/>
    <cellStyle name="输出 2 10 2 3" xfId="21417"/>
    <cellStyle name="输出 2 10 3" xfId="15405"/>
    <cellStyle name="输出 2 10 4" xfId="20417"/>
    <cellStyle name="输出 2 11" xfId="5228"/>
    <cellStyle name="输出 2 11 2" xfId="6241"/>
    <cellStyle name="输出 2 11 2 2" xfId="16406"/>
    <cellStyle name="输出 2 11 2 3" xfId="21418"/>
    <cellStyle name="输出 2 11 3" xfId="15406"/>
    <cellStyle name="输出 2 11 4" xfId="20418"/>
    <cellStyle name="输出 2 12" xfId="5229"/>
    <cellStyle name="输出 2 12 2" xfId="6242"/>
    <cellStyle name="输出 2 12 2 2" xfId="16407"/>
    <cellStyle name="输出 2 12 2 3" xfId="21419"/>
    <cellStyle name="输出 2 12 3" xfId="15407"/>
    <cellStyle name="输出 2 12 4" xfId="20419"/>
    <cellStyle name="输出 2 13" xfId="5230"/>
    <cellStyle name="输出 2 13 2" xfId="6243"/>
    <cellStyle name="输出 2 13 2 2" xfId="16408"/>
    <cellStyle name="输出 2 13 2 3" xfId="21420"/>
    <cellStyle name="输出 2 13 3" xfId="15408"/>
    <cellStyle name="输出 2 13 4" xfId="20420"/>
    <cellStyle name="输出 2 14" xfId="5231"/>
    <cellStyle name="输出 2 14 2" xfId="6244"/>
    <cellStyle name="输出 2 14 2 2" xfId="16409"/>
    <cellStyle name="输出 2 14 2 3" xfId="21421"/>
    <cellStyle name="输出 2 14 3" xfId="15409"/>
    <cellStyle name="输出 2 14 4" xfId="20421"/>
    <cellStyle name="输出 2 15" xfId="5313"/>
    <cellStyle name="输出 2 15 2" xfId="15486"/>
    <cellStyle name="输出 2 15 3" xfId="20498"/>
    <cellStyle name="输出 2 16" xfId="3176"/>
    <cellStyle name="输出 2 16 2" xfId="13439"/>
    <cellStyle name="输出 2 16 3" xfId="18451"/>
    <cellStyle name="输出 2 17" xfId="12656"/>
    <cellStyle name="输出 2 17 2" xfId="22394"/>
    <cellStyle name="输出 2 18" xfId="17673"/>
    <cellStyle name="输出 2 18 2" xfId="45259"/>
    <cellStyle name="输出 2 19" xfId="49176"/>
    <cellStyle name="输出 2 2" xfId="1355"/>
    <cellStyle name="输出 2 2 10" xfId="44314"/>
    <cellStyle name="输出 2 2 11" xfId="45279"/>
    <cellStyle name="输出 2 2 12" xfId="49177"/>
    <cellStyle name="输出 2 2 2" xfId="3894"/>
    <cellStyle name="输出 2 2 2 2" xfId="5475"/>
    <cellStyle name="输出 2 2 2 2 2" xfId="15640"/>
    <cellStyle name="输出 2 2 2 2 2 2" xfId="43839"/>
    <cellStyle name="输出 2 2 2 2 3" xfId="20652"/>
    <cellStyle name="输出 2 2 2 3" xfId="5232"/>
    <cellStyle name="输出 2 2 2 3 2" xfId="15410"/>
    <cellStyle name="输出 2 2 2 3 2 2" xfId="43840"/>
    <cellStyle name="输出 2 2 2 3 3" xfId="20422"/>
    <cellStyle name="输出 2 2 2 4" xfId="6245"/>
    <cellStyle name="输出 2 2 2 4 2" xfId="16410"/>
    <cellStyle name="输出 2 2 2 4 3" xfId="21422"/>
    <cellStyle name="输出 2 2 2 5" xfId="14130"/>
    <cellStyle name="输出 2 2 2 6" xfId="19142"/>
    <cellStyle name="输出 2 2 2_Sheet1" xfId="43841"/>
    <cellStyle name="输出 2 2 3" xfId="5352"/>
    <cellStyle name="输出 2 2 3 2" xfId="15525"/>
    <cellStyle name="输出 2 2 3 2 2" xfId="43842"/>
    <cellStyle name="输出 2 2 3 3" xfId="20537"/>
    <cellStyle name="输出 2 2 4" xfId="3857"/>
    <cellStyle name="输出 2 2 4 2" xfId="14097"/>
    <cellStyle name="输出 2 2 4 2 2" xfId="43843"/>
    <cellStyle name="输出 2 2 4 3" xfId="19109"/>
    <cellStyle name="输出 2 2 5" xfId="12779"/>
    <cellStyle name="输出 2 2 5 2" xfId="43844"/>
    <cellStyle name="输出 2 2 5 3" xfId="22395"/>
    <cellStyle name="输出 2 2 6" xfId="17796"/>
    <cellStyle name="输出 2 2 6 2" xfId="22524"/>
    <cellStyle name="输出 2 2 7" xfId="44602"/>
    <cellStyle name="输出 2 2 8" xfId="44166"/>
    <cellStyle name="输出 2 2 9" xfId="44424"/>
    <cellStyle name="输出 2 2_Sheet1" xfId="43845"/>
    <cellStyle name="输出 2 3" xfId="2627"/>
    <cellStyle name="输出 2 3 2" xfId="4370"/>
    <cellStyle name="输出 2 3 2 2" xfId="14593"/>
    <cellStyle name="输出 2 3 2 2 2" xfId="43846"/>
    <cellStyle name="输出 2 3 2 3" xfId="19605"/>
    <cellStyle name="输出 2 3 2 3 2" xfId="48408"/>
    <cellStyle name="输出 2 3 3" xfId="5443"/>
    <cellStyle name="输出 2 3 3 2" xfId="15613"/>
    <cellStyle name="输出 2 3 3 2 2" xfId="43847"/>
    <cellStyle name="输出 2 3 3 3" xfId="20625"/>
    <cellStyle name="输出 2 3 4" xfId="5233"/>
    <cellStyle name="输出 2 3 4 2" xfId="15411"/>
    <cellStyle name="输出 2 3 4 2 2" xfId="43848"/>
    <cellStyle name="输出 2 3 4 3" xfId="20423"/>
    <cellStyle name="输出 2 3 5" xfId="6246"/>
    <cellStyle name="输出 2 3 5 2" xfId="16411"/>
    <cellStyle name="输出 2 3 5 3" xfId="21423"/>
    <cellStyle name="输出 2 3 6" xfId="3893"/>
    <cellStyle name="输出 2 3 6 2" xfId="48167"/>
    <cellStyle name="输出 2 3 7" xfId="14129"/>
    <cellStyle name="输出 2 3 8" xfId="19141"/>
    <cellStyle name="输出 2 3_Sheet1" xfId="43849"/>
    <cellStyle name="输出 2 4" xfId="3903"/>
    <cellStyle name="输出 2 4 2" xfId="6247"/>
    <cellStyle name="输出 2 4 2 2" xfId="16412"/>
    <cellStyle name="输出 2 4 2 2 2" xfId="43851"/>
    <cellStyle name="输出 2 4 2 3" xfId="21424"/>
    <cellStyle name="输出 2 4 3" xfId="5234"/>
    <cellStyle name="输出 2 4 3 2" xfId="15412"/>
    <cellStyle name="输出 2 4 3 3" xfId="20424"/>
    <cellStyle name="输出 2 4 4" xfId="14137"/>
    <cellStyle name="输出 2 4 4 2" xfId="43850"/>
    <cellStyle name="输出 2 4 5" xfId="19149"/>
    <cellStyle name="输出 2 4_Sheet2" xfId="43852"/>
    <cellStyle name="输出 2 5" xfId="5235"/>
    <cellStyle name="输出 2 5 2" xfId="6248"/>
    <cellStyle name="输出 2 5 2 2" xfId="16413"/>
    <cellStyle name="输出 2 5 2 3" xfId="21425"/>
    <cellStyle name="输出 2 5 3" xfId="15413"/>
    <cellStyle name="输出 2 5 3 2" xfId="43853"/>
    <cellStyle name="输出 2 5 4" xfId="20425"/>
    <cellStyle name="输出 2 6" xfId="5236"/>
    <cellStyle name="输出 2 6 2" xfId="6249"/>
    <cellStyle name="输出 2 6 2 2" xfId="16414"/>
    <cellStyle name="输出 2 6 2 3" xfId="21426"/>
    <cellStyle name="输出 2 6 3" xfId="15414"/>
    <cellStyle name="输出 2 6 3 2" xfId="43854"/>
    <cellStyle name="输出 2 6 4" xfId="20426"/>
    <cellStyle name="输出 2 7" xfId="5237"/>
    <cellStyle name="输出 2 7 2" xfId="6250"/>
    <cellStyle name="输出 2 7 2 2" xfId="16415"/>
    <cellStyle name="输出 2 7 2 3" xfId="21427"/>
    <cellStyle name="输出 2 7 3" xfId="15415"/>
    <cellStyle name="输出 2 7 3 2" xfId="43855"/>
    <cellStyle name="输出 2 7 4" xfId="20427"/>
    <cellStyle name="输出 2 8" xfId="5238"/>
    <cellStyle name="输出 2 8 2" xfId="6251"/>
    <cellStyle name="输出 2 8 2 2" xfId="16416"/>
    <cellStyle name="输出 2 8 2 3" xfId="21428"/>
    <cellStyle name="输出 2 8 3" xfId="15416"/>
    <cellStyle name="输出 2 8 3 2" xfId="43856"/>
    <cellStyle name="输出 2 8 4" xfId="20428"/>
    <cellStyle name="输出 2 9" xfId="5239"/>
    <cellStyle name="输出 2 9 2" xfId="6252"/>
    <cellStyle name="输出 2 9 2 2" xfId="16417"/>
    <cellStyle name="输出 2 9 2 3" xfId="21429"/>
    <cellStyle name="输出 2 9 3" xfId="15417"/>
    <cellStyle name="输出 2 9 4" xfId="20429"/>
    <cellStyle name="输出 2_2014S panel ship date" xfId="43857"/>
    <cellStyle name="输出 20" xfId="48010"/>
    <cellStyle name="输出 21" xfId="48011"/>
    <cellStyle name="输出 22" xfId="48012"/>
    <cellStyle name="输出 23" xfId="48013"/>
    <cellStyle name="输出 24" xfId="48014"/>
    <cellStyle name="输出 25" xfId="48015"/>
    <cellStyle name="输出 26" xfId="48016"/>
    <cellStyle name="输出 27" xfId="48017"/>
    <cellStyle name="输出 28" xfId="48018"/>
    <cellStyle name="输出 29" xfId="48019"/>
    <cellStyle name="输出 3" xfId="1261"/>
    <cellStyle name="输出 3 10" xfId="44768"/>
    <cellStyle name="输出 3 11" xfId="45260"/>
    <cellStyle name="输出 3 12" xfId="49178"/>
    <cellStyle name="输出 3 2" xfId="1548"/>
    <cellStyle name="输出 3 2 10" xfId="22137"/>
    <cellStyle name="输出 3 2 11" xfId="45280"/>
    <cellStyle name="输出 3 2 12" xfId="49179"/>
    <cellStyle name="输出 3 2 2" xfId="3896"/>
    <cellStyle name="输出 3 2 2 2" xfId="5476"/>
    <cellStyle name="输出 3 2 2 2 2" xfId="15641"/>
    <cellStyle name="输出 3 2 2 2 2 2" xfId="43858"/>
    <cellStyle name="输出 3 2 2 2 3" xfId="20653"/>
    <cellStyle name="输出 3 2 2 3" xfId="5240"/>
    <cellStyle name="输出 3 2 2 3 2" xfId="15418"/>
    <cellStyle name="输出 3 2 2 3 2 2" xfId="43859"/>
    <cellStyle name="输出 3 2 2 3 3" xfId="20430"/>
    <cellStyle name="输出 3 2 2 4" xfId="6253"/>
    <cellStyle name="输出 3 2 2 4 2" xfId="16418"/>
    <cellStyle name="输出 3 2 2 4 3" xfId="21430"/>
    <cellStyle name="输出 3 2 2 5" xfId="14132"/>
    <cellStyle name="输出 3 2 2 6" xfId="19144"/>
    <cellStyle name="输出 3 2 2_Sheet1" xfId="43860"/>
    <cellStyle name="输出 3 2 3" xfId="5353"/>
    <cellStyle name="输出 3 2 3 2" xfId="15526"/>
    <cellStyle name="输出 3 2 3 2 2" xfId="43861"/>
    <cellStyle name="输出 3 2 3 3" xfId="20538"/>
    <cellStyle name="输出 3 2 4" xfId="3858"/>
    <cellStyle name="输出 3 2 4 2" xfId="14098"/>
    <cellStyle name="输出 3 2 4 2 2" xfId="43862"/>
    <cellStyle name="输出 3 2 4 3" xfId="19110"/>
    <cellStyle name="输出 3 2 5" xfId="12970"/>
    <cellStyle name="输出 3 2 5 2" xfId="43863"/>
    <cellStyle name="输出 3 2 5 3" xfId="22397"/>
    <cellStyle name="输出 3 2 6" xfId="17987"/>
    <cellStyle name="输出 3 2 6 2" xfId="22530"/>
    <cellStyle name="输出 3 2 7" xfId="44601"/>
    <cellStyle name="输出 3 2 8" xfId="44167"/>
    <cellStyle name="输出 3 2 9" xfId="44423"/>
    <cellStyle name="输出 3 2_Sheet1" xfId="43864"/>
    <cellStyle name="输出 3 3" xfId="2628"/>
    <cellStyle name="输出 3 3 2" xfId="4371"/>
    <cellStyle name="输出 3 3 2 2" xfId="14594"/>
    <cellStyle name="输出 3 3 2 2 2" xfId="43865"/>
    <cellStyle name="输出 3 3 2 3" xfId="19606"/>
    <cellStyle name="输出 3 3 3" xfId="5444"/>
    <cellStyle name="输出 3 3 3 2" xfId="15614"/>
    <cellStyle name="输出 3 3 3 2 2" xfId="43866"/>
    <cellStyle name="输出 3 3 3 3" xfId="20626"/>
    <cellStyle name="输出 3 3 4" xfId="5241"/>
    <cellStyle name="输出 3 3 4 2" xfId="15419"/>
    <cellStyle name="输出 3 3 4 2 2" xfId="43867"/>
    <cellStyle name="输出 3 3 4 3" xfId="20431"/>
    <cellStyle name="输出 3 3 5" xfId="6254"/>
    <cellStyle name="输出 3 3 5 2" xfId="16419"/>
    <cellStyle name="输出 3 3 5 3" xfId="21431"/>
    <cellStyle name="输出 3 3 6" xfId="3895"/>
    <cellStyle name="输出 3 3 7" xfId="14131"/>
    <cellStyle name="输出 3 3 8" xfId="19143"/>
    <cellStyle name="输出 3 3_Sheet1" xfId="43868"/>
    <cellStyle name="输出 3 4" xfId="3904"/>
    <cellStyle name="输出 3 4 2" xfId="5314"/>
    <cellStyle name="输出 3 4 2 2" xfId="15487"/>
    <cellStyle name="输出 3 4 2 2 2" xfId="43870"/>
    <cellStyle name="输出 3 4 2 3" xfId="20499"/>
    <cellStyle name="输出 3 4 3" xfId="14138"/>
    <cellStyle name="输出 3 4 3 2" xfId="43869"/>
    <cellStyle name="输出 3 4 4" xfId="19150"/>
    <cellStyle name="输出 3 4_Sheet2" xfId="43871"/>
    <cellStyle name="输出 3 5" xfId="3177"/>
    <cellStyle name="输出 3 5 2" xfId="13440"/>
    <cellStyle name="输出 3 5 2 2" xfId="43872"/>
    <cellStyle name="输出 3 5 3" xfId="18452"/>
    <cellStyle name="输出 3 6" xfId="12685"/>
    <cellStyle name="输出 3 6 2" xfId="43873"/>
    <cellStyle name="输出 3 6 3" xfId="22396"/>
    <cellStyle name="输出 3 7" xfId="17702"/>
    <cellStyle name="输出 3 7 2" xfId="43874"/>
    <cellStyle name="输出 3 8" xfId="43875"/>
    <cellStyle name="输出 3 9" xfId="22584"/>
    <cellStyle name="输出 3_2014S panel ship date" xfId="43876"/>
    <cellStyle name="输出 30" xfId="48020"/>
    <cellStyle name="输出 31" xfId="48021"/>
    <cellStyle name="输出 32" xfId="48022"/>
    <cellStyle name="输出 33" xfId="48023"/>
    <cellStyle name="输出 34" xfId="45286"/>
    <cellStyle name="输出 35" xfId="49175"/>
    <cellStyle name="输出 36" xfId="49215"/>
    <cellStyle name="输出 37" xfId="49248"/>
    <cellStyle name="输出 38" xfId="49266"/>
    <cellStyle name="输出 39" xfId="49288"/>
    <cellStyle name="输出 4" xfId="959"/>
    <cellStyle name="输出 4 10" xfId="44313"/>
    <cellStyle name="输出 4 11" xfId="48024"/>
    <cellStyle name="输出 4 12" xfId="49180"/>
    <cellStyle name="输出 4 2" xfId="4290"/>
    <cellStyle name="输出 4 2 2" xfId="14520"/>
    <cellStyle name="输出 4 2 2 2" xfId="43877"/>
    <cellStyle name="输出 4 2 3" xfId="19532"/>
    <cellStyle name="输出 4 2 3 2" xfId="43878"/>
    <cellStyle name="输出 4 2_Sheet1" xfId="43879"/>
    <cellStyle name="输出 4 3" xfId="3892"/>
    <cellStyle name="输出 4 3 2" xfId="14128"/>
    <cellStyle name="输出 4 3 2 2" xfId="43880"/>
    <cellStyle name="输出 4 3 3" xfId="19140"/>
    <cellStyle name="输出 4 4" xfId="11304"/>
    <cellStyle name="输出 4 4 2" xfId="43881"/>
    <cellStyle name="输出 4 4 3" xfId="22398"/>
    <cellStyle name="输出 4 5" xfId="12399"/>
    <cellStyle name="输出 4 5 2" xfId="43882"/>
    <cellStyle name="输出 4 6" xfId="17416"/>
    <cellStyle name="输出 4 6 2" xfId="22193"/>
    <cellStyle name="输出 4 7" xfId="44603"/>
    <cellStyle name="输出 4 8" xfId="44165"/>
    <cellStyle name="输出 4 9" xfId="44425"/>
    <cellStyle name="输出 4_Sheet1" xfId="43883"/>
    <cellStyle name="输出 5" xfId="1010"/>
    <cellStyle name="输出 5 2" xfId="4459"/>
    <cellStyle name="输出 5 2 2" xfId="14682"/>
    <cellStyle name="输出 5 2 2 2" xfId="43885"/>
    <cellStyle name="输出 5 2 3" xfId="19694"/>
    <cellStyle name="输出 5 3" xfId="3908"/>
    <cellStyle name="输出 5 3 2" xfId="14142"/>
    <cellStyle name="输出 5 3 2 2" xfId="43886"/>
    <cellStyle name="输出 5 3 3" xfId="19154"/>
    <cellStyle name="输出 5 4" xfId="12443"/>
    <cellStyle name="输出 5 4 2" xfId="43887"/>
    <cellStyle name="输出 5 5" xfId="17460"/>
    <cellStyle name="输出 5 5 2" xfId="43884"/>
    <cellStyle name="输出 5 6" xfId="48025"/>
    <cellStyle name="输出 5_Sheet2" xfId="43888"/>
    <cellStyle name="输出 6" xfId="5312"/>
    <cellStyle name="输出 6 2" xfId="15485"/>
    <cellStyle name="输出 6 2 2" xfId="43890"/>
    <cellStyle name="输出 6 3" xfId="20497"/>
    <cellStyle name="输出 6 3 2" xfId="43889"/>
    <cellStyle name="输出 6 4" xfId="48026"/>
    <cellStyle name="输出 6_Sheet2" xfId="43891"/>
    <cellStyle name="输出 7" xfId="3856"/>
    <cellStyle name="输出 7 2" xfId="14096"/>
    <cellStyle name="输出 7 2 2" xfId="43892"/>
    <cellStyle name="输出 7 3" xfId="19108"/>
    <cellStyle name="输出 8" xfId="43893"/>
    <cellStyle name="输出 8 2" xfId="48027"/>
    <cellStyle name="输出 9" xfId="43894"/>
    <cellStyle name="输出 9 2" xfId="48028"/>
    <cellStyle name="适中 10" xfId="48029"/>
    <cellStyle name="适中 11" xfId="48030"/>
    <cellStyle name="适中 12" xfId="48031"/>
    <cellStyle name="适中 13" xfId="48032"/>
    <cellStyle name="适中 14" xfId="48033"/>
    <cellStyle name="适中 15" xfId="48034"/>
    <cellStyle name="适中 16" xfId="48035"/>
    <cellStyle name="适中 17" xfId="48036"/>
    <cellStyle name="适中 18" xfId="48037"/>
    <cellStyle name="适中 19" xfId="48038"/>
    <cellStyle name="适中 2" xfId="1087"/>
    <cellStyle name="适中 2 10" xfId="5242"/>
    <cellStyle name="适中 2 10 2" xfId="6255"/>
    <cellStyle name="适中 2 10 2 2" xfId="16420"/>
    <cellStyle name="适中 2 10 2 3" xfId="21432"/>
    <cellStyle name="适中 2 10 3" xfId="15420"/>
    <cellStyle name="适中 2 10 4" xfId="20432"/>
    <cellStyle name="适中 2 11" xfId="5243"/>
    <cellStyle name="适中 2 11 2" xfId="6256"/>
    <cellStyle name="适中 2 11 2 2" xfId="16421"/>
    <cellStyle name="适中 2 11 2 3" xfId="21433"/>
    <cellStyle name="适中 2 11 3" xfId="15421"/>
    <cellStyle name="适中 2 11 4" xfId="20433"/>
    <cellStyle name="适中 2 12" xfId="5244"/>
    <cellStyle name="适中 2 12 2" xfId="6257"/>
    <cellStyle name="适中 2 12 2 2" xfId="16422"/>
    <cellStyle name="适中 2 12 2 3" xfId="21434"/>
    <cellStyle name="适中 2 12 3" xfId="15422"/>
    <cellStyle name="适中 2 12 4" xfId="20434"/>
    <cellStyle name="适中 2 13" xfId="5245"/>
    <cellStyle name="适中 2 13 2" xfId="6258"/>
    <cellStyle name="适中 2 13 2 2" xfId="16423"/>
    <cellStyle name="适中 2 13 2 3" xfId="21435"/>
    <cellStyle name="适中 2 13 3" xfId="15423"/>
    <cellStyle name="适中 2 13 4" xfId="20435"/>
    <cellStyle name="适中 2 14" xfId="5246"/>
    <cellStyle name="适中 2 14 2" xfId="6259"/>
    <cellStyle name="适中 2 14 2 2" xfId="16424"/>
    <cellStyle name="适中 2 14 2 3" xfId="21436"/>
    <cellStyle name="适中 2 14 3" xfId="15424"/>
    <cellStyle name="适中 2 14 4" xfId="20436"/>
    <cellStyle name="适中 2 15" xfId="3174"/>
    <cellStyle name="适中 2 15 2" xfId="13437"/>
    <cellStyle name="适中 2 15 3" xfId="18449"/>
    <cellStyle name="适中 2 16" xfId="12516"/>
    <cellStyle name="适中 2 16 2" xfId="22399"/>
    <cellStyle name="适中 2 17" xfId="17533"/>
    <cellStyle name="适中 2 2" xfId="1499"/>
    <cellStyle name="适中 2 2 10" xfId="44324"/>
    <cellStyle name="适中 2 2 2" xfId="5247"/>
    <cellStyle name="适中 2 2 2 2" xfId="6260"/>
    <cellStyle name="适中 2 2 2 2 2" xfId="16425"/>
    <cellStyle name="适中 2 2 2 2 2 2" xfId="43895"/>
    <cellStyle name="适中 2 2 2 2 3" xfId="21437"/>
    <cellStyle name="适中 2 2 2 3" xfId="15425"/>
    <cellStyle name="适中 2 2 2 4" xfId="20437"/>
    <cellStyle name="适中 2 2 2_Sheet1" xfId="43896"/>
    <cellStyle name="适中 2 2 3" xfId="3860"/>
    <cellStyle name="适中 2 2 3 2" xfId="14100"/>
    <cellStyle name="适中 2 2 3 2 2" xfId="43897"/>
    <cellStyle name="适中 2 2 3 3" xfId="19112"/>
    <cellStyle name="适中 2 2 4" xfId="12921"/>
    <cellStyle name="适中 2 2 4 2" xfId="43898"/>
    <cellStyle name="适中 2 2 4 3" xfId="22400"/>
    <cellStyle name="适中 2 2 5" xfId="17938"/>
    <cellStyle name="适中 2 2 5 2" xfId="22525"/>
    <cellStyle name="适中 2 2 6" xfId="44599"/>
    <cellStyle name="适中 2 2 7" xfId="44169"/>
    <cellStyle name="适中 2 2 8" xfId="44421"/>
    <cellStyle name="适中 2 2 9" xfId="22136"/>
    <cellStyle name="适中 2 2_Sheet1" xfId="43899"/>
    <cellStyle name="适中 2 3" xfId="2629"/>
    <cellStyle name="适中 2 3 2" xfId="5445"/>
    <cellStyle name="适中 2 3 2 2" xfId="15615"/>
    <cellStyle name="适中 2 3 2 2 2" xfId="43900"/>
    <cellStyle name="适中 2 3 2 3" xfId="20627"/>
    <cellStyle name="适中 2 3 3" xfId="5248"/>
    <cellStyle name="适中 2 3 3 2" xfId="15426"/>
    <cellStyle name="适中 2 3 3 2 2" xfId="43901"/>
    <cellStyle name="适中 2 3 3 3" xfId="20438"/>
    <cellStyle name="适中 2 3 4" xfId="6261"/>
    <cellStyle name="适中 2 3 4 2" xfId="16426"/>
    <cellStyle name="适中 2 3 4 2 2" xfId="43902"/>
    <cellStyle name="适中 2 3 4 3" xfId="21438"/>
    <cellStyle name="适中 2 3 5" xfId="4135"/>
    <cellStyle name="适中 2 3 5 2" xfId="48168"/>
    <cellStyle name="适中 2 3 6" xfId="14366"/>
    <cellStyle name="适中 2 3 7" xfId="19378"/>
    <cellStyle name="适中 2 3_Sheet1" xfId="43903"/>
    <cellStyle name="适中 2 4" xfId="5249"/>
    <cellStyle name="适中 2 4 2" xfId="6262"/>
    <cellStyle name="适中 2 4 2 2" xfId="16427"/>
    <cellStyle name="适中 2 4 2 3" xfId="21439"/>
    <cellStyle name="适中 2 4 3" xfId="15427"/>
    <cellStyle name="适中 2 4 3 2" xfId="43904"/>
    <cellStyle name="适中 2 4 4" xfId="20439"/>
    <cellStyle name="适中 2 5" xfId="5250"/>
    <cellStyle name="适中 2 5 2" xfId="6263"/>
    <cellStyle name="适中 2 5 2 2" xfId="16428"/>
    <cellStyle name="适中 2 5 2 3" xfId="21440"/>
    <cellStyle name="适中 2 5 3" xfId="15428"/>
    <cellStyle name="适中 2 5 3 2" xfId="43905"/>
    <cellStyle name="适中 2 5 4" xfId="20440"/>
    <cellStyle name="适中 2 6" xfId="5251"/>
    <cellStyle name="适中 2 6 2" xfId="6264"/>
    <cellStyle name="适中 2 6 2 2" xfId="16429"/>
    <cellStyle name="适中 2 6 2 3" xfId="21441"/>
    <cellStyle name="适中 2 6 3" xfId="15429"/>
    <cellStyle name="适中 2 6 3 2" xfId="43906"/>
    <cellStyle name="适中 2 6 4" xfId="20441"/>
    <cellStyle name="适中 2 7" xfId="5252"/>
    <cellStyle name="适中 2 7 2" xfId="6265"/>
    <cellStyle name="适中 2 7 2 2" xfId="16430"/>
    <cellStyle name="适中 2 7 2 3" xfId="21442"/>
    <cellStyle name="适中 2 7 3" xfId="15430"/>
    <cellStyle name="适中 2 7 4" xfId="20442"/>
    <cellStyle name="适中 2 8" xfId="5253"/>
    <cellStyle name="适中 2 8 2" xfId="6266"/>
    <cellStyle name="适中 2 8 2 2" xfId="16431"/>
    <cellStyle name="适中 2 8 2 3" xfId="21443"/>
    <cellStyle name="适中 2 8 3" xfId="15431"/>
    <cellStyle name="适中 2 8 4" xfId="20443"/>
    <cellStyle name="适中 2 9" xfId="5254"/>
    <cellStyle name="适中 2 9 2" xfId="6267"/>
    <cellStyle name="适中 2 9 2 2" xfId="16432"/>
    <cellStyle name="适中 2 9 2 3" xfId="21444"/>
    <cellStyle name="适中 2 9 3" xfId="15432"/>
    <cellStyle name="适中 2 9 4" xfId="20444"/>
    <cellStyle name="适中 2_2014S panel ship date" xfId="43907"/>
    <cellStyle name="适中 20" xfId="48039"/>
    <cellStyle name="适中 21" xfId="48040"/>
    <cellStyle name="适中 22" xfId="48041"/>
    <cellStyle name="适中 23" xfId="48042"/>
    <cellStyle name="适中 24" xfId="48043"/>
    <cellStyle name="适中 25" xfId="48044"/>
    <cellStyle name="适中 26" xfId="48045"/>
    <cellStyle name="适中 27" xfId="48046"/>
    <cellStyle name="适中 28" xfId="48047"/>
    <cellStyle name="适中 29" xfId="48048"/>
    <cellStyle name="适中 3" xfId="1262"/>
    <cellStyle name="适中 3 10" xfId="44213"/>
    <cellStyle name="适中 3 2" xfId="1538"/>
    <cellStyle name="适中 3 2 10" xfId="44592"/>
    <cellStyle name="适中 3 2 2" xfId="5255"/>
    <cellStyle name="适中 3 2 2 2" xfId="6268"/>
    <cellStyle name="适中 3 2 2 2 2" xfId="16433"/>
    <cellStyle name="适中 3 2 2 2 2 2" xfId="43908"/>
    <cellStyle name="适中 3 2 2 2 3" xfId="21445"/>
    <cellStyle name="适中 3 2 2 3" xfId="15433"/>
    <cellStyle name="适中 3 2 2 4" xfId="20445"/>
    <cellStyle name="适中 3 2 2_Sheet1" xfId="43909"/>
    <cellStyle name="适中 3 2 3" xfId="3861"/>
    <cellStyle name="适中 3 2 3 2" xfId="14101"/>
    <cellStyle name="适中 3 2 3 2 2" xfId="43910"/>
    <cellStyle name="适中 3 2 3 3" xfId="19113"/>
    <cellStyle name="适中 3 2 4" xfId="12960"/>
    <cellStyle name="适中 3 2 4 2" xfId="43911"/>
    <cellStyle name="适中 3 2 4 3" xfId="22402"/>
    <cellStyle name="适中 3 2 5" xfId="17977"/>
    <cellStyle name="适中 3 2 5 2" xfId="22073"/>
    <cellStyle name="适中 3 2 6" xfId="44598"/>
    <cellStyle name="适中 3 2 7" xfId="44170"/>
    <cellStyle name="适中 3 2 8" xfId="44420"/>
    <cellStyle name="适中 3 2 9" xfId="44316"/>
    <cellStyle name="适中 3 2_Sheet1" xfId="43912"/>
    <cellStyle name="适中 3 3" xfId="2630"/>
    <cellStyle name="适中 3 3 2" xfId="5446"/>
    <cellStyle name="适中 3 3 2 2" xfId="15616"/>
    <cellStyle name="适中 3 3 2 2 2" xfId="43913"/>
    <cellStyle name="适中 3 3 2 3" xfId="20628"/>
    <cellStyle name="适中 3 3 3" xfId="5256"/>
    <cellStyle name="适中 3 3 3 2" xfId="15434"/>
    <cellStyle name="适中 3 3 3 2 2" xfId="43914"/>
    <cellStyle name="适中 3 3 3 3" xfId="20446"/>
    <cellStyle name="适中 3 3 4" xfId="6269"/>
    <cellStyle name="适中 3 3 4 2" xfId="16434"/>
    <cellStyle name="适中 3 3 4 2 2" xfId="43915"/>
    <cellStyle name="适中 3 3 4 3" xfId="21446"/>
    <cellStyle name="适中 3 3 5" xfId="4136"/>
    <cellStyle name="适中 3 3 6" xfId="14367"/>
    <cellStyle name="适中 3 3 7" xfId="19379"/>
    <cellStyle name="适中 3 3_Sheet1" xfId="43916"/>
    <cellStyle name="适中 3 4" xfId="3175"/>
    <cellStyle name="适中 3 4 2" xfId="13438"/>
    <cellStyle name="适中 3 4 2 2" xfId="43917"/>
    <cellStyle name="适中 3 4 3" xfId="18450"/>
    <cellStyle name="适中 3 5" xfId="12686"/>
    <cellStyle name="适中 3 5 2" xfId="43918"/>
    <cellStyle name="适中 3 5 3" xfId="22401"/>
    <cellStyle name="适中 3 6" xfId="17703"/>
    <cellStyle name="适中 3 6 2" xfId="22583"/>
    <cellStyle name="适中 3 7" xfId="44767"/>
    <cellStyle name="适中 3 8" xfId="44023"/>
    <cellStyle name="适中 3 9" xfId="43991"/>
    <cellStyle name="适中 3_2014S panel ship date" xfId="43919"/>
    <cellStyle name="适中 30" xfId="48049"/>
    <cellStyle name="适中 31" xfId="48050"/>
    <cellStyle name="适中 32" xfId="48051"/>
    <cellStyle name="适中 33" xfId="48052"/>
    <cellStyle name="适中 4" xfId="123"/>
    <cellStyle name="适中 4 10" xfId="44325"/>
    <cellStyle name="适中 4 2" xfId="4291"/>
    <cellStyle name="适中 4 2 2" xfId="14521"/>
    <cellStyle name="适中 4 2 2 2" xfId="43921"/>
    <cellStyle name="适中 4 2 3" xfId="19533"/>
    <cellStyle name="适中 4 2_Sheet1" xfId="43922"/>
    <cellStyle name="适中 4 3" xfId="4134"/>
    <cellStyle name="适中 4 3 2" xfId="14365"/>
    <cellStyle name="适中 4 3 2 2" xfId="43923"/>
    <cellStyle name="适中 4 3 3" xfId="19377"/>
    <cellStyle name="适中 4 4" xfId="11305"/>
    <cellStyle name="适中 4 4 2" xfId="43924"/>
    <cellStyle name="适中 4 4 3" xfId="22403"/>
    <cellStyle name="适中 4 5" xfId="11563"/>
    <cellStyle name="适中 4 5 2" xfId="25078"/>
    <cellStyle name="适中 4 6" xfId="16580"/>
    <cellStyle name="适中 4 6 2" xfId="44600"/>
    <cellStyle name="适中 4 7" xfId="44168"/>
    <cellStyle name="适中 4 8" xfId="44422"/>
    <cellStyle name="适中 4 9" xfId="44315"/>
    <cellStyle name="适中 4_Sheet1" xfId="43925"/>
    <cellStyle name="适中 5" xfId="1011"/>
    <cellStyle name="适中 5 2" xfId="12444"/>
    <cellStyle name="适中 5 2 2" xfId="43927"/>
    <cellStyle name="适中 5 3" xfId="17461"/>
    <cellStyle name="适中 5 3 2" xfId="43928"/>
    <cellStyle name="适中 5 4" xfId="43929"/>
    <cellStyle name="适中 5 5" xfId="43926"/>
    <cellStyle name="适中 5 6" xfId="48053"/>
    <cellStyle name="适中 5_Sheet2" xfId="43930"/>
    <cellStyle name="适中 6" xfId="3859"/>
    <cellStyle name="适中 6 2" xfId="14099"/>
    <cellStyle name="适中 6 2 2" xfId="43931"/>
    <cellStyle name="适中 6 3" xfId="19111"/>
    <cellStyle name="适中 6 3 2" xfId="48054"/>
    <cellStyle name="适中 7" xfId="48055"/>
    <cellStyle name="适中 8" xfId="48056"/>
    <cellStyle name="适中 9" xfId="48057"/>
    <cellStyle name="連結的儲存格" xfId="43932"/>
    <cellStyle name="連結的儲存格 2" xfId="43933"/>
    <cellStyle name="連結的儲存格_Sheet2" xfId="43934"/>
    <cellStyle name="钎霖_laroux" xfId="3862"/>
    <cellStyle name="链接单元格 10" xfId="48058"/>
    <cellStyle name="链接单元格 11" xfId="48059"/>
    <cellStyle name="链接单元格 12" xfId="48060"/>
    <cellStyle name="链接单元格 13" xfId="48061"/>
    <cellStyle name="链接单元格 14" xfId="48062"/>
    <cellStyle name="链接单元格 15" xfId="48063"/>
    <cellStyle name="链接单元格 16" xfId="48064"/>
    <cellStyle name="链接单元格 17" xfId="48065"/>
    <cellStyle name="链接单元格 18" xfId="48066"/>
    <cellStyle name="链接单元格 19" xfId="48067"/>
    <cellStyle name="链接单元格 2" xfId="1086"/>
    <cellStyle name="链接单元格 2 10" xfId="5257"/>
    <cellStyle name="链接单元格 2 10 2" xfId="6270"/>
    <cellStyle name="链接单元格 2 10 2 2" xfId="16435"/>
    <cellStyle name="链接单元格 2 10 2 3" xfId="21447"/>
    <cellStyle name="链接单元格 2 10 3" xfId="15435"/>
    <cellStyle name="链接单元格 2 10 4" xfId="20447"/>
    <cellStyle name="链接单元格 2 11" xfId="5258"/>
    <cellStyle name="链接单元格 2 11 2" xfId="6271"/>
    <cellStyle name="链接单元格 2 11 2 2" xfId="16436"/>
    <cellStyle name="链接单元格 2 11 2 3" xfId="21448"/>
    <cellStyle name="链接单元格 2 11 3" xfId="15436"/>
    <cellStyle name="链接单元格 2 11 4" xfId="20448"/>
    <cellStyle name="链接单元格 2 12" xfId="5259"/>
    <cellStyle name="链接单元格 2 12 2" xfId="6272"/>
    <cellStyle name="链接单元格 2 12 2 2" xfId="16437"/>
    <cellStyle name="链接单元格 2 12 2 3" xfId="21449"/>
    <cellStyle name="链接单元格 2 12 3" xfId="15437"/>
    <cellStyle name="链接单元格 2 12 4" xfId="20449"/>
    <cellStyle name="链接单元格 2 13" xfId="5260"/>
    <cellStyle name="链接单元格 2 13 2" xfId="6273"/>
    <cellStyle name="链接单元格 2 13 2 2" xfId="16438"/>
    <cellStyle name="链接单元格 2 13 2 3" xfId="21450"/>
    <cellStyle name="链接单元格 2 13 3" xfId="15438"/>
    <cellStyle name="链接单元格 2 13 4" xfId="20450"/>
    <cellStyle name="链接单元格 2 14" xfId="5261"/>
    <cellStyle name="链接单元格 2 14 2" xfId="6274"/>
    <cellStyle name="链接单元格 2 14 2 2" xfId="16439"/>
    <cellStyle name="链接单元格 2 14 2 3" xfId="21451"/>
    <cellStyle name="链接单元格 2 14 3" xfId="15439"/>
    <cellStyle name="链接单元格 2 14 4" xfId="20451"/>
    <cellStyle name="链接单元格 2 15" xfId="3161"/>
    <cellStyle name="链接单元格 2 15 2" xfId="13424"/>
    <cellStyle name="链接单元格 2 15 3" xfId="18436"/>
    <cellStyle name="链接单元格 2 16" xfId="12515"/>
    <cellStyle name="链接单元格 2 16 2" xfId="22404"/>
    <cellStyle name="链接单元格 2 17" xfId="17532"/>
    <cellStyle name="链接单元格 2 2" xfId="1489"/>
    <cellStyle name="链接单元格 2 2 10" xfId="44323"/>
    <cellStyle name="链接单元格 2 2 2" xfId="5262"/>
    <cellStyle name="链接单元格 2 2 2 2" xfId="6275"/>
    <cellStyle name="链接单元格 2 2 2 2 2" xfId="16440"/>
    <cellStyle name="链接单元格 2 2 2 2 2 2" xfId="43935"/>
    <cellStyle name="链接单元格 2 2 2 2 3" xfId="21452"/>
    <cellStyle name="链接单元格 2 2 2 3" xfId="15440"/>
    <cellStyle name="链接单元格 2 2 2 4" xfId="20452"/>
    <cellStyle name="链接单元格 2 2 2_Sheet1" xfId="43936"/>
    <cellStyle name="链接单元格 2 2 3" xfId="3864"/>
    <cellStyle name="链接单元格 2 2 3 2" xfId="14103"/>
    <cellStyle name="链接单元格 2 2 3 2 2" xfId="43937"/>
    <cellStyle name="链接单元格 2 2 3 3" xfId="19115"/>
    <cellStyle name="链接单元格 2 2 4" xfId="12911"/>
    <cellStyle name="链接单元格 2 2 4 2" xfId="43938"/>
    <cellStyle name="链接单元格 2 2 4 3" xfId="22405"/>
    <cellStyle name="链接单元格 2 2 5" xfId="17928"/>
    <cellStyle name="链接单元格 2 2 5 2" xfId="22543"/>
    <cellStyle name="链接单元格 2 2 6" xfId="44596"/>
    <cellStyle name="链接单元格 2 2 7" xfId="22655"/>
    <cellStyle name="链接单元格 2 2 8" xfId="44418"/>
    <cellStyle name="链接单元格 2 2 9" xfId="22423"/>
    <cellStyle name="链接单元格 2 2_Sheet1" xfId="43939"/>
    <cellStyle name="链接单元格 2 3" xfId="2631"/>
    <cellStyle name="链接单元格 2 3 2" xfId="5447"/>
    <cellStyle name="链接单元格 2 3 2 2" xfId="15617"/>
    <cellStyle name="链接单元格 2 3 2 2 2" xfId="43940"/>
    <cellStyle name="链接单元格 2 3 2 3" xfId="20629"/>
    <cellStyle name="链接单元格 2 3 3" xfId="5263"/>
    <cellStyle name="链接单元格 2 3 3 2" xfId="15441"/>
    <cellStyle name="链接单元格 2 3 3 2 2" xfId="43941"/>
    <cellStyle name="链接单元格 2 3 3 3" xfId="20453"/>
    <cellStyle name="链接单元格 2 3 4" xfId="6276"/>
    <cellStyle name="链接单元格 2 3 4 2" xfId="16441"/>
    <cellStyle name="链接单元格 2 3 4 2 2" xfId="43942"/>
    <cellStyle name="链接单元格 2 3 4 3" xfId="21453"/>
    <cellStyle name="链接单元格 2 3 5" xfId="4138"/>
    <cellStyle name="链接单元格 2 3 5 2" xfId="48169"/>
    <cellStyle name="链接单元格 2 3 6" xfId="14369"/>
    <cellStyle name="链接单元格 2 3 7" xfId="19381"/>
    <cellStyle name="链接单元格 2 3_Sheet1" xfId="43943"/>
    <cellStyle name="链接单元格 2 4" xfId="5264"/>
    <cellStyle name="链接单元格 2 4 2" xfId="6277"/>
    <cellStyle name="链接单元格 2 4 2 2" xfId="16442"/>
    <cellStyle name="链接单元格 2 4 2 3" xfId="21454"/>
    <cellStyle name="链接单元格 2 4 3" xfId="15442"/>
    <cellStyle name="链接单元格 2 4 3 2" xfId="43944"/>
    <cellStyle name="链接单元格 2 4 4" xfId="20454"/>
    <cellStyle name="链接单元格 2 5" xfId="5265"/>
    <cellStyle name="链接单元格 2 5 2" xfId="6278"/>
    <cellStyle name="链接单元格 2 5 2 2" xfId="16443"/>
    <cellStyle name="链接单元格 2 5 2 3" xfId="21455"/>
    <cellStyle name="链接单元格 2 5 3" xfId="15443"/>
    <cellStyle name="链接单元格 2 5 3 2" xfId="43945"/>
    <cellStyle name="链接单元格 2 5 4" xfId="20455"/>
    <cellStyle name="链接单元格 2 6" xfId="5266"/>
    <cellStyle name="链接单元格 2 6 2" xfId="6279"/>
    <cellStyle name="链接单元格 2 6 2 2" xfId="16444"/>
    <cellStyle name="链接单元格 2 6 2 3" xfId="21456"/>
    <cellStyle name="链接单元格 2 6 3" xfId="15444"/>
    <cellStyle name="链接单元格 2 6 3 2" xfId="43946"/>
    <cellStyle name="链接单元格 2 6 4" xfId="20456"/>
    <cellStyle name="链接单元格 2 7" xfId="5267"/>
    <cellStyle name="链接单元格 2 7 2" xfId="6280"/>
    <cellStyle name="链接单元格 2 7 2 2" xfId="16445"/>
    <cellStyle name="链接单元格 2 7 2 3" xfId="21457"/>
    <cellStyle name="链接单元格 2 7 3" xfId="15445"/>
    <cellStyle name="链接单元格 2 7 4" xfId="20457"/>
    <cellStyle name="链接单元格 2 8" xfId="5268"/>
    <cellStyle name="链接单元格 2 8 2" xfId="6281"/>
    <cellStyle name="链接单元格 2 8 2 2" xfId="16446"/>
    <cellStyle name="链接单元格 2 8 2 3" xfId="21458"/>
    <cellStyle name="链接单元格 2 8 3" xfId="15446"/>
    <cellStyle name="链接单元格 2 8 4" xfId="20458"/>
    <cellStyle name="链接单元格 2 9" xfId="5269"/>
    <cellStyle name="链接单元格 2 9 2" xfId="6282"/>
    <cellStyle name="链接单元格 2 9 2 2" xfId="16447"/>
    <cellStyle name="链接单元格 2 9 2 3" xfId="21459"/>
    <cellStyle name="链接单元格 2 9 3" xfId="15447"/>
    <cellStyle name="链接单元格 2 9 4" xfId="20459"/>
    <cellStyle name="链接单元格 2_2014S panel ship date" xfId="43947"/>
    <cellStyle name="链接单元格 20" xfId="48068"/>
    <cellStyle name="链接单元格 21" xfId="48069"/>
    <cellStyle name="链接单元格 22" xfId="48070"/>
    <cellStyle name="链接单元格 23" xfId="48071"/>
    <cellStyle name="链接单元格 24" xfId="48072"/>
    <cellStyle name="链接单元格 25" xfId="48073"/>
    <cellStyle name="链接单元格 26" xfId="48074"/>
    <cellStyle name="链接单元格 27" xfId="48075"/>
    <cellStyle name="链接单元格 28" xfId="48076"/>
    <cellStyle name="链接单元格 29" xfId="48077"/>
    <cellStyle name="链接单元格 3" xfId="1263"/>
    <cellStyle name="链接单元格 3 10" xfId="44030"/>
    <cellStyle name="链接单元格 3 2" xfId="1537"/>
    <cellStyle name="链接单元格 3 2 10" xfId="44086"/>
    <cellStyle name="链接单元格 3 2 2" xfId="5270"/>
    <cellStyle name="链接单元格 3 2 2 2" xfId="6283"/>
    <cellStyle name="链接单元格 3 2 2 2 2" xfId="16448"/>
    <cellStyle name="链接单元格 3 2 2 2 2 2" xfId="43948"/>
    <cellStyle name="链接单元格 3 2 2 2 3" xfId="21460"/>
    <cellStyle name="链接单元格 3 2 2 3" xfId="15448"/>
    <cellStyle name="链接单元格 3 2 2 4" xfId="20460"/>
    <cellStyle name="链接单元格 3 2 2_Sheet1" xfId="43949"/>
    <cellStyle name="链接单元格 3 2 3" xfId="3865"/>
    <cellStyle name="链接单元格 3 2 3 2" xfId="14104"/>
    <cellStyle name="链接单元格 3 2 3 2 2" xfId="43950"/>
    <cellStyle name="链接单元格 3 2 3 3" xfId="19116"/>
    <cellStyle name="链接单元格 3 2 4" xfId="12959"/>
    <cellStyle name="链接单元格 3 2 4 2" xfId="43951"/>
    <cellStyle name="链接单元格 3 2 4 3" xfId="22407"/>
    <cellStyle name="链接单元格 3 2 5" xfId="17976"/>
    <cellStyle name="链接单元格 3 2 5 2" xfId="22518"/>
    <cellStyle name="链接单元格 3 2 6" xfId="44595"/>
    <cellStyle name="链接单元格 3 2 7" xfId="22646"/>
    <cellStyle name="链接单元格 3 2 8" xfId="44417"/>
    <cellStyle name="链接单元格 3 2 9" xfId="22644"/>
    <cellStyle name="链接单元格 3 2_Sheet1" xfId="43952"/>
    <cellStyle name="链接单元格 3 3" xfId="2632"/>
    <cellStyle name="链接单元格 3 3 2" xfId="5448"/>
    <cellStyle name="链接单元格 3 3 2 2" xfId="15618"/>
    <cellStyle name="链接单元格 3 3 2 2 2" xfId="43953"/>
    <cellStyle name="链接单元格 3 3 2 3" xfId="20630"/>
    <cellStyle name="链接单元格 3 3 3" xfId="5271"/>
    <cellStyle name="链接单元格 3 3 3 2" xfId="15449"/>
    <cellStyle name="链接单元格 3 3 3 2 2" xfId="43954"/>
    <cellStyle name="链接单元格 3 3 3 3" xfId="20461"/>
    <cellStyle name="链接单元格 3 3 4" xfId="6284"/>
    <cellStyle name="链接单元格 3 3 4 2" xfId="16449"/>
    <cellStyle name="链接单元格 3 3 4 2 2" xfId="43955"/>
    <cellStyle name="链接单元格 3 3 4 3" xfId="21461"/>
    <cellStyle name="链接单元格 3 3 5" xfId="4139"/>
    <cellStyle name="链接单元格 3 3 6" xfId="14370"/>
    <cellStyle name="链接单元格 3 3 7" xfId="19382"/>
    <cellStyle name="链接单元格 3 3_Sheet1" xfId="43956"/>
    <cellStyle name="链接单元格 3 4" xfId="3162"/>
    <cellStyle name="链接单元格 3 4 2" xfId="13425"/>
    <cellStyle name="链接单元格 3 4 2 2" xfId="43957"/>
    <cellStyle name="链接单元格 3 4 3" xfId="18437"/>
    <cellStyle name="链接单元格 3 5" xfId="12687"/>
    <cellStyle name="链接单元格 3 5 2" xfId="43958"/>
    <cellStyle name="链接单元格 3 5 3" xfId="22406"/>
    <cellStyle name="链接单元格 3 6" xfId="17704"/>
    <cellStyle name="链接单元格 3 6 2" xfId="22582"/>
    <cellStyle name="链接单元格 3 7" xfId="44766"/>
    <cellStyle name="链接单元格 3 8" xfId="44024"/>
    <cellStyle name="链接单元格 3 9" xfId="44545"/>
    <cellStyle name="链接单元格 3_2014S panel ship date" xfId="43959"/>
    <cellStyle name="链接单元格 30" xfId="48078"/>
    <cellStyle name="链接单元格 31" xfId="48079"/>
    <cellStyle name="链接单元格 32" xfId="48080"/>
    <cellStyle name="链接单元格 33" xfId="48081"/>
    <cellStyle name="链接单元格 4" xfId="121"/>
    <cellStyle name="链接单元格 4 10" xfId="44848"/>
    <cellStyle name="链接单元格 4 2" xfId="4292"/>
    <cellStyle name="链接单元格 4 2 2" xfId="14522"/>
    <cellStyle name="链接单元格 4 2 2 2" xfId="43961"/>
    <cellStyle name="链接单元格 4 2 3" xfId="19534"/>
    <cellStyle name="链接单元格 4 2_Sheet1" xfId="43962"/>
    <cellStyle name="链接单元格 4 3" xfId="4137"/>
    <cellStyle name="链接单元格 4 3 2" xfId="14368"/>
    <cellStyle name="链接单元格 4 3 2 2" xfId="43963"/>
    <cellStyle name="链接单元格 4 3 3" xfId="19380"/>
    <cellStyle name="链接单元格 4 4" xfId="11306"/>
    <cellStyle name="链接单元格 4 4 2" xfId="43964"/>
    <cellStyle name="链接单元格 4 4 3" xfId="22408"/>
    <cellStyle name="链接单元格 4 5" xfId="11561"/>
    <cellStyle name="链接单元格 4 5 2" xfId="22192"/>
    <cellStyle name="链接单元格 4 6" xfId="16578"/>
    <cellStyle name="链接单元格 4 6 2" xfId="44597"/>
    <cellStyle name="链接单元格 4 7" xfId="44171"/>
    <cellStyle name="链接单元格 4 8" xfId="44419"/>
    <cellStyle name="链接单元格 4 9" xfId="22462"/>
    <cellStyle name="链接单元格 4_Sheet1" xfId="43965"/>
    <cellStyle name="链接单元格 5" xfId="1012"/>
    <cellStyle name="链接单元格 5 2" xfId="12445"/>
    <cellStyle name="链接单元格 5 2 2" xfId="43967"/>
    <cellStyle name="链接单元格 5 3" xfId="17462"/>
    <cellStyle name="链接单元格 5 3 2" xfId="43968"/>
    <cellStyle name="链接单元格 5 4" xfId="43969"/>
    <cellStyle name="链接单元格 5 5" xfId="43966"/>
    <cellStyle name="链接单元格 5 6" xfId="48082"/>
    <cellStyle name="链接单元格 5_Sheet2" xfId="43970"/>
    <cellStyle name="链接单元格 6" xfId="3863"/>
    <cellStyle name="链接单元格 6 2" xfId="14102"/>
    <cellStyle name="链接单元格 6 2 2" xfId="43971"/>
    <cellStyle name="链接单元格 6 3" xfId="19114"/>
    <cellStyle name="链接单元格 6 3 2" xfId="48083"/>
    <cellStyle name="链接单元格 7" xfId="48084"/>
    <cellStyle name="链接单元格 8" xfId="48085"/>
    <cellStyle name="链接单元格 9" xfId="48086"/>
    <cellStyle name="霓付 [0]_97MBO" xfId="3866"/>
    <cellStyle name="霓付_97MBO" xfId="3867"/>
  </cellStyles>
  <dxfs count="34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Medium9"/>
  <colors>
    <mruColors>
      <color rgb="FFFF99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8</xdr:col>
      <xdr:colOff>237073</xdr:colOff>
      <xdr:row>13</xdr:row>
      <xdr:rowOff>56886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71450"/>
          <a:ext cx="8419048" cy="211428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7</xdr:col>
      <xdr:colOff>627634</xdr:colOff>
      <xdr:row>26</xdr:row>
      <xdr:rowOff>123595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43200"/>
          <a:ext cx="8123809" cy="18380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TP\Weekly%20sales%20and%20incoming%20forecast\Report\Inventory%20volume%20forecast%20for%203DC_202206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  <sheetName val="Format to upload"/>
      <sheetName val="Sheet2"/>
      <sheetName val="warehouses status"/>
      <sheetName val="Warehouse"/>
      <sheetName val="Capacity2"/>
      <sheetName val="new items"/>
      <sheetName val="LVM inv distribution"/>
      <sheetName val="capacity"/>
      <sheetName val="Sheet1"/>
      <sheetName val="sales forecast"/>
      <sheetName val="Incomingforecast"/>
      <sheetName val="incoming"/>
      <sheetName val="Sheet3"/>
    </sheetNames>
    <sheetDataSet>
      <sheetData sheetId="0">
        <row r="22">
          <cell r="A22">
            <v>2340000</v>
          </cell>
        </row>
        <row r="40">
          <cell r="A40">
            <v>3765450</v>
          </cell>
        </row>
        <row r="77">
          <cell r="A77">
            <v>1800000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KM150"/>
  <sheetViews>
    <sheetView tabSelected="1" zoomScaleNormal="100" workbookViewId="0">
      <pane xSplit="2" topLeftCell="JN1" activePane="topRight" state="frozen"/>
      <selection activeCell="A8" sqref="A8"/>
      <selection pane="topRight" activeCell="JY25" sqref="JY25"/>
    </sheetView>
  </sheetViews>
  <sheetFormatPr defaultColWidth="9.140625" defaultRowHeight="11.25" outlineLevelCol="2"/>
  <cols>
    <col min="1" max="1" width="9.85546875" style="1" customWidth="1"/>
    <col min="2" max="2" width="17.85546875" style="6" customWidth="1" collapsed="1"/>
    <col min="3" max="6" width="7.42578125" style="6" hidden="1" customWidth="1" outlineLevel="2"/>
    <col min="7" max="7" width="4.42578125" style="6" hidden="1" customWidth="1" outlineLevel="2"/>
    <col min="8" max="8" width="7.42578125" style="6" hidden="1" customWidth="1" outlineLevel="2"/>
    <col min="9" max="9" width="3.42578125" style="6" hidden="1" customWidth="1" outlineLevel="2"/>
    <col min="10" max="11" width="7.42578125" style="6" hidden="1" customWidth="1" outlineLevel="2"/>
    <col min="12" max="12" width="4.42578125" style="6" hidden="1" customWidth="1" outlineLevel="2"/>
    <col min="13" max="15" width="7.42578125" style="6" hidden="1" customWidth="1" outlineLevel="2"/>
    <col min="16" max="16" width="8.7109375" style="6" hidden="1" customWidth="1" outlineLevel="2"/>
    <col min="17" max="17" width="7.42578125" style="6" hidden="1" customWidth="1" outlineLevel="2"/>
    <col min="18" max="18" width="7.42578125" style="1" hidden="1" customWidth="1" outlineLevel="2"/>
    <col min="19" max="19" width="5.42578125" style="1" hidden="1" customWidth="1" outlineLevel="2"/>
    <col min="20" max="61" width="7.42578125" style="1" hidden="1" customWidth="1" outlineLevel="2"/>
    <col min="62" max="86" width="8" style="1" hidden="1" customWidth="1" outlineLevel="2"/>
    <col min="87" max="87" width="7.42578125" style="1" hidden="1" customWidth="1" outlineLevel="2"/>
    <col min="88" max="88" width="7.7109375" style="1" hidden="1" customWidth="1" outlineLevel="2"/>
    <col min="89" max="89" width="8" style="1" hidden="1" customWidth="1" outlineLevel="2"/>
    <col min="90" max="90" width="7.42578125" style="1" hidden="1" customWidth="1" outlineLevel="2"/>
    <col min="91" max="92" width="7.7109375" style="1" hidden="1" customWidth="1" outlineLevel="2"/>
    <col min="93" max="94" width="7.28515625" style="1" hidden="1" customWidth="1" outlineLevel="2"/>
    <col min="95" max="97" width="7.7109375" style="1" hidden="1" customWidth="1" outlineLevel="2"/>
    <col min="98" max="114" width="7.42578125" style="1" hidden="1" customWidth="1" outlineLevel="2"/>
    <col min="115" max="115" width="8.7109375" style="1" hidden="1" customWidth="1" outlineLevel="2"/>
    <col min="116" max="116" width="7.28515625" style="1" hidden="1" customWidth="1" outlineLevel="2"/>
    <col min="117" max="125" width="7.140625" style="1" hidden="1" customWidth="1" outlineLevel="2"/>
    <col min="126" max="126" width="7.42578125" style="1" hidden="1" customWidth="1" outlineLevel="2"/>
    <col min="127" max="127" width="7.28515625" style="1" hidden="1" customWidth="1" outlineLevel="2"/>
    <col min="128" max="134" width="7.42578125" style="1" hidden="1" customWidth="1" outlineLevel="2"/>
    <col min="135" max="135" width="8.28515625" style="1" hidden="1" customWidth="1" outlineLevel="2"/>
    <col min="136" max="146" width="7.42578125" style="1" hidden="1" customWidth="1" outlineLevel="2"/>
    <col min="147" max="149" width="7.42578125" style="1" hidden="1" customWidth="1" outlineLevel="1"/>
    <col min="150" max="150" width="8.140625" style="1" hidden="1" customWidth="1" outlineLevel="1"/>
    <col min="151" max="151" width="9" style="1" hidden="1" customWidth="1" outlineLevel="1"/>
    <col min="152" max="155" width="9.85546875" style="1" hidden="1" customWidth="1" outlineLevel="1"/>
    <col min="156" max="156" width="8.140625" style="1" hidden="1" customWidth="1" outlineLevel="1"/>
    <col min="157" max="158" width="7.28515625" style="1" hidden="1" customWidth="1" outlineLevel="1"/>
    <col min="159" max="159" width="9.85546875" style="1" hidden="1" customWidth="1" outlineLevel="1"/>
    <col min="160" max="160" width="7.42578125" style="1" hidden="1" customWidth="1" outlineLevel="1"/>
    <col min="161" max="163" width="9.85546875" style="1" hidden="1" customWidth="1" outlineLevel="1"/>
    <col min="164" max="169" width="11.140625" style="1" hidden="1" customWidth="1" outlineLevel="1"/>
    <col min="170" max="178" width="8.7109375" style="1" hidden="1" customWidth="1" outlineLevel="1"/>
    <col min="179" max="183" width="9.85546875" style="1" hidden="1" customWidth="1" outlineLevel="1"/>
    <col min="184" max="184" width="10" style="1" hidden="1" customWidth="1" outlineLevel="1"/>
    <col min="185" max="186" width="9.85546875" style="1" hidden="1" customWidth="1" outlineLevel="1"/>
    <col min="187" max="187" width="9.140625" style="1" hidden="1" customWidth="1" outlineLevel="1"/>
    <col min="188" max="191" width="9.85546875" style="1" hidden="1" customWidth="1" outlineLevel="1"/>
    <col min="192" max="192" width="8.140625" style="1" hidden="1" customWidth="1" outlineLevel="1"/>
    <col min="193" max="194" width="8.42578125" style="1" hidden="1" customWidth="1" outlineLevel="1"/>
    <col min="195" max="195" width="9.85546875" style="1" hidden="1" customWidth="1" outlineLevel="1"/>
    <col min="196" max="204" width="11.28515625" style="1" hidden="1" customWidth="1" outlineLevel="1"/>
    <col min="205" max="206" width="11.140625" style="1" hidden="1" customWidth="1" outlineLevel="1"/>
    <col min="207" max="208" width="11.28515625" style="1" hidden="1" customWidth="1" outlineLevel="1"/>
    <col min="209" max="209" width="11.140625" style="1" hidden="1" customWidth="1" outlineLevel="1"/>
    <col min="210" max="212" width="10.28515625" style="1" hidden="1" customWidth="1" outlineLevel="1"/>
    <col min="213" max="216" width="10.140625" style="1" hidden="1" customWidth="1" outlineLevel="1"/>
    <col min="217" max="217" width="10.42578125" style="1" hidden="1" customWidth="1" outlineLevel="1"/>
    <col min="218" max="218" width="10.28515625" style="1" hidden="1" customWidth="1" outlineLevel="1"/>
    <col min="219" max="220" width="10.140625" style="1" hidden="1" customWidth="1" outlineLevel="1"/>
    <col min="221" max="221" width="10.28515625" style="1" hidden="1" customWidth="1" outlineLevel="1"/>
    <col min="222" max="227" width="7.42578125" style="1" hidden="1" customWidth="1" outlineLevel="1"/>
    <col min="228" max="228" width="7.7109375" style="1" hidden="1" customWidth="1" outlineLevel="1"/>
    <col min="229" max="229" width="9.140625" style="1" hidden="1" customWidth="1" outlineLevel="1"/>
    <col min="230" max="230" width="7.42578125" style="1" hidden="1" customWidth="1" outlineLevel="1"/>
    <col min="231" max="231" width="7.5703125" style="1" hidden="1" customWidth="1" outlineLevel="1"/>
    <col min="232" max="252" width="7.5703125" style="1" hidden="1" customWidth="1"/>
    <col min="253" max="261" width="7.5703125" style="1" customWidth="1"/>
    <col min="262" max="267" width="8.42578125" style="1" customWidth="1"/>
    <col min="268" max="269" width="7.5703125" style="1" customWidth="1"/>
    <col min="270" max="291" width="9.140625" style="1" customWidth="1"/>
    <col min="292" max="16384" width="9.140625" style="1"/>
  </cols>
  <sheetData>
    <row r="1" spans="1:299" hidden="1">
      <c r="B1" s="9" t="s">
        <v>2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3">
        <v>43008</v>
      </c>
    </row>
    <row r="2" spans="1:299" hidden="1">
      <c r="B2" s="9" t="s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4" t="s">
        <v>0</v>
      </c>
    </row>
    <row r="3" spans="1:299" hidden="1">
      <c r="B3" s="10" t="s">
        <v>4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5">
        <v>22036.384575910437</v>
      </c>
    </row>
    <row r="4" spans="1:299" hidden="1">
      <c r="B4" s="10" t="s">
        <v>5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5">
        <v>106112.79299091674</v>
      </c>
    </row>
    <row r="5" spans="1:299" hidden="1">
      <c r="B5" s="6" t="s">
        <v>3</v>
      </c>
    </row>
    <row r="6" spans="1:299" hidden="1"/>
    <row r="7" spans="1:299" hidden="1">
      <c r="Q7" s="7"/>
    </row>
    <row r="8" spans="1:299">
      <c r="C8" s="6" t="s">
        <v>75</v>
      </c>
      <c r="R8" s="6"/>
      <c r="S8" s="6"/>
      <c r="T8" s="6"/>
      <c r="U8" s="6"/>
      <c r="V8" s="6"/>
      <c r="W8" s="6"/>
      <c r="X8" s="6"/>
      <c r="Y8" s="19"/>
      <c r="Z8" s="19"/>
      <c r="AA8" s="19"/>
    </row>
    <row r="9" spans="1:299" s="2" customFormat="1">
      <c r="B9" s="16" t="s">
        <v>36</v>
      </c>
      <c r="C9" s="47">
        <f t="shared" ref="C9:H9" si="0">D9-7</f>
        <v>43029</v>
      </c>
      <c r="D9" s="47">
        <f t="shared" si="0"/>
        <v>43036</v>
      </c>
      <c r="E9" s="47">
        <f t="shared" si="0"/>
        <v>43043</v>
      </c>
      <c r="F9" s="47">
        <f t="shared" si="0"/>
        <v>43050</v>
      </c>
      <c r="G9" s="47">
        <f t="shared" si="0"/>
        <v>43057</v>
      </c>
      <c r="H9" s="47">
        <f t="shared" si="0"/>
        <v>43064</v>
      </c>
      <c r="I9" s="47">
        <f t="shared" ref="I9:N9" si="1">J9-7</f>
        <v>43071</v>
      </c>
      <c r="J9" s="47">
        <f t="shared" si="1"/>
        <v>43078</v>
      </c>
      <c r="K9" s="47">
        <f t="shared" si="1"/>
        <v>43085</v>
      </c>
      <c r="L9" s="47">
        <f t="shared" si="1"/>
        <v>43092</v>
      </c>
      <c r="M9" s="47">
        <f t="shared" si="1"/>
        <v>43099</v>
      </c>
      <c r="N9" s="47">
        <f t="shared" si="1"/>
        <v>43106</v>
      </c>
      <c r="O9" s="47">
        <f>P9-7</f>
        <v>43113</v>
      </c>
      <c r="P9" s="47">
        <f>Q9-7</f>
        <v>43120</v>
      </c>
      <c r="Q9" s="47">
        <v>43127</v>
      </c>
      <c r="R9" s="47">
        <v>43134</v>
      </c>
      <c r="S9" s="47">
        <v>43141</v>
      </c>
      <c r="T9" s="47">
        <v>43148</v>
      </c>
      <c r="U9" s="47">
        <v>43155</v>
      </c>
      <c r="V9" s="47">
        <v>43162</v>
      </c>
      <c r="W9" s="47">
        <v>43169</v>
      </c>
      <c r="X9" s="47">
        <v>43176</v>
      </c>
      <c r="Y9" s="47">
        <v>43183</v>
      </c>
      <c r="Z9" s="47">
        <v>43190</v>
      </c>
      <c r="AA9" s="47">
        <v>43197</v>
      </c>
      <c r="AB9" s="47">
        <v>43204</v>
      </c>
      <c r="AC9" s="47">
        <v>43211</v>
      </c>
      <c r="AD9" s="47">
        <v>43218</v>
      </c>
      <c r="AE9" s="47">
        <v>43225</v>
      </c>
      <c r="AF9" s="47">
        <v>43232</v>
      </c>
      <c r="AG9" s="47">
        <v>43239</v>
      </c>
      <c r="AH9" s="47">
        <v>43246</v>
      </c>
      <c r="AI9" s="47">
        <f t="shared" ref="AI9:BN9" si="2">AH9+7</f>
        <v>43253</v>
      </c>
      <c r="AJ9" s="47">
        <f t="shared" si="2"/>
        <v>43260</v>
      </c>
      <c r="AK9" s="47">
        <f t="shared" si="2"/>
        <v>43267</v>
      </c>
      <c r="AL9" s="47">
        <f t="shared" si="2"/>
        <v>43274</v>
      </c>
      <c r="AM9" s="47">
        <f t="shared" si="2"/>
        <v>43281</v>
      </c>
      <c r="AN9" s="47">
        <f t="shared" si="2"/>
        <v>43288</v>
      </c>
      <c r="AO9" s="47">
        <f t="shared" si="2"/>
        <v>43295</v>
      </c>
      <c r="AP9" s="47">
        <f t="shared" si="2"/>
        <v>43302</v>
      </c>
      <c r="AQ9" s="47">
        <f t="shared" si="2"/>
        <v>43309</v>
      </c>
      <c r="AR9" s="47">
        <f t="shared" si="2"/>
        <v>43316</v>
      </c>
      <c r="AS9" s="47">
        <f t="shared" si="2"/>
        <v>43323</v>
      </c>
      <c r="AT9" s="47">
        <f t="shared" si="2"/>
        <v>43330</v>
      </c>
      <c r="AU9" s="47">
        <f t="shared" si="2"/>
        <v>43337</v>
      </c>
      <c r="AV9" s="47">
        <f t="shared" si="2"/>
        <v>43344</v>
      </c>
      <c r="AW9" s="47">
        <f t="shared" si="2"/>
        <v>43351</v>
      </c>
      <c r="AX9" s="47">
        <f t="shared" si="2"/>
        <v>43358</v>
      </c>
      <c r="AY9" s="47">
        <f t="shared" si="2"/>
        <v>43365</v>
      </c>
      <c r="AZ9" s="47">
        <f t="shared" si="2"/>
        <v>43372</v>
      </c>
      <c r="BA9" s="47">
        <f t="shared" si="2"/>
        <v>43379</v>
      </c>
      <c r="BB9" s="47">
        <f t="shared" si="2"/>
        <v>43386</v>
      </c>
      <c r="BC9" s="47">
        <f t="shared" si="2"/>
        <v>43393</v>
      </c>
      <c r="BD9" s="47">
        <f t="shared" si="2"/>
        <v>43400</v>
      </c>
      <c r="BE9" s="47">
        <f t="shared" si="2"/>
        <v>43407</v>
      </c>
      <c r="BF9" s="47">
        <f t="shared" si="2"/>
        <v>43414</v>
      </c>
      <c r="BG9" s="47">
        <f t="shared" si="2"/>
        <v>43421</v>
      </c>
      <c r="BH9" s="47">
        <f t="shared" si="2"/>
        <v>43428</v>
      </c>
      <c r="BI9" s="47">
        <f t="shared" si="2"/>
        <v>43435</v>
      </c>
      <c r="BJ9" s="47">
        <f t="shared" si="2"/>
        <v>43442</v>
      </c>
      <c r="BK9" s="47">
        <f t="shared" si="2"/>
        <v>43449</v>
      </c>
      <c r="BL9" s="47">
        <f t="shared" si="2"/>
        <v>43456</v>
      </c>
      <c r="BM9" s="47">
        <f t="shared" si="2"/>
        <v>43463</v>
      </c>
      <c r="BN9" s="47">
        <f t="shared" si="2"/>
        <v>43470</v>
      </c>
      <c r="BO9" s="47">
        <f t="shared" ref="BO9:CT9" si="3">BN9+7</f>
        <v>43477</v>
      </c>
      <c r="BP9" s="47">
        <f t="shared" si="3"/>
        <v>43484</v>
      </c>
      <c r="BQ9" s="47">
        <f t="shared" si="3"/>
        <v>43491</v>
      </c>
      <c r="BR9" s="47">
        <f t="shared" si="3"/>
        <v>43498</v>
      </c>
      <c r="BS9" s="47">
        <f t="shared" si="3"/>
        <v>43505</v>
      </c>
      <c r="BT9" s="47">
        <f t="shared" si="3"/>
        <v>43512</v>
      </c>
      <c r="BU9" s="47">
        <f t="shared" si="3"/>
        <v>43519</v>
      </c>
      <c r="BV9" s="47">
        <f t="shared" si="3"/>
        <v>43526</v>
      </c>
      <c r="BW9" s="47">
        <f t="shared" si="3"/>
        <v>43533</v>
      </c>
      <c r="BX9" s="47">
        <f t="shared" si="3"/>
        <v>43540</v>
      </c>
      <c r="BY9" s="47">
        <f t="shared" si="3"/>
        <v>43547</v>
      </c>
      <c r="BZ9" s="47">
        <f t="shared" si="3"/>
        <v>43554</v>
      </c>
      <c r="CA9" s="47">
        <f t="shared" si="3"/>
        <v>43561</v>
      </c>
      <c r="CB9" s="47">
        <f t="shared" si="3"/>
        <v>43568</v>
      </c>
      <c r="CC9" s="47">
        <f t="shared" si="3"/>
        <v>43575</v>
      </c>
      <c r="CD9" s="47">
        <f t="shared" si="3"/>
        <v>43582</v>
      </c>
      <c r="CE9" s="47">
        <f t="shared" si="3"/>
        <v>43589</v>
      </c>
      <c r="CF9" s="47">
        <f t="shared" si="3"/>
        <v>43596</v>
      </c>
      <c r="CG9" s="47">
        <f t="shared" si="3"/>
        <v>43603</v>
      </c>
      <c r="CH9" s="47">
        <f t="shared" si="3"/>
        <v>43610</v>
      </c>
      <c r="CI9" s="47">
        <f t="shared" si="3"/>
        <v>43617</v>
      </c>
      <c r="CJ9" s="47">
        <f t="shared" si="3"/>
        <v>43624</v>
      </c>
      <c r="CK9" s="47">
        <f t="shared" si="3"/>
        <v>43631</v>
      </c>
      <c r="CL9" s="47">
        <f t="shared" si="3"/>
        <v>43638</v>
      </c>
      <c r="CM9" s="47">
        <f t="shared" si="3"/>
        <v>43645</v>
      </c>
      <c r="CN9" s="47">
        <f t="shared" si="3"/>
        <v>43652</v>
      </c>
      <c r="CO9" s="47">
        <f t="shared" si="3"/>
        <v>43659</v>
      </c>
      <c r="CP9" s="47">
        <f t="shared" si="3"/>
        <v>43666</v>
      </c>
      <c r="CQ9" s="47">
        <f t="shared" si="3"/>
        <v>43673</v>
      </c>
      <c r="CR9" s="47">
        <f t="shared" si="3"/>
        <v>43680</v>
      </c>
      <c r="CS9" s="47">
        <f t="shared" si="3"/>
        <v>43687</v>
      </c>
      <c r="CT9" s="47">
        <f t="shared" si="3"/>
        <v>43694</v>
      </c>
      <c r="CU9" s="47">
        <f t="shared" ref="CU9:DZ9" si="4">CT9+7</f>
        <v>43701</v>
      </c>
      <c r="CV9" s="47">
        <f t="shared" si="4"/>
        <v>43708</v>
      </c>
      <c r="CW9" s="47">
        <f t="shared" si="4"/>
        <v>43715</v>
      </c>
      <c r="CX9" s="47">
        <f t="shared" si="4"/>
        <v>43722</v>
      </c>
      <c r="CY9" s="47">
        <f t="shared" si="4"/>
        <v>43729</v>
      </c>
      <c r="CZ9" s="47">
        <f t="shared" si="4"/>
        <v>43736</v>
      </c>
      <c r="DA9" s="47">
        <f t="shared" si="4"/>
        <v>43743</v>
      </c>
      <c r="DB9" s="47">
        <f t="shared" si="4"/>
        <v>43750</v>
      </c>
      <c r="DC9" s="47">
        <f t="shared" si="4"/>
        <v>43757</v>
      </c>
      <c r="DD9" s="47">
        <f t="shared" si="4"/>
        <v>43764</v>
      </c>
      <c r="DE9" s="47">
        <f t="shared" si="4"/>
        <v>43771</v>
      </c>
      <c r="DF9" s="47">
        <f t="shared" si="4"/>
        <v>43778</v>
      </c>
      <c r="DG9" s="47">
        <f t="shared" si="4"/>
        <v>43785</v>
      </c>
      <c r="DH9" s="47">
        <f t="shared" si="4"/>
        <v>43792</v>
      </c>
      <c r="DI9" s="47">
        <f t="shared" si="4"/>
        <v>43799</v>
      </c>
      <c r="DJ9" s="47">
        <f t="shared" si="4"/>
        <v>43806</v>
      </c>
      <c r="DK9" s="47">
        <f t="shared" si="4"/>
        <v>43813</v>
      </c>
      <c r="DL9" s="47">
        <f t="shared" si="4"/>
        <v>43820</v>
      </c>
      <c r="DM9" s="47">
        <f t="shared" si="4"/>
        <v>43827</v>
      </c>
      <c r="DN9" s="47">
        <f t="shared" si="4"/>
        <v>43834</v>
      </c>
      <c r="DO9" s="47">
        <f t="shared" si="4"/>
        <v>43841</v>
      </c>
      <c r="DP9" s="47">
        <f t="shared" si="4"/>
        <v>43848</v>
      </c>
      <c r="DQ9" s="47">
        <f t="shared" si="4"/>
        <v>43855</v>
      </c>
      <c r="DR9" s="47">
        <f t="shared" si="4"/>
        <v>43862</v>
      </c>
      <c r="DS9" s="47">
        <f t="shared" si="4"/>
        <v>43869</v>
      </c>
      <c r="DT9" s="47">
        <f t="shared" si="4"/>
        <v>43876</v>
      </c>
      <c r="DU9" s="47">
        <f t="shared" si="4"/>
        <v>43883</v>
      </c>
      <c r="DV9" s="47">
        <f t="shared" si="4"/>
        <v>43890</v>
      </c>
      <c r="DW9" s="47">
        <f t="shared" si="4"/>
        <v>43897</v>
      </c>
      <c r="DX9" s="47">
        <f t="shared" si="4"/>
        <v>43904</v>
      </c>
      <c r="DY9" s="47">
        <f t="shared" si="4"/>
        <v>43911</v>
      </c>
      <c r="DZ9" s="47">
        <f t="shared" si="4"/>
        <v>43918</v>
      </c>
      <c r="EA9" s="47">
        <f t="shared" ref="EA9:FH9" si="5">DZ9+7</f>
        <v>43925</v>
      </c>
      <c r="EB9" s="47">
        <f t="shared" si="5"/>
        <v>43932</v>
      </c>
      <c r="EC9" s="47">
        <f t="shared" si="5"/>
        <v>43939</v>
      </c>
      <c r="ED9" s="47">
        <f t="shared" si="5"/>
        <v>43946</v>
      </c>
      <c r="EE9" s="47">
        <f t="shared" si="5"/>
        <v>43953</v>
      </c>
      <c r="EF9" s="47">
        <f t="shared" si="5"/>
        <v>43960</v>
      </c>
      <c r="EG9" s="47">
        <f t="shared" si="5"/>
        <v>43967</v>
      </c>
      <c r="EH9" s="47">
        <f t="shared" si="5"/>
        <v>43974</v>
      </c>
      <c r="EI9" s="47">
        <f t="shared" si="5"/>
        <v>43981</v>
      </c>
      <c r="EJ9" s="47">
        <f t="shared" si="5"/>
        <v>43988</v>
      </c>
      <c r="EK9" s="47">
        <f t="shared" si="5"/>
        <v>43995</v>
      </c>
      <c r="EL9" s="47">
        <f t="shared" si="5"/>
        <v>44002</v>
      </c>
      <c r="EM9" s="47">
        <f t="shared" si="5"/>
        <v>44009</v>
      </c>
      <c r="EN9" s="47">
        <f t="shared" si="5"/>
        <v>44016</v>
      </c>
      <c r="EO9" s="47">
        <f t="shared" si="5"/>
        <v>44023</v>
      </c>
      <c r="EP9" s="47">
        <f t="shared" si="5"/>
        <v>44030</v>
      </c>
      <c r="EQ9" s="47">
        <f t="shared" si="5"/>
        <v>44037</v>
      </c>
      <c r="ER9" s="47">
        <f t="shared" si="5"/>
        <v>44044</v>
      </c>
      <c r="ES9" s="47">
        <f t="shared" si="5"/>
        <v>44051</v>
      </c>
      <c r="ET9" s="47">
        <f t="shared" si="5"/>
        <v>44058</v>
      </c>
      <c r="EU9" s="47">
        <f t="shared" si="5"/>
        <v>44065</v>
      </c>
      <c r="EV9" s="47">
        <f t="shared" si="5"/>
        <v>44072</v>
      </c>
      <c r="EW9" s="47">
        <f t="shared" si="5"/>
        <v>44079</v>
      </c>
      <c r="EX9" s="47">
        <f t="shared" si="5"/>
        <v>44086</v>
      </c>
      <c r="EY9" s="47">
        <f t="shared" si="5"/>
        <v>44093</v>
      </c>
      <c r="EZ9" s="47">
        <f t="shared" si="5"/>
        <v>44100</v>
      </c>
      <c r="FA9" s="47">
        <f t="shared" si="5"/>
        <v>44107</v>
      </c>
      <c r="FB9" s="47">
        <f t="shared" si="5"/>
        <v>44114</v>
      </c>
      <c r="FC9" s="47">
        <f t="shared" si="5"/>
        <v>44121</v>
      </c>
      <c r="FD9" s="47">
        <f t="shared" si="5"/>
        <v>44128</v>
      </c>
      <c r="FE9" s="47">
        <f t="shared" si="5"/>
        <v>44135</v>
      </c>
      <c r="FF9" s="47">
        <f t="shared" si="5"/>
        <v>44142</v>
      </c>
      <c r="FG9" s="47">
        <f t="shared" si="5"/>
        <v>44149</v>
      </c>
      <c r="FH9" s="47">
        <f t="shared" si="5"/>
        <v>44156</v>
      </c>
      <c r="FI9" s="47">
        <f t="shared" ref="FI9" si="6">FH9+7</f>
        <v>44163</v>
      </c>
      <c r="FJ9" s="47">
        <f t="shared" ref="FJ9" si="7">FI9+7</f>
        <v>44170</v>
      </c>
      <c r="FK9" s="47">
        <f t="shared" ref="FK9" si="8">FJ9+7</f>
        <v>44177</v>
      </c>
      <c r="FL9" s="47">
        <f t="shared" ref="FL9:FM9" si="9">FK9+7</f>
        <v>44184</v>
      </c>
      <c r="FM9" s="47">
        <f t="shared" si="9"/>
        <v>44191</v>
      </c>
      <c r="FN9" s="47">
        <f t="shared" ref="FN9" si="10">FM9+7</f>
        <v>44198</v>
      </c>
      <c r="FO9" s="47">
        <f t="shared" ref="FO9" si="11">FN9+7</f>
        <v>44205</v>
      </c>
      <c r="FP9" s="47">
        <f t="shared" ref="FP9" si="12">FO9+7</f>
        <v>44212</v>
      </c>
      <c r="FQ9" s="47">
        <f t="shared" ref="FQ9" si="13">FP9+7</f>
        <v>44219</v>
      </c>
      <c r="FR9" s="47">
        <f t="shared" ref="FR9" si="14">FQ9+7</f>
        <v>44226</v>
      </c>
      <c r="FS9" s="47">
        <f t="shared" ref="FS9" si="15">FR9+7</f>
        <v>44233</v>
      </c>
      <c r="FT9" s="47">
        <f t="shared" ref="FT9" si="16">FS9+7</f>
        <v>44240</v>
      </c>
      <c r="FU9" s="47">
        <f t="shared" ref="FU9" si="17">FT9+7</f>
        <v>44247</v>
      </c>
      <c r="FV9" s="47">
        <f t="shared" ref="FV9" si="18">FU9+7</f>
        <v>44254</v>
      </c>
      <c r="FW9" s="47">
        <f t="shared" ref="FW9" si="19">FV9+7</f>
        <v>44261</v>
      </c>
      <c r="FX9" s="47">
        <f t="shared" ref="FX9" si="20">FW9+7</f>
        <v>44268</v>
      </c>
      <c r="FY9" s="47">
        <f t="shared" ref="FY9" si="21">FX9+7</f>
        <v>44275</v>
      </c>
      <c r="FZ9" s="47">
        <f t="shared" ref="FZ9" si="22">FY9+7</f>
        <v>44282</v>
      </c>
      <c r="GA9" s="47">
        <f t="shared" ref="GA9" si="23">FZ9+7</f>
        <v>44289</v>
      </c>
      <c r="GB9" s="47">
        <f t="shared" ref="GB9" si="24">GA9+7</f>
        <v>44296</v>
      </c>
      <c r="GC9" s="47">
        <f t="shared" ref="GC9" si="25">GB9+7</f>
        <v>44303</v>
      </c>
      <c r="GD9" s="47">
        <f t="shared" ref="GD9" si="26">GC9+7</f>
        <v>44310</v>
      </c>
      <c r="GE9" s="47">
        <f t="shared" ref="GE9" si="27">GD9+7</f>
        <v>44317</v>
      </c>
      <c r="GF9" s="47">
        <f t="shared" ref="GF9" si="28">GE9+7</f>
        <v>44324</v>
      </c>
      <c r="GG9" s="47">
        <f t="shared" ref="GG9" si="29">GF9+7</f>
        <v>44331</v>
      </c>
      <c r="GH9" s="47">
        <f t="shared" ref="GH9" si="30">GG9+7</f>
        <v>44338</v>
      </c>
      <c r="GI9" s="47">
        <f t="shared" ref="GI9" si="31">GH9+7</f>
        <v>44345</v>
      </c>
      <c r="GJ9" s="47">
        <f t="shared" ref="GJ9" si="32">GI9+7</f>
        <v>44352</v>
      </c>
      <c r="GK9" s="47">
        <f t="shared" ref="GK9" si="33">GJ9+7</f>
        <v>44359</v>
      </c>
      <c r="GL9" s="47">
        <f t="shared" ref="GL9" si="34">GK9+7</f>
        <v>44366</v>
      </c>
      <c r="GM9" s="47">
        <f t="shared" ref="GM9" si="35">GL9+7</f>
        <v>44373</v>
      </c>
      <c r="GN9" s="47">
        <f t="shared" ref="GN9" si="36">GM9+7</f>
        <v>44380</v>
      </c>
      <c r="GO9" s="47">
        <f t="shared" ref="GO9" si="37">GN9+7</f>
        <v>44387</v>
      </c>
      <c r="GP9" s="47">
        <f t="shared" ref="GP9" si="38">GO9+7</f>
        <v>44394</v>
      </c>
      <c r="GQ9" s="47">
        <f t="shared" ref="GQ9" si="39">GP9+7</f>
        <v>44401</v>
      </c>
      <c r="GR9" s="47">
        <f t="shared" ref="GR9" si="40">GQ9+7</f>
        <v>44408</v>
      </c>
      <c r="GS9" s="47">
        <f t="shared" ref="GS9" si="41">GR9+7</f>
        <v>44415</v>
      </c>
      <c r="GT9" s="47">
        <f t="shared" ref="GT9" si="42">GS9+7</f>
        <v>44422</v>
      </c>
      <c r="GU9" s="47">
        <f t="shared" ref="GU9" si="43">GT9+7</f>
        <v>44429</v>
      </c>
      <c r="GV9" s="47">
        <f t="shared" ref="GV9" si="44">GU9+7</f>
        <v>44436</v>
      </c>
      <c r="GW9" s="47">
        <f t="shared" ref="GW9" si="45">GV9+7</f>
        <v>44443</v>
      </c>
      <c r="GX9" s="47">
        <f t="shared" ref="GX9" si="46">GW9+7</f>
        <v>44450</v>
      </c>
      <c r="GY9" s="47">
        <f t="shared" ref="GY9" si="47">GX9+7</f>
        <v>44457</v>
      </c>
      <c r="GZ9" s="47">
        <f t="shared" ref="GZ9" si="48">GY9+7</f>
        <v>44464</v>
      </c>
      <c r="HA9" s="47">
        <f t="shared" ref="HA9" si="49">GZ9+7</f>
        <v>44471</v>
      </c>
      <c r="HB9" s="47">
        <f t="shared" ref="HB9" si="50">HA9+7</f>
        <v>44478</v>
      </c>
      <c r="HC9" s="47">
        <f t="shared" ref="HC9" si="51">HB9+7</f>
        <v>44485</v>
      </c>
      <c r="HD9" s="47">
        <f t="shared" ref="HD9" si="52">HC9+7</f>
        <v>44492</v>
      </c>
      <c r="HE9" s="47">
        <f t="shared" ref="HE9" si="53">HD9+7</f>
        <v>44499</v>
      </c>
      <c r="HF9" s="47">
        <f t="shared" ref="HF9" si="54">HE9+7</f>
        <v>44506</v>
      </c>
      <c r="HG9" s="47">
        <f t="shared" ref="HG9" si="55">HF9+7</f>
        <v>44513</v>
      </c>
      <c r="HH9" s="47">
        <f t="shared" ref="HH9" si="56">HG9+7</f>
        <v>44520</v>
      </c>
      <c r="HI9" s="47">
        <f t="shared" ref="HI9" si="57">HH9+7</f>
        <v>44527</v>
      </c>
      <c r="HJ9" s="47">
        <f t="shared" ref="HJ9" si="58">HI9+7</f>
        <v>44534</v>
      </c>
      <c r="HK9" s="47">
        <f t="shared" ref="HK9" si="59">HJ9+7</f>
        <v>44541</v>
      </c>
      <c r="HL9" s="47">
        <f t="shared" ref="HL9" si="60">HK9+7</f>
        <v>44548</v>
      </c>
      <c r="HM9" s="47">
        <f t="shared" ref="HM9" si="61">HL9+7</f>
        <v>44555</v>
      </c>
      <c r="HN9" s="47">
        <f t="shared" ref="HN9" si="62">HM9+7</f>
        <v>44562</v>
      </c>
      <c r="HO9" s="47">
        <f t="shared" ref="HO9" si="63">HN9+7</f>
        <v>44569</v>
      </c>
      <c r="HP9" s="47">
        <f t="shared" ref="HP9" si="64">HO9+7</f>
        <v>44576</v>
      </c>
      <c r="HQ9" s="47">
        <f t="shared" ref="HQ9" si="65">HP9+7</f>
        <v>44583</v>
      </c>
      <c r="HR9" s="47">
        <f t="shared" ref="HR9" si="66">HQ9+7</f>
        <v>44590</v>
      </c>
      <c r="HS9" s="47">
        <f t="shared" ref="HS9" si="67">HR9+7</f>
        <v>44597</v>
      </c>
      <c r="HT9" s="47">
        <f t="shared" ref="HT9" si="68">HS9+7</f>
        <v>44604</v>
      </c>
      <c r="HU9" s="47">
        <f t="shared" ref="HU9" si="69">HT9+7</f>
        <v>44611</v>
      </c>
      <c r="HV9" s="47">
        <f t="shared" ref="HV9" si="70">HU9+7</f>
        <v>44618</v>
      </c>
      <c r="HW9" s="47">
        <f t="shared" ref="HW9" si="71">HV9+7</f>
        <v>44625</v>
      </c>
      <c r="HX9" s="47">
        <f t="shared" ref="HX9" si="72">HW9+7</f>
        <v>44632</v>
      </c>
      <c r="HY9" s="47">
        <f t="shared" ref="HY9" si="73">HX9+7</f>
        <v>44639</v>
      </c>
      <c r="HZ9" s="47">
        <f t="shared" ref="HZ9" si="74">HY9+7</f>
        <v>44646</v>
      </c>
      <c r="IA9" s="47">
        <f t="shared" ref="IA9" si="75">HZ9+7</f>
        <v>44653</v>
      </c>
      <c r="IB9" s="47">
        <f t="shared" ref="IB9" si="76">IA9+7</f>
        <v>44660</v>
      </c>
      <c r="IC9" s="47">
        <f t="shared" ref="IC9" si="77">IB9+7</f>
        <v>44667</v>
      </c>
      <c r="ID9" s="47">
        <f t="shared" ref="ID9" si="78">IC9+7</f>
        <v>44674</v>
      </c>
      <c r="IE9" s="47">
        <f t="shared" ref="IE9" si="79">ID9+7</f>
        <v>44681</v>
      </c>
      <c r="IF9" s="47">
        <f t="shared" ref="IF9" si="80">IE9+7</f>
        <v>44688</v>
      </c>
      <c r="IG9" s="47">
        <f t="shared" ref="IG9" si="81">IF9+7</f>
        <v>44695</v>
      </c>
      <c r="IH9" s="47">
        <f t="shared" ref="IH9" si="82">IG9+7</f>
        <v>44702</v>
      </c>
      <c r="II9" s="47">
        <f t="shared" ref="II9" si="83">IH9+7</f>
        <v>44709</v>
      </c>
      <c r="IJ9" s="47">
        <f t="shared" ref="IJ9" si="84">II9+7</f>
        <v>44716</v>
      </c>
      <c r="IK9" s="47">
        <f t="shared" ref="IK9" si="85">IJ9+7</f>
        <v>44723</v>
      </c>
      <c r="IL9" s="47">
        <f t="shared" ref="IL9" si="86">IK9+7</f>
        <v>44730</v>
      </c>
      <c r="IM9" s="47">
        <f t="shared" ref="IM9" si="87">IL9+7</f>
        <v>44737</v>
      </c>
      <c r="IN9" s="47">
        <f t="shared" ref="IN9" si="88">IM9+7</f>
        <v>44744</v>
      </c>
      <c r="IO9" s="47">
        <f t="shared" ref="IO9" si="89">IN9+7</f>
        <v>44751</v>
      </c>
      <c r="IP9" s="47">
        <f t="shared" ref="IP9" si="90">IO9+7</f>
        <v>44758</v>
      </c>
      <c r="IQ9" s="47">
        <f t="shared" ref="IQ9" si="91">IP9+7</f>
        <v>44765</v>
      </c>
      <c r="IR9" s="47">
        <f t="shared" ref="IR9" si="92">IQ9+7</f>
        <v>44772</v>
      </c>
      <c r="IS9" s="47">
        <f t="shared" ref="IS9" si="93">IR9+7</f>
        <v>44779</v>
      </c>
      <c r="IT9" s="47">
        <f t="shared" ref="IT9" si="94">IS9+7</f>
        <v>44786</v>
      </c>
      <c r="IU9" s="47">
        <f t="shared" ref="IU9" si="95">IT9+7</f>
        <v>44793</v>
      </c>
      <c r="IV9" s="47">
        <f t="shared" ref="IV9" si="96">IU9+7</f>
        <v>44800</v>
      </c>
      <c r="IW9" s="47">
        <f t="shared" ref="IW9" si="97">IV9+7</f>
        <v>44807</v>
      </c>
      <c r="IX9" s="47">
        <f t="shared" ref="IX9" si="98">IW9+7</f>
        <v>44814</v>
      </c>
      <c r="IY9" s="47">
        <f t="shared" ref="IY9" si="99">IX9+7</f>
        <v>44821</v>
      </c>
      <c r="IZ9" s="47">
        <f t="shared" ref="IZ9" si="100">IY9+7</f>
        <v>44828</v>
      </c>
      <c r="JA9" s="47">
        <f t="shared" ref="JA9" si="101">IZ9+7</f>
        <v>44835</v>
      </c>
      <c r="JB9" s="47">
        <f t="shared" ref="JB9" si="102">JA9+7</f>
        <v>44842</v>
      </c>
      <c r="JC9" s="47">
        <f t="shared" ref="JC9" si="103">JB9+7</f>
        <v>44849</v>
      </c>
      <c r="JD9" s="47">
        <f t="shared" ref="JD9" si="104">JC9+7</f>
        <v>44856</v>
      </c>
      <c r="JE9" s="47">
        <f t="shared" ref="JE9" si="105">JD9+7</f>
        <v>44863</v>
      </c>
      <c r="JF9" s="47">
        <f t="shared" ref="JF9" si="106">JE9+7</f>
        <v>44870</v>
      </c>
      <c r="JG9" s="47">
        <f t="shared" ref="JG9" si="107">JF9+7</f>
        <v>44877</v>
      </c>
      <c r="JH9" s="47">
        <f t="shared" ref="JH9" si="108">JG9+7</f>
        <v>44884</v>
      </c>
      <c r="JI9" s="47">
        <f t="shared" ref="JI9" si="109">JH9+7</f>
        <v>44891</v>
      </c>
      <c r="JJ9" s="47">
        <f t="shared" ref="JJ9" si="110">JI9+7</f>
        <v>44898</v>
      </c>
      <c r="JK9" s="47">
        <f t="shared" ref="JK9" si="111">JJ9+7</f>
        <v>44905</v>
      </c>
      <c r="JL9" s="47">
        <f t="shared" ref="JL9" si="112">JK9+7</f>
        <v>44912</v>
      </c>
      <c r="JM9" s="47">
        <f t="shared" ref="JM9" si="113">JL9+7</f>
        <v>44919</v>
      </c>
      <c r="JN9" s="47">
        <f t="shared" ref="JN9" si="114">JM9+7</f>
        <v>44926</v>
      </c>
      <c r="JO9" s="47">
        <f t="shared" ref="JO9" si="115">JN9+7</f>
        <v>44933</v>
      </c>
      <c r="JP9" s="12">
        <f t="shared" ref="JP9" si="116">JO9+7</f>
        <v>44940</v>
      </c>
      <c r="JQ9" s="12">
        <f t="shared" ref="JQ9" si="117">JP9+7</f>
        <v>44947</v>
      </c>
      <c r="JR9" s="12">
        <f t="shared" ref="JR9" si="118">JQ9+7</f>
        <v>44954</v>
      </c>
      <c r="JS9" s="12">
        <f t="shared" ref="JS9" si="119">JR9+7</f>
        <v>44961</v>
      </c>
      <c r="JT9" s="12">
        <f t="shared" ref="JT9" si="120">JS9+7</f>
        <v>44968</v>
      </c>
      <c r="JU9" s="12">
        <f t="shared" ref="JU9" si="121">JT9+7</f>
        <v>44975</v>
      </c>
      <c r="JV9" s="12">
        <f t="shared" ref="JV9" si="122">JU9+7</f>
        <v>44982</v>
      </c>
      <c r="JW9" s="12">
        <f t="shared" ref="JW9" si="123">JV9+7</f>
        <v>44989</v>
      </c>
      <c r="JX9" s="12">
        <f t="shared" ref="JX9" si="124">JW9+7</f>
        <v>44996</v>
      </c>
      <c r="JY9" s="12">
        <f t="shared" ref="JY9" si="125">JX9+7</f>
        <v>45003</v>
      </c>
      <c r="JZ9" s="12">
        <f t="shared" ref="JZ9" si="126">JY9+7</f>
        <v>45010</v>
      </c>
      <c r="KA9" s="12">
        <f t="shared" ref="KA9" si="127">JZ9+7</f>
        <v>45017</v>
      </c>
      <c r="KB9" s="12">
        <f t="shared" ref="KB9" si="128">KA9+7</f>
        <v>45024</v>
      </c>
      <c r="KC9" s="12">
        <f t="shared" ref="KC9" si="129">KB9+7</f>
        <v>45031</v>
      </c>
      <c r="KD9" s="12">
        <f t="shared" ref="KD9" si="130">KC9+7</f>
        <v>45038</v>
      </c>
      <c r="KE9" s="12">
        <f t="shared" ref="KE9" si="131">KD9+7</f>
        <v>45045</v>
      </c>
      <c r="KF9" s="12">
        <f t="shared" ref="KF9" si="132">KE9+7</f>
        <v>45052</v>
      </c>
      <c r="KG9" s="12">
        <f t="shared" ref="KG9" si="133">KF9+7</f>
        <v>45059</v>
      </c>
      <c r="KH9" s="12">
        <f t="shared" ref="KH9" si="134">KG9+7</f>
        <v>45066</v>
      </c>
      <c r="KI9" s="12">
        <f t="shared" ref="KI9" si="135">KH9+7</f>
        <v>45073</v>
      </c>
      <c r="KJ9" s="12">
        <f t="shared" ref="KJ9" si="136">KI9+7</f>
        <v>45080</v>
      </c>
      <c r="KK9" s="12">
        <f t="shared" ref="KK9" si="137">KJ9+7</f>
        <v>45087</v>
      </c>
      <c r="KL9" s="12">
        <f t="shared" ref="KL9" si="138">KK9+7</f>
        <v>45094</v>
      </c>
      <c r="KM9" s="12">
        <f t="shared" ref="KM9" si="139">KL9+7</f>
        <v>45101</v>
      </c>
    </row>
    <row r="10" spans="1:299">
      <c r="B10" s="17" t="s">
        <v>363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8">
        <v>201801</v>
      </c>
      <c r="R10" s="8">
        <v>201802</v>
      </c>
      <c r="S10" s="8">
        <v>201803</v>
      </c>
      <c r="T10" s="8">
        <v>201804</v>
      </c>
      <c r="U10" s="8">
        <v>201805</v>
      </c>
      <c r="V10" s="8" t="s">
        <v>50</v>
      </c>
      <c r="W10" s="8" t="s">
        <v>51</v>
      </c>
      <c r="X10" s="8" t="s">
        <v>52</v>
      </c>
      <c r="Y10" s="8" t="s">
        <v>53</v>
      </c>
      <c r="Z10" s="8" t="s">
        <v>61</v>
      </c>
      <c r="AA10" s="8" t="s">
        <v>62</v>
      </c>
      <c r="AB10" s="8" t="s">
        <v>63</v>
      </c>
      <c r="AC10" s="8" t="s">
        <v>64</v>
      </c>
      <c r="AD10" s="8" t="s">
        <v>65</v>
      </c>
      <c r="AE10" s="8" t="s">
        <v>66</v>
      </c>
      <c r="AF10" s="8" t="s">
        <v>67</v>
      </c>
      <c r="AG10" s="8" t="s">
        <v>68</v>
      </c>
      <c r="AH10" s="8" t="s">
        <v>69</v>
      </c>
      <c r="AI10" s="8" t="s">
        <v>76</v>
      </c>
      <c r="AJ10" s="8" t="s">
        <v>77</v>
      </c>
      <c r="AK10" s="8" t="s">
        <v>78</v>
      </c>
      <c r="AL10" s="8" t="s">
        <v>79</v>
      </c>
      <c r="AM10" s="8" t="s">
        <v>80</v>
      </c>
      <c r="AN10" s="8" t="s">
        <v>120</v>
      </c>
      <c r="AO10" s="8" t="s">
        <v>121</v>
      </c>
      <c r="AP10" s="8" t="s">
        <v>122</v>
      </c>
      <c r="AQ10" s="8" t="s">
        <v>123</v>
      </c>
      <c r="AR10" s="8" t="s">
        <v>124</v>
      </c>
      <c r="AS10" s="8" t="s">
        <v>125</v>
      </c>
      <c r="AT10" s="8" t="s">
        <v>126</v>
      </c>
      <c r="AU10" s="8" t="s">
        <v>127</v>
      </c>
      <c r="AV10" s="8" t="s">
        <v>185</v>
      </c>
      <c r="AW10" s="8" t="s">
        <v>186</v>
      </c>
      <c r="AX10" s="8" t="s">
        <v>187</v>
      </c>
      <c r="AY10" s="8" t="s">
        <v>188</v>
      </c>
      <c r="AZ10" s="8" t="s">
        <v>189</v>
      </c>
      <c r="BA10" s="8" t="s">
        <v>192</v>
      </c>
      <c r="BB10" s="8" t="s">
        <v>193</v>
      </c>
      <c r="BC10" s="8" t="s">
        <v>194</v>
      </c>
      <c r="BD10" s="8" t="s">
        <v>195</v>
      </c>
      <c r="BE10" s="8" t="s">
        <v>201</v>
      </c>
      <c r="BF10" s="8" t="s">
        <v>202</v>
      </c>
      <c r="BG10" s="8" t="s">
        <v>203</v>
      </c>
      <c r="BH10" s="8" t="s">
        <v>204</v>
      </c>
      <c r="BI10" s="8" t="s">
        <v>205</v>
      </c>
      <c r="BJ10" s="8" t="s">
        <v>206</v>
      </c>
      <c r="BK10" s="8" t="s">
        <v>207</v>
      </c>
      <c r="BL10" s="8" t="s">
        <v>208</v>
      </c>
      <c r="BM10" s="8" t="s">
        <v>209</v>
      </c>
      <c r="BN10" s="8" t="s">
        <v>211</v>
      </c>
      <c r="BO10" s="8" t="s">
        <v>212</v>
      </c>
      <c r="BP10" s="8" t="s">
        <v>213</v>
      </c>
      <c r="BQ10" s="8" t="s">
        <v>214</v>
      </c>
      <c r="BR10" s="8" t="s">
        <v>215</v>
      </c>
      <c r="BS10" s="8" t="s">
        <v>216</v>
      </c>
      <c r="BT10" s="8" t="s">
        <v>217</v>
      </c>
      <c r="BU10" s="8" t="s">
        <v>218</v>
      </c>
      <c r="BV10" s="8" t="s">
        <v>219</v>
      </c>
      <c r="BW10" s="8" t="s">
        <v>220</v>
      </c>
      <c r="BX10" s="8" t="s">
        <v>221</v>
      </c>
      <c r="BY10" s="8" t="s">
        <v>222</v>
      </c>
      <c r="BZ10" s="8" t="s">
        <v>223</v>
      </c>
      <c r="CA10" s="8" t="s">
        <v>224</v>
      </c>
      <c r="CB10" s="8" t="s">
        <v>225</v>
      </c>
      <c r="CC10" s="8" t="s">
        <v>226</v>
      </c>
      <c r="CD10" s="8" t="s">
        <v>227</v>
      </c>
      <c r="CE10" s="8" t="s">
        <v>228</v>
      </c>
      <c r="CF10" s="8" t="s">
        <v>229</v>
      </c>
      <c r="CG10" s="8" t="s">
        <v>230</v>
      </c>
      <c r="CH10" s="8" t="s">
        <v>231</v>
      </c>
      <c r="CI10" s="8" t="s">
        <v>232</v>
      </c>
      <c r="CJ10" s="8" t="s">
        <v>233</v>
      </c>
      <c r="CK10" s="8" t="s">
        <v>234</v>
      </c>
      <c r="CL10" s="8" t="s">
        <v>235</v>
      </c>
      <c r="CM10" s="8" t="s">
        <v>236</v>
      </c>
      <c r="CN10" s="8" t="s">
        <v>320</v>
      </c>
      <c r="CO10" s="8" t="s">
        <v>321</v>
      </c>
      <c r="CP10" s="8" t="s">
        <v>322</v>
      </c>
      <c r="CQ10" s="8" t="s">
        <v>323</v>
      </c>
      <c r="CR10" s="8" t="s">
        <v>330</v>
      </c>
      <c r="CS10" s="8" t="s">
        <v>331</v>
      </c>
      <c r="CT10" s="8" t="s">
        <v>332</v>
      </c>
      <c r="CU10" s="8" t="s">
        <v>333</v>
      </c>
      <c r="CV10" s="8" t="s">
        <v>334</v>
      </c>
      <c r="CW10" s="8" t="s">
        <v>335</v>
      </c>
      <c r="CX10" s="8" t="s">
        <v>336</v>
      </c>
      <c r="CY10" s="8" t="s">
        <v>337</v>
      </c>
      <c r="CZ10" s="8" t="s">
        <v>339</v>
      </c>
      <c r="DA10" s="8" t="s">
        <v>340</v>
      </c>
      <c r="DB10" s="8" t="s">
        <v>341</v>
      </c>
      <c r="DC10" s="8" t="s">
        <v>342</v>
      </c>
      <c r="DD10" s="8" t="s">
        <v>343</v>
      </c>
      <c r="DE10" s="8" t="s">
        <v>346</v>
      </c>
      <c r="DF10" s="8" t="s">
        <v>347</v>
      </c>
      <c r="DG10" s="8" t="s">
        <v>348</v>
      </c>
      <c r="DH10" s="8" t="s">
        <v>349</v>
      </c>
      <c r="DI10" s="8" t="s">
        <v>350</v>
      </c>
      <c r="DJ10" s="8" t="s">
        <v>364</v>
      </c>
      <c r="DK10" s="8" t="s">
        <v>365</v>
      </c>
      <c r="DL10" s="8" t="s">
        <v>366</v>
      </c>
      <c r="DM10" s="8" t="s">
        <v>367</v>
      </c>
      <c r="DN10" s="8" t="s">
        <v>368</v>
      </c>
      <c r="DO10" s="8" t="s">
        <v>369</v>
      </c>
      <c r="DP10" s="8" t="s">
        <v>370</v>
      </c>
      <c r="DQ10" s="8" t="s">
        <v>408</v>
      </c>
      <c r="DR10" s="8" t="s">
        <v>409</v>
      </c>
      <c r="DS10" s="8" t="s">
        <v>371</v>
      </c>
      <c r="DT10" s="8" t="s">
        <v>372</v>
      </c>
      <c r="DU10" s="8" t="s">
        <v>373</v>
      </c>
      <c r="DV10" s="8" t="s">
        <v>374</v>
      </c>
      <c r="DW10" s="8" t="s">
        <v>375</v>
      </c>
      <c r="DX10" s="8" t="s">
        <v>376</v>
      </c>
      <c r="DY10" s="8" t="s">
        <v>377</v>
      </c>
      <c r="DZ10" s="8" t="s">
        <v>378</v>
      </c>
      <c r="EA10" s="8" t="s">
        <v>379</v>
      </c>
      <c r="EB10" s="8" t="s">
        <v>380</v>
      </c>
      <c r="EC10" s="8" t="s">
        <v>382</v>
      </c>
      <c r="ED10" s="8" t="s">
        <v>383</v>
      </c>
      <c r="EE10" s="8" t="s">
        <v>384</v>
      </c>
      <c r="EF10" s="8" t="s">
        <v>385</v>
      </c>
      <c r="EG10" s="8" t="s">
        <v>386</v>
      </c>
      <c r="EH10" s="8" t="s">
        <v>387</v>
      </c>
      <c r="EI10" s="8" t="s">
        <v>388</v>
      </c>
      <c r="EJ10" s="8" t="s">
        <v>389</v>
      </c>
      <c r="EK10" s="8" t="s">
        <v>392</v>
      </c>
      <c r="EL10" s="8" t="s">
        <v>393</v>
      </c>
      <c r="EM10" s="8" t="s">
        <v>394</v>
      </c>
      <c r="EN10" s="8" t="s">
        <v>395</v>
      </c>
      <c r="EO10" s="8" t="s">
        <v>396</v>
      </c>
      <c r="EP10" s="8" t="s">
        <v>397</v>
      </c>
      <c r="EQ10" s="8" t="s">
        <v>398</v>
      </c>
      <c r="ER10" s="8" t="s">
        <v>399</v>
      </c>
      <c r="ES10" s="8" t="s">
        <v>403</v>
      </c>
      <c r="ET10" s="8" t="s">
        <v>404</v>
      </c>
      <c r="EU10" s="8" t="s">
        <v>405</v>
      </c>
      <c r="EV10" s="8" t="s">
        <v>406</v>
      </c>
      <c r="EW10" s="8" t="s">
        <v>407</v>
      </c>
      <c r="EX10" s="8" t="s">
        <v>411</v>
      </c>
      <c r="EY10" s="8" t="s">
        <v>412</v>
      </c>
      <c r="EZ10" s="8" t="s">
        <v>413</v>
      </c>
      <c r="FA10" s="8" t="s">
        <v>414</v>
      </c>
      <c r="FB10" s="8" t="s">
        <v>415</v>
      </c>
      <c r="FC10" s="8" t="s">
        <v>416</v>
      </c>
      <c r="FD10" s="8" t="s">
        <v>417</v>
      </c>
      <c r="FE10" s="8" t="s">
        <v>418</v>
      </c>
      <c r="FF10" s="8" t="s">
        <v>419</v>
      </c>
      <c r="FG10" s="8" t="s">
        <v>420</v>
      </c>
      <c r="FH10" s="8" t="s">
        <v>421</v>
      </c>
      <c r="FI10" s="8" t="s">
        <v>422</v>
      </c>
      <c r="FJ10" s="8" t="s">
        <v>423</v>
      </c>
      <c r="FK10" s="8" t="s">
        <v>424</v>
      </c>
      <c r="FL10" s="8" t="s">
        <v>425</v>
      </c>
      <c r="FM10" s="8" t="s">
        <v>426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436</v>
      </c>
      <c r="FT10" s="8" t="s">
        <v>437</v>
      </c>
      <c r="FU10" s="8" t="s">
        <v>438</v>
      </c>
      <c r="FV10" s="8" t="s">
        <v>439</v>
      </c>
      <c r="FW10" s="8" t="s">
        <v>471</v>
      </c>
      <c r="FX10" s="8" t="s">
        <v>472</v>
      </c>
      <c r="FY10" s="8" t="s">
        <v>473</v>
      </c>
      <c r="FZ10" s="8" t="s">
        <v>474</v>
      </c>
      <c r="GA10" s="8" t="s">
        <v>480</v>
      </c>
      <c r="GB10" s="8" t="s">
        <v>481</v>
      </c>
      <c r="GC10" s="8" t="s">
        <v>482</v>
      </c>
      <c r="GD10" s="8" t="s">
        <v>483</v>
      </c>
      <c r="GE10" s="8" t="s">
        <v>484</v>
      </c>
      <c r="GF10" s="8" t="s">
        <v>485</v>
      </c>
      <c r="GG10" s="8" t="s">
        <v>486</v>
      </c>
      <c r="GH10" s="8" t="s">
        <v>487</v>
      </c>
      <c r="GI10" s="8" t="s">
        <v>488</v>
      </c>
      <c r="GJ10" s="8" t="s">
        <v>489</v>
      </c>
      <c r="GK10" s="8" t="s">
        <v>490</v>
      </c>
      <c r="GL10" s="8" t="s">
        <v>491</v>
      </c>
      <c r="GM10" s="8" t="s">
        <v>492</v>
      </c>
      <c r="GN10" s="8" t="s">
        <v>493</v>
      </c>
      <c r="GO10" s="8" t="s">
        <v>494</v>
      </c>
      <c r="GP10" s="8" t="s">
        <v>495</v>
      </c>
      <c r="GQ10" s="8" t="s">
        <v>496</v>
      </c>
      <c r="GR10" s="8" t="s">
        <v>499</v>
      </c>
      <c r="GS10" s="8" t="s">
        <v>500</v>
      </c>
      <c r="GT10" s="8" t="s">
        <v>501</v>
      </c>
      <c r="GU10" s="8" t="s">
        <v>502</v>
      </c>
      <c r="GV10" s="8" t="s">
        <v>503</v>
      </c>
      <c r="GW10" s="8" t="s">
        <v>504</v>
      </c>
      <c r="GX10" s="8" t="s">
        <v>505</v>
      </c>
      <c r="GY10" s="8" t="s">
        <v>506</v>
      </c>
      <c r="GZ10" s="8" t="s">
        <v>507</v>
      </c>
      <c r="HA10" s="8" t="s">
        <v>508</v>
      </c>
      <c r="HB10" s="8" t="s">
        <v>509</v>
      </c>
      <c r="HC10" s="8" t="s">
        <v>510</v>
      </c>
      <c r="HD10" s="8" t="s">
        <v>511</v>
      </c>
      <c r="HE10" s="8" t="s">
        <v>512</v>
      </c>
      <c r="HF10" s="8" t="s">
        <v>513</v>
      </c>
      <c r="HG10" s="8" t="s">
        <v>514</v>
      </c>
      <c r="HH10" s="8" t="s">
        <v>515</v>
      </c>
      <c r="HI10" s="8" t="s">
        <v>516</v>
      </c>
      <c r="HJ10" s="8" t="s">
        <v>517</v>
      </c>
      <c r="HK10" s="8" t="s">
        <v>518</v>
      </c>
      <c r="HL10" s="8" t="s">
        <v>519</v>
      </c>
      <c r="HM10" s="8" t="s">
        <v>520</v>
      </c>
      <c r="HN10" s="8" t="s">
        <v>521</v>
      </c>
      <c r="HO10" s="8" t="s">
        <v>522</v>
      </c>
      <c r="HP10" s="8" t="s">
        <v>523</v>
      </c>
      <c r="HQ10" s="8" t="s">
        <v>524</v>
      </c>
      <c r="HR10" s="8" t="s">
        <v>525</v>
      </c>
      <c r="HS10" s="8" t="s">
        <v>526</v>
      </c>
      <c r="HT10" s="8" t="s">
        <v>527</v>
      </c>
      <c r="HU10" s="8" t="s">
        <v>528</v>
      </c>
      <c r="HV10" s="8" t="s">
        <v>529</v>
      </c>
      <c r="HW10" s="8" t="s">
        <v>530</v>
      </c>
      <c r="HX10" s="8" t="s">
        <v>531</v>
      </c>
      <c r="HY10" s="8" t="s">
        <v>532</v>
      </c>
      <c r="HZ10" s="8" t="s">
        <v>533</v>
      </c>
      <c r="IA10" s="8" t="s">
        <v>534</v>
      </c>
      <c r="IB10" s="8" t="s">
        <v>547</v>
      </c>
      <c r="IC10" s="8" t="s">
        <v>548</v>
      </c>
      <c r="ID10" s="8" t="s">
        <v>549</v>
      </c>
      <c r="IE10" s="8" t="s">
        <v>550</v>
      </c>
      <c r="IF10" s="8" t="s">
        <v>553</v>
      </c>
      <c r="IG10" s="8" t="s">
        <v>554</v>
      </c>
      <c r="IH10" s="8" t="s">
        <v>555</v>
      </c>
      <c r="II10" s="8" t="s">
        <v>556</v>
      </c>
      <c r="IJ10" s="8" t="s">
        <v>564</v>
      </c>
      <c r="IK10" s="8" t="s">
        <v>565</v>
      </c>
      <c r="IL10" s="8" t="s">
        <v>566</v>
      </c>
      <c r="IM10" s="8" t="s">
        <v>567</v>
      </c>
      <c r="IN10" s="8" t="s">
        <v>568</v>
      </c>
      <c r="IO10" s="8" t="s">
        <v>569</v>
      </c>
      <c r="IP10" s="8" t="s">
        <v>570</v>
      </c>
      <c r="IQ10" s="8" t="s">
        <v>571</v>
      </c>
      <c r="IR10" s="8" t="s">
        <v>572</v>
      </c>
      <c r="IS10" s="8" t="s">
        <v>573</v>
      </c>
      <c r="IT10" s="8" t="s">
        <v>574</v>
      </c>
      <c r="IU10" s="8" t="s">
        <v>575</v>
      </c>
      <c r="IV10" s="8" t="s">
        <v>576</v>
      </c>
      <c r="IW10" s="8" t="s">
        <v>603</v>
      </c>
      <c r="IX10" s="8" t="s">
        <v>604</v>
      </c>
      <c r="IY10" s="8" t="s">
        <v>605</v>
      </c>
      <c r="IZ10" s="8" t="s">
        <v>606</v>
      </c>
      <c r="JA10" s="8" t="s">
        <v>621</v>
      </c>
      <c r="JB10" s="8" t="s">
        <v>622</v>
      </c>
      <c r="JC10" s="8" t="s">
        <v>623</v>
      </c>
      <c r="JD10" s="8" t="s">
        <v>624</v>
      </c>
      <c r="JE10" s="8" t="s">
        <v>625</v>
      </c>
      <c r="JF10" s="8" t="s">
        <v>626</v>
      </c>
      <c r="JG10" s="8" t="s">
        <v>627</v>
      </c>
      <c r="JH10" s="8" t="s">
        <v>628</v>
      </c>
      <c r="JI10" s="8" t="s">
        <v>629</v>
      </c>
      <c r="JJ10" s="8" t="s">
        <v>631</v>
      </c>
      <c r="JK10" s="8" t="s">
        <v>632</v>
      </c>
      <c r="JL10" s="8" t="s">
        <v>633</v>
      </c>
      <c r="JM10" s="8" t="s">
        <v>634</v>
      </c>
      <c r="JN10" s="8" t="s">
        <v>635</v>
      </c>
      <c r="JO10" s="8" t="s">
        <v>642</v>
      </c>
      <c r="JP10" s="8" t="s">
        <v>643</v>
      </c>
      <c r="JQ10" s="8" t="s">
        <v>644</v>
      </c>
      <c r="JR10" s="8" t="s">
        <v>646</v>
      </c>
      <c r="JS10" s="8" t="s">
        <v>648</v>
      </c>
      <c r="JT10" s="8" t="s">
        <v>649</v>
      </c>
      <c r="JU10" s="8" t="s">
        <v>650</v>
      </c>
      <c r="JV10" s="8" t="s">
        <v>651</v>
      </c>
      <c r="JW10" s="8" t="s">
        <v>680</v>
      </c>
      <c r="JX10" s="8" t="s">
        <v>681</v>
      </c>
      <c r="JY10" s="8" t="s">
        <v>682</v>
      </c>
      <c r="JZ10" s="8" t="s">
        <v>683</v>
      </c>
      <c r="KA10" s="8" t="s">
        <v>685</v>
      </c>
      <c r="KB10" s="8" t="s">
        <v>686</v>
      </c>
      <c r="KC10" s="8" t="s">
        <v>687</v>
      </c>
      <c r="KD10" s="8" t="s">
        <v>688</v>
      </c>
      <c r="KE10" s="8" t="s">
        <v>689</v>
      </c>
      <c r="KF10" s="8" t="s">
        <v>694</v>
      </c>
      <c r="KG10" s="8" t="s">
        <v>695</v>
      </c>
      <c r="KH10" s="8" t="s">
        <v>696</v>
      </c>
      <c r="KI10" s="8" t="s">
        <v>697</v>
      </c>
      <c r="KJ10" s="8" t="s">
        <v>698</v>
      </c>
      <c r="KK10" s="8" t="s">
        <v>699</v>
      </c>
      <c r="KL10" s="8" t="s">
        <v>700</v>
      </c>
      <c r="KM10" s="8" t="s">
        <v>701</v>
      </c>
    </row>
    <row r="11" spans="1:299" s="44" customFormat="1" ht="12" customHeight="1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E11" s="20"/>
      <c r="AF11" s="20"/>
      <c r="AG11" s="20"/>
      <c r="AH11" s="20"/>
      <c r="AI11" s="20"/>
      <c r="AJ11" s="20"/>
      <c r="AK11" s="20"/>
      <c r="AL11" s="20"/>
      <c r="AM11" s="20"/>
      <c r="AP11" s="20"/>
      <c r="AQ11" s="20"/>
      <c r="AR11" s="20"/>
      <c r="AS11" s="20"/>
      <c r="AT11" s="20"/>
      <c r="AU11" s="20"/>
    </row>
    <row r="12" spans="1:299" s="28" customFormat="1">
      <c r="A12" s="2" t="s">
        <v>44</v>
      </c>
      <c r="B12" s="29" t="s">
        <v>8</v>
      </c>
      <c r="C12" s="30">
        <v>311</v>
      </c>
      <c r="D12" s="30">
        <v>102</v>
      </c>
      <c r="E12" s="30">
        <v>27</v>
      </c>
      <c r="F12" s="30">
        <v>42</v>
      </c>
      <c r="G12" s="30"/>
      <c r="H12" s="30">
        <v>64</v>
      </c>
      <c r="I12" s="30"/>
      <c r="J12" s="30">
        <v>125</v>
      </c>
      <c r="K12" s="30">
        <v>179</v>
      </c>
      <c r="L12" s="30"/>
      <c r="M12" s="30">
        <v>176</v>
      </c>
      <c r="N12" s="30">
        <v>267</v>
      </c>
      <c r="O12" s="30">
        <v>278</v>
      </c>
      <c r="P12" s="30">
        <v>257</v>
      </c>
      <c r="Q12" s="30">
        <v>163</v>
      </c>
      <c r="R12" s="53">
        <v>125</v>
      </c>
      <c r="S12" s="43"/>
      <c r="T12" s="54">
        <v>150</v>
      </c>
      <c r="U12" s="54">
        <v>75</v>
      </c>
      <c r="V12" s="54">
        <v>164</v>
      </c>
      <c r="W12" s="54">
        <v>145</v>
      </c>
      <c r="X12" s="54">
        <v>91</v>
      </c>
      <c r="Y12" s="54">
        <v>9</v>
      </c>
      <c r="Z12" s="54">
        <v>26</v>
      </c>
      <c r="AA12" s="54">
        <v>43</v>
      </c>
      <c r="AB12" s="54">
        <v>81</v>
      </c>
      <c r="AC12" s="101">
        <v>17</v>
      </c>
      <c r="AD12" s="101">
        <v>47</v>
      </c>
      <c r="AE12" s="101">
        <v>26</v>
      </c>
      <c r="AF12" s="101">
        <v>42</v>
      </c>
      <c r="AG12" s="46"/>
      <c r="AH12" s="101">
        <v>92</v>
      </c>
      <c r="AI12" s="101">
        <v>105</v>
      </c>
      <c r="AJ12" s="101">
        <v>29</v>
      </c>
      <c r="AK12" s="101">
        <v>143</v>
      </c>
      <c r="AL12" s="101">
        <v>165</v>
      </c>
      <c r="AM12" s="101">
        <v>169</v>
      </c>
      <c r="AN12" s="101">
        <v>213</v>
      </c>
      <c r="AO12" s="101">
        <v>245</v>
      </c>
      <c r="AP12" s="101">
        <v>256</v>
      </c>
      <c r="AQ12" s="101">
        <v>293</v>
      </c>
      <c r="AR12" s="101">
        <v>275</v>
      </c>
      <c r="AS12" s="101">
        <v>328</v>
      </c>
      <c r="AT12" s="101">
        <v>233</v>
      </c>
      <c r="AU12" s="143">
        <v>280</v>
      </c>
      <c r="AV12" s="101">
        <v>354</v>
      </c>
      <c r="AW12" s="101">
        <v>158</v>
      </c>
      <c r="AX12" s="101">
        <v>124</v>
      </c>
      <c r="AY12" s="46"/>
      <c r="AZ12" s="101">
        <v>204</v>
      </c>
      <c r="BA12" s="101">
        <v>229</v>
      </c>
      <c r="BB12" s="101">
        <v>222</v>
      </c>
      <c r="BC12" s="101">
        <v>244</v>
      </c>
      <c r="BD12" s="178">
        <f>234</f>
        <v>234</v>
      </c>
      <c r="BE12" s="101">
        <v>133</v>
      </c>
      <c r="BF12" s="101">
        <v>56</v>
      </c>
      <c r="BG12" s="101">
        <v>201</v>
      </c>
      <c r="BH12" s="101">
        <v>140</v>
      </c>
      <c r="BI12" s="101">
        <v>108</v>
      </c>
      <c r="BJ12" s="101">
        <v>67</v>
      </c>
      <c r="BK12" s="101">
        <v>30</v>
      </c>
      <c r="BL12" s="101">
        <v>242</v>
      </c>
      <c r="BM12" s="101">
        <v>250</v>
      </c>
      <c r="BN12" s="101">
        <v>354</v>
      </c>
      <c r="BO12" s="46"/>
      <c r="BP12" s="101">
        <v>331</v>
      </c>
      <c r="BQ12" s="46"/>
      <c r="BR12" s="101">
        <v>257</v>
      </c>
      <c r="BS12" s="101">
        <v>242</v>
      </c>
      <c r="BT12" s="101">
        <v>244</v>
      </c>
      <c r="BU12" s="101">
        <v>211</v>
      </c>
      <c r="BV12" s="101">
        <v>222</v>
      </c>
      <c r="BW12" s="101">
        <v>160</v>
      </c>
      <c r="BX12" s="101">
        <v>93</v>
      </c>
      <c r="BY12" s="101">
        <v>92</v>
      </c>
      <c r="BZ12" s="101">
        <v>156</v>
      </c>
      <c r="CA12" s="101">
        <v>166</v>
      </c>
      <c r="CB12" s="101">
        <v>234</v>
      </c>
      <c r="CC12" s="101">
        <v>244</v>
      </c>
      <c r="CD12" s="101">
        <v>218</v>
      </c>
      <c r="CE12" s="101">
        <v>133</v>
      </c>
      <c r="CF12" s="101">
        <v>159</v>
      </c>
      <c r="CG12" s="101">
        <f>143-20</f>
        <v>123</v>
      </c>
      <c r="CH12" s="101">
        <v>193</v>
      </c>
      <c r="CI12" s="101">
        <v>195</v>
      </c>
      <c r="CJ12" s="101">
        <v>191</v>
      </c>
      <c r="CK12" s="101">
        <v>318</v>
      </c>
      <c r="CL12" s="101">
        <v>339</v>
      </c>
      <c r="CM12" s="178">
        <v>318</v>
      </c>
      <c r="CN12" s="101">
        <v>260</v>
      </c>
      <c r="CO12" s="101">
        <v>212</v>
      </c>
      <c r="CP12" s="101">
        <v>125</v>
      </c>
      <c r="CQ12" s="101">
        <v>34</v>
      </c>
      <c r="CR12" s="101">
        <v>47</v>
      </c>
      <c r="CS12" s="101">
        <v>38</v>
      </c>
      <c r="CT12" s="101">
        <v>55</v>
      </c>
      <c r="CU12" s="101">
        <v>43</v>
      </c>
      <c r="CV12" s="101">
        <v>83</v>
      </c>
      <c r="CW12" s="101">
        <v>34</v>
      </c>
      <c r="CX12" s="101">
        <v>27</v>
      </c>
      <c r="CY12" s="46"/>
      <c r="CZ12" s="46"/>
      <c r="DA12" s="101">
        <v>70</v>
      </c>
      <c r="DB12" s="101">
        <v>62</v>
      </c>
      <c r="DC12" s="101">
        <v>105</v>
      </c>
      <c r="DD12" s="101">
        <v>100</v>
      </c>
      <c r="DE12" s="101">
        <v>105</v>
      </c>
      <c r="DF12" s="101">
        <v>86</v>
      </c>
      <c r="DG12" s="101">
        <v>36</v>
      </c>
      <c r="DH12" s="101">
        <v>103</v>
      </c>
      <c r="DI12" s="101">
        <v>105</v>
      </c>
      <c r="DJ12" s="101">
        <v>57</v>
      </c>
      <c r="DK12" s="101">
        <v>72</v>
      </c>
      <c r="DL12" s="101">
        <v>86</v>
      </c>
      <c r="DM12" s="101">
        <v>58</v>
      </c>
      <c r="DN12" s="101">
        <v>55</v>
      </c>
      <c r="DO12" s="101">
        <v>17</v>
      </c>
      <c r="DP12" s="143">
        <v>43.19</v>
      </c>
      <c r="DQ12" s="101">
        <v>76</v>
      </c>
      <c r="DR12" s="101">
        <v>98</v>
      </c>
      <c r="DS12" s="101">
        <v>49</v>
      </c>
      <c r="DT12" s="101">
        <v>63</v>
      </c>
      <c r="DU12" s="101">
        <v>58</v>
      </c>
      <c r="DV12" s="101">
        <v>39</v>
      </c>
      <c r="DW12" s="101">
        <v>13</v>
      </c>
      <c r="DX12" s="101">
        <v>8</v>
      </c>
      <c r="DY12" s="101">
        <v>0</v>
      </c>
      <c r="DZ12" s="101">
        <v>14</v>
      </c>
      <c r="EA12" s="46"/>
      <c r="EB12" s="46"/>
      <c r="EC12" s="46"/>
      <c r="ED12" s="101">
        <v>58</v>
      </c>
      <c r="EE12" s="46"/>
      <c r="EF12" s="101">
        <v>96</v>
      </c>
      <c r="EG12" s="46"/>
      <c r="EH12" s="101">
        <v>78</v>
      </c>
      <c r="EI12" s="101">
        <v>85</v>
      </c>
      <c r="EJ12" s="101">
        <v>73</v>
      </c>
      <c r="EK12" s="46">
        <v>127</v>
      </c>
      <c r="EL12" s="101">
        <v>139</v>
      </c>
      <c r="EM12" s="101">
        <v>179</v>
      </c>
      <c r="EN12" s="101">
        <v>193</v>
      </c>
      <c r="EO12" s="101">
        <v>255</v>
      </c>
      <c r="EP12" s="101">
        <v>284</v>
      </c>
      <c r="EQ12" s="101">
        <v>324</v>
      </c>
      <c r="ER12" s="101">
        <v>292</v>
      </c>
      <c r="ES12" s="101">
        <v>289</v>
      </c>
      <c r="ET12" s="101">
        <v>269</v>
      </c>
      <c r="EU12" s="101">
        <v>220</v>
      </c>
      <c r="EV12" s="101">
        <v>305</v>
      </c>
      <c r="EW12" s="101">
        <v>286</v>
      </c>
      <c r="EX12" s="101">
        <v>207</v>
      </c>
      <c r="EY12" s="101">
        <v>284</v>
      </c>
      <c r="EZ12" s="46">
        <v>54</v>
      </c>
      <c r="FA12" s="46">
        <v>90</v>
      </c>
      <c r="FB12" s="101">
        <v>120</v>
      </c>
      <c r="FC12" s="46">
        <v>169</v>
      </c>
      <c r="FD12" s="46">
        <v>94</v>
      </c>
      <c r="FE12" s="46">
        <v>197.45</v>
      </c>
      <c r="FF12" s="101">
        <v>267</v>
      </c>
      <c r="FG12" s="101">
        <v>277</v>
      </c>
      <c r="FH12" s="101">
        <v>233</v>
      </c>
      <c r="FI12" s="101">
        <v>121</v>
      </c>
      <c r="FJ12" s="101">
        <v>149</v>
      </c>
      <c r="FK12" s="101">
        <v>163</v>
      </c>
      <c r="FL12" s="101">
        <v>263</v>
      </c>
      <c r="FM12" s="101">
        <v>276</v>
      </c>
      <c r="FN12" s="101">
        <v>184</v>
      </c>
      <c r="FO12" s="101">
        <v>162</v>
      </c>
      <c r="FP12" s="101">
        <v>118</v>
      </c>
      <c r="FQ12" s="101">
        <v>68</v>
      </c>
      <c r="FR12" s="101">
        <v>6</v>
      </c>
      <c r="FS12" s="46">
        <v>147</v>
      </c>
      <c r="FT12" s="101">
        <v>80</v>
      </c>
      <c r="FU12" s="101">
        <v>122</v>
      </c>
      <c r="FV12" s="101">
        <v>79</v>
      </c>
      <c r="FW12" s="101">
        <v>50</v>
      </c>
      <c r="FX12" s="101">
        <v>36</v>
      </c>
      <c r="FY12" s="101">
        <v>84</v>
      </c>
      <c r="FZ12" s="101">
        <v>41</v>
      </c>
      <c r="GA12" s="101">
        <v>60</v>
      </c>
      <c r="GB12" s="101">
        <v>87</v>
      </c>
      <c r="GC12" s="101">
        <v>139</v>
      </c>
      <c r="GD12" s="46">
        <v>78.540000000000006</v>
      </c>
      <c r="GE12" s="101">
        <v>210</v>
      </c>
      <c r="GF12" s="101">
        <v>165</v>
      </c>
      <c r="GG12" s="101">
        <v>168</v>
      </c>
      <c r="GH12" s="101">
        <v>165</v>
      </c>
      <c r="GI12" s="101">
        <v>166</v>
      </c>
      <c r="GJ12" s="101">
        <v>221</v>
      </c>
      <c r="GK12" s="101">
        <v>211</v>
      </c>
      <c r="GL12" s="101">
        <v>155</v>
      </c>
      <c r="GM12" s="101">
        <v>133</v>
      </c>
      <c r="GN12" s="101">
        <v>71</v>
      </c>
      <c r="GO12" s="101">
        <v>29</v>
      </c>
      <c r="GP12" s="101">
        <v>28</v>
      </c>
      <c r="GQ12" s="101">
        <v>40</v>
      </c>
      <c r="GR12" s="101">
        <v>52</v>
      </c>
      <c r="GS12" s="101">
        <v>91</v>
      </c>
      <c r="GT12" s="101">
        <v>146</v>
      </c>
      <c r="GU12" s="101">
        <v>80</v>
      </c>
      <c r="GV12" s="46">
        <v>89</v>
      </c>
      <c r="GW12" s="46">
        <v>50</v>
      </c>
      <c r="GX12" s="46">
        <v>59.89</v>
      </c>
      <c r="GY12" s="101">
        <v>19</v>
      </c>
      <c r="GZ12" s="46">
        <v>108</v>
      </c>
      <c r="HA12" s="101">
        <v>40</v>
      </c>
      <c r="HB12" s="101">
        <v>40</v>
      </c>
      <c r="HC12" s="101">
        <v>38</v>
      </c>
      <c r="HD12" s="101">
        <v>73</v>
      </c>
      <c r="HE12" s="101">
        <v>136</v>
      </c>
      <c r="HF12" s="101">
        <v>83</v>
      </c>
      <c r="HG12" s="101">
        <v>69</v>
      </c>
      <c r="HH12" s="101">
        <v>32</v>
      </c>
      <c r="HI12" s="101">
        <v>17</v>
      </c>
      <c r="HJ12" s="46"/>
      <c r="HK12" s="46"/>
      <c r="HL12" s="101">
        <v>24</v>
      </c>
      <c r="HM12" s="101">
        <v>14</v>
      </c>
      <c r="HN12" s="46">
        <v>91</v>
      </c>
      <c r="HO12" s="46">
        <v>49</v>
      </c>
      <c r="HP12" s="46">
        <v>34.119999999999997</v>
      </c>
      <c r="HQ12" s="46">
        <v>35.58</v>
      </c>
      <c r="HR12" s="46">
        <v>36.130000000000003</v>
      </c>
      <c r="HS12" s="101">
        <v>38</v>
      </c>
      <c r="HT12" s="46">
        <v>31</v>
      </c>
      <c r="HU12" s="46">
        <v>46</v>
      </c>
      <c r="HV12" s="46">
        <v>11</v>
      </c>
      <c r="HW12" s="101">
        <v>10</v>
      </c>
      <c r="HX12" s="46">
        <v>45</v>
      </c>
      <c r="HY12" s="46">
        <v>68</v>
      </c>
      <c r="HZ12" s="46">
        <v>4</v>
      </c>
      <c r="IA12" s="101">
        <v>19</v>
      </c>
      <c r="IB12" s="46">
        <v>46</v>
      </c>
      <c r="IC12" s="46">
        <v>36</v>
      </c>
      <c r="ID12" s="46">
        <v>20.96</v>
      </c>
      <c r="IE12" s="101">
        <v>2</v>
      </c>
      <c r="IF12" s="46"/>
      <c r="IG12" s="46"/>
      <c r="IH12" s="46"/>
      <c r="II12" s="46"/>
      <c r="IJ12" s="46"/>
      <c r="IK12" s="46"/>
      <c r="IL12" s="46"/>
      <c r="IM12" s="46"/>
      <c r="IN12" s="101">
        <v>3</v>
      </c>
      <c r="IO12" s="46">
        <v>15</v>
      </c>
      <c r="IP12" s="46">
        <v>78</v>
      </c>
      <c r="IQ12" s="101">
        <v>43</v>
      </c>
      <c r="IR12" s="46"/>
      <c r="IS12" s="46"/>
      <c r="IT12" s="46"/>
      <c r="IU12" s="46"/>
      <c r="IV12" s="101">
        <v>28</v>
      </c>
      <c r="IW12" s="46"/>
      <c r="IX12" s="46"/>
      <c r="IY12" s="46"/>
      <c r="IZ12" s="46"/>
      <c r="JA12" s="101">
        <v>7</v>
      </c>
      <c r="JB12" s="46"/>
      <c r="JC12" s="46"/>
      <c r="JD12" s="46"/>
      <c r="JE12" s="101">
        <v>1</v>
      </c>
      <c r="JF12" s="101">
        <v>14</v>
      </c>
      <c r="JG12" s="46"/>
      <c r="JH12" s="46"/>
      <c r="JI12" s="101">
        <v>43</v>
      </c>
      <c r="JJ12" s="46"/>
      <c r="JK12" s="46"/>
      <c r="JL12" s="46"/>
      <c r="JM12" s="46"/>
      <c r="JN12" s="101">
        <v>3</v>
      </c>
      <c r="JO12" s="133">
        <v>19.51291781193363</v>
      </c>
      <c r="JP12" s="133">
        <v>45.879210998818053</v>
      </c>
      <c r="JQ12" s="133">
        <v>13.003342202104191</v>
      </c>
      <c r="JR12" s="133">
        <v>10.25427458398859</v>
      </c>
      <c r="JS12" s="133">
        <v>20.605605626501703</v>
      </c>
      <c r="JT12" s="133">
        <v>12.901159137429559</v>
      </c>
      <c r="JU12" s="133">
        <v>6.9482833000460689</v>
      </c>
      <c r="JV12" s="133">
        <v>27.04302211301172</v>
      </c>
      <c r="JW12" s="46">
        <v>5.68</v>
      </c>
      <c r="JX12" s="46">
        <v>4.5199999999999996</v>
      </c>
      <c r="JY12" s="46">
        <v>15.66</v>
      </c>
      <c r="JZ12" s="46">
        <v>32.369999999999997</v>
      </c>
      <c r="KA12" s="46">
        <v>21.58</v>
      </c>
      <c r="KB12" s="46">
        <v>11.13</v>
      </c>
      <c r="KC12" s="46">
        <v>21.83</v>
      </c>
      <c r="KD12" s="46">
        <v>20.84</v>
      </c>
      <c r="KE12" s="46">
        <v>13.23</v>
      </c>
      <c r="KF12" s="133">
        <f>Incomingforecast!T9</f>
        <v>14.139333964348053</v>
      </c>
      <c r="KG12" s="133">
        <f>Incomingforecast!U9</f>
        <v>9.5954176013243675</v>
      </c>
      <c r="KH12" s="133">
        <f>Incomingforecast!V9</f>
        <v>20.840497375727878</v>
      </c>
      <c r="KI12" s="133">
        <f>Incomingforecast!W9</f>
        <v>10.7369566747769</v>
      </c>
      <c r="KJ12" s="133">
        <f>Incomingforecast!X9</f>
        <v>36.762209541612883</v>
      </c>
      <c r="KK12" s="133">
        <f>Incomingforecast!Y9</f>
        <v>81.609760788910663</v>
      </c>
      <c r="KL12" s="133">
        <f>Incomingforecast!Z9</f>
        <v>15.283489916947479</v>
      </c>
      <c r="KM12" s="133">
        <f>Incomingforecast!AA9</f>
        <v>15.283489916947479</v>
      </c>
    </row>
    <row r="13" spans="1:299" s="28" customFormat="1">
      <c r="B13" s="31" t="s">
        <v>7</v>
      </c>
      <c r="C13" s="31">
        <f t="shared" ref="C13:P13" si="140">C12*2330</f>
        <v>724630</v>
      </c>
      <c r="D13" s="31">
        <f t="shared" si="140"/>
        <v>237660</v>
      </c>
      <c r="E13" s="31">
        <f t="shared" si="140"/>
        <v>62910</v>
      </c>
      <c r="F13" s="31">
        <f t="shared" si="140"/>
        <v>97860</v>
      </c>
      <c r="G13" s="31">
        <f t="shared" si="140"/>
        <v>0</v>
      </c>
      <c r="H13" s="31">
        <f t="shared" si="140"/>
        <v>149120</v>
      </c>
      <c r="I13" s="31">
        <f t="shared" si="140"/>
        <v>0</v>
      </c>
      <c r="J13" s="31">
        <f t="shared" si="140"/>
        <v>291250</v>
      </c>
      <c r="K13" s="31">
        <f t="shared" si="140"/>
        <v>417070</v>
      </c>
      <c r="L13" s="31">
        <f t="shared" si="140"/>
        <v>0</v>
      </c>
      <c r="M13" s="31">
        <f t="shared" si="140"/>
        <v>410080</v>
      </c>
      <c r="N13" s="31">
        <f t="shared" si="140"/>
        <v>622110</v>
      </c>
      <c r="O13" s="31">
        <f t="shared" si="140"/>
        <v>647740</v>
      </c>
      <c r="P13" s="31">
        <f t="shared" si="140"/>
        <v>598810</v>
      </c>
      <c r="Q13" s="31">
        <f>Q12*2330</f>
        <v>379790</v>
      </c>
      <c r="R13" s="31">
        <f>SUM(R11:R12)*2330</f>
        <v>291250</v>
      </c>
      <c r="S13" s="31">
        <f t="shared" ref="S13:AA13" si="141">SUM(S11:S12)*2330</f>
        <v>0</v>
      </c>
      <c r="T13" s="31">
        <f>SUM(T11:T12)*2330</f>
        <v>349500</v>
      </c>
      <c r="U13" s="31">
        <f>SUM(U11:U12)*2330</f>
        <v>174750</v>
      </c>
      <c r="V13" s="31">
        <f t="shared" si="141"/>
        <v>382120</v>
      </c>
      <c r="W13" s="31">
        <f t="shared" si="141"/>
        <v>337850</v>
      </c>
      <c r="X13" s="31">
        <f t="shared" si="141"/>
        <v>212030</v>
      </c>
      <c r="Y13" s="31">
        <f t="shared" si="141"/>
        <v>20970</v>
      </c>
      <c r="Z13" s="31">
        <f t="shared" si="141"/>
        <v>60580</v>
      </c>
      <c r="AA13" s="31">
        <f t="shared" si="141"/>
        <v>100190</v>
      </c>
      <c r="AB13" s="31">
        <f t="shared" ref="AB13:AM13" si="142">SUM(AB11:AB12)*2330</f>
        <v>188730</v>
      </c>
      <c r="AC13" s="31">
        <f t="shared" si="142"/>
        <v>39610</v>
      </c>
      <c r="AD13" s="31">
        <f t="shared" si="142"/>
        <v>109510</v>
      </c>
      <c r="AE13" s="31">
        <f t="shared" si="142"/>
        <v>60580</v>
      </c>
      <c r="AF13" s="31">
        <f t="shared" si="142"/>
        <v>97860</v>
      </c>
      <c r="AG13" s="31">
        <f t="shared" si="142"/>
        <v>0</v>
      </c>
      <c r="AH13" s="31">
        <f t="shared" si="142"/>
        <v>214360</v>
      </c>
      <c r="AI13" s="31">
        <f t="shared" si="142"/>
        <v>244650</v>
      </c>
      <c r="AJ13" s="31">
        <f t="shared" si="142"/>
        <v>67570</v>
      </c>
      <c r="AK13" s="31">
        <f t="shared" si="142"/>
        <v>333190</v>
      </c>
      <c r="AL13" s="31">
        <f t="shared" si="142"/>
        <v>384450</v>
      </c>
      <c r="AM13" s="31">
        <f t="shared" si="142"/>
        <v>393770</v>
      </c>
      <c r="AN13" s="31">
        <f t="shared" ref="AN13:AU13" si="143">SUM(AN11:AN12)*2330</f>
        <v>496290</v>
      </c>
      <c r="AO13" s="31">
        <f t="shared" si="143"/>
        <v>570850</v>
      </c>
      <c r="AP13" s="31">
        <f t="shared" si="143"/>
        <v>596480</v>
      </c>
      <c r="AQ13" s="31">
        <f t="shared" si="143"/>
        <v>682690</v>
      </c>
      <c r="AR13" s="31">
        <f t="shared" si="143"/>
        <v>640750</v>
      </c>
      <c r="AS13" s="31">
        <f t="shared" si="143"/>
        <v>764240</v>
      </c>
      <c r="AT13" s="31">
        <f t="shared" si="143"/>
        <v>542890</v>
      </c>
      <c r="AU13" s="31">
        <f t="shared" si="143"/>
        <v>652400</v>
      </c>
      <c r="AV13" s="31">
        <f>SUM(AV11:AV12)*2330</f>
        <v>824820</v>
      </c>
      <c r="AW13" s="31">
        <f>SUM(AW11:AW12)*2330</f>
        <v>368140</v>
      </c>
      <c r="AX13" s="31">
        <f>SUM(AX11:AX12)*2330</f>
        <v>288920</v>
      </c>
      <c r="AY13" s="31"/>
      <c r="AZ13" s="31">
        <f t="shared" ref="AZ13:BH13" si="144">SUM(AZ11:AZ12)*2330</f>
        <v>475320</v>
      </c>
      <c r="BA13" s="31">
        <f t="shared" si="144"/>
        <v>533570</v>
      </c>
      <c r="BB13" s="31">
        <f t="shared" si="144"/>
        <v>517260</v>
      </c>
      <c r="BC13" s="31">
        <f t="shared" si="144"/>
        <v>568520</v>
      </c>
      <c r="BD13" s="31">
        <f t="shared" si="144"/>
        <v>545220</v>
      </c>
      <c r="BE13" s="31">
        <f t="shared" si="144"/>
        <v>309890</v>
      </c>
      <c r="BF13" s="31">
        <f t="shared" si="144"/>
        <v>130480</v>
      </c>
      <c r="BG13" s="31">
        <f t="shared" si="144"/>
        <v>468330</v>
      </c>
      <c r="BH13" s="31">
        <f t="shared" si="144"/>
        <v>326200</v>
      </c>
      <c r="BI13" s="31">
        <f>SUM(BI12)*2330</f>
        <v>251640</v>
      </c>
      <c r="BJ13" s="31">
        <f t="shared" ref="BJ13:CM13" si="145">SUM(BJ12)*2330</f>
        <v>156110</v>
      </c>
      <c r="BK13" s="31">
        <f t="shared" si="145"/>
        <v>69900</v>
      </c>
      <c r="BL13" s="31">
        <f t="shared" si="145"/>
        <v>563860</v>
      </c>
      <c r="BM13" s="31">
        <f t="shared" si="145"/>
        <v>582500</v>
      </c>
      <c r="BN13" s="31">
        <f t="shared" si="145"/>
        <v>824820</v>
      </c>
      <c r="BO13" s="31">
        <f t="shared" si="145"/>
        <v>0</v>
      </c>
      <c r="BP13" s="31">
        <f t="shared" si="145"/>
        <v>771230</v>
      </c>
      <c r="BQ13" s="31">
        <f t="shared" si="145"/>
        <v>0</v>
      </c>
      <c r="BR13" s="31">
        <f t="shared" si="145"/>
        <v>598810</v>
      </c>
      <c r="BS13" s="31">
        <f t="shared" si="145"/>
        <v>563860</v>
      </c>
      <c r="BT13" s="31">
        <f t="shared" si="145"/>
        <v>568520</v>
      </c>
      <c r="BU13" s="31">
        <f t="shared" si="145"/>
        <v>491630</v>
      </c>
      <c r="BV13" s="31">
        <f t="shared" si="145"/>
        <v>517260</v>
      </c>
      <c r="BW13" s="31">
        <f t="shared" si="145"/>
        <v>372800</v>
      </c>
      <c r="BX13" s="31">
        <f t="shared" si="145"/>
        <v>216690</v>
      </c>
      <c r="BY13" s="31">
        <f t="shared" si="145"/>
        <v>214360</v>
      </c>
      <c r="BZ13" s="31">
        <f t="shared" si="145"/>
        <v>363480</v>
      </c>
      <c r="CA13" s="31">
        <f t="shared" si="145"/>
        <v>386780</v>
      </c>
      <c r="CB13" s="31">
        <f t="shared" si="145"/>
        <v>545220</v>
      </c>
      <c r="CC13" s="31">
        <f t="shared" si="145"/>
        <v>568520</v>
      </c>
      <c r="CD13" s="31">
        <f t="shared" si="145"/>
        <v>507940</v>
      </c>
      <c r="CE13" s="31">
        <f t="shared" si="145"/>
        <v>309890</v>
      </c>
      <c r="CF13" s="31">
        <f t="shared" si="145"/>
        <v>370470</v>
      </c>
      <c r="CG13" s="31">
        <f t="shared" si="145"/>
        <v>286590</v>
      </c>
      <c r="CH13" s="31">
        <f t="shared" si="145"/>
        <v>449690</v>
      </c>
      <c r="CI13" s="31">
        <f t="shared" si="145"/>
        <v>454350</v>
      </c>
      <c r="CJ13" s="31">
        <f t="shared" si="145"/>
        <v>445030</v>
      </c>
      <c r="CK13" s="31">
        <f t="shared" si="145"/>
        <v>740940</v>
      </c>
      <c r="CL13" s="31">
        <f t="shared" si="145"/>
        <v>789870</v>
      </c>
      <c r="CM13" s="31">
        <f t="shared" si="145"/>
        <v>740940</v>
      </c>
      <c r="CN13" s="31">
        <f t="shared" ref="CN13:CY13" si="146">SUM(CN12)*2330</f>
        <v>605800</v>
      </c>
      <c r="CO13" s="31">
        <f t="shared" si="146"/>
        <v>493960</v>
      </c>
      <c r="CP13" s="31">
        <f t="shared" si="146"/>
        <v>291250</v>
      </c>
      <c r="CQ13" s="31">
        <f t="shared" si="146"/>
        <v>79220</v>
      </c>
      <c r="CR13" s="31">
        <f t="shared" si="146"/>
        <v>109510</v>
      </c>
      <c r="CS13" s="31">
        <f t="shared" si="146"/>
        <v>88540</v>
      </c>
      <c r="CT13" s="31">
        <f t="shared" si="146"/>
        <v>128150</v>
      </c>
      <c r="CU13" s="31">
        <f t="shared" si="146"/>
        <v>100190</v>
      </c>
      <c r="CV13" s="31">
        <f t="shared" si="146"/>
        <v>193390</v>
      </c>
      <c r="CW13" s="31">
        <f t="shared" si="146"/>
        <v>79220</v>
      </c>
      <c r="CX13" s="31">
        <f t="shared" si="146"/>
        <v>62910</v>
      </c>
      <c r="CY13" s="31">
        <f t="shared" si="146"/>
        <v>0</v>
      </c>
      <c r="CZ13" s="31">
        <f t="shared" ref="CZ13:DI13" si="147">SUM(CZ12)*2330</f>
        <v>0</v>
      </c>
      <c r="DA13" s="31">
        <f t="shared" si="147"/>
        <v>163100</v>
      </c>
      <c r="DB13" s="31">
        <f t="shared" si="147"/>
        <v>144460</v>
      </c>
      <c r="DC13" s="31">
        <f t="shared" si="147"/>
        <v>244650</v>
      </c>
      <c r="DD13" s="31">
        <f t="shared" si="147"/>
        <v>233000</v>
      </c>
      <c r="DE13" s="31">
        <f t="shared" si="147"/>
        <v>244650</v>
      </c>
      <c r="DF13" s="31">
        <f t="shared" si="147"/>
        <v>200380</v>
      </c>
      <c r="DG13" s="31">
        <f t="shared" si="147"/>
        <v>83880</v>
      </c>
      <c r="DH13" s="31">
        <f t="shared" si="147"/>
        <v>239990</v>
      </c>
      <c r="DI13" s="31">
        <f t="shared" si="147"/>
        <v>244650</v>
      </c>
      <c r="DJ13" s="31">
        <f t="shared" ref="DJ13:EI13" si="148">SUM(DJ12)*2330</f>
        <v>132810</v>
      </c>
      <c r="DK13" s="31">
        <f t="shared" si="148"/>
        <v>167760</v>
      </c>
      <c r="DL13" s="31">
        <f t="shared" si="148"/>
        <v>200380</v>
      </c>
      <c r="DM13" s="31">
        <f t="shared" si="148"/>
        <v>135140</v>
      </c>
      <c r="DN13" s="31">
        <f t="shared" si="148"/>
        <v>128150</v>
      </c>
      <c r="DO13" s="31">
        <f t="shared" si="148"/>
        <v>39610</v>
      </c>
      <c r="DP13" s="31">
        <f t="shared" si="148"/>
        <v>100632.7</v>
      </c>
      <c r="DQ13" s="31">
        <f t="shared" si="148"/>
        <v>177080</v>
      </c>
      <c r="DR13" s="31">
        <f t="shared" si="148"/>
        <v>228340</v>
      </c>
      <c r="DS13" s="31">
        <f t="shared" si="148"/>
        <v>114170</v>
      </c>
      <c r="DT13" s="31">
        <f t="shared" si="148"/>
        <v>146790</v>
      </c>
      <c r="DU13" s="31">
        <f t="shared" si="148"/>
        <v>135140</v>
      </c>
      <c r="DV13" s="31">
        <f t="shared" si="148"/>
        <v>90870</v>
      </c>
      <c r="DW13" s="31">
        <f t="shared" si="148"/>
        <v>30290</v>
      </c>
      <c r="DX13" s="31">
        <f t="shared" si="148"/>
        <v>18640</v>
      </c>
      <c r="DY13" s="31">
        <f t="shared" si="148"/>
        <v>0</v>
      </c>
      <c r="DZ13" s="31">
        <f t="shared" si="148"/>
        <v>32620</v>
      </c>
      <c r="EA13" s="31">
        <f t="shared" si="148"/>
        <v>0</v>
      </c>
      <c r="EB13" s="31">
        <f t="shared" si="148"/>
        <v>0</v>
      </c>
      <c r="EC13" s="31">
        <f t="shared" si="148"/>
        <v>0</v>
      </c>
      <c r="ED13" s="31">
        <f t="shared" si="148"/>
        <v>135140</v>
      </c>
      <c r="EE13" s="31">
        <f t="shared" si="148"/>
        <v>0</v>
      </c>
      <c r="EF13" s="31">
        <f t="shared" si="148"/>
        <v>223680</v>
      </c>
      <c r="EG13" s="31">
        <f t="shared" si="148"/>
        <v>0</v>
      </c>
      <c r="EH13" s="31">
        <f t="shared" si="148"/>
        <v>181740</v>
      </c>
      <c r="EI13" s="31">
        <f t="shared" si="148"/>
        <v>198050</v>
      </c>
      <c r="EJ13" s="31">
        <f t="shared" ref="EJ13:EQ13" si="149">SUM(EJ12)*2330</f>
        <v>170090</v>
      </c>
      <c r="EK13" s="31">
        <f t="shared" si="149"/>
        <v>295910</v>
      </c>
      <c r="EL13" s="31">
        <f t="shared" si="149"/>
        <v>323870</v>
      </c>
      <c r="EM13" s="31">
        <f t="shared" si="149"/>
        <v>417070</v>
      </c>
      <c r="EN13" s="31">
        <f t="shared" si="149"/>
        <v>449690</v>
      </c>
      <c r="EO13" s="31">
        <f t="shared" si="149"/>
        <v>594150</v>
      </c>
      <c r="EP13" s="31">
        <f t="shared" si="149"/>
        <v>661720</v>
      </c>
      <c r="EQ13" s="31">
        <f t="shared" si="149"/>
        <v>754920</v>
      </c>
      <c r="ER13" s="31">
        <f t="shared" ref="ER13:FC13" si="150">SUM(ER12)*2330</f>
        <v>680360</v>
      </c>
      <c r="ES13" s="31">
        <f t="shared" si="150"/>
        <v>673370</v>
      </c>
      <c r="ET13" s="31">
        <f t="shared" si="150"/>
        <v>626770</v>
      </c>
      <c r="EU13" s="31">
        <f t="shared" si="150"/>
        <v>512600</v>
      </c>
      <c r="EV13" s="31">
        <f t="shared" si="150"/>
        <v>710650</v>
      </c>
      <c r="EW13" s="31">
        <f t="shared" si="150"/>
        <v>666380</v>
      </c>
      <c r="EX13" s="31">
        <f t="shared" si="150"/>
        <v>482310</v>
      </c>
      <c r="EY13" s="31">
        <f t="shared" si="150"/>
        <v>661720</v>
      </c>
      <c r="EZ13" s="31">
        <f t="shared" si="150"/>
        <v>125820</v>
      </c>
      <c r="FA13" s="31">
        <f t="shared" si="150"/>
        <v>209700</v>
      </c>
      <c r="FB13" s="31">
        <f t="shared" si="150"/>
        <v>279600</v>
      </c>
      <c r="FC13" s="31">
        <f t="shared" si="150"/>
        <v>393770</v>
      </c>
      <c r="FD13" s="31">
        <f t="shared" ref="FD13" si="151">SUM(FD12)*2330</f>
        <v>219020</v>
      </c>
      <c r="FE13" s="31">
        <f t="shared" ref="FE13" si="152">SUM(FE12)*2330</f>
        <v>460058.5</v>
      </c>
      <c r="FF13" s="31">
        <f t="shared" ref="FF13" si="153">SUM(FF12)*2330</f>
        <v>622110</v>
      </c>
      <c r="FG13" s="31">
        <f t="shared" ref="FG13" si="154">SUM(FG12)*2330</f>
        <v>645410</v>
      </c>
      <c r="FH13" s="31">
        <f t="shared" ref="FH13:FM13" si="155">SUM(FH12)*2330</f>
        <v>542890</v>
      </c>
      <c r="FI13" s="31">
        <f t="shared" si="155"/>
        <v>281930</v>
      </c>
      <c r="FJ13" s="31">
        <f t="shared" si="155"/>
        <v>347170</v>
      </c>
      <c r="FK13" s="31">
        <f t="shared" si="155"/>
        <v>379790</v>
      </c>
      <c r="FL13" s="31">
        <f t="shared" si="155"/>
        <v>612790</v>
      </c>
      <c r="FM13" s="31">
        <f t="shared" si="155"/>
        <v>643080</v>
      </c>
      <c r="FN13" s="31">
        <f t="shared" ref="FN13:FR13" si="156">SUM(FN12)*2330</f>
        <v>428720</v>
      </c>
      <c r="FO13" s="31">
        <f t="shared" si="156"/>
        <v>377460</v>
      </c>
      <c r="FP13" s="31">
        <f t="shared" si="156"/>
        <v>274940</v>
      </c>
      <c r="FQ13" s="31">
        <f t="shared" si="156"/>
        <v>158440</v>
      </c>
      <c r="FR13" s="31">
        <f t="shared" si="156"/>
        <v>13980</v>
      </c>
      <c r="FS13" s="31">
        <f t="shared" ref="FS13:FV13" si="157">SUM(FS12)*2330</f>
        <v>342510</v>
      </c>
      <c r="FT13" s="31">
        <f t="shared" si="157"/>
        <v>186400</v>
      </c>
      <c r="FU13" s="31">
        <f t="shared" si="157"/>
        <v>284260</v>
      </c>
      <c r="FV13" s="31">
        <f t="shared" si="157"/>
        <v>184070</v>
      </c>
      <c r="FW13" s="31">
        <f t="shared" ref="FW13:FZ13" si="158">SUM(FW12)*2330</f>
        <v>116500</v>
      </c>
      <c r="FX13" s="31">
        <f t="shared" si="158"/>
        <v>83880</v>
      </c>
      <c r="FY13" s="31">
        <f t="shared" si="158"/>
        <v>195720</v>
      </c>
      <c r="FZ13" s="31">
        <f t="shared" si="158"/>
        <v>95530</v>
      </c>
      <c r="GA13" s="31">
        <f t="shared" ref="GA13:GD13" si="159">SUM(GA12)*2330</f>
        <v>139800</v>
      </c>
      <c r="GB13" s="31">
        <f t="shared" si="159"/>
        <v>202710</v>
      </c>
      <c r="GC13" s="31">
        <f t="shared" si="159"/>
        <v>323870</v>
      </c>
      <c r="GD13" s="31">
        <f t="shared" si="159"/>
        <v>182998.2</v>
      </c>
      <c r="GE13" s="31">
        <f t="shared" ref="GE13:GH13" si="160">SUM(GE12)*2330</f>
        <v>489300</v>
      </c>
      <c r="GF13" s="31">
        <f t="shared" si="160"/>
        <v>384450</v>
      </c>
      <c r="GG13" s="31">
        <f t="shared" si="160"/>
        <v>391440</v>
      </c>
      <c r="GH13" s="31">
        <f t="shared" si="160"/>
        <v>384450</v>
      </c>
      <c r="GI13" s="31">
        <f t="shared" ref="GI13:GM13" si="161">SUM(GI12)*2330</f>
        <v>386780</v>
      </c>
      <c r="GJ13" s="31">
        <f t="shared" si="161"/>
        <v>514930</v>
      </c>
      <c r="GK13" s="31">
        <f t="shared" si="161"/>
        <v>491630</v>
      </c>
      <c r="GL13" s="31">
        <f t="shared" si="161"/>
        <v>361150</v>
      </c>
      <c r="GM13" s="31">
        <f t="shared" si="161"/>
        <v>309890</v>
      </c>
      <c r="GN13" s="31">
        <f t="shared" ref="GN13:GQ13" si="162">SUM(GN12)*2330</f>
        <v>165430</v>
      </c>
      <c r="GO13" s="31">
        <f t="shared" si="162"/>
        <v>67570</v>
      </c>
      <c r="GP13" s="31">
        <f t="shared" si="162"/>
        <v>65240</v>
      </c>
      <c r="GQ13" s="31">
        <f t="shared" si="162"/>
        <v>93200</v>
      </c>
      <c r="GR13" s="31">
        <f t="shared" ref="GR13:GV13" si="163">SUM(GR12)*2330</f>
        <v>121160</v>
      </c>
      <c r="GS13" s="31">
        <f t="shared" si="163"/>
        <v>212030</v>
      </c>
      <c r="GT13" s="31">
        <f t="shared" si="163"/>
        <v>340180</v>
      </c>
      <c r="GU13" s="31">
        <f t="shared" si="163"/>
        <v>186400</v>
      </c>
      <c r="GV13" s="31">
        <f t="shared" si="163"/>
        <v>207370</v>
      </c>
      <c r="GW13" s="31">
        <f t="shared" ref="GW13:HE13" si="164">SUM(GW12)*2330</f>
        <v>116500</v>
      </c>
      <c r="GX13" s="31">
        <f t="shared" si="164"/>
        <v>139543.70000000001</v>
      </c>
      <c r="GY13" s="31">
        <f t="shared" si="164"/>
        <v>44270</v>
      </c>
      <c r="GZ13" s="31">
        <f t="shared" si="164"/>
        <v>251640</v>
      </c>
      <c r="HA13" s="31">
        <f t="shared" si="164"/>
        <v>93200</v>
      </c>
      <c r="HB13" s="31">
        <f t="shared" si="164"/>
        <v>93200</v>
      </c>
      <c r="HC13" s="31">
        <f t="shared" si="164"/>
        <v>88540</v>
      </c>
      <c r="HD13" s="31">
        <f t="shared" si="164"/>
        <v>170090</v>
      </c>
      <c r="HE13" s="31">
        <f t="shared" si="164"/>
        <v>316880</v>
      </c>
      <c r="HF13" s="31">
        <f t="shared" ref="HF13:HM13" si="165">SUM(HF12)*2330</f>
        <v>193390</v>
      </c>
      <c r="HG13" s="31">
        <f t="shared" si="165"/>
        <v>160770</v>
      </c>
      <c r="HH13" s="31">
        <f t="shared" si="165"/>
        <v>74560</v>
      </c>
      <c r="HI13" s="31">
        <f t="shared" si="165"/>
        <v>39610</v>
      </c>
      <c r="HJ13" s="31">
        <f t="shared" si="165"/>
        <v>0</v>
      </c>
      <c r="HK13" s="31">
        <f t="shared" si="165"/>
        <v>0</v>
      </c>
      <c r="HL13" s="31">
        <f t="shared" si="165"/>
        <v>55920</v>
      </c>
      <c r="HM13" s="31">
        <f t="shared" si="165"/>
        <v>32620</v>
      </c>
      <c r="HN13" s="31">
        <f t="shared" ref="HN13:HZ13" si="166">SUM(HN12)*2330</f>
        <v>212030</v>
      </c>
      <c r="HO13" s="31">
        <f t="shared" si="166"/>
        <v>114170</v>
      </c>
      <c r="HP13" s="31">
        <f t="shared" si="166"/>
        <v>79499.599999999991</v>
      </c>
      <c r="HQ13" s="31">
        <f t="shared" si="166"/>
        <v>82901.399999999994</v>
      </c>
      <c r="HR13" s="31">
        <f t="shared" si="166"/>
        <v>84182.900000000009</v>
      </c>
      <c r="HS13" s="31">
        <f t="shared" si="166"/>
        <v>88540</v>
      </c>
      <c r="HT13" s="31">
        <f>SUM(HT12)*2330</f>
        <v>72230</v>
      </c>
      <c r="HU13" s="31">
        <f t="shared" si="166"/>
        <v>107180</v>
      </c>
      <c r="HV13" s="31">
        <f t="shared" si="166"/>
        <v>25630</v>
      </c>
      <c r="HW13" s="31">
        <f t="shared" si="166"/>
        <v>23300</v>
      </c>
      <c r="HX13" s="31">
        <f t="shared" si="166"/>
        <v>104850</v>
      </c>
      <c r="HY13" s="31">
        <f t="shared" si="166"/>
        <v>158440</v>
      </c>
      <c r="HZ13" s="31">
        <f t="shared" si="166"/>
        <v>9320</v>
      </c>
      <c r="IA13" s="31">
        <f t="shared" ref="IA13:IE13" si="167">SUM(IA12)*2330</f>
        <v>44270</v>
      </c>
      <c r="IB13" s="31">
        <f t="shared" si="167"/>
        <v>107180</v>
      </c>
      <c r="IC13" s="31">
        <f t="shared" si="167"/>
        <v>83880</v>
      </c>
      <c r="ID13" s="31">
        <f t="shared" si="167"/>
        <v>48836.800000000003</v>
      </c>
      <c r="IE13" s="31">
        <f t="shared" si="167"/>
        <v>4660</v>
      </c>
      <c r="IF13" s="31">
        <f t="shared" ref="IF13:II13" si="168">SUM(IF12)*2330</f>
        <v>0</v>
      </c>
      <c r="IG13" s="31">
        <f t="shared" si="168"/>
        <v>0</v>
      </c>
      <c r="IH13" s="31">
        <f t="shared" si="168"/>
        <v>0</v>
      </c>
      <c r="II13" s="31">
        <f t="shared" si="168"/>
        <v>0</v>
      </c>
      <c r="IJ13" s="31">
        <f t="shared" ref="IJ13:IM13" si="169">SUM(IJ12)*2330</f>
        <v>0</v>
      </c>
      <c r="IK13" s="31">
        <f t="shared" si="169"/>
        <v>0</v>
      </c>
      <c r="IL13" s="31">
        <f t="shared" si="169"/>
        <v>0</v>
      </c>
      <c r="IM13" s="31">
        <f t="shared" si="169"/>
        <v>0</v>
      </c>
      <c r="IN13" s="31">
        <f t="shared" ref="IN13:IQ13" si="170">SUM(IN12)*2330</f>
        <v>6990</v>
      </c>
      <c r="IO13" s="31">
        <f t="shared" si="170"/>
        <v>34950</v>
      </c>
      <c r="IP13" s="31">
        <f t="shared" si="170"/>
        <v>181740</v>
      </c>
      <c r="IQ13" s="31">
        <f t="shared" si="170"/>
        <v>100190</v>
      </c>
      <c r="IR13" s="31"/>
      <c r="IS13" s="31"/>
      <c r="IT13" s="31"/>
      <c r="IU13" s="31"/>
      <c r="IV13" s="31">
        <f t="shared" ref="IV13" si="171">SUM(IV12)*2330</f>
        <v>65240</v>
      </c>
      <c r="IW13" s="31"/>
      <c r="IX13" s="31"/>
      <c r="IY13" s="31"/>
      <c r="IZ13" s="31"/>
      <c r="JA13" s="31">
        <f t="shared" ref="JA13" si="172">SUM(JA12)*2330</f>
        <v>16310</v>
      </c>
      <c r="JB13" s="31"/>
      <c r="JC13" s="31"/>
      <c r="JD13" s="31"/>
      <c r="JE13" s="31">
        <f t="shared" ref="JE13:JI13" si="173">SUM(JE12)*2330</f>
        <v>2330</v>
      </c>
      <c r="JF13" s="31">
        <f t="shared" si="173"/>
        <v>32620</v>
      </c>
      <c r="JG13" s="31">
        <f t="shared" si="173"/>
        <v>0</v>
      </c>
      <c r="JH13" s="31">
        <f t="shared" si="173"/>
        <v>0</v>
      </c>
      <c r="JI13" s="31">
        <f t="shared" si="173"/>
        <v>100190</v>
      </c>
      <c r="JJ13" s="31">
        <f t="shared" ref="JJ13:JN13" si="174">SUM(JJ12)*2330</f>
        <v>0</v>
      </c>
      <c r="JK13" s="31">
        <f t="shared" si="174"/>
        <v>0</v>
      </c>
      <c r="JL13" s="31">
        <f t="shared" si="174"/>
        <v>0</v>
      </c>
      <c r="JM13" s="31">
        <f t="shared" si="174"/>
        <v>0</v>
      </c>
      <c r="JN13" s="31">
        <f t="shared" si="174"/>
        <v>6990</v>
      </c>
      <c r="JO13" s="31">
        <f t="shared" ref="JO13:JR13" si="175">SUM(JO12)*2330</f>
        <v>45465.098501805354</v>
      </c>
      <c r="JP13" s="31">
        <f t="shared" si="175"/>
        <v>106898.56162724606</v>
      </c>
      <c r="JQ13" s="31">
        <f t="shared" si="175"/>
        <v>30297.787330902764</v>
      </c>
      <c r="JR13" s="31">
        <f t="shared" si="175"/>
        <v>23892.459780693414</v>
      </c>
      <c r="JS13" s="31">
        <f t="shared" ref="JS13:JV13" si="176">SUM(JS12)*2330</f>
        <v>48011.061109748967</v>
      </c>
      <c r="JT13" s="31">
        <f t="shared" si="176"/>
        <v>30059.700790210874</v>
      </c>
      <c r="JU13" s="31">
        <f t="shared" si="176"/>
        <v>16189.50008910734</v>
      </c>
      <c r="JV13" s="31">
        <f t="shared" si="176"/>
        <v>63010.241523317309</v>
      </c>
      <c r="JW13" s="31">
        <f t="shared" ref="JW13:JZ13" si="177">SUM(JW12)*2330</f>
        <v>13234.4</v>
      </c>
      <c r="JX13" s="31">
        <f t="shared" si="177"/>
        <v>10531.599999999999</v>
      </c>
      <c r="JY13" s="31">
        <f t="shared" si="177"/>
        <v>36487.800000000003</v>
      </c>
      <c r="JZ13" s="31">
        <f t="shared" si="177"/>
        <v>75422.099999999991</v>
      </c>
      <c r="KA13" s="31">
        <f t="shared" ref="KA13:KE13" si="178">SUM(KA12)*2330</f>
        <v>50281.399999999994</v>
      </c>
      <c r="KB13" s="31">
        <f t="shared" si="178"/>
        <v>25932.9</v>
      </c>
      <c r="KC13" s="31">
        <f t="shared" si="178"/>
        <v>50863.899999999994</v>
      </c>
      <c r="KD13" s="31">
        <f t="shared" si="178"/>
        <v>48557.2</v>
      </c>
      <c r="KE13" s="31">
        <f t="shared" si="178"/>
        <v>30825.9</v>
      </c>
      <c r="KF13" s="31">
        <f t="shared" ref="KF13:KI13" si="179">SUM(KF12)*2330</f>
        <v>32944.648136930962</v>
      </c>
      <c r="KG13" s="31">
        <f t="shared" si="179"/>
        <v>22357.323011085777</v>
      </c>
      <c r="KH13" s="31">
        <f t="shared" si="179"/>
        <v>48558.358885445959</v>
      </c>
      <c r="KI13" s="31">
        <f t="shared" si="179"/>
        <v>25017.109052230178</v>
      </c>
      <c r="KJ13" s="31">
        <f t="shared" ref="KJ13:KM13" si="180">SUM(KJ12)*2330</f>
        <v>85655.948231958013</v>
      </c>
      <c r="KK13" s="31">
        <f t="shared" si="180"/>
        <v>190150.74263816184</v>
      </c>
      <c r="KL13" s="31">
        <f t="shared" si="180"/>
        <v>35610.531506487627</v>
      </c>
      <c r="KM13" s="31">
        <f t="shared" si="180"/>
        <v>35610.531506487627</v>
      </c>
    </row>
    <row r="14" spans="1:299" s="28" customFormat="1" ht="12.75" customHeight="1"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AE14" s="20"/>
      <c r="AF14" s="20"/>
      <c r="AG14" s="20"/>
      <c r="AH14" s="20"/>
      <c r="AI14" s="20"/>
      <c r="AJ14" s="20"/>
      <c r="AK14" s="20"/>
      <c r="AL14" s="20"/>
      <c r="AM14" s="20"/>
    </row>
    <row r="15" spans="1:299" s="28" customFormat="1">
      <c r="B15" s="31" t="s">
        <v>59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7"/>
      <c r="BC15" s="37"/>
      <c r="BD15" s="37"/>
      <c r="BE15" s="31"/>
      <c r="BF15" s="31"/>
      <c r="BG15" s="31"/>
      <c r="BH15" s="31"/>
      <c r="BI15" s="31"/>
      <c r="BJ15" s="31"/>
      <c r="BK15" s="31"/>
      <c r="BL15" s="37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  <c r="IU15" s="31"/>
      <c r="IV15" s="31"/>
      <c r="IW15" s="31"/>
      <c r="IX15" s="31"/>
      <c r="IY15" s="31"/>
      <c r="IZ15" s="31"/>
      <c r="JA15" s="31"/>
      <c r="JB15" s="31"/>
      <c r="JC15" s="31"/>
      <c r="JD15" s="31"/>
      <c r="JE15" s="31"/>
      <c r="JF15" s="31"/>
      <c r="JG15" s="31"/>
      <c r="JH15" s="31"/>
      <c r="JI15" s="31"/>
      <c r="JJ15" s="31"/>
      <c r="JK15" s="31"/>
      <c r="JL15" s="31"/>
      <c r="JM15" s="31"/>
      <c r="JN15" s="31"/>
      <c r="JO15" s="31">
        <f>'sales forecast'!C3</f>
        <v>0</v>
      </c>
      <c r="JP15" s="31">
        <f>'sales forecast'!D3</f>
        <v>0</v>
      </c>
      <c r="JQ15" s="31">
        <f>'sales forecast'!E3</f>
        <v>0</v>
      </c>
      <c r="JR15" s="31">
        <f>'sales forecast'!F3</f>
        <v>0</v>
      </c>
      <c r="JS15" s="31">
        <f>'sales forecast'!G3</f>
        <v>0</v>
      </c>
      <c r="JT15" s="31">
        <f>'sales forecast'!H3</f>
        <v>0</v>
      </c>
      <c r="JU15" s="31">
        <f>'sales forecast'!I3</f>
        <v>0</v>
      </c>
      <c r="JV15" s="31">
        <f>'sales forecast'!J3</f>
        <v>0</v>
      </c>
      <c r="JW15" s="31">
        <f>'sales forecast'!K3</f>
        <v>0</v>
      </c>
      <c r="JX15" s="31">
        <f>'sales forecast'!L3</f>
        <v>0</v>
      </c>
      <c r="JY15" s="31">
        <f>'sales forecast'!M3</f>
        <v>0</v>
      </c>
      <c r="JZ15" s="31">
        <f>'sales forecast'!N3</f>
        <v>0</v>
      </c>
      <c r="KA15" s="31">
        <f>'sales forecast'!O3</f>
        <v>0</v>
      </c>
      <c r="KB15" s="31">
        <f>'sales forecast'!P3</f>
        <v>0</v>
      </c>
      <c r="KC15" s="31">
        <f>'sales forecast'!Q3</f>
        <v>0</v>
      </c>
      <c r="KD15" s="31">
        <f>'sales forecast'!R3</f>
        <v>0</v>
      </c>
      <c r="KE15" s="31">
        <f>'sales forecast'!S3</f>
        <v>0</v>
      </c>
      <c r="KF15" s="31">
        <f>'sales forecast'!T3</f>
        <v>0</v>
      </c>
      <c r="KG15" s="31">
        <f>'sales forecast'!U3</f>
        <v>0</v>
      </c>
      <c r="KH15" s="31">
        <f>'sales forecast'!V3</f>
        <v>0</v>
      </c>
      <c r="KI15" s="31">
        <f>'sales forecast'!W3</f>
        <v>0</v>
      </c>
      <c r="KJ15" s="31">
        <f>'sales forecast'!X3</f>
        <v>0</v>
      </c>
      <c r="KK15" s="31">
        <f>'sales forecast'!Y3</f>
        <v>0</v>
      </c>
      <c r="KL15" s="31">
        <f>'sales forecast'!Z3</f>
        <v>0</v>
      </c>
      <c r="KM15" s="31">
        <f>'sales forecast'!AA3</f>
        <v>0</v>
      </c>
    </row>
    <row r="16" spans="1:299" s="28" customFormat="1">
      <c r="B16" s="31" t="s">
        <v>6</v>
      </c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3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7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209">
        <v>100275.7472</v>
      </c>
      <c r="DS16" s="209">
        <v>135820.55371000001</v>
      </c>
      <c r="DT16" s="209">
        <v>125238.96120999999</v>
      </c>
      <c r="DU16" s="209">
        <v>98893.318939999997</v>
      </c>
      <c r="DV16" s="209">
        <v>199664.5301</v>
      </c>
      <c r="DW16" s="209">
        <v>122022.88310000001</v>
      </c>
      <c r="DX16" s="209">
        <v>103038.56909999999</v>
      </c>
      <c r="DY16" s="209">
        <v>112729.14406999999</v>
      </c>
      <c r="DZ16" s="209">
        <v>118438.45767</v>
      </c>
      <c r="EA16" s="209">
        <v>186121.00349999999</v>
      </c>
      <c r="EB16" s="209">
        <v>181674.95082999999</v>
      </c>
      <c r="EC16" s="209">
        <v>210568.69870000001</v>
      </c>
      <c r="ED16" s="209">
        <v>208526.76302000001</v>
      </c>
      <c r="EE16" s="209">
        <v>184157.08718</v>
      </c>
      <c r="EF16" s="209">
        <v>164314.01454</v>
      </c>
      <c r="EG16" s="209">
        <v>223488.65343000001</v>
      </c>
      <c r="EH16" s="209">
        <v>267586.08565999998</v>
      </c>
      <c r="EI16" s="209">
        <v>178225.36254</v>
      </c>
      <c r="EJ16" s="209">
        <v>184461.21569000001</v>
      </c>
      <c r="EK16" s="209">
        <v>160495.44073999999</v>
      </c>
      <c r="EL16" s="209">
        <v>142533.13031000001</v>
      </c>
      <c r="EM16" s="209">
        <v>196268.48618000001</v>
      </c>
      <c r="EN16" s="209">
        <v>169468.28552999999</v>
      </c>
      <c r="EO16" s="209">
        <v>241610.74123000001</v>
      </c>
      <c r="EP16" s="209">
        <v>156990.32994</v>
      </c>
      <c r="EQ16" s="209">
        <v>255603.44626999999</v>
      </c>
      <c r="ER16" s="209">
        <v>210746.60451</v>
      </c>
      <c r="ES16" s="209">
        <v>226316.21294</v>
      </c>
      <c r="ET16" s="209">
        <v>186216.84977999999</v>
      </c>
      <c r="EU16" s="209">
        <v>158224.11533</v>
      </c>
      <c r="EV16" s="209">
        <v>162905.64407000001</v>
      </c>
      <c r="EW16" s="209">
        <v>197033.06198</v>
      </c>
      <c r="EX16" s="209">
        <v>180588</v>
      </c>
      <c r="EY16" s="209">
        <v>198645.51874</v>
      </c>
      <c r="EZ16" s="209">
        <v>207835.60371</v>
      </c>
      <c r="FA16" s="209">
        <v>203103.38370999999</v>
      </c>
      <c r="FB16" s="209">
        <v>222755.72888000001</v>
      </c>
      <c r="FC16" s="209">
        <v>232589.99155000001</v>
      </c>
      <c r="FD16" s="209">
        <v>185568.30854999999</v>
      </c>
      <c r="FE16" s="209">
        <v>173051.20147999999</v>
      </c>
      <c r="FF16" s="209">
        <v>211949.74085999999</v>
      </c>
      <c r="FG16" s="209">
        <v>261151</v>
      </c>
      <c r="FH16" s="209">
        <v>263828.62436999998</v>
      </c>
      <c r="FI16" s="209">
        <v>277954</v>
      </c>
      <c r="FJ16" s="209">
        <v>299887</v>
      </c>
      <c r="FK16" s="209">
        <v>316656</v>
      </c>
      <c r="FL16" s="209">
        <v>195143.47719999999</v>
      </c>
      <c r="FM16" s="209">
        <v>136840.06021</v>
      </c>
      <c r="FN16" s="209">
        <v>199508.95843</v>
      </c>
      <c r="FO16" s="209">
        <v>150236.79969000001</v>
      </c>
      <c r="FP16" s="209">
        <v>180525.95775999999</v>
      </c>
      <c r="FQ16" s="209">
        <v>175665.61160999999</v>
      </c>
      <c r="FR16" s="209">
        <v>171903.91321</v>
      </c>
      <c r="FS16" s="209">
        <v>123176.19593</v>
      </c>
      <c r="FT16" s="209">
        <v>136223.19954</v>
      </c>
      <c r="FU16" s="209">
        <v>146803.52273999999</v>
      </c>
      <c r="FV16" s="209">
        <v>132816.17603</v>
      </c>
      <c r="FW16" s="209">
        <v>128803.05422999999</v>
      </c>
      <c r="FX16" s="209">
        <v>121871.78238</v>
      </c>
      <c r="FY16" s="209">
        <v>169220.05446000001</v>
      </c>
      <c r="FZ16" s="209">
        <v>153572.06797999999</v>
      </c>
      <c r="GA16" s="209">
        <v>144941.99913000001</v>
      </c>
      <c r="GB16" s="209">
        <v>129266.69215</v>
      </c>
      <c r="GC16" s="209">
        <v>134332.34831</v>
      </c>
      <c r="GD16" s="209">
        <v>112903.88283</v>
      </c>
      <c r="GE16" s="209">
        <v>107306.25193</v>
      </c>
      <c r="GF16" s="209">
        <v>95279.162179999999</v>
      </c>
      <c r="GG16" s="209">
        <v>120280.09292</v>
      </c>
      <c r="GH16" s="209">
        <v>81556.496899999998</v>
      </c>
      <c r="GI16" s="209">
        <v>116978.13524</v>
      </c>
      <c r="GJ16" s="209">
        <v>85347.821030000006</v>
      </c>
      <c r="GK16" s="209">
        <v>88998.399000000005</v>
      </c>
      <c r="GL16" s="209">
        <v>130309.33873</v>
      </c>
      <c r="GM16" s="209">
        <v>90092.908320000002</v>
      </c>
      <c r="GN16" s="209">
        <v>105790.96884</v>
      </c>
      <c r="GO16" s="209">
        <v>138782.69537999999</v>
      </c>
      <c r="GP16" s="209">
        <v>129971.40111999999</v>
      </c>
      <c r="GQ16" s="209">
        <v>113416.99191</v>
      </c>
      <c r="GR16" s="209">
        <v>131122.12104999999</v>
      </c>
      <c r="GS16" s="209">
        <v>116843.09629</v>
      </c>
      <c r="GT16" s="209">
        <v>99928.893330000006</v>
      </c>
      <c r="GU16" s="209">
        <v>93495.032900000006</v>
      </c>
      <c r="GV16" s="209">
        <v>101723.50219</v>
      </c>
      <c r="GW16" s="209">
        <v>100806.77389</v>
      </c>
      <c r="GX16" s="209">
        <v>86664.669420000006</v>
      </c>
      <c r="GY16" s="209">
        <v>96525.199930000002</v>
      </c>
      <c r="GZ16" s="209">
        <v>106139.87979000001</v>
      </c>
      <c r="HA16" s="209">
        <v>120316.43502999999</v>
      </c>
      <c r="HB16" s="209">
        <v>125932.02503</v>
      </c>
      <c r="HC16" s="209">
        <v>169556.31356000001</v>
      </c>
      <c r="HD16" s="209">
        <v>113968.35047</v>
      </c>
      <c r="HE16" s="209">
        <v>130968.06216</v>
      </c>
      <c r="HF16" s="209">
        <v>131222.60983</v>
      </c>
      <c r="HG16" s="209">
        <v>189537.2855</v>
      </c>
      <c r="HH16" s="209">
        <v>150803.36462000001</v>
      </c>
      <c r="HI16" s="209">
        <v>239054.90043000001</v>
      </c>
      <c r="HJ16" s="209">
        <v>178184.18400000001</v>
      </c>
      <c r="HK16" s="209">
        <v>179641.76718</v>
      </c>
      <c r="HL16" s="209">
        <v>106454.694</v>
      </c>
      <c r="HM16" s="209">
        <v>88391.993610000005</v>
      </c>
      <c r="HN16" s="209">
        <v>116883.55512999999</v>
      </c>
      <c r="HO16" s="209">
        <v>91049.170580000005</v>
      </c>
      <c r="HP16" s="209">
        <v>93978.300210000001</v>
      </c>
      <c r="HQ16" s="209">
        <v>76727.759560000006</v>
      </c>
      <c r="HR16" s="209">
        <v>116528.84682999999</v>
      </c>
      <c r="HS16" s="209">
        <v>112188.24473999999</v>
      </c>
      <c r="HT16" s="31"/>
      <c r="HU16" s="31"/>
      <c r="HV16" s="31"/>
      <c r="HW16" s="209">
        <v>65647.882339999996</v>
      </c>
      <c r="HX16" s="209">
        <v>69678.000539999994</v>
      </c>
      <c r="HY16" s="209">
        <v>68561.515960000004</v>
      </c>
      <c r="HZ16" s="209">
        <v>77415.35626</v>
      </c>
      <c r="IA16" s="209">
        <v>71202.387489999994</v>
      </c>
      <c r="IB16" s="209">
        <v>71152.295679999996</v>
      </c>
      <c r="IC16" s="209">
        <v>70592.215190000003</v>
      </c>
      <c r="ID16" s="209">
        <v>61529.177969999997</v>
      </c>
      <c r="IE16" s="209">
        <v>60490.394719999997</v>
      </c>
      <c r="IF16" s="209">
        <v>60331.305410000001</v>
      </c>
      <c r="IG16" s="209">
        <v>66561.5245</v>
      </c>
      <c r="IH16" s="209">
        <v>62394.910810000001</v>
      </c>
      <c r="II16" s="209">
        <v>73591.737110000002</v>
      </c>
      <c r="IJ16" s="209">
        <v>73095.388059999997</v>
      </c>
      <c r="IK16" s="209">
        <v>71375.230760000006</v>
      </c>
      <c r="IL16" s="209">
        <v>60568.084900000002</v>
      </c>
      <c r="IM16" s="209">
        <v>53206.299050000001</v>
      </c>
      <c r="IN16" s="209">
        <v>63141.635410000003</v>
      </c>
      <c r="IO16" s="209">
        <v>72926.224159999998</v>
      </c>
      <c r="IP16" s="209">
        <v>64937.532460000002</v>
      </c>
      <c r="IQ16" s="209">
        <v>61040.104180000002</v>
      </c>
      <c r="IR16" s="209">
        <v>76004.286949999994</v>
      </c>
      <c r="IS16" s="209">
        <v>54968.166429999997</v>
      </c>
      <c r="IT16" s="209">
        <v>58798.212579999999</v>
      </c>
      <c r="IU16" s="209">
        <v>56622.663970000001</v>
      </c>
      <c r="IV16" s="209">
        <v>63259.602789999997</v>
      </c>
      <c r="IW16" s="209">
        <v>66061.63265</v>
      </c>
      <c r="IX16" s="209">
        <v>52562.997710000003</v>
      </c>
      <c r="IY16" s="209">
        <v>58675.729350000001</v>
      </c>
      <c r="IZ16" s="209">
        <v>50031.566449999998</v>
      </c>
      <c r="JA16" s="209">
        <v>85753.827279999998</v>
      </c>
      <c r="JB16" s="209">
        <v>76503.435249999995</v>
      </c>
      <c r="JC16" s="209">
        <v>99510.224860000002</v>
      </c>
      <c r="JD16" s="209">
        <v>59041.852270000003</v>
      </c>
      <c r="JE16" s="209">
        <v>72624.364149999994</v>
      </c>
      <c r="JF16" s="209">
        <v>64697.523580000001</v>
      </c>
      <c r="JG16" s="209">
        <v>103934.50594</v>
      </c>
      <c r="JH16" s="209">
        <v>87837.268880000003</v>
      </c>
      <c r="JI16" s="209">
        <v>185379.10140000001</v>
      </c>
      <c r="JJ16" s="209">
        <v>117746.74799</v>
      </c>
      <c r="JK16" s="209">
        <v>99826.200889999993</v>
      </c>
      <c r="JL16" s="209">
        <v>53764.549700000003</v>
      </c>
      <c r="JM16" s="209">
        <v>53442.142050000002</v>
      </c>
      <c r="JN16" s="209">
        <v>60763.227229999997</v>
      </c>
      <c r="JO16" s="31">
        <f>'sales forecast'!C4+'sales forecast'!C5</f>
        <v>69812.9894688645</v>
      </c>
      <c r="JP16" s="31">
        <f>'sales forecast'!D4+'sales forecast'!D5</f>
        <v>71255.052123937465</v>
      </c>
      <c r="JQ16" s="31">
        <f>'sales forecast'!E4+'sales forecast'!E5</f>
        <v>68082.721599230848</v>
      </c>
      <c r="JR16" s="31">
        <f>'sales forecast'!F4+'sales forecast'!F5</f>
        <v>66027.247551941851</v>
      </c>
      <c r="JS16" s="31">
        <f>'sales forecast'!G4+'sales forecast'!G5</f>
        <v>80624.020010931097</v>
      </c>
      <c r="JT16" s="31">
        <f>'sales forecast'!H4+'sales forecast'!H5</f>
        <v>67981.948279778037</v>
      </c>
      <c r="JU16" s="31">
        <f>'sales forecast'!I4+'sales forecast'!I5</f>
        <v>71786.857885165751</v>
      </c>
      <c r="JV16" s="31">
        <f>'sales forecast'!J4+'sales forecast'!J5</f>
        <v>66853.762029824036</v>
      </c>
      <c r="JW16" s="31">
        <f>'sales forecast'!K4+'sales forecast'!K5</f>
        <v>65779.047322502505</v>
      </c>
      <c r="JX16" s="31">
        <f>'sales forecast'!L4+'sales forecast'!L5</f>
        <v>65765.245215342075</v>
      </c>
      <c r="JY16" s="31">
        <f>'sales forecast'!M4+'sales forecast'!M5</f>
        <v>68125.771673824871</v>
      </c>
      <c r="JZ16" s="31">
        <f>'sales forecast'!N4+'sales forecast'!N5</f>
        <v>67100.471987756158</v>
      </c>
      <c r="KA16" s="31">
        <f>'sales forecast'!O4+'sales forecast'!O5</f>
        <v>65258.533045395598</v>
      </c>
      <c r="KB16" s="31">
        <f>'sales forecast'!P4+'sales forecast'!P5</f>
        <v>64016.340927606041</v>
      </c>
      <c r="KC16" s="31">
        <f>'sales forecast'!Q4+'sales forecast'!Q5</f>
        <v>64041.468899590684</v>
      </c>
      <c r="KD16" s="31">
        <f>'sales forecast'!R4+'sales forecast'!R5</f>
        <v>67714.438548318722</v>
      </c>
      <c r="KE16" s="31">
        <f>'sales forecast'!S4+'sales forecast'!S5</f>
        <v>65105.720085876797</v>
      </c>
      <c r="KF16" s="31">
        <f>'sales forecast'!T4+'sales forecast'!T5</f>
        <v>64021.242140629663</v>
      </c>
      <c r="KG16" s="31">
        <f>'sales forecast'!U4+'sales forecast'!U5</f>
        <v>64861.003090714446</v>
      </c>
      <c r="KH16" s="31">
        <f>'sales forecast'!V4+'sales forecast'!V5</f>
        <v>65159.956528096642</v>
      </c>
      <c r="KI16" s="31">
        <f>'sales forecast'!W4+'sales forecast'!W5</f>
        <v>71216.026880622463</v>
      </c>
      <c r="KJ16" s="31">
        <f>'sales forecast'!X4+'sales forecast'!X5</f>
        <v>66037.7435003016</v>
      </c>
      <c r="KK16" s="31">
        <f>'sales forecast'!Y4+'sales forecast'!Y5</f>
        <v>67949.830271934785</v>
      </c>
      <c r="KL16" s="31">
        <f>'sales forecast'!Z4+'sales forecast'!Z5</f>
        <v>65208.918839381076</v>
      </c>
      <c r="KM16" s="31">
        <f>'sales forecast'!AA4+'sales forecast'!AA5</f>
        <v>66674.908223956911</v>
      </c>
    </row>
    <row r="17" spans="1:299" s="28" customFormat="1">
      <c r="B17" s="31" t="s">
        <v>48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3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7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  <c r="IU17" s="31"/>
      <c r="IV17" s="31"/>
      <c r="IW17" s="31"/>
      <c r="IX17" s="31"/>
      <c r="IY17" s="31"/>
      <c r="IZ17" s="31"/>
      <c r="JA17" s="31"/>
      <c r="JB17" s="31"/>
      <c r="JC17" s="31"/>
      <c r="JD17" s="31"/>
      <c r="JE17" s="31"/>
      <c r="JF17" s="31"/>
      <c r="JG17" s="31"/>
      <c r="JH17" s="31"/>
      <c r="JI17" s="31"/>
      <c r="JJ17" s="31"/>
      <c r="JK17" s="31"/>
      <c r="JL17" s="31"/>
      <c r="JM17" s="31"/>
      <c r="JN17" s="31"/>
      <c r="JO17" s="31">
        <f>'sales forecast'!C6</f>
        <v>75.104538309285132</v>
      </c>
      <c r="JP17" s="31">
        <f>'sales forecast'!D6</f>
        <v>128.48391361464635</v>
      </c>
      <c r="JQ17" s="31">
        <f>'sales forecast'!E6</f>
        <v>67.7836357688454</v>
      </c>
      <c r="JR17" s="31">
        <f>'sales forecast'!F6</f>
        <v>882.27999558753129</v>
      </c>
      <c r="JS17" s="31">
        <f>'sales forecast'!G6</f>
        <v>308.82699152280634</v>
      </c>
      <c r="JT17" s="31">
        <f>'sales forecast'!H6</f>
        <v>453.19483555209348</v>
      </c>
      <c r="JU17" s="31">
        <f>'sales forecast'!I6</f>
        <v>1295.2375337670362</v>
      </c>
      <c r="JV17" s="31">
        <f>'sales forecast'!J6</f>
        <v>378.96607667365384</v>
      </c>
      <c r="JW17" s="31">
        <f>'sales forecast'!K6</f>
        <v>363.65892505364752</v>
      </c>
      <c r="JX17" s="31">
        <f>'sales forecast'!L6</f>
        <v>497.52168064886536</v>
      </c>
      <c r="JY17" s="31">
        <f>'sales forecast'!M6</f>
        <v>618.95509592987889</v>
      </c>
      <c r="JZ17" s="31">
        <f>'sales forecast'!N6</f>
        <v>648.75507642917285</v>
      </c>
      <c r="KA17" s="31">
        <f>'sales forecast'!O6</f>
        <v>528.45365303018764</v>
      </c>
      <c r="KB17" s="31">
        <f>'sales forecast'!P6</f>
        <v>873.00091089394243</v>
      </c>
      <c r="KC17" s="31">
        <f>'sales forecast'!Q6</f>
        <v>894.97211703553035</v>
      </c>
      <c r="KD17" s="31">
        <f>'sales forecast'!R6</f>
        <v>973.83448742470875</v>
      </c>
      <c r="KE17" s="31">
        <f>'sales forecast'!S6</f>
        <v>625.25019264514083</v>
      </c>
      <c r="KF17" s="31">
        <f>'sales forecast'!T6</f>
        <v>622.09456508417168</v>
      </c>
      <c r="KG17" s="31">
        <f>'sales forecast'!U6</f>
        <v>662.17733214066595</v>
      </c>
      <c r="KH17" s="31">
        <f>'sales forecast'!V6</f>
        <v>928.82347135642362</v>
      </c>
      <c r="KI17" s="31">
        <f>'sales forecast'!W6</f>
        <v>563.61315085420324</v>
      </c>
      <c r="KJ17" s="31">
        <f>'sales forecast'!X6</f>
        <v>456.83528779386927</v>
      </c>
      <c r="KK17" s="31">
        <f>'sales forecast'!Y6</f>
        <v>641.47885407050887</v>
      </c>
      <c r="KL17" s="31">
        <f>'sales forecast'!Z6</f>
        <v>735.4433735636029</v>
      </c>
      <c r="KM17" s="31">
        <f>'sales forecast'!AA6</f>
        <v>470.30572590301904</v>
      </c>
    </row>
    <row r="18" spans="1:299" s="28" customFormat="1"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4"/>
      <c r="R18" s="34"/>
      <c r="S18" s="34"/>
      <c r="BL18" s="190"/>
    </row>
    <row r="19" spans="1:299" s="28" customFormat="1" ht="10.5" customHeight="1">
      <c r="B19" s="37" t="s">
        <v>9</v>
      </c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  <c r="IU19" s="31"/>
      <c r="IV19" s="31"/>
      <c r="IW19" s="31"/>
      <c r="IX19" s="31"/>
      <c r="IY19" s="31"/>
      <c r="IZ19" s="31"/>
      <c r="JA19" s="31"/>
      <c r="JB19" s="31"/>
      <c r="JC19" s="31"/>
      <c r="JD19" s="31"/>
      <c r="JE19" s="31"/>
      <c r="JF19" s="31"/>
      <c r="JG19" s="31"/>
      <c r="JH19" s="31"/>
      <c r="JI19" s="31"/>
      <c r="JJ19" s="31"/>
      <c r="JK19" s="31"/>
      <c r="JL19" s="31"/>
      <c r="JM19" s="31"/>
      <c r="JN19" s="31"/>
      <c r="JO19" s="31">
        <f t="shared" ref="JO19" si="181">JN13-JO16-JO17-JO15</f>
        <v>-62898.094007173786</v>
      </c>
      <c r="JP19" s="31">
        <f t="shared" ref="JP19" si="182">JO13-JP16-JP17-JP15</f>
        <v>-25918.437535746758</v>
      </c>
      <c r="JQ19" s="31">
        <f t="shared" ref="JQ19" si="183">JP13-JQ16-JQ17-JQ15</f>
        <v>38748.05639224637</v>
      </c>
      <c r="JR19" s="31">
        <f t="shared" ref="JR19" si="184">JQ13-JR16-JR17-JR15</f>
        <v>-36611.740216626618</v>
      </c>
      <c r="JS19" s="31">
        <f t="shared" ref="JS19" si="185">JR13-JS16-JS17-JS15</f>
        <v>-57040.387221760488</v>
      </c>
      <c r="JT19" s="31">
        <f t="shared" ref="JT19" si="186">JS13-JT16-JT17-JT15</f>
        <v>-20424.082005581164</v>
      </c>
      <c r="JU19" s="31">
        <f t="shared" ref="JU19" si="187">JT13-JU16-JU17-JU15</f>
        <v>-43022.394628721915</v>
      </c>
      <c r="JV19" s="31">
        <f t="shared" ref="JV19" si="188">JU13-JV16-JV17-JV15</f>
        <v>-51043.228017390349</v>
      </c>
      <c r="JW19" s="31">
        <f t="shared" ref="JW19" si="189">JV13-JW16-JW17-JW15</f>
        <v>-3132.4647242388442</v>
      </c>
      <c r="JX19" s="31">
        <f t="shared" ref="JX19" si="190">JW13-JX16-JX17-JX15</f>
        <v>-53028.366895990941</v>
      </c>
      <c r="JY19" s="31">
        <f t="shared" ref="JY19" si="191">JX13-JY16-JY17-JY15</f>
        <v>-58213.126769754752</v>
      </c>
      <c r="JZ19" s="31">
        <f t="shared" ref="JZ19" si="192">JY13-JZ16-JZ17-JZ15</f>
        <v>-31261.427064185329</v>
      </c>
      <c r="KA19" s="31">
        <f t="shared" ref="KA19" si="193">JZ13-KA16-KA17-KA15</f>
        <v>9635.1133015742053</v>
      </c>
      <c r="KB19" s="31">
        <f t="shared" ref="KB19" si="194">KA13-KB16-KB17-KB15</f>
        <v>-14607.94183849999</v>
      </c>
      <c r="KC19" s="31">
        <f t="shared" ref="KC19" si="195">KB13-KC16-KC17-KC15</f>
        <v>-39003.541016626215</v>
      </c>
      <c r="KD19" s="31">
        <f t="shared" ref="KD19" si="196">KC13-KD16-KD17-KD15</f>
        <v>-17824.373035743436</v>
      </c>
      <c r="KE19" s="31">
        <f t="shared" ref="KE19" si="197">KD13-KE16-KE17-KE15</f>
        <v>-17173.770278521941</v>
      </c>
      <c r="KF19" s="31">
        <f t="shared" ref="KF19" si="198">KE13-KF16-KF17-KF15</f>
        <v>-33817.436705713837</v>
      </c>
      <c r="KG19" s="31">
        <f t="shared" ref="KG19" si="199">KF13-KG16-KG17-KG15</f>
        <v>-32578.53228592415</v>
      </c>
      <c r="KH19" s="31">
        <f t="shared" ref="KH19" si="200">KG13-KH16-KH17-KH15</f>
        <v>-43731.456988367288</v>
      </c>
      <c r="KI19" s="31">
        <f t="shared" ref="KI19" si="201">KH13-KI16-KI17-KI15</f>
        <v>-23221.281146030706</v>
      </c>
      <c r="KJ19" s="31">
        <f t="shared" ref="KJ19" si="202">KI13-KJ16-KJ17-KJ15</f>
        <v>-41477.469735865285</v>
      </c>
      <c r="KK19" s="31">
        <f t="shared" ref="KK19" si="203">KJ13-KK16-KK17-KK15</f>
        <v>17064.63910595272</v>
      </c>
      <c r="KL19" s="31">
        <f t="shared" ref="KL19" si="204">KK13-KL16-KL17-KL15</f>
        <v>124206.38042521717</v>
      </c>
      <c r="KM19" s="31">
        <f t="shared" ref="KM19" si="205">KL13-KM16-KM17-KM15</f>
        <v>-31534.682443372301</v>
      </c>
    </row>
    <row r="20" spans="1:299" s="28" customFormat="1" ht="10.5" customHeight="1">
      <c r="B20" s="37" t="s">
        <v>210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  <c r="IU20" s="31"/>
      <c r="IV20" s="31"/>
      <c r="IW20" s="31"/>
      <c r="IX20" s="31"/>
      <c r="IY20" s="31"/>
      <c r="IZ20" s="31"/>
      <c r="JA20" s="31"/>
      <c r="JB20" s="31"/>
      <c r="JC20" s="31"/>
      <c r="JD20" s="31"/>
      <c r="JE20" s="31"/>
      <c r="JF20" s="31"/>
      <c r="JG20" s="31"/>
      <c r="JH20" s="31"/>
      <c r="JI20" s="31"/>
      <c r="JJ20" s="31"/>
      <c r="JK20" s="31"/>
      <c r="JL20" s="31"/>
      <c r="JM20" s="31"/>
      <c r="JN20" s="31"/>
      <c r="JO20" s="31">
        <f t="shared" ref="JO20" si="206">JO19+JN20</f>
        <v>-62898.094007173786</v>
      </c>
      <c r="JP20" s="31">
        <f t="shared" ref="JP20" si="207">JP19+JO20</f>
        <v>-88816.531542920537</v>
      </c>
      <c r="JQ20" s="31">
        <f t="shared" ref="JQ20" si="208">JQ19+JP20</f>
        <v>-50068.475150674167</v>
      </c>
      <c r="JR20" s="31">
        <f t="shared" ref="JR20" si="209">JR19+JQ20</f>
        <v>-86680.215367300785</v>
      </c>
      <c r="JS20" s="31">
        <f t="shared" ref="JS20" si="210">JS19+JR20</f>
        <v>-143720.60258906128</v>
      </c>
      <c r="JT20" s="31">
        <f t="shared" ref="JT20" si="211">JT19+JS20</f>
        <v>-164144.68459464243</v>
      </c>
      <c r="JU20" s="31">
        <f t="shared" ref="JU20" si="212">JU19+JT20</f>
        <v>-207167.07922336436</v>
      </c>
      <c r="JV20" s="31">
        <f t="shared" ref="JV20" si="213">JV19+JU20</f>
        <v>-258210.30724075472</v>
      </c>
      <c r="JW20" s="31">
        <f t="shared" ref="JW20" si="214">JW19+JV20</f>
        <v>-261342.77196499356</v>
      </c>
      <c r="JX20" s="31">
        <f t="shared" ref="JX20" si="215">JX19+JW20</f>
        <v>-314371.13886098447</v>
      </c>
      <c r="JY20" s="31">
        <f t="shared" ref="JY20" si="216">JY19+JX20</f>
        <v>-372584.26563073922</v>
      </c>
      <c r="JZ20" s="31">
        <f t="shared" ref="JZ20" si="217">JZ19+JY20</f>
        <v>-403845.69269492454</v>
      </c>
      <c r="KA20" s="31">
        <f t="shared" ref="KA20" si="218">KA19+JZ20</f>
        <v>-394210.57939335034</v>
      </c>
      <c r="KB20" s="31">
        <f t="shared" ref="KB20" si="219">KB19+KA20</f>
        <v>-408818.52123185032</v>
      </c>
      <c r="KC20" s="31">
        <f t="shared" ref="KC20" si="220">KC19+KB20</f>
        <v>-447822.06224847655</v>
      </c>
      <c r="KD20" s="31">
        <f t="shared" ref="KD20" si="221">KD19+KC20</f>
        <v>-465646.43528421997</v>
      </c>
      <c r="KE20" s="31">
        <f t="shared" ref="KE20" si="222">KE19+KD20</f>
        <v>-482820.2055627419</v>
      </c>
      <c r="KF20" s="31">
        <f t="shared" ref="KF20" si="223">KF19+KE20</f>
        <v>-516637.64226845576</v>
      </c>
      <c r="KG20" s="31">
        <f t="shared" ref="KG20" si="224">KG19+KF20</f>
        <v>-549216.17455437989</v>
      </c>
      <c r="KH20" s="31">
        <f t="shared" ref="KH20" si="225">KH19+KG20</f>
        <v>-592947.63154274714</v>
      </c>
      <c r="KI20" s="31">
        <f t="shared" ref="KI20" si="226">KI19+KH20</f>
        <v>-616168.9126887779</v>
      </c>
      <c r="KJ20" s="31">
        <f t="shared" ref="KJ20" si="227">KJ19+KI20</f>
        <v>-657646.38242464315</v>
      </c>
      <c r="KK20" s="31">
        <f t="shared" ref="KK20" si="228">KK19+KJ20</f>
        <v>-640581.74331869045</v>
      </c>
      <c r="KL20" s="31">
        <f t="shared" ref="KL20" si="229">KL19+KK20</f>
        <v>-516375.3628934733</v>
      </c>
      <c r="KM20" s="31">
        <f t="shared" ref="KM20" si="230">KM19+KL20</f>
        <v>-547910.04533684556</v>
      </c>
    </row>
    <row r="21" spans="1:299" s="18" customForma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1"/>
      <c r="R21" s="21"/>
    </row>
    <row r="22" spans="1:299" s="26" customFormat="1">
      <c r="A22" s="40">
        <v>2080000</v>
      </c>
      <c r="B22" s="27" t="s">
        <v>43</v>
      </c>
      <c r="C22" s="48">
        <v>2849488</v>
      </c>
      <c r="D22" s="48">
        <v>3411024.8360896991</v>
      </c>
      <c r="E22" s="48">
        <v>3127330.50776802</v>
      </c>
      <c r="F22" s="48">
        <v>3159938.5194402356</v>
      </c>
      <c r="G22" s="48"/>
      <c r="H22" s="48">
        <v>3073354.7814231371</v>
      </c>
      <c r="I22" s="48"/>
      <c r="J22" s="48">
        <v>3024110.6240457268</v>
      </c>
      <c r="K22" s="48">
        <v>3035614.8353282786</v>
      </c>
      <c r="L22" s="48"/>
      <c r="M22" s="48">
        <v>3122843.9308348713</v>
      </c>
      <c r="N22" s="48">
        <v>3174376.3010102836</v>
      </c>
      <c r="O22" s="48">
        <v>3246523.1679869704</v>
      </c>
      <c r="P22" s="48">
        <v>3357741.8708259701</v>
      </c>
      <c r="Q22" s="48">
        <v>3462021.4762671855</v>
      </c>
      <c r="R22" s="48">
        <v>3493525.9392102468</v>
      </c>
      <c r="S22" s="41"/>
      <c r="T22" s="48">
        <v>3585542.4599727569</v>
      </c>
      <c r="U22" s="48">
        <v>3525109</v>
      </c>
      <c r="V22" s="48">
        <v>3478456</v>
      </c>
      <c r="W22" s="48">
        <v>3412064.6855908874</v>
      </c>
      <c r="X22" s="48">
        <v>3426486</v>
      </c>
      <c r="Y22" s="48">
        <v>3352740</v>
      </c>
      <c r="Z22" s="48">
        <v>3196944</v>
      </c>
      <c r="AA22" s="48">
        <v>2974168</v>
      </c>
      <c r="AB22" s="48">
        <v>2893616</v>
      </c>
      <c r="AC22" s="48">
        <v>2734083</v>
      </c>
      <c r="AD22" s="48">
        <v>2755826</v>
      </c>
      <c r="AE22" s="48">
        <v>2753778</v>
      </c>
      <c r="AF22" s="48">
        <v>2707749</v>
      </c>
      <c r="AG22" s="48">
        <v>2606903</v>
      </c>
      <c r="AH22" s="48">
        <v>2596769</v>
      </c>
      <c r="AI22" s="48">
        <v>2596769</v>
      </c>
      <c r="AJ22" s="48">
        <v>2604443</v>
      </c>
      <c r="AK22" s="48">
        <v>2620565</v>
      </c>
      <c r="AL22" s="48">
        <v>2668773</v>
      </c>
      <c r="AM22" s="48">
        <v>2721595</v>
      </c>
      <c r="AN22" s="48">
        <v>2724488</v>
      </c>
      <c r="AO22" s="48">
        <v>2739032</v>
      </c>
      <c r="AP22" s="48">
        <v>2768395</v>
      </c>
      <c r="AQ22" s="48">
        <v>2811729</v>
      </c>
      <c r="AR22" s="48">
        <v>2845586</v>
      </c>
      <c r="AS22" s="48">
        <v>2852655</v>
      </c>
      <c r="AT22" s="48">
        <v>2882916</v>
      </c>
      <c r="AU22" s="48">
        <v>2994400</v>
      </c>
      <c r="AV22" s="48">
        <v>3015952</v>
      </c>
      <c r="AW22" s="48">
        <v>3051341</v>
      </c>
      <c r="AX22" s="48">
        <v>3329780</v>
      </c>
      <c r="AY22" s="48">
        <v>3501245</v>
      </c>
      <c r="AZ22" s="48"/>
      <c r="BA22" s="48">
        <v>3849695</v>
      </c>
      <c r="BB22" s="48">
        <v>3913176</v>
      </c>
      <c r="BC22" s="48">
        <v>3963153</v>
      </c>
      <c r="BD22" s="48">
        <v>4027331</v>
      </c>
      <c r="BE22" s="48">
        <v>4108949</v>
      </c>
      <c r="BF22" s="48">
        <v>3712141</v>
      </c>
      <c r="BG22" s="48">
        <v>3731217</v>
      </c>
      <c r="BH22" s="48">
        <v>3599008</v>
      </c>
      <c r="BI22" s="48">
        <v>3508396</v>
      </c>
      <c r="BJ22" s="48">
        <v>3468485</v>
      </c>
      <c r="BK22" s="48">
        <v>3420742</v>
      </c>
      <c r="BL22" s="48">
        <v>3395875</v>
      </c>
      <c r="BM22" s="48">
        <v>3388512</v>
      </c>
      <c r="BN22" s="48">
        <v>3366913</v>
      </c>
      <c r="BO22" s="48">
        <v>3414097</v>
      </c>
      <c r="BP22" s="48"/>
      <c r="BQ22" s="48">
        <v>3665488</v>
      </c>
      <c r="BR22" s="48"/>
      <c r="BS22" s="48">
        <v>3819309</v>
      </c>
      <c r="BT22" s="48">
        <v>3921104</v>
      </c>
      <c r="BU22" s="48">
        <v>3914495</v>
      </c>
      <c r="BV22" s="48">
        <v>3975902</v>
      </c>
      <c r="BW22" s="48">
        <v>4008021</v>
      </c>
      <c r="BX22" s="48">
        <v>4022147</v>
      </c>
      <c r="BY22" s="48">
        <v>3968661</v>
      </c>
      <c r="BZ22" s="48">
        <v>3896236</v>
      </c>
      <c r="CA22" s="48">
        <v>3789926</v>
      </c>
      <c r="CB22" s="48">
        <v>3763723</v>
      </c>
      <c r="CC22" s="48">
        <v>3734641</v>
      </c>
      <c r="CD22" s="48">
        <v>3629789</v>
      </c>
      <c r="CE22" s="48">
        <v>3700284</v>
      </c>
      <c r="CF22" s="48">
        <v>3833603</v>
      </c>
      <c r="CG22" s="200">
        <v>3867375</v>
      </c>
      <c r="CH22" s="48">
        <v>2356663</v>
      </c>
      <c r="CI22" s="48">
        <v>2410974</v>
      </c>
      <c r="CJ22" s="48">
        <v>2353747</v>
      </c>
      <c r="CK22" s="48">
        <v>2265650</v>
      </c>
      <c r="CL22" s="48">
        <v>2222514</v>
      </c>
      <c r="CM22" s="48">
        <v>2157812</v>
      </c>
      <c r="CN22" s="48">
        <v>2145908</v>
      </c>
      <c r="CO22" s="48">
        <v>2339002</v>
      </c>
      <c r="CP22" s="48">
        <v>2438220</v>
      </c>
      <c r="CQ22" s="48">
        <v>2604447</v>
      </c>
      <c r="CR22" s="48">
        <v>2603172</v>
      </c>
      <c r="CS22" s="48">
        <v>2546587</v>
      </c>
      <c r="CT22" s="48">
        <v>2557408</v>
      </c>
      <c r="CU22" s="48">
        <v>2565463</v>
      </c>
      <c r="CV22" s="48">
        <v>2535635</v>
      </c>
      <c r="CW22" s="48">
        <v>2530776</v>
      </c>
      <c r="CX22" s="48">
        <v>2440552</v>
      </c>
      <c r="CY22" s="48">
        <v>2429134</v>
      </c>
      <c r="CZ22" s="48"/>
      <c r="DA22" s="48">
        <v>1620175</v>
      </c>
      <c r="DB22" s="48">
        <v>1620175</v>
      </c>
      <c r="DC22" s="48">
        <v>1620175</v>
      </c>
      <c r="DD22" s="48">
        <v>1620175</v>
      </c>
      <c r="DE22" s="48">
        <v>1620175</v>
      </c>
      <c r="DF22" s="48">
        <v>1620175</v>
      </c>
      <c r="DG22" s="48">
        <v>1620175</v>
      </c>
      <c r="DH22" s="48">
        <v>1620175</v>
      </c>
      <c r="DI22" s="48">
        <v>1620175</v>
      </c>
      <c r="DJ22" s="48">
        <v>1620175</v>
      </c>
      <c r="DK22" s="48">
        <v>1620175</v>
      </c>
      <c r="DL22" s="48">
        <v>1620175</v>
      </c>
      <c r="DM22" s="48">
        <v>1620175</v>
      </c>
      <c r="DN22" s="48">
        <v>1620175</v>
      </c>
      <c r="DO22" s="48">
        <v>1620175</v>
      </c>
      <c r="DP22" s="48">
        <v>1620175</v>
      </c>
      <c r="DQ22" s="48">
        <v>1620175</v>
      </c>
      <c r="DR22" s="48">
        <v>1620175</v>
      </c>
      <c r="DS22" s="48">
        <v>1620175</v>
      </c>
      <c r="DT22" s="48">
        <v>1620175</v>
      </c>
      <c r="DU22" s="48">
        <v>1620175</v>
      </c>
      <c r="DV22" s="48">
        <v>1620175</v>
      </c>
      <c r="DW22" s="48">
        <v>1620175</v>
      </c>
      <c r="DX22" s="48">
        <v>1620175</v>
      </c>
      <c r="DY22" s="48">
        <v>1620175</v>
      </c>
      <c r="DZ22" s="48">
        <v>1620175</v>
      </c>
      <c r="EA22" s="48">
        <v>1620175</v>
      </c>
      <c r="EB22" s="48"/>
      <c r="EC22" s="48"/>
      <c r="ED22" s="48"/>
      <c r="EE22" s="48">
        <v>1173193</v>
      </c>
      <c r="EF22" s="48">
        <v>1173193</v>
      </c>
      <c r="EG22" s="48">
        <v>1173193</v>
      </c>
      <c r="EH22" s="48">
        <v>1173193</v>
      </c>
      <c r="EI22" s="48">
        <v>1173193</v>
      </c>
      <c r="EJ22" s="48">
        <v>1173193</v>
      </c>
      <c r="EK22" s="48">
        <v>1173193</v>
      </c>
      <c r="EL22" s="48">
        <v>1173193</v>
      </c>
      <c r="EM22" s="48">
        <v>1173193</v>
      </c>
      <c r="EN22" s="48">
        <v>1173193</v>
      </c>
      <c r="EO22" s="48">
        <v>1173193</v>
      </c>
      <c r="EP22" s="48">
        <v>1146794</v>
      </c>
      <c r="EQ22" s="48">
        <v>1282431</v>
      </c>
      <c r="ER22" s="48">
        <v>1370718</v>
      </c>
      <c r="ES22" s="48">
        <v>1450529</v>
      </c>
      <c r="ET22" s="48">
        <v>1516810</v>
      </c>
      <c r="EU22" s="48">
        <v>1664879</v>
      </c>
      <c r="EV22" s="48">
        <v>1866465</v>
      </c>
      <c r="EW22" s="48">
        <v>1985256</v>
      </c>
      <c r="EX22" s="48">
        <v>2068517</v>
      </c>
      <c r="EY22" s="48">
        <v>2235591</v>
      </c>
      <c r="EZ22" s="48">
        <v>2426336</v>
      </c>
      <c r="FA22" s="48"/>
      <c r="FB22" s="48"/>
      <c r="FC22" s="48">
        <v>2663501</v>
      </c>
      <c r="FD22" s="48"/>
      <c r="FE22" s="48">
        <v>2560911</v>
      </c>
      <c r="FF22" s="48">
        <v>2612653</v>
      </c>
      <c r="FG22" s="48">
        <v>2622350</v>
      </c>
      <c r="FH22" s="48">
        <v>2551291</v>
      </c>
      <c r="FI22" s="48">
        <v>2551864</v>
      </c>
      <c r="FJ22" s="48">
        <v>2591283</v>
      </c>
      <c r="FK22" s="48">
        <v>2523748</v>
      </c>
      <c r="FL22" s="48">
        <v>2465604</v>
      </c>
      <c r="FM22" s="48">
        <v>2464098</v>
      </c>
      <c r="FN22" s="48">
        <v>2472445</v>
      </c>
      <c r="FO22" s="48">
        <v>2481980</v>
      </c>
      <c r="FP22" s="48">
        <v>2561554</v>
      </c>
      <c r="FQ22" s="48">
        <v>2642398</v>
      </c>
      <c r="FR22" s="48">
        <v>2691023</v>
      </c>
      <c r="FS22" s="48">
        <v>2687057</v>
      </c>
      <c r="FT22" s="48"/>
      <c r="FU22" s="48">
        <v>2648680</v>
      </c>
      <c r="FV22" s="48">
        <v>2679678</v>
      </c>
      <c r="FW22" s="48">
        <v>2725649</v>
      </c>
      <c r="FX22" s="48">
        <v>2801078</v>
      </c>
      <c r="FY22" s="48">
        <v>2791612</v>
      </c>
      <c r="FZ22" s="48">
        <v>2763630</v>
      </c>
      <c r="GA22" s="48">
        <v>2792699</v>
      </c>
      <c r="GB22" s="48">
        <v>2741432</v>
      </c>
      <c r="GC22" s="48">
        <v>2767338</v>
      </c>
      <c r="GD22" s="48">
        <v>2753272</v>
      </c>
      <c r="GE22" s="48"/>
      <c r="GF22" s="48">
        <v>2896701</v>
      </c>
      <c r="GG22" s="48">
        <v>2955498</v>
      </c>
      <c r="GH22" s="48">
        <v>3004633</v>
      </c>
      <c r="GI22" s="48">
        <v>3064852</v>
      </c>
      <c r="GJ22" s="48">
        <v>3078145</v>
      </c>
      <c r="GK22" s="48">
        <v>3106711</v>
      </c>
      <c r="GL22" s="48">
        <v>3202614</v>
      </c>
      <c r="GM22" s="48">
        <v>3262622</v>
      </c>
      <c r="GN22" s="48">
        <v>3294652</v>
      </c>
      <c r="GO22" s="48">
        <v>3340038</v>
      </c>
      <c r="GP22" s="48">
        <v>3367899</v>
      </c>
      <c r="GQ22" s="48">
        <v>3332558</v>
      </c>
      <c r="GR22" s="48">
        <v>3295231</v>
      </c>
      <c r="GS22" s="48">
        <v>3202140</v>
      </c>
      <c r="GT22" s="48">
        <v>3155762</v>
      </c>
      <c r="GU22" s="48">
        <v>3125742</v>
      </c>
      <c r="GV22" s="48">
        <v>3165802</v>
      </c>
      <c r="GW22" s="48"/>
      <c r="GX22" s="48"/>
      <c r="GY22" s="48">
        <v>3238582</v>
      </c>
      <c r="GZ22" s="48">
        <v>3242458</v>
      </c>
      <c r="HA22" s="48"/>
      <c r="HB22" s="48">
        <v>3123110</v>
      </c>
      <c r="HC22" s="48">
        <v>3071748</v>
      </c>
      <c r="HD22" s="48">
        <v>2999529</v>
      </c>
      <c r="HE22" s="48">
        <v>2977198</v>
      </c>
      <c r="HF22" s="48">
        <v>2965287</v>
      </c>
      <c r="HG22" s="48">
        <v>2946809</v>
      </c>
      <c r="HH22" s="48">
        <v>2866614</v>
      </c>
      <c r="HI22" s="48">
        <v>2774649</v>
      </c>
      <c r="HJ22" s="48">
        <v>2687187</v>
      </c>
      <c r="HK22" s="48"/>
      <c r="HL22" s="48"/>
      <c r="HM22" s="48">
        <v>2491302</v>
      </c>
      <c r="HN22" s="48">
        <v>2461295</v>
      </c>
      <c r="HO22" s="48"/>
      <c r="HP22" s="48"/>
      <c r="HQ22" s="48"/>
      <c r="HR22" s="48"/>
      <c r="HS22" s="48"/>
      <c r="HT22" s="48">
        <v>2380552</v>
      </c>
      <c r="HU22" s="27"/>
      <c r="HV22" s="27"/>
      <c r="HW22" s="27"/>
      <c r="HX22" s="48">
        <v>2380858</v>
      </c>
      <c r="HY22" s="48"/>
      <c r="HZ22" s="48"/>
      <c r="IA22" s="48"/>
      <c r="IB22" s="48">
        <v>2317582</v>
      </c>
      <c r="IC22" s="48"/>
      <c r="ID22" s="48"/>
      <c r="IE22" s="48"/>
      <c r="IF22" s="48">
        <v>2289341.6</v>
      </c>
      <c r="IG22" s="48"/>
      <c r="IH22" s="48"/>
      <c r="II22" s="48"/>
      <c r="IJ22" s="48"/>
      <c r="IK22" s="48">
        <v>2152296.0699999998</v>
      </c>
      <c r="IL22" s="48"/>
      <c r="IM22" s="48"/>
      <c r="IN22" s="48"/>
      <c r="IO22" s="48">
        <v>2184344.37</v>
      </c>
      <c r="IP22" s="48"/>
      <c r="IQ22" s="48"/>
      <c r="IR22" s="48">
        <v>2072003.34</v>
      </c>
      <c r="IS22" s="48"/>
      <c r="IT22" s="48"/>
      <c r="IU22" s="48"/>
      <c r="IV22" s="48"/>
      <c r="IW22" s="48">
        <v>2124689.64</v>
      </c>
      <c r="IX22" s="27"/>
      <c r="IY22" s="27"/>
      <c r="IZ22" s="27"/>
      <c r="JA22" s="27"/>
      <c r="JB22" s="48">
        <v>1944513.68</v>
      </c>
      <c r="JC22" s="48"/>
      <c r="JD22" s="48"/>
      <c r="JE22" s="48"/>
      <c r="JF22" s="48">
        <v>1866105.76</v>
      </c>
      <c r="JG22" s="48">
        <v>1913981.64</v>
      </c>
      <c r="JH22" s="48"/>
      <c r="JI22" s="48"/>
      <c r="JJ22" s="48">
        <v>1661133.43</v>
      </c>
      <c r="JK22" s="48"/>
      <c r="JL22" s="48"/>
      <c r="JM22" s="48"/>
      <c r="JN22" s="48"/>
      <c r="JO22" s="48">
        <v>1663279.98</v>
      </c>
      <c r="JP22" s="27">
        <f>JO22+JO19</f>
        <v>1600381.8859928262</v>
      </c>
      <c r="JQ22" s="27">
        <f t="shared" ref="JQ22" si="231">JP22+JP19</f>
        <v>1574463.4484570795</v>
      </c>
      <c r="JR22" s="27">
        <f t="shared" ref="JR22" si="232">JQ22+JQ19</f>
        <v>1613211.5048493259</v>
      </c>
      <c r="JS22" s="27">
        <f t="shared" ref="JS22" si="233">JR22+JR19</f>
        <v>1576599.7646326993</v>
      </c>
      <c r="JT22" s="27">
        <f t="shared" ref="JT22" si="234">JS22+JS19</f>
        <v>1519559.3774109387</v>
      </c>
      <c r="JU22" s="27">
        <f t="shared" ref="JU22" si="235">JT22+JT19</f>
        <v>1499135.2954053576</v>
      </c>
      <c r="JV22" s="27">
        <f t="shared" ref="JV22" si="236">JU22+JU19</f>
        <v>1456112.9007766356</v>
      </c>
      <c r="JW22" s="27">
        <f t="shared" ref="JW22" si="237">JV22+JV19</f>
        <v>1405069.6727592454</v>
      </c>
      <c r="JX22" s="27">
        <f t="shared" ref="JX22" si="238">JW22+JW19</f>
        <v>1401937.2080350067</v>
      </c>
      <c r="JY22" s="27">
        <f t="shared" ref="JY22" si="239">JX22+JX19</f>
        <v>1348908.8411390157</v>
      </c>
      <c r="JZ22" s="27">
        <f t="shared" ref="JZ22" si="240">JY22+JY19</f>
        <v>1290695.7143692609</v>
      </c>
      <c r="KA22" s="27">
        <f t="shared" ref="KA22" si="241">JZ22+JZ19</f>
        <v>1259434.2873050757</v>
      </c>
      <c r="KB22" s="27">
        <f t="shared" ref="KB22" si="242">KA22+KA19</f>
        <v>1269069.4006066499</v>
      </c>
      <c r="KC22" s="27">
        <f t="shared" ref="KC22" si="243">KB22+KB19</f>
        <v>1254461.4587681498</v>
      </c>
      <c r="KD22" s="27">
        <f t="shared" ref="KD22" si="244">KC22+KC19</f>
        <v>1215457.9177515237</v>
      </c>
      <c r="KE22" s="27">
        <f t="shared" ref="KE22" si="245">KD22+KD19</f>
        <v>1197633.5447157803</v>
      </c>
      <c r="KF22" s="27">
        <f t="shared" ref="KF22" si="246">KE22+KE19</f>
        <v>1180459.7744372583</v>
      </c>
      <c r="KG22" s="27">
        <f t="shared" ref="KG22" si="247">KF22+KF19</f>
        <v>1146642.3377315444</v>
      </c>
      <c r="KH22" s="27">
        <f t="shared" ref="KH22" si="248">KG22+KG19</f>
        <v>1114063.8054456203</v>
      </c>
      <c r="KI22" s="27">
        <f t="shared" ref="KI22" si="249">KH22+KH19</f>
        <v>1070332.3484572531</v>
      </c>
      <c r="KJ22" s="27">
        <f t="shared" ref="KJ22" si="250">KI22+KI19</f>
        <v>1047111.0673112223</v>
      </c>
      <c r="KK22" s="27">
        <f t="shared" ref="KK22" si="251">KJ22+KJ19</f>
        <v>1005633.5975753571</v>
      </c>
      <c r="KL22" s="27">
        <f t="shared" ref="KL22" si="252">KK22+KK19</f>
        <v>1022698.2366813098</v>
      </c>
      <c r="KM22" s="27">
        <f t="shared" ref="KM22" si="253">KL22+KL19</f>
        <v>1146904.6171065269</v>
      </c>
    </row>
    <row r="23" spans="1:299">
      <c r="A23" s="122"/>
      <c r="B23" s="6" t="s">
        <v>72</v>
      </c>
      <c r="C23" s="49">
        <f>SUM(C13,C22)</f>
        <v>3574118</v>
      </c>
      <c r="D23" s="49">
        <f t="shared" ref="D23:P23" si="254">SUM(D13,D22)</f>
        <v>3648684.8360896991</v>
      </c>
      <c r="E23" s="49">
        <f t="shared" si="254"/>
        <v>3190240.50776802</v>
      </c>
      <c r="F23" s="49">
        <f t="shared" si="254"/>
        <v>3257798.5194402356</v>
      </c>
      <c r="G23" s="49">
        <f t="shared" si="254"/>
        <v>0</v>
      </c>
      <c r="H23" s="49">
        <f t="shared" si="254"/>
        <v>3222474.7814231371</v>
      </c>
      <c r="I23" s="49">
        <f t="shared" si="254"/>
        <v>0</v>
      </c>
      <c r="J23" s="49">
        <f t="shared" si="254"/>
        <v>3315360.6240457268</v>
      </c>
      <c r="K23" s="49">
        <f t="shared" si="254"/>
        <v>3452684.8353282786</v>
      </c>
      <c r="L23" s="49">
        <f t="shared" si="254"/>
        <v>0</v>
      </c>
      <c r="M23" s="49">
        <f t="shared" si="254"/>
        <v>3532923.9308348713</v>
      </c>
      <c r="N23" s="49">
        <f t="shared" si="254"/>
        <v>3796486.3010102836</v>
      </c>
      <c r="O23" s="49">
        <f t="shared" si="254"/>
        <v>3894263.1679869704</v>
      </c>
      <c r="P23" s="49">
        <f t="shared" si="254"/>
        <v>3956551.8708259701</v>
      </c>
      <c r="Q23" s="49">
        <f>SUM(Q13,Q22)</f>
        <v>3841811.4762671855</v>
      </c>
      <c r="R23" s="49">
        <f>SUM(R13,R22)</f>
        <v>3784775.9392102468</v>
      </c>
      <c r="S23" s="42"/>
      <c r="T23" s="49">
        <f t="shared" ref="T23:Y23" si="255">SUM(T13,T22)</f>
        <v>3935042.4599727569</v>
      </c>
      <c r="U23" s="49">
        <f t="shared" si="255"/>
        <v>3699859</v>
      </c>
      <c r="V23" s="49">
        <f t="shared" si="255"/>
        <v>3860576</v>
      </c>
      <c r="W23" s="49">
        <f t="shared" si="255"/>
        <v>3749914.6855908874</v>
      </c>
      <c r="X23" s="49">
        <f t="shared" si="255"/>
        <v>3638516</v>
      </c>
      <c r="Y23" s="49">
        <f t="shared" si="255"/>
        <v>3373710</v>
      </c>
      <c r="Z23" s="49">
        <f t="shared" ref="Z23:AH23" si="256">SUM(Z13,Z22)</f>
        <v>3257524</v>
      </c>
      <c r="AA23" s="49">
        <f t="shared" si="256"/>
        <v>3074358</v>
      </c>
      <c r="AB23" s="49">
        <f t="shared" si="256"/>
        <v>3082346</v>
      </c>
      <c r="AC23" s="49">
        <f t="shared" si="256"/>
        <v>2773693</v>
      </c>
      <c r="AD23" s="49">
        <f t="shared" si="256"/>
        <v>2865336</v>
      </c>
      <c r="AE23" s="49">
        <f t="shared" si="256"/>
        <v>2814358</v>
      </c>
      <c r="AF23" s="49">
        <f t="shared" si="256"/>
        <v>2805609</v>
      </c>
      <c r="AG23" s="49">
        <f t="shared" si="256"/>
        <v>2606903</v>
      </c>
      <c r="AH23" s="49">
        <f t="shared" si="256"/>
        <v>2811129</v>
      </c>
      <c r="AI23" s="49">
        <v>2811129</v>
      </c>
      <c r="AJ23" s="49">
        <f t="shared" ref="AJ23:AQ23" si="257">SUM(AJ22,AI13)</f>
        <v>2849093</v>
      </c>
      <c r="AK23" s="49">
        <f t="shared" si="257"/>
        <v>2688135</v>
      </c>
      <c r="AL23" s="49">
        <f t="shared" si="257"/>
        <v>3001963</v>
      </c>
      <c r="AM23" s="49">
        <f t="shared" si="257"/>
        <v>3106045</v>
      </c>
      <c r="AN23" s="49">
        <f t="shared" si="257"/>
        <v>3118258</v>
      </c>
      <c r="AO23" s="49">
        <f t="shared" si="257"/>
        <v>3235322</v>
      </c>
      <c r="AP23" s="49">
        <f t="shared" si="257"/>
        <v>3339245</v>
      </c>
      <c r="AQ23" s="49">
        <f t="shared" si="257"/>
        <v>3408209</v>
      </c>
      <c r="AR23" s="49">
        <f t="shared" ref="AR23:AY23" si="258">SUM(AR22,AQ13)</f>
        <v>3528276</v>
      </c>
      <c r="AS23" s="49">
        <f t="shared" si="258"/>
        <v>3493405</v>
      </c>
      <c r="AT23" s="49">
        <f t="shared" si="258"/>
        <v>3647156</v>
      </c>
      <c r="AU23" s="49">
        <f t="shared" si="258"/>
        <v>3537290</v>
      </c>
      <c r="AV23" s="49">
        <f t="shared" si="258"/>
        <v>3668352</v>
      </c>
      <c r="AW23" s="49">
        <f t="shared" si="258"/>
        <v>3876161</v>
      </c>
      <c r="AX23" s="49">
        <f t="shared" si="258"/>
        <v>3697920</v>
      </c>
      <c r="AY23" s="49">
        <f t="shared" si="258"/>
        <v>3790165</v>
      </c>
      <c r="AZ23" s="49"/>
      <c r="BA23" s="49">
        <f t="shared" ref="BA23:BF23" si="259">SUM(BA22,AZ13)</f>
        <v>4325015</v>
      </c>
      <c r="BB23" s="49">
        <f t="shared" si="259"/>
        <v>4446746</v>
      </c>
      <c r="BC23" s="49">
        <f t="shared" si="259"/>
        <v>4480413</v>
      </c>
      <c r="BD23" s="49">
        <f t="shared" si="259"/>
        <v>4595851</v>
      </c>
      <c r="BE23" s="49">
        <f t="shared" si="259"/>
        <v>4654169</v>
      </c>
      <c r="BF23" s="49">
        <f t="shared" si="259"/>
        <v>4022031</v>
      </c>
      <c r="BG23" s="49">
        <f t="shared" ref="BG23:BQ23" si="260">SUM(BG22,BF13)</f>
        <v>3861697</v>
      </c>
      <c r="BH23" s="49">
        <f t="shared" si="260"/>
        <v>4067338</v>
      </c>
      <c r="BI23" s="49">
        <f t="shared" si="260"/>
        <v>3834596</v>
      </c>
      <c r="BJ23" s="49">
        <f t="shared" si="260"/>
        <v>3720125</v>
      </c>
      <c r="BK23" s="49">
        <f t="shared" si="260"/>
        <v>3576852</v>
      </c>
      <c r="BL23" s="49">
        <f t="shared" si="260"/>
        <v>3465775</v>
      </c>
      <c r="BM23" s="49">
        <f t="shared" si="260"/>
        <v>3952372</v>
      </c>
      <c r="BN23" s="49">
        <f t="shared" si="260"/>
        <v>3949413</v>
      </c>
      <c r="BO23" s="49">
        <f t="shared" si="260"/>
        <v>4238917</v>
      </c>
      <c r="BP23" s="49"/>
      <c r="BQ23" s="49">
        <f t="shared" si="260"/>
        <v>4436718</v>
      </c>
      <c r="BR23" s="49">
        <f>SUM(BR22,BQ13)</f>
        <v>0</v>
      </c>
      <c r="BS23" s="49">
        <f t="shared" ref="BS23:BX23" si="261">SUM(BS22,BR13)</f>
        <v>4418119</v>
      </c>
      <c r="BT23" s="49">
        <f t="shared" si="261"/>
        <v>4484964</v>
      </c>
      <c r="BU23" s="49">
        <f t="shared" si="261"/>
        <v>4483015</v>
      </c>
      <c r="BV23" s="49">
        <f t="shared" si="261"/>
        <v>4467532</v>
      </c>
      <c r="BW23" s="49">
        <f t="shared" si="261"/>
        <v>4525281</v>
      </c>
      <c r="BX23" s="49">
        <f t="shared" si="261"/>
        <v>4394947</v>
      </c>
      <c r="BY23" s="49">
        <f>SUM(BY22,BX13)</f>
        <v>4185351</v>
      </c>
      <c r="BZ23" s="49">
        <f>SUM(BZ22,BY13)</f>
        <v>4110596</v>
      </c>
      <c r="CA23" s="49">
        <f t="shared" ref="CA23:CG23" si="262">SUM(CA22,BZ13)</f>
        <v>4153406</v>
      </c>
      <c r="CB23" s="49">
        <f t="shared" si="262"/>
        <v>4150503</v>
      </c>
      <c r="CC23" s="49">
        <f t="shared" si="262"/>
        <v>4279861</v>
      </c>
      <c r="CD23" s="49">
        <f t="shared" si="262"/>
        <v>4198309</v>
      </c>
      <c r="CE23" s="49">
        <f t="shared" si="262"/>
        <v>4208224</v>
      </c>
      <c r="CF23" s="49">
        <f t="shared" si="262"/>
        <v>4143493</v>
      </c>
      <c r="CG23" s="201">
        <f t="shared" si="262"/>
        <v>4237845</v>
      </c>
      <c r="CH23" s="49">
        <f t="shared" ref="CH23:CQ23" si="263">SUM(CH22,CG13)</f>
        <v>2643253</v>
      </c>
      <c r="CI23" s="49">
        <f t="shared" si="263"/>
        <v>2860664</v>
      </c>
      <c r="CJ23" s="49">
        <f t="shared" si="263"/>
        <v>2808097</v>
      </c>
      <c r="CK23" s="49">
        <f t="shared" si="263"/>
        <v>2710680</v>
      </c>
      <c r="CL23" s="49">
        <f t="shared" si="263"/>
        <v>2963454</v>
      </c>
      <c r="CM23" s="49">
        <f t="shared" si="263"/>
        <v>2947682</v>
      </c>
      <c r="CN23" s="49">
        <f t="shared" si="263"/>
        <v>2886848</v>
      </c>
      <c r="CO23" s="49">
        <f t="shared" si="263"/>
        <v>2944802</v>
      </c>
      <c r="CP23" s="49">
        <f t="shared" si="263"/>
        <v>2932180</v>
      </c>
      <c r="CQ23" s="49">
        <f t="shared" si="263"/>
        <v>2895697</v>
      </c>
      <c r="CR23" s="49">
        <f t="shared" ref="CR23:DN23" si="264">SUM(CR22,CQ13)</f>
        <v>2682392</v>
      </c>
      <c r="CS23" s="49">
        <f t="shared" si="264"/>
        <v>2656097</v>
      </c>
      <c r="CT23" s="49">
        <f t="shared" si="264"/>
        <v>2645948</v>
      </c>
      <c r="CU23" s="49">
        <f t="shared" si="264"/>
        <v>2693613</v>
      </c>
      <c r="CV23" s="49">
        <f t="shared" si="264"/>
        <v>2635825</v>
      </c>
      <c r="CW23" s="49">
        <f t="shared" si="264"/>
        <v>2724166</v>
      </c>
      <c r="CX23" s="49">
        <f t="shared" si="264"/>
        <v>2519772</v>
      </c>
      <c r="CY23" s="49">
        <f t="shared" si="264"/>
        <v>2492044</v>
      </c>
      <c r="CZ23" s="49">
        <f t="shared" si="264"/>
        <v>0</v>
      </c>
      <c r="DA23" s="49">
        <f t="shared" si="264"/>
        <v>1620175</v>
      </c>
      <c r="DB23" s="49">
        <f t="shared" si="264"/>
        <v>1783275</v>
      </c>
      <c r="DC23" s="49">
        <f t="shared" si="264"/>
        <v>1764635</v>
      </c>
      <c r="DD23" s="49">
        <f t="shared" si="264"/>
        <v>1864825</v>
      </c>
      <c r="DE23" s="49">
        <f t="shared" si="264"/>
        <v>1853175</v>
      </c>
      <c r="DF23" s="49">
        <f t="shared" si="264"/>
        <v>1864825</v>
      </c>
      <c r="DG23" s="49">
        <f t="shared" si="264"/>
        <v>1820555</v>
      </c>
      <c r="DH23" s="49">
        <f t="shared" si="264"/>
        <v>1704055</v>
      </c>
      <c r="DI23" s="49">
        <f t="shared" si="264"/>
        <v>1860165</v>
      </c>
      <c r="DJ23" s="49">
        <f t="shared" si="264"/>
        <v>1864825</v>
      </c>
      <c r="DK23" s="49">
        <f t="shared" si="264"/>
        <v>1752985</v>
      </c>
      <c r="DL23" s="49">
        <f t="shared" si="264"/>
        <v>1787935</v>
      </c>
      <c r="DM23" s="49">
        <f t="shared" si="264"/>
        <v>1820555</v>
      </c>
      <c r="DN23" s="49">
        <f t="shared" si="264"/>
        <v>1755315</v>
      </c>
      <c r="DO23" s="49">
        <f t="shared" ref="DO23:DU23" si="265">SUM(DO22,DN13)</f>
        <v>1748325</v>
      </c>
      <c r="DP23" s="49">
        <f t="shared" si="265"/>
        <v>1659785</v>
      </c>
      <c r="DQ23" s="49">
        <f>SUM(DQ22,DP13)</f>
        <v>1720807.7</v>
      </c>
      <c r="DR23" s="49">
        <f>SUM(DR22,DQ13)</f>
        <v>1797255</v>
      </c>
      <c r="DS23" s="49">
        <f t="shared" si="265"/>
        <v>1848515</v>
      </c>
      <c r="DT23" s="49">
        <f t="shared" si="265"/>
        <v>1734345</v>
      </c>
      <c r="DU23" s="49">
        <f t="shared" si="265"/>
        <v>1766965</v>
      </c>
      <c r="DV23" s="49">
        <f t="shared" ref="DV23:EK23" si="266">SUM(DV22,DU13)</f>
        <v>1755315</v>
      </c>
      <c r="DW23" s="49">
        <f t="shared" si="266"/>
        <v>1711045</v>
      </c>
      <c r="DX23" s="49">
        <f t="shared" si="266"/>
        <v>1650465</v>
      </c>
      <c r="DY23" s="49">
        <f t="shared" si="266"/>
        <v>1638815</v>
      </c>
      <c r="DZ23" s="49">
        <f t="shared" si="266"/>
        <v>1620175</v>
      </c>
      <c r="EA23" s="49">
        <f t="shared" si="266"/>
        <v>1652795</v>
      </c>
      <c r="EB23" s="49">
        <f t="shared" si="266"/>
        <v>0</v>
      </c>
      <c r="EC23" s="49">
        <f t="shared" si="266"/>
        <v>0</v>
      </c>
      <c r="ED23" s="49">
        <f t="shared" si="266"/>
        <v>0</v>
      </c>
      <c r="EE23" s="49">
        <f t="shared" si="266"/>
        <v>1308333</v>
      </c>
      <c r="EF23" s="49">
        <f t="shared" si="266"/>
        <v>1173193</v>
      </c>
      <c r="EG23" s="49">
        <f t="shared" si="266"/>
        <v>1396873</v>
      </c>
      <c r="EH23" s="49">
        <f t="shared" si="266"/>
        <v>1173193</v>
      </c>
      <c r="EI23" s="49">
        <f t="shared" si="266"/>
        <v>1354933</v>
      </c>
      <c r="EJ23" s="49">
        <f t="shared" si="266"/>
        <v>1371243</v>
      </c>
      <c r="EK23" s="49">
        <f t="shared" si="266"/>
        <v>1343283</v>
      </c>
      <c r="EL23" s="49">
        <f t="shared" ref="EL23" si="267">SUM(EL22,EK13)</f>
        <v>1469103</v>
      </c>
      <c r="EM23" s="49">
        <f>SUM(EM22,EL13)</f>
        <v>1497063</v>
      </c>
      <c r="EN23" s="49">
        <f>SUM(EN22,EM13)</f>
        <v>1590263</v>
      </c>
      <c r="EO23" s="49">
        <f>SUM(EO22,EN13)</f>
        <v>1622883</v>
      </c>
      <c r="EP23" s="49">
        <f t="shared" ref="EP23" si="268">SUM(EP22,EO13)</f>
        <v>1740944</v>
      </c>
      <c r="EQ23" s="49">
        <f>SUM(EQ22,EP13)</f>
        <v>1944151</v>
      </c>
      <c r="ER23" s="49">
        <f>SUM(ER22,EQ13)</f>
        <v>2125638</v>
      </c>
      <c r="ES23" s="49">
        <f>SUM(ES22,ER13)</f>
        <v>2130889</v>
      </c>
      <c r="ET23" s="49">
        <f t="shared" ref="ET23:EU23" si="269">SUM(ET22,ES13)</f>
        <v>2190180</v>
      </c>
      <c r="EU23" s="49">
        <f t="shared" si="269"/>
        <v>2291649</v>
      </c>
      <c r="EV23" s="49">
        <f t="shared" ref="EV23" si="270">SUM(EV22,EU13)</f>
        <v>2379065</v>
      </c>
      <c r="EW23" s="49">
        <f t="shared" ref="EW23" si="271">SUM(EW22,EV13)</f>
        <v>2695906</v>
      </c>
      <c r="EX23" s="49">
        <f>SUM(EX22,EW13)</f>
        <v>2734897</v>
      </c>
      <c r="EY23" s="49">
        <f>SUM(EY22,EX13)</f>
        <v>2717901</v>
      </c>
      <c r="EZ23" s="49">
        <f>SUM(EZ22,EY13)</f>
        <v>3088056</v>
      </c>
      <c r="FA23" s="49">
        <f t="shared" ref="FA23:FC23" si="272">SUM(FA22,EZ13)</f>
        <v>125820</v>
      </c>
      <c r="FB23" s="49">
        <f t="shared" si="272"/>
        <v>209700</v>
      </c>
      <c r="FC23" s="49">
        <f t="shared" si="272"/>
        <v>2943101</v>
      </c>
      <c r="FD23" s="49">
        <f t="shared" ref="FD23" si="273">SUM(FD22,FC13)</f>
        <v>393770</v>
      </c>
      <c r="FE23" s="49">
        <f t="shared" ref="FE23" si="274">SUM(FE22,FD13)</f>
        <v>2779931</v>
      </c>
      <c r="FF23" s="49">
        <f t="shared" ref="FF23" si="275">SUM(FF22,FE13)</f>
        <v>3072711.5</v>
      </c>
      <c r="FG23" s="49">
        <f t="shared" ref="FG23:FN23" si="276">SUM(FG22,FF13)</f>
        <v>3244460</v>
      </c>
      <c r="FH23" s="49">
        <f t="shared" si="276"/>
        <v>3196701</v>
      </c>
      <c r="FI23" s="49">
        <f t="shared" si="276"/>
        <v>3094754</v>
      </c>
      <c r="FJ23" s="49">
        <f t="shared" si="276"/>
        <v>2873213</v>
      </c>
      <c r="FK23" s="49">
        <f t="shared" si="276"/>
        <v>2870918</v>
      </c>
      <c r="FL23" s="49">
        <f t="shared" si="276"/>
        <v>2845394</v>
      </c>
      <c r="FM23" s="49">
        <f t="shared" si="276"/>
        <v>3076888</v>
      </c>
      <c r="FN23" s="49">
        <f t="shared" si="276"/>
        <v>3115525</v>
      </c>
      <c r="FO23" s="49">
        <f t="shared" ref="FO23" si="277">SUM(FO22,FN13)</f>
        <v>2910700</v>
      </c>
      <c r="FP23" s="49">
        <f t="shared" ref="FP23:FS23" si="278">SUM(FP22,FO13)</f>
        <v>2939014</v>
      </c>
      <c r="FQ23" s="49">
        <f t="shared" si="278"/>
        <v>2917338</v>
      </c>
      <c r="FR23" s="49">
        <f t="shared" si="278"/>
        <v>2849463</v>
      </c>
      <c r="FS23" s="49">
        <f t="shared" si="278"/>
        <v>2701037</v>
      </c>
      <c r="FT23" s="49">
        <f t="shared" ref="FT23" si="279">SUM(FT22,FS13)</f>
        <v>342510</v>
      </c>
      <c r="FU23" s="49">
        <f t="shared" ref="FU23:GB23" si="280">SUM(FU22,FT13)</f>
        <v>2835080</v>
      </c>
      <c r="FV23" s="49">
        <f t="shared" si="280"/>
        <v>2963938</v>
      </c>
      <c r="FW23" s="49">
        <f t="shared" si="280"/>
        <v>2909719</v>
      </c>
      <c r="FX23" s="49">
        <f t="shared" si="280"/>
        <v>2917578</v>
      </c>
      <c r="FY23" s="49">
        <f t="shared" si="280"/>
        <v>2875492</v>
      </c>
      <c r="FZ23" s="49">
        <f t="shared" si="280"/>
        <v>2959350</v>
      </c>
      <c r="GA23" s="49">
        <f t="shared" si="280"/>
        <v>2888229</v>
      </c>
      <c r="GB23" s="49">
        <f t="shared" si="280"/>
        <v>2881232</v>
      </c>
      <c r="GC23" s="49">
        <f t="shared" ref="GC23" si="281">SUM(GC22,GB13)</f>
        <v>2970048</v>
      </c>
      <c r="GD23" s="49">
        <f t="shared" ref="GD23" si="282">SUM(GD22,GC13)</f>
        <v>3077142</v>
      </c>
      <c r="GE23" s="49">
        <f t="shared" ref="GE23" si="283">SUM(GE22,GD13)</f>
        <v>182998.2</v>
      </c>
      <c r="GF23" s="49">
        <f t="shared" ref="GF23:GJ23" si="284">SUM(GF22,GE13)</f>
        <v>3386001</v>
      </c>
      <c r="GG23" s="49">
        <f t="shared" si="284"/>
        <v>3339948</v>
      </c>
      <c r="GH23" s="49">
        <f t="shared" si="284"/>
        <v>3396073</v>
      </c>
      <c r="GI23" s="49">
        <f t="shared" si="284"/>
        <v>3449302</v>
      </c>
      <c r="GJ23" s="49">
        <f t="shared" si="284"/>
        <v>3464925</v>
      </c>
      <c r="GK23" s="49">
        <f t="shared" ref="GK23" si="285">SUM(GK22,GJ13)</f>
        <v>3621641</v>
      </c>
      <c r="GL23" s="49">
        <f t="shared" ref="GL23" si="286">SUM(GL22,GK13)</f>
        <v>3694244</v>
      </c>
      <c r="GM23" s="49">
        <f t="shared" ref="GM23" si="287">SUM(GM22,GL13)</f>
        <v>3623772</v>
      </c>
      <c r="GN23" s="49">
        <f t="shared" ref="GN23" si="288">SUM(GN22,GM13)</f>
        <v>3604542</v>
      </c>
      <c r="GO23" s="49">
        <f t="shared" ref="GO23" si="289">SUM(GO22,GN13)</f>
        <v>3505468</v>
      </c>
      <c r="GP23" s="49">
        <f t="shared" ref="GP23" si="290">SUM(GP22,GO13)</f>
        <v>3435469</v>
      </c>
      <c r="GQ23" s="49">
        <f t="shared" ref="GQ23" si="291">SUM(GQ22,GP13)</f>
        <v>3397798</v>
      </c>
      <c r="GR23" s="49">
        <f t="shared" ref="GR23" si="292">SUM(GR22,GQ13)</f>
        <v>3388431</v>
      </c>
      <c r="GS23" s="49">
        <f t="shared" ref="GS23" si="293">SUM(GS22,GR13)</f>
        <v>3323300</v>
      </c>
      <c r="GT23" s="49">
        <f t="shared" ref="GT23" si="294">SUM(GT22,GS13)</f>
        <v>3367792</v>
      </c>
      <c r="GU23" s="49">
        <f t="shared" ref="GU23" si="295">SUM(GU22,GT13)</f>
        <v>3465922</v>
      </c>
      <c r="GV23" s="49">
        <f>SUM(GV22,GU13)</f>
        <v>3352202</v>
      </c>
      <c r="GW23" s="49">
        <f t="shared" ref="GW23:GY23" si="296">SUM(GW22,GV13)</f>
        <v>207370</v>
      </c>
      <c r="GX23" s="49">
        <f t="shared" si="296"/>
        <v>116500</v>
      </c>
      <c r="GY23" s="49">
        <f t="shared" si="296"/>
        <v>3378125.7</v>
      </c>
      <c r="GZ23" s="49">
        <f>SUM(GZ22,GY13)</f>
        <v>3286728</v>
      </c>
      <c r="HA23" s="49">
        <f t="shared" ref="HA23:HE23" si="297">SUM(HA22,GZ13)</f>
        <v>251640</v>
      </c>
      <c r="HB23" s="49">
        <f t="shared" si="297"/>
        <v>3216310</v>
      </c>
      <c r="HC23" s="49">
        <f t="shared" si="297"/>
        <v>3164948</v>
      </c>
      <c r="HD23" s="49">
        <f t="shared" si="297"/>
        <v>3088069</v>
      </c>
      <c r="HE23" s="49">
        <f t="shared" si="297"/>
        <v>3147288</v>
      </c>
      <c r="HF23" s="49">
        <f t="shared" ref="HF23" si="298">SUM(HF22,HE13)</f>
        <v>3282167</v>
      </c>
      <c r="HG23" s="49">
        <f t="shared" ref="HG23" si="299">SUM(HG22,HF13)</f>
        <v>3140199</v>
      </c>
      <c r="HH23" s="49">
        <f t="shared" ref="HH23" si="300">SUM(HH22,HG13)</f>
        <v>3027384</v>
      </c>
      <c r="HI23" s="49">
        <f t="shared" ref="HI23:HJ23" si="301">SUM(HI22,HH13)</f>
        <v>2849209</v>
      </c>
      <c r="HJ23" s="49">
        <f t="shared" si="301"/>
        <v>2726797</v>
      </c>
      <c r="HK23" s="49">
        <f t="shared" ref="HK23" si="302">SUM(HK22,HJ13)</f>
        <v>0</v>
      </c>
      <c r="HL23" s="49">
        <f t="shared" ref="HL23" si="303">SUM(HL22,HK13)</f>
        <v>0</v>
      </c>
      <c r="HM23" s="49">
        <f t="shared" ref="HM23:HN23" si="304">SUM(HM22,HL13)</f>
        <v>2547222</v>
      </c>
      <c r="HN23" s="49">
        <f t="shared" si="304"/>
        <v>2493915</v>
      </c>
      <c r="HO23" s="49">
        <f t="shared" ref="HO23" si="305">SUM(HO22,HN13)</f>
        <v>212030</v>
      </c>
      <c r="HP23" s="49">
        <f t="shared" ref="HP23" si="306">SUM(HP22,HO13)</f>
        <v>114170</v>
      </c>
      <c r="HQ23" s="49">
        <f t="shared" ref="HQ23" si="307">SUM(HQ22,HP13)</f>
        <v>79499.599999999991</v>
      </c>
      <c r="HR23" s="49">
        <f t="shared" ref="HR23" si="308">SUM(HR22,HQ13)</f>
        <v>82901.399999999994</v>
      </c>
      <c r="HS23" s="49">
        <f t="shared" ref="HS23:HT23" si="309">SUM(HS22,HR13)</f>
        <v>84182.900000000009</v>
      </c>
      <c r="HT23" s="49">
        <f t="shared" si="309"/>
        <v>2469092</v>
      </c>
      <c r="HU23" s="42">
        <f t="shared" ref="HU23:HZ23" si="310">HU22/$A$22</f>
        <v>0</v>
      </c>
      <c r="HV23" s="42">
        <f t="shared" si="310"/>
        <v>0</v>
      </c>
      <c r="HW23" s="42">
        <f t="shared" si="310"/>
        <v>0</v>
      </c>
      <c r="HX23" s="42">
        <f t="shared" si="310"/>
        <v>1.1446432692307693</v>
      </c>
      <c r="HY23" s="42">
        <f t="shared" si="310"/>
        <v>0</v>
      </c>
      <c r="HZ23" s="42">
        <f t="shared" si="310"/>
        <v>0</v>
      </c>
      <c r="IA23" s="42">
        <f t="shared" ref="IA23:IE23" si="311">IA22/$A$22</f>
        <v>0</v>
      </c>
      <c r="IB23" s="42">
        <f t="shared" si="311"/>
        <v>1.1142221153846155</v>
      </c>
      <c r="IC23" s="42">
        <f t="shared" si="311"/>
        <v>0</v>
      </c>
      <c r="ID23" s="42">
        <f t="shared" si="311"/>
        <v>0</v>
      </c>
      <c r="IE23" s="42">
        <f t="shared" si="311"/>
        <v>0</v>
      </c>
      <c r="IF23" s="42">
        <f t="shared" ref="IF23:II23" si="312">IF22/$A$22</f>
        <v>1.1006450000000001</v>
      </c>
      <c r="IG23" s="42">
        <f t="shared" si="312"/>
        <v>0</v>
      </c>
      <c r="IH23" s="42">
        <f t="shared" si="312"/>
        <v>0</v>
      </c>
      <c r="II23" s="42">
        <f t="shared" si="312"/>
        <v>0</v>
      </c>
      <c r="IJ23" s="42">
        <f t="shared" ref="IJ23:IK23" si="313">IJ22/$A$22</f>
        <v>0</v>
      </c>
      <c r="IK23" s="42">
        <f t="shared" si="313"/>
        <v>1.0347577259615384</v>
      </c>
      <c r="IL23" s="42">
        <f t="shared" ref="IL23:IO23" si="314">IL22/$A$22</f>
        <v>0</v>
      </c>
      <c r="IM23" s="42">
        <f t="shared" si="314"/>
        <v>0</v>
      </c>
      <c r="IN23" s="42">
        <f t="shared" si="314"/>
        <v>0</v>
      </c>
      <c r="IO23" s="42">
        <f t="shared" si="314"/>
        <v>1.0501655625000001</v>
      </c>
      <c r="IP23" s="42">
        <f t="shared" ref="IP23:IR23" si="315">IP22/$A$22</f>
        <v>0</v>
      </c>
      <c r="IQ23" s="42">
        <f t="shared" si="315"/>
        <v>0</v>
      </c>
      <c r="IR23" s="42">
        <f t="shared" si="315"/>
        <v>0.99615545192307697</v>
      </c>
      <c r="IS23" s="42">
        <f t="shared" ref="IS23:IV23" si="316">IS22/$A$22</f>
        <v>0</v>
      </c>
      <c r="IT23" s="42">
        <f t="shared" si="316"/>
        <v>0</v>
      </c>
      <c r="IU23" s="42">
        <f t="shared" si="316"/>
        <v>0</v>
      </c>
      <c r="IV23" s="42">
        <f t="shared" si="316"/>
        <v>0</v>
      </c>
      <c r="IW23" s="42">
        <f t="shared" ref="IW23:IZ23" si="317">IW22/$A$22</f>
        <v>1.0214854038461538</v>
      </c>
      <c r="IX23" s="42">
        <f t="shared" si="317"/>
        <v>0</v>
      </c>
      <c r="IY23" s="42">
        <f t="shared" si="317"/>
        <v>0</v>
      </c>
      <c r="IZ23" s="42">
        <f t="shared" si="317"/>
        <v>0</v>
      </c>
      <c r="JA23" s="42">
        <f t="shared" ref="JA23:JE23" si="318">JA22/$A$22</f>
        <v>0</v>
      </c>
      <c r="JB23" s="42">
        <f t="shared" si="318"/>
        <v>0.93486234615384611</v>
      </c>
      <c r="JC23" s="42">
        <f t="shared" si="318"/>
        <v>0</v>
      </c>
      <c r="JD23" s="42">
        <f t="shared" si="318"/>
        <v>0</v>
      </c>
      <c r="JE23" s="42">
        <f t="shared" si="318"/>
        <v>0</v>
      </c>
      <c r="JF23" s="42">
        <f t="shared" ref="JF23:JI23" si="319">JF22/$A$22</f>
        <v>0.89716623076923074</v>
      </c>
      <c r="JG23" s="42">
        <f t="shared" si="319"/>
        <v>0.92018348076923073</v>
      </c>
      <c r="JH23" s="42">
        <f t="shared" si="319"/>
        <v>0</v>
      </c>
      <c r="JI23" s="42">
        <f t="shared" si="319"/>
        <v>0</v>
      </c>
      <c r="JJ23" s="42">
        <f t="shared" ref="JJ23:JN23" si="320">JJ22/$A$22</f>
        <v>0.79862184134615377</v>
      </c>
      <c r="JK23" s="42">
        <f t="shared" si="320"/>
        <v>0</v>
      </c>
      <c r="JL23" s="42">
        <f t="shared" si="320"/>
        <v>0</v>
      </c>
      <c r="JM23" s="42">
        <f t="shared" si="320"/>
        <v>0</v>
      </c>
      <c r="JN23" s="42">
        <f t="shared" si="320"/>
        <v>0</v>
      </c>
      <c r="JO23" s="42">
        <f t="shared" ref="JO23:JR23" si="321">JO22/$A$22</f>
        <v>0.79965383653846156</v>
      </c>
      <c r="JP23" s="42">
        <f t="shared" si="321"/>
        <v>0.7694143682657818</v>
      </c>
      <c r="JQ23" s="42">
        <f t="shared" si="321"/>
        <v>0.75695358098898047</v>
      </c>
      <c r="JR23" s="42">
        <f t="shared" si="321"/>
        <v>0.77558245425448358</v>
      </c>
      <c r="JS23" s="42">
        <f t="shared" ref="JS23:JV23" si="322">JS22/$A$22</f>
        <v>0.75798065607341314</v>
      </c>
      <c r="JT23" s="42">
        <f t="shared" si="322"/>
        <v>0.73055739298602829</v>
      </c>
      <c r="JU23" s="42">
        <f t="shared" si="322"/>
        <v>0.72073812279103733</v>
      </c>
      <c r="JV23" s="42">
        <f t="shared" si="322"/>
        <v>0.70005427921953634</v>
      </c>
      <c r="JW23" s="42">
        <f t="shared" ref="JW23:JZ23" si="323">JW22/$A$22</f>
        <v>0.67551426574963724</v>
      </c>
      <c r="JX23" s="42">
        <f t="shared" si="323"/>
        <v>0.67400827309375322</v>
      </c>
      <c r="JY23" s="42">
        <f t="shared" si="323"/>
        <v>0.64851386593221916</v>
      </c>
      <c r="JZ23" s="42">
        <f t="shared" si="323"/>
        <v>0.62052678575445241</v>
      </c>
      <c r="KA23" s="42">
        <f t="shared" ref="KA23:KE23" si="324">KA22/$A$22</f>
        <v>0.60549725351205563</v>
      </c>
      <c r="KB23" s="42">
        <f t="shared" si="324"/>
        <v>0.61012951952242789</v>
      </c>
      <c r="KC23" s="42">
        <f t="shared" si="324"/>
        <v>0.60310647056161049</v>
      </c>
      <c r="KD23" s="42">
        <f t="shared" si="324"/>
        <v>0.58435476814977094</v>
      </c>
      <c r="KE23" s="42">
        <f t="shared" si="324"/>
        <v>0.57578535803643283</v>
      </c>
      <c r="KF23" s="42">
        <f t="shared" ref="KF23:KI23" si="325">KF22/$A$22</f>
        <v>0.56752873771022028</v>
      </c>
      <c r="KG23" s="42">
        <f t="shared" si="325"/>
        <v>0.55127035467862706</v>
      </c>
      <c r="KH23" s="42">
        <f t="shared" si="325"/>
        <v>0.53560759877193287</v>
      </c>
      <c r="KI23" s="42">
        <f t="shared" si="325"/>
        <v>0.51458285983521779</v>
      </c>
      <c r="KJ23" s="42">
        <f t="shared" ref="KJ23:KM23" si="326">KJ22/$A$22</f>
        <v>0.50341878236116455</v>
      </c>
      <c r="KK23" s="42">
        <f t="shared" si="326"/>
        <v>0.48347769114199857</v>
      </c>
      <c r="KL23" s="42">
        <f t="shared" si="326"/>
        <v>0.49168184455832198</v>
      </c>
      <c r="KM23" s="42">
        <f t="shared" si="326"/>
        <v>0.55139645053198405</v>
      </c>
    </row>
    <row r="24" spans="1:299">
      <c r="A24" s="120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CH24" s="42"/>
      <c r="CI24" s="42"/>
      <c r="CJ24" s="42"/>
      <c r="CK24" s="42"/>
      <c r="CL24" s="136"/>
      <c r="CM24" s="136"/>
      <c r="CN24" s="136"/>
      <c r="CO24" s="136"/>
      <c r="CP24" s="136"/>
      <c r="CQ24" s="136"/>
      <c r="CR24" s="136"/>
      <c r="CS24" s="136"/>
      <c r="CT24" s="136"/>
      <c r="CU24" s="136"/>
      <c r="CV24" s="136"/>
      <c r="CW24" s="136"/>
      <c r="CX24" s="136"/>
      <c r="CY24" s="136"/>
      <c r="DA24" s="136"/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136"/>
      <c r="DW24" s="136"/>
      <c r="DX24" s="136"/>
      <c r="DY24" s="136"/>
      <c r="DZ24" s="136"/>
      <c r="EA24" s="136"/>
      <c r="EB24" s="136"/>
      <c r="EC24" s="136"/>
      <c r="EE24" s="135"/>
      <c r="EF24" s="135"/>
      <c r="EG24" s="135"/>
      <c r="EH24" s="135"/>
      <c r="EI24" s="135"/>
      <c r="EJ24" s="135"/>
      <c r="EK24" s="135"/>
      <c r="EL24" s="135"/>
      <c r="EM24" s="135"/>
      <c r="EN24" s="135"/>
      <c r="EO24" s="135"/>
      <c r="ES24" s="179"/>
      <c r="ET24" s="206"/>
      <c r="EU24" s="206"/>
    </row>
    <row r="25" spans="1:299">
      <c r="B25" s="6" t="s">
        <v>381</v>
      </c>
      <c r="Q25" s="1"/>
      <c r="AR25" s="135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6">
        <v>581981</v>
      </c>
      <c r="CF25" s="196">
        <v>397650</v>
      </c>
      <c r="CG25" s="196">
        <v>202309</v>
      </c>
      <c r="CH25" s="196">
        <v>25852</v>
      </c>
      <c r="CI25" s="196">
        <v>17285</v>
      </c>
      <c r="CJ25" s="196">
        <v>15685</v>
      </c>
      <c r="CK25" s="196">
        <v>14925</v>
      </c>
      <c r="CL25" s="196">
        <v>12956</v>
      </c>
      <c r="CM25" s="196">
        <v>5668</v>
      </c>
      <c r="CN25" s="196">
        <v>5664</v>
      </c>
      <c r="CO25" s="196">
        <v>5663</v>
      </c>
      <c r="CP25" s="196">
        <v>5711</v>
      </c>
      <c r="CQ25" s="196">
        <v>5704</v>
      </c>
      <c r="CR25" s="196">
        <v>5702</v>
      </c>
      <c r="CS25" s="196">
        <v>5700</v>
      </c>
      <c r="CT25" s="196">
        <v>5698</v>
      </c>
      <c r="CU25" s="196">
        <v>5697</v>
      </c>
      <c r="CV25" s="196">
        <v>5705</v>
      </c>
      <c r="CW25" s="196">
        <v>5704</v>
      </c>
      <c r="CX25" s="196">
        <v>6179</v>
      </c>
      <c r="CY25" s="196">
        <v>6179</v>
      </c>
      <c r="CZ25" s="196"/>
      <c r="DA25" s="196"/>
      <c r="DB25" s="196"/>
      <c r="DC25" s="196"/>
      <c r="DD25" s="196"/>
      <c r="DE25" s="196"/>
      <c r="DF25" s="196"/>
      <c r="DG25" s="196"/>
      <c r="DH25" s="196"/>
      <c r="DI25" s="196"/>
      <c r="DJ25" s="196"/>
      <c r="DK25" s="196"/>
      <c r="DL25" s="196"/>
      <c r="DM25" s="196"/>
      <c r="DN25" s="196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GN25" s="136"/>
      <c r="GO25" s="136"/>
      <c r="GP25" s="136"/>
      <c r="GQ25" s="136"/>
      <c r="GR25" s="136"/>
      <c r="GS25" s="136"/>
      <c r="GT25" s="136"/>
      <c r="GU25" s="136"/>
      <c r="GV25" s="136"/>
      <c r="GW25" s="136"/>
      <c r="GX25" s="136"/>
      <c r="GY25" s="136"/>
      <c r="GZ25" s="136"/>
      <c r="HA25" s="136"/>
    </row>
    <row r="26" spans="1:299" s="45" customFormat="1">
      <c r="A26" s="120">
        <f>670000*0.9</f>
        <v>603000</v>
      </c>
      <c r="B26" s="45" t="s">
        <v>196</v>
      </c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18"/>
      <c r="AH26" s="119">
        <v>90244</v>
      </c>
      <c r="AI26" s="119">
        <v>90244</v>
      </c>
      <c r="AJ26" s="119">
        <v>89462</v>
      </c>
      <c r="AK26" s="119">
        <v>89461</v>
      </c>
      <c r="AL26" s="119">
        <v>89386</v>
      </c>
      <c r="AM26" s="119">
        <v>86398</v>
      </c>
      <c r="AN26" s="119">
        <f>AM26</f>
        <v>86398</v>
      </c>
      <c r="AO26" s="119">
        <v>86367</v>
      </c>
      <c r="AP26" s="119">
        <v>93409</v>
      </c>
      <c r="AQ26" s="119">
        <v>98451</v>
      </c>
      <c r="AR26" s="119">
        <v>100153</v>
      </c>
      <c r="AS26" s="119">
        <v>100066</v>
      </c>
      <c r="AT26" s="119">
        <v>105237</v>
      </c>
      <c r="AU26" s="119">
        <v>107379</v>
      </c>
      <c r="AV26" s="119">
        <v>127787</v>
      </c>
      <c r="AW26" s="119">
        <v>129976</v>
      </c>
      <c r="AX26" s="119">
        <v>240533</v>
      </c>
      <c r="AY26" s="119">
        <v>327916</v>
      </c>
      <c r="AZ26" s="119"/>
      <c r="BA26" s="119">
        <v>504974</v>
      </c>
      <c r="BB26" s="119">
        <v>615223</v>
      </c>
      <c r="BC26" s="119">
        <v>663477</v>
      </c>
      <c r="BD26" s="177">
        <v>673989</v>
      </c>
      <c r="BE26" s="177">
        <v>616190</v>
      </c>
      <c r="BF26" s="177">
        <v>212600</v>
      </c>
      <c r="BG26" s="177">
        <v>180926</v>
      </c>
      <c r="BH26" s="177">
        <v>167387</v>
      </c>
      <c r="BI26" s="177">
        <v>149131</v>
      </c>
      <c r="BJ26" s="177">
        <v>137199</v>
      </c>
      <c r="BK26" s="177">
        <v>143427</v>
      </c>
      <c r="BL26" s="177">
        <v>141871</v>
      </c>
      <c r="BM26" s="177">
        <v>152920</v>
      </c>
      <c r="BN26" s="177">
        <v>158640</v>
      </c>
      <c r="BO26" s="177">
        <v>188555</v>
      </c>
      <c r="BP26" s="177"/>
      <c r="BQ26" s="177">
        <v>211695</v>
      </c>
      <c r="BR26" s="177"/>
      <c r="BS26" s="177">
        <v>235923</v>
      </c>
      <c r="BT26" s="177">
        <v>345139</v>
      </c>
      <c r="BU26" s="177">
        <v>451015</v>
      </c>
      <c r="BV26" s="177">
        <v>486098</v>
      </c>
      <c r="BW26" s="177">
        <v>575686</v>
      </c>
      <c r="BX26" s="177">
        <v>621298</v>
      </c>
      <c r="BY26" s="177">
        <v>584337</v>
      </c>
      <c r="BZ26" s="177">
        <v>548534</v>
      </c>
      <c r="CA26" s="177">
        <v>538804</v>
      </c>
      <c r="CB26" s="177">
        <v>527389</v>
      </c>
      <c r="CC26" s="177">
        <v>522358</v>
      </c>
      <c r="CD26" s="177">
        <v>511235</v>
      </c>
      <c r="CE26" s="177">
        <v>494480</v>
      </c>
      <c r="CF26" s="177">
        <v>482288</v>
      </c>
      <c r="CG26" s="177">
        <v>473287</v>
      </c>
      <c r="CH26" s="177">
        <v>467481</v>
      </c>
      <c r="CI26" s="177">
        <v>465830</v>
      </c>
      <c r="CJ26" s="177">
        <v>455378</v>
      </c>
      <c r="CK26" s="177">
        <f>479104</f>
        <v>479104</v>
      </c>
      <c r="CL26" s="177">
        <f>498955+2330*13</f>
        <v>529245</v>
      </c>
      <c r="CM26" s="177">
        <f>515656</f>
        <v>515656</v>
      </c>
      <c r="CN26" s="177">
        <v>524657</v>
      </c>
      <c r="CO26" s="177">
        <v>506832</v>
      </c>
      <c r="CP26" s="177">
        <v>498159</v>
      </c>
      <c r="CQ26" s="177">
        <v>486832</v>
      </c>
      <c r="CR26" s="177">
        <v>471251</v>
      </c>
      <c r="CS26" s="177">
        <v>460723</v>
      </c>
      <c r="CT26" s="177">
        <v>441321</v>
      </c>
      <c r="CU26" s="177">
        <v>433130</v>
      </c>
      <c r="CV26" s="177">
        <v>417879</v>
      </c>
      <c r="CW26" s="177">
        <v>412793</v>
      </c>
      <c r="CX26" s="177">
        <v>386362</v>
      </c>
      <c r="CY26" s="177">
        <v>380033</v>
      </c>
      <c r="CZ26" s="177"/>
      <c r="DA26" s="177">
        <v>352727</v>
      </c>
      <c r="DB26" s="177">
        <v>328029</v>
      </c>
      <c r="DC26" s="177">
        <v>302612</v>
      </c>
      <c r="DD26" s="177">
        <v>276567</v>
      </c>
      <c r="DE26" s="177">
        <v>253607</v>
      </c>
      <c r="DF26" s="177">
        <v>220991</v>
      </c>
      <c r="DG26" s="177">
        <v>207198</v>
      </c>
      <c r="DH26" s="177">
        <v>187318</v>
      </c>
      <c r="DI26" s="177">
        <v>185454</v>
      </c>
      <c r="DJ26" s="177">
        <v>161562</v>
      </c>
      <c r="DK26" s="177">
        <v>144814</v>
      </c>
      <c r="DL26" s="177">
        <v>53536</v>
      </c>
      <c r="DM26" s="177">
        <v>27109</v>
      </c>
      <c r="DN26" s="177">
        <v>8776</v>
      </c>
      <c r="DO26" s="49">
        <v>7604</v>
      </c>
      <c r="DP26" s="49">
        <v>7573</v>
      </c>
      <c r="DQ26" s="49"/>
      <c r="DR26" s="49">
        <v>7129</v>
      </c>
      <c r="DS26" s="49">
        <v>0</v>
      </c>
      <c r="DT26" s="49">
        <v>0</v>
      </c>
      <c r="DU26" s="49">
        <v>0</v>
      </c>
      <c r="DV26" s="49">
        <v>0</v>
      </c>
      <c r="DW26" s="49">
        <v>0</v>
      </c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Y26" s="180"/>
    </row>
    <row r="27" spans="1:299" s="45" customFormat="1">
      <c r="A27" s="122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07"/>
      <c r="CG27" s="107"/>
      <c r="CH27" s="107"/>
      <c r="CJ27" s="134"/>
      <c r="CK27" s="134"/>
      <c r="CL27" s="134"/>
      <c r="CM27" s="134"/>
      <c r="CN27" s="134"/>
      <c r="CO27" s="134"/>
      <c r="CP27" s="134"/>
      <c r="CQ27" s="134"/>
      <c r="CR27" s="134"/>
      <c r="CS27" s="134"/>
      <c r="CT27" s="134"/>
      <c r="CU27" s="134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34"/>
      <c r="DI27" s="134"/>
      <c r="DJ27" s="180"/>
      <c r="DK27" s="180"/>
      <c r="DL27" s="180"/>
      <c r="DM27" s="180"/>
      <c r="DN27" s="180"/>
      <c r="DO27" s="180"/>
      <c r="DP27" s="180"/>
      <c r="DQ27" s="180"/>
      <c r="DR27" s="180"/>
      <c r="DS27" s="180"/>
      <c r="DT27" s="180"/>
      <c r="DU27" s="180"/>
      <c r="DV27" s="180"/>
    </row>
    <row r="28" spans="1:299" s="2" customFormat="1">
      <c r="A28" s="2" t="s">
        <v>351</v>
      </c>
      <c r="B28" s="16" t="s">
        <v>36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47">
        <f>CH9</f>
        <v>43610</v>
      </c>
      <c r="CI28" s="47">
        <f t="shared" ref="CI28:DN28" si="327">CH28+7</f>
        <v>43617</v>
      </c>
      <c r="CJ28" s="47">
        <f t="shared" si="327"/>
        <v>43624</v>
      </c>
      <c r="CK28" s="47">
        <f t="shared" si="327"/>
        <v>43631</v>
      </c>
      <c r="CL28" s="47">
        <f t="shared" si="327"/>
        <v>43638</v>
      </c>
      <c r="CM28" s="47">
        <f t="shared" si="327"/>
        <v>43645</v>
      </c>
      <c r="CN28" s="47">
        <f t="shared" si="327"/>
        <v>43652</v>
      </c>
      <c r="CO28" s="47">
        <f t="shared" si="327"/>
        <v>43659</v>
      </c>
      <c r="CP28" s="47">
        <f t="shared" si="327"/>
        <v>43666</v>
      </c>
      <c r="CQ28" s="47">
        <f t="shared" si="327"/>
        <v>43673</v>
      </c>
      <c r="CR28" s="47">
        <f t="shared" si="327"/>
        <v>43680</v>
      </c>
      <c r="CS28" s="47">
        <f t="shared" si="327"/>
        <v>43687</v>
      </c>
      <c r="CT28" s="47">
        <f t="shared" si="327"/>
        <v>43694</v>
      </c>
      <c r="CU28" s="47">
        <f t="shared" si="327"/>
        <v>43701</v>
      </c>
      <c r="CV28" s="47">
        <f t="shared" si="327"/>
        <v>43708</v>
      </c>
      <c r="CW28" s="47">
        <f t="shared" si="327"/>
        <v>43715</v>
      </c>
      <c r="CX28" s="47">
        <f t="shared" si="327"/>
        <v>43722</v>
      </c>
      <c r="CY28" s="47">
        <f t="shared" si="327"/>
        <v>43729</v>
      </c>
      <c r="CZ28" s="47">
        <f t="shared" si="327"/>
        <v>43736</v>
      </c>
      <c r="DA28" s="47">
        <f t="shared" si="327"/>
        <v>43743</v>
      </c>
      <c r="DB28" s="47">
        <f t="shared" si="327"/>
        <v>43750</v>
      </c>
      <c r="DC28" s="47">
        <f t="shared" si="327"/>
        <v>43757</v>
      </c>
      <c r="DD28" s="47">
        <f t="shared" si="327"/>
        <v>43764</v>
      </c>
      <c r="DE28" s="47">
        <f t="shared" si="327"/>
        <v>43771</v>
      </c>
      <c r="DF28" s="47">
        <f t="shared" si="327"/>
        <v>43778</v>
      </c>
      <c r="DG28" s="47">
        <f t="shared" si="327"/>
        <v>43785</v>
      </c>
      <c r="DH28" s="47">
        <f t="shared" si="327"/>
        <v>43792</v>
      </c>
      <c r="DI28" s="47">
        <f t="shared" si="327"/>
        <v>43799</v>
      </c>
      <c r="DJ28" s="47">
        <f t="shared" si="327"/>
        <v>43806</v>
      </c>
      <c r="DK28" s="47">
        <f t="shared" si="327"/>
        <v>43813</v>
      </c>
      <c r="DL28" s="47">
        <f t="shared" si="327"/>
        <v>43820</v>
      </c>
      <c r="DM28" s="47">
        <f t="shared" si="327"/>
        <v>43827</v>
      </c>
      <c r="DN28" s="47">
        <f t="shared" si="327"/>
        <v>43834</v>
      </c>
      <c r="DO28" s="47">
        <f t="shared" ref="DO28:ET28" si="328">DN28+7</f>
        <v>43841</v>
      </c>
      <c r="DP28" s="47">
        <f t="shared" si="328"/>
        <v>43848</v>
      </c>
      <c r="DQ28" s="47">
        <f t="shared" si="328"/>
        <v>43855</v>
      </c>
      <c r="DR28" s="47">
        <f t="shared" si="328"/>
        <v>43862</v>
      </c>
      <c r="DS28" s="47">
        <f t="shared" si="328"/>
        <v>43869</v>
      </c>
      <c r="DT28" s="47">
        <f t="shared" si="328"/>
        <v>43876</v>
      </c>
      <c r="DU28" s="47">
        <f t="shared" si="328"/>
        <v>43883</v>
      </c>
      <c r="DV28" s="47">
        <f t="shared" si="328"/>
        <v>43890</v>
      </c>
      <c r="DW28" s="47">
        <f t="shared" si="328"/>
        <v>43897</v>
      </c>
      <c r="DX28" s="47">
        <f t="shared" si="328"/>
        <v>43904</v>
      </c>
      <c r="DY28" s="47">
        <f t="shared" si="328"/>
        <v>43911</v>
      </c>
      <c r="DZ28" s="47">
        <f t="shared" si="328"/>
        <v>43918</v>
      </c>
      <c r="EA28" s="47">
        <f t="shared" si="328"/>
        <v>43925</v>
      </c>
      <c r="EB28" s="47">
        <f t="shared" si="328"/>
        <v>43932</v>
      </c>
      <c r="EC28" s="47">
        <f t="shared" si="328"/>
        <v>43939</v>
      </c>
      <c r="ED28" s="47">
        <f t="shared" si="328"/>
        <v>43946</v>
      </c>
      <c r="EE28" s="47">
        <f t="shared" si="328"/>
        <v>43953</v>
      </c>
      <c r="EF28" s="47">
        <f t="shared" si="328"/>
        <v>43960</v>
      </c>
      <c r="EG28" s="47">
        <f t="shared" si="328"/>
        <v>43967</v>
      </c>
      <c r="EH28" s="47">
        <f t="shared" si="328"/>
        <v>43974</v>
      </c>
      <c r="EI28" s="47">
        <f t="shared" si="328"/>
        <v>43981</v>
      </c>
      <c r="EJ28" s="47">
        <f t="shared" si="328"/>
        <v>43988</v>
      </c>
      <c r="EK28" s="47">
        <f t="shared" si="328"/>
        <v>43995</v>
      </c>
      <c r="EL28" s="47">
        <f t="shared" si="328"/>
        <v>44002</v>
      </c>
      <c r="EM28" s="47">
        <f t="shared" si="328"/>
        <v>44009</v>
      </c>
      <c r="EN28" s="47">
        <f t="shared" si="328"/>
        <v>44016</v>
      </c>
      <c r="EO28" s="47">
        <f t="shared" si="328"/>
        <v>44023</v>
      </c>
      <c r="EP28" s="47">
        <f t="shared" si="328"/>
        <v>44030</v>
      </c>
      <c r="EQ28" s="47">
        <f t="shared" si="328"/>
        <v>44037</v>
      </c>
      <c r="ER28" s="47">
        <f t="shared" si="328"/>
        <v>44044</v>
      </c>
      <c r="ES28" s="47">
        <f t="shared" si="328"/>
        <v>44051</v>
      </c>
      <c r="ET28" s="47">
        <f t="shared" si="328"/>
        <v>44058</v>
      </c>
      <c r="EU28" s="47">
        <f t="shared" ref="EU28:FC28" si="329">ET28+7</f>
        <v>44065</v>
      </c>
      <c r="EV28" s="47">
        <f t="shared" si="329"/>
        <v>44072</v>
      </c>
      <c r="EW28" s="47">
        <f t="shared" si="329"/>
        <v>44079</v>
      </c>
      <c r="EX28" s="47">
        <f t="shared" si="329"/>
        <v>44086</v>
      </c>
      <c r="EY28" s="47">
        <f t="shared" si="329"/>
        <v>44093</v>
      </c>
      <c r="EZ28" s="47">
        <f t="shared" si="329"/>
        <v>44100</v>
      </c>
      <c r="FA28" s="47">
        <f t="shared" si="329"/>
        <v>44107</v>
      </c>
      <c r="FB28" s="47">
        <f t="shared" si="329"/>
        <v>44114</v>
      </c>
      <c r="FC28" s="47">
        <f t="shared" si="329"/>
        <v>44121</v>
      </c>
      <c r="FD28" s="47">
        <f t="shared" ref="FD28" si="330">FC28+7</f>
        <v>44128</v>
      </c>
      <c r="FE28" s="47">
        <f t="shared" ref="FE28" si="331">FD28+7</f>
        <v>44135</v>
      </c>
      <c r="FF28" s="47">
        <f t="shared" ref="FF28" si="332">FE28+7</f>
        <v>44142</v>
      </c>
      <c r="FG28" s="47">
        <f t="shared" ref="FG28" si="333">FF28+7</f>
        <v>44149</v>
      </c>
      <c r="FH28" s="47">
        <f t="shared" ref="FH28" si="334">FG28+7</f>
        <v>44156</v>
      </c>
      <c r="FI28" s="47">
        <f t="shared" ref="FI28" si="335">FH28+7</f>
        <v>44163</v>
      </c>
      <c r="FJ28" s="47">
        <f t="shared" ref="FJ28" si="336">FI28+7</f>
        <v>44170</v>
      </c>
      <c r="FK28" s="47">
        <f t="shared" ref="FK28" si="337">FJ28+7</f>
        <v>44177</v>
      </c>
      <c r="FL28" s="47">
        <f t="shared" ref="FL28" si="338">FK28+7</f>
        <v>44184</v>
      </c>
      <c r="FM28" s="47">
        <f t="shared" ref="FM28" si="339">FL28+7</f>
        <v>44191</v>
      </c>
      <c r="FN28" s="47">
        <f t="shared" ref="FN28" si="340">FM28+7</f>
        <v>44198</v>
      </c>
      <c r="FO28" s="47">
        <f t="shared" ref="FO28" si="341">FN28+7</f>
        <v>44205</v>
      </c>
      <c r="FP28" s="47">
        <f t="shared" ref="FP28" si="342">FO28+7</f>
        <v>44212</v>
      </c>
      <c r="FQ28" s="47">
        <f t="shared" ref="FQ28" si="343">FP28+7</f>
        <v>44219</v>
      </c>
      <c r="FR28" s="47">
        <f t="shared" ref="FR28" si="344">FQ28+7</f>
        <v>44226</v>
      </c>
      <c r="FS28" s="47">
        <f t="shared" ref="FS28" si="345">FR28+7</f>
        <v>44233</v>
      </c>
      <c r="FT28" s="47">
        <f t="shared" ref="FT28" si="346">FS28+7</f>
        <v>44240</v>
      </c>
      <c r="FU28" s="47">
        <f t="shared" ref="FU28" si="347">FT28+7</f>
        <v>44247</v>
      </c>
      <c r="FV28" s="47">
        <f t="shared" ref="FV28" si="348">FU28+7</f>
        <v>44254</v>
      </c>
      <c r="FW28" s="47">
        <f t="shared" ref="FW28" si="349">FV28+7</f>
        <v>44261</v>
      </c>
      <c r="FX28" s="47">
        <f t="shared" ref="FX28" si="350">FW28+7</f>
        <v>44268</v>
      </c>
      <c r="FY28" s="47">
        <f t="shared" ref="FY28" si="351">FX28+7</f>
        <v>44275</v>
      </c>
      <c r="FZ28" s="47">
        <f t="shared" ref="FZ28" si="352">FY28+7</f>
        <v>44282</v>
      </c>
      <c r="GA28" s="47">
        <f t="shared" ref="GA28" si="353">FZ28+7</f>
        <v>44289</v>
      </c>
      <c r="GB28" s="47">
        <f t="shared" ref="GB28" si="354">GA28+7</f>
        <v>44296</v>
      </c>
      <c r="GC28" s="47">
        <f t="shared" ref="GC28" si="355">GB28+7</f>
        <v>44303</v>
      </c>
      <c r="GD28" s="47">
        <f t="shared" ref="GD28" si="356">GC28+7</f>
        <v>44310</v>
      </c>
      <c r="GE28" s="47">
        <f t="shared" ref="GE28" si="357">GD28+7</f>
        <v>44317</v>
      </c>
      <c r="GF28" s="47">
        <f t="shared" ref="GF28" si="358">GE28+7</f>
        <v>44324</v>
      </c>
      <c r="GG28" s="47">
        <f t="shared" ref="GG28" si="359">GF28+7</f>
        <v>44331</v>
      </c>
      <c r="GH28" s="47">
        <f t="shared" ref="GH28" si="360">GG28+7</f>
        <v>44338</v>
      </c>
      <c r="GI28" s="47">
        <f t="shared" ref="GI28" si="361">GH28+7</f>
        <v>44345</v>
      </c>
      <c r="GJ28" s="47">
        <f t="shared" ref="GJ28" si="362">GI28+7</f>
        <v>44352</v>
      </c>
      <c r="GK28" s="47">
        <f t="shared" ref="GK28" si="363">GJ28+7</f>
        <v>44359</v>
      </c>
      <c r="GL28" s="47">
        <f t="shared" ref="GL28" si="364">GK28+7</f>
        <v>44366</v>
      </c>
      <c r="GM28" s="47">
        <f t="shared" ref="GM28" si="365">GL28+7</f>
        <v>44373</v>
      </c>
      <c r="GN28" s="47">
        <f t="shared" ref="GN28" si="366">GM28+7</f>
        <v>44380</v>
      </c>
      <c r="GO28" s="47">
        <f t="shared" ref="GO28" si="367">GN28+7</f>
        <v>44387</v>
      </c>
      <c r="GP28" s="47">
        <f t="shared" ref="GP28" si="368">GO28+7</f>
        <v>44394</v>
      </c>
      <c r="GQ28" s="47">
        <f t="shared" ref="GQ28" si="369">GP28+7</f>
        <v>44401</v>
      </c>
      <c r="GR28" s="47">
        <f t="shared" ref="GR28" si="370">GQ28+7</f>
        <v>44408</v>
      </c>
      <c r="GS28" s="47">
        <f t="shared" ref="GS28" si="371">GR28+7</f>
        <v>44415</v>
      </c>
      <c r="GT28" s="47">
        <f t="shared" ref="GT28" si="372">GS28+7</f>
        <v>44422</v>
      </c>
      <c r="GU28" s="47">
        <f t="shared" ref="GU28" si="373">GT28+7</f>
        <v>44429</v>
      </c>
      <c r="GV28" s="47">
        <f t="shared" ref="GV28" si="374">GU28+7</f>
        <v>44436</v>
      </c>
      <c r="GW28" s="47">
        <f t="shared" ref="GW28" si="375">GV28+7</f>
        <v>44443</v>
      </c>
      <c r="GX28" s="47">
        <f t="shared" ref="GX28" si="376">GW28+7</f>
        <v>44450</v>
      </c>
      <c r="GY28" s="47">
        <f t="shared" ref="GY28" si="377">GX28+7</f>
        <v>44457</v>
      </c>
      <c r="GZ28" s="47">
        <f t="shared" ref="GZ28" si="378">GY28+7</f>
        <v>44464</v>
      </c>
      <c r="HA28" s="47">
        <f t="shared" ref="HA28" si="379">GZ28+7</f>
        <v>44471</v>
      </c>
      <c r="HB28" s="47">
        <f t="shared" ref="HB28" si="380">HA28+7</f>
        <v>44478</v>
      </c>
      <c r="HC28" s="47">
        <f t="shared" ref="HC28" si="381">HB28+7</f>
        <v>44485</v>
      </c>
      <c r="HD28" s="47">
        <f t="shared" ref="HD28" si="382">HC28+7</f>
        <v>44492</v>
      </c>
      <c r="HE28" s="47">
        <f t="shared" ref="HE28" si="383">HD28+7</f>
        <v>44499</v>
      </c>
      <c r="HF28" s="47">
        <f t="shared" ref="HF28" si="384">HE28+7</f>
        <v>44506</v>
      </c>
      <c r="HG28" s="47">
        <f t="shared" ref="HG28" si="385">HF28+7</f>
        <v>44513</v>
      </c>
      <c r="HH28" s="47">
        <f t="shared" ref="HH28" si="386">HG28+7</f>
        <v>44520</v>
      </c>
      <c r="HI28" s="47">
        <f t="shared" ref="HI28" si="387">HH28+7</f>
        <v>44527</v>
      </c>
      <c r="HJ28" s="47">
        <f t="shared" ref="HJ28" si="388">HI28+7</f>
        <v>44534</v>
      </c>
      <c r="HK28" s="47">
        <f t="shared" ref="HK28" si="389">HJ28+7</f>
        <v>44541</v>
      </c>
      <c r="HL28" s="47">
        <f t="shared" ref="HL28" si="390">HK28+7</f>
        <v>44548</v>
      </c>
      <c r="HM28" s="47">
        <f t="shared" ref="HM28" si="391">HL28+7</f>
        <v>44555</v>
      </c>
      <c r="HN28" s="47">
        <f t="shared" ref="HN28" si="392">HM28+7</f>
        <v>44562</v>
      </c>
      <c r="HO28" s="47">
        <f t="shared" ref="HO28" si="393">HN28+7</f>
        <v>44569</v>
      </c>
      <c r="HP28" s="47">
        <f t="shared" ref="HP28" si="394">HO28+7</f>
        <v>44576</v>
      </c>
      <c r="HQ28" s="47">
        <f t="shared" ref="HQ28" si="395">HP28+7</f>
        <v>44583</v>
      </c>
      <c r="HR28" s="47">
        <f t="shared" ref="HR28" si="396">HQ28+7</f>
        <v>44590</v>
      </c>
      <c r="HS28" s="47">
        <f t="shared" ref="HS28" si="397">HR28+7</f>
        <v>44597</v>
      </c>
      <c r="HT28" s="47">
        <f t="shared" ref="HT28" si="398">HS28+7</f>
        <v>44604</v>
      </c>
      <c r="HU28" s="47">
        <f t="shared" ref="HU28" si="399">HT28+7</f>
        <v>44611</v>
      </c>
      <c r="HV28" s="47">
        <f t="shared" ref="HV28" si="400">HU28+7</f>
        <v>44618</v>
      </c>
      <c r="HW28" s="47">
        <f t="shared" ref="HW28" si="401">HV28+7</f>
        <v>44625</v>
      </c>
      <c r="HX28" s="47">
        <f t="shared" ref="HX28" si="402">HW28+7</f>
        <v>44632</v>
      </c>
      <c r="HY28" s="47">
        <f t="shared" ref="HY28" si="403">HX28+7</f>
        <v>44639</v>
      </c>
      <c r="HZ28" s="47">
        <f t="shared" ref="HZ28" si="404">HY28+7</f>
        <v>44646</v>
      </c>
      <c r="IA28" s="47">
        <f t="shared" ref="IA28" si="405">HZ28+7</f>
        <v>44653</v>
      </c>
      <c r="IB28" s="47">
        <f t="shared" ref="IB28" si="406">IA28+7</f>
        <v>44660</v>
      </c>
      <c r="IC28" s="47">
        <f t="shared" ref="IC28" si="407">IB28+7</f>
        <v>44667</v>
      </c>
      <c r="ID28" s="47">
        <f t="shared" ref="ID28" si="408">IC28+7</f>
        <v>44674</v>
      </c>
      <c r="IE28" s="47">
        <f t="shared" ref="IE28" si="409">ID28+7</f>
        <v>44681</v>
      </c>
      <c r="IF28" s="47">
        <f t="shared" ref="IF28" si="410">IE28+7</f>
        <v>44688</v>
      </c>
      <c r="IG28" s="47">
        <f t="shared" ref="IG28" si="411">IF28+7</f>
        <v>44695</v>
      </c>
      <c r="IH28" s="47">
        <f t="shared" ref="IH28" si="412">IG28+7</f>
        <v>44702</v>
      </c>
      <c r="II28" s="47">
        <f t="shared" ref="II28" si="413">IH28+7</f>
        <v>44709</v>
      </c>
      <c r="IJ28" s="47">
        <f t="shared" ref="IJ28" si="414">II28+7</f>
        <v>44716</v>
      </c>
      <c r="IK28" s="47">
        <f t="shared" ref="IK28" si="415">IJ28+7</f>
        <v>44723</v>
      </c>
      <c r="IL28" s="47">
        <f t="shared" ref="IL28" si="416">IK28+7</f>
        <v>44730</v>
      </c>
      <c r="IM28" s="47">
        <f t="shared" ref="IM28" si="417">IL28+7</f>
        <v>44737</v>
      </c>
      <c r="IN28" s="47">
        <f t="shared" ref="IN28" si="418">IM28+7</f>
        <v>44744</v>
      </c>
      <c r="IO28" s="47">
        <f t="shared" ref="IO28" si="419">IN28+7</f>
        <v>44751</v>
      </c>
      <c r="IP28" s="47">
        <f t="shared" ref="IP28" si="420">IO28+7</f>
        <v>44758</v>
      </c>
      <c r="IQ28" s="47">
        <f t="shared" ref="IQ28" si="421">IP28+7</f>
        <v>44765</v>
      </c>
      <c r="IR28" s="47">
        <f t="shared" ref="IR28" si="422">IQ28+7</f>
        <v>44772</v>
      </c>
      <c r="IS28" s="47">
        <f t="shared" ref="IS28" si="423">IR28+7</f>
        <v>44779</v>
      </c>
      <c r="IT28" s="47">
        <f t="shared" ref="IT28" si="424">IS28+7</f>
        <v>44786</v>
      </c>
      <c r="IU28" s="47">
        <f t="shared" ref="IU28" si="425">IT28+7</f>
        <v>44793</v>
      </c>
      <c r="IV28" s="47">
        <f t="shared" ref="IV28" si="426">IU28+7</f>
        <v>44800</v>
      </c>
      <c r="IW28" s="47">
        <f t="shared" ref="IW28" si="427">IV28+7</f>
        <v>44807</v>
      </c>
      <c r="IX28" s="47">
        <f t="shared" ref="IX28" si="428">IW28+7</f>
        <v>44814</v>
      </c>
      <c r="IY28" s="47">
        <f t="shared" ref="IY28" si="429">IX28+7</f>
        <v>44821</v>
      </c>
      <c r="IZ28" s="47">
        <f t="shared" ref="IZ28" si="430">IY28+7</f>
        <v>44828</v>
      </c>
      <c r="JA28" s="47">
        <f t="shared" ref="JA28" si="431">IZ28+7</f>
        <v>44835</v>
      </c>
      <c r="JB28" s="47">
        <f t="shared" ref="JB28" si="432">JA28+7</f>
        <v>44842</v>
      </c>
      <c r="JC28" s="47">
        <f t="shared" ref="JC28" si="433">JB28+7</f>
        <v>44849</v>
      </c>
      <c r="JD28" s="47">
        <f t="shared" ref="JD28" si="434">JC28+7</f>
        <v>44856</v>
      </c>
      <c r="JE28" s="47">
        <f t="shared" ref="JE28" si="435">JD28+7</f>
        <v>44863</v>
      </c>
      <c r="JF28" s="47">
        <f t="shared" ref="JF28" si="436">JE28+7</f>
        <v>44870</v>
      </c>
      <c r="JG28" s="47">
        <f t="shared" ref="JG28" si="437">JF28+7</f>
        <v>44877</v>
      </c>
      <c r="JH28" s="47">
        <f t="shared" ref="JH28" si="438">JG28+7</f>
        <v>44884</v>
      </c>
      <c r="JI28" s="47">
        <f t="shared" ref="JI28" si="439">JH28+7</f>
        <v>44891</v>
      </c>
      <c r="JJ28" s="47">
        <f t="shared" ref="JJ28" si="440">JI28+7</f>
        <v>44898</v>
      </c>
      <c r="JK28" s="47">
        <f t="shared" ref="JK28" si="441">JJ28+7</f>
        <v>44905</v>
      </c>
      <c r="JL28" s="47">
        <f t="shared" ref="JL28" si="442">JK28+7</f>
        <v>44912</v>
      </c>
      <c r="JM28" s="47">
        <f t="shared" ref="JM28" si="443">JL28+7</f>
        <v>44919</v>
      </c>
      <c r="JN28" s="47">
        <f t="shared" ref="JN28" si="444">JM28+7</f>
        <v>44926</v>
      </c>
      <c r="JO28" s="47">
        <f t="shared" ref="JO28" si="445">JN28+7</f>
        <v>44933</v>
      </c>
      <c r="JP28" s="12">
        <f t="shared" ref="JP28" si="446">JO28+7</f>
        <v>44940</v>
      </c>
      <c r="JQ28" s="12">
        <f t="shared" ref="JQ28:JR28" si="447">JP28+7</f>
        <v>44947</v>
      </c>
      <c r="JR28" s="12">
        <f t="shared" si="447"/>
        <v>44954</v>
      </c>
      <c r="JS28" s="12">
        <f t="shared" ref="JS28" si="448">JR28+7</f>
        <v>44961</v>
      </c>
      <c r="JT28" s="12">
        <f t="shared" ref="JT28" si="449">JS28+7</f>
        <v>44968</v>
      </c>
      <c r="JU28" s="12">
        <f t="shared" ref="JU28" si="450">JT28+7</f>
        <v>44975</v>
      </c>
      <c r="JV28" s="12">
        <f t="shared" ref="JV28" si="451">JU28+7</f>
        <v>44982</v>
      </c>
      <c r="JW28" s="12">
        <f t="shared" ref="JW28" si="452">JV28+7</f>
        <v>44989</v>
      </c>
      <c r="JX28" s="12">
        <f t="shared" ref="JX28" si="453">JW28+7</f>
        <v>44996</v>
      </c>
      <c r="JY28" s="12">
        <f t="shared" ref="JY28" si="454">JX28+7</f>
        <v>45003</v>
      </c>
      <c r="JZ28" s="12">
        <f t="shared" ref="JZ28" si="455">JY28+7</f>
        <v>45010</v>
      </c>
      <c r="KA28" s="12">
        <f t="shared" ref="KA28" si="456">JZ28+7</f>
        <v>45017</v>
      </c>
      <c r="KB28" s="12">
        <f t="shared" ref="KB28" si="457">KA28+7</f>
        <v>45024</v>
      </c>
      <c r="KC28" s="12">
        <f t="shared" ref="KC28" si="458">KB28+7</f>
        <v>45031</v>
      </c>
      <c r="KD28" s="12">
        <f t="shared" ref="KD28" si="459">KC28+7</f>
        <v>45038</v>
      </c>
      <c r="KE28" s="12">
        <f t="shared" ref="KE28" si="460">KD28+7</f>
        <v>45045</v>
      </c>
      <c r="KF28" s="12">
        <f t="shared" ref="KF28" si="461">KE28+7</f>
        <v>45052</v>
      </c>
      <c r="KG28" s="12">
        <f t="shared" ref="KG28" si="462">KF28+7</f>
        <v>45059</v>
      </c>
      <c r="KH28" s="12">
        <f t="shared" ref="KH28" si="463">KG28+7</f>
        <v>45066</v>
      </c>
      <c r="KI28" s="12">
        <f t="shared" ref="KI28" si="464">KH28+7</f>
        <v>45073</v>
      </c>
      <c r="KJ28" s="12">
        <f t="shared" ref="KJ28" si="465">KI28+7</f>
        <v>45080</v>
      </c>
      <c r="KK28" s="12">
        <f t="shared" ref="KK28" si="466">KJ28+7</f>
        <v>45087</v>
      </c>
      <c r="KL28" s="12">
        <f t="shared" ref="KL28" si="467">KK28+7</f>
        <v>45094</v>
      </c>
      <c r="KM28" s="12">
        <f t="shared" ref="KM28" si="468">KL28+7</f>
        <v>45101</v>
      </c>
    </row>
    <row r="29" spans="1:299">
      <c r="B29" s="17" t="s">
        <v>362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 t="s">
        <v>231</v>
      </c>
      <c r="CI29" s="8" t="s">
        <v>232</v>
      </c>
      <c r="CJ29" s="8" t="s">
        <v>233</v>
      </c>
      <c r="CK29" s="8" t="s">
        <v>234</v>
      </c>
      <c r="CL29" s="8" t="s">
        <v>235</v>
      </c>
      <c r="CM29" s="8" t="s">
        <v>236</v>
      </c>
      <c r="CN29" s="8" t="s">
        <v>320</v>
      </c>
      <c r="CO29" s="8" t="s">
        <v>321</v>
      </c>
      <c r="CP29" s="8" t="s">
        <v>322</v>
      </c>
      <c r="CQ29" s="8" t="s">
        <v>323</v>
      </c>
      <c r="CR29" s="8" t="s">
        <v>330</v>
      </c>
      <c r="CS29" s="8" t="s">
        <v>331</v>
      </c>
      <c r="CT29" s="8" t="s">
        <v>332</v>
      </c>
      <c r="CU29" s="8" t="s">
        <v>333</v>
      </c>
      <c r="CV29" s="8" t="s">
        <v>334</v>
      </c>
      <c r="CW29" s="8" t="s">
        <v>335</v>
      </c>
      <c r="CX29" s="8" t="s">
        <v>336</v>
      </c>
      <c r="CY29" s="8" t="s">
        <v>337</v>
      </c>
      <c r="CZ29" s="8" t="s">
        <v>339</v>
      </c>
      <c r="DA29" s="8" t="s">
        <v>340</v>
      </c>
      <c r="DB29" s="8" t="s">
        <v>341</v>
      </c>
      <c r="DC29" s="8" t="s">
        <v>342</v>
      </c>
      <c r="DD29" s="8" t="s">
        <v>343</v>
      </c>
      <c r="DE29" s="8" t="s">
        <v>346</v>
      </c>
      <c r="DF29" s="8" t="s">
        <v>347</v>
      </c>
      <c r="DG29" s="8" t="s">
        <v>348</v>
      </c>
      <c r="DH29" s="8" t="s">
        <v>349</v>
      </c>
      <c r="DI29" s="8" t="s">
        <v>350</v>
      </c>
      <c r="DJ29" s="8" t="s">
        <v>364</v>
      </c>
      <c r="DK29" s="8" t="s">
        <v>365</v>
      </c>
      <c r="DL29" s="8" t="s">
        <v>366</v>
      </c>
      <c r="DM29" s="8" t="s">
        <v>367</v>
      </c>
      <c r="DN29" s="8" t="s">
        <v>368</v>
      </c>
      <c r="DO29" s="8" t="s">
        <v>369</v>
      </c>
      <c r="DP29" s="8" t="s">
        <v>370</v>
      </c>
      <c r="DQ29" s="8" t="s">
        <v>408</v>
      </c>
      <c r="DR29" s="8" t="s">
        <v>409</v>
      </c>
      <c r="DS29" s="8" t="s">
        <v>371</v>
      </c>
      <c r="DT29" s="8" t="s">
        <v>372</v>
      </c>
      <c r="DU29" s="8" t="s">
        <v>373</v>
      </c>
      <c r="DV29" s="8" t="s">
        <v>374</v>
      </c>
      <c r="DW29" s="8" t="s">
        <v>375</v>
      </c>
      <c r="DX29" s="8" t="s">
        <v>376</v>
      </c>
      <c r="DY29" s="8" t="s">
        <v>377</v>
      </c>
      <c r="DZ29" s="8" t="s">
        <v>378</v>
      </c>
      <c r="EA29" s="8" t="s">
        <v>379</v>
      </c>
      <c r="EB29" s="8" t="s">
        <v>380</v>
      </c>
      <c r="EC29" s="8" t="s">
        <v>382</v>
      </c>
      <c r="ED29" s="8" t="s">
        <v>383</v>
      </c>
      <c r="EE29" s="8" t="s">
        <v>384</v>
      </c>
      <c r="EF29" s="8" t="s">
        <v>385</v>
      </c>
      <c r="EG29" s="8" t="s">
        <v>386</v>
      </c>
      <c r="EH29" s="8" t="s">
        <v>387</v>
      </c>
      <c r="EI29" s="8" t="s">
        <v>388</v>
      </c>
      <c r="EJ29" s="8" t="s">
        <v>389</v>
      </c>
      <c r="EK29" s="8" t="s">
        <v>392</v>
      </c>
      <c r="EL29" s="8" t="s">
        <v>393</v>
      </c>
      <c r="EM29" s="8" t="s">
        <v>394</v>
      </c>
      <c r="EN29" s="8" t="s">
        <v>395</v>
      </c>
      <c r="EO29" s="8" t="s">
        <v>396</v>
      </c>
      <c r="EP29" s="8" t="s">
        <v>397</v>
      </c>
      <c r="EQ29" s="8" t="s">
        <v>398</v>
      </c>
      <c r="ER29" s="8" t="s">
        <v>399</v>
      </c>
      <c r="ES29" s="8" t="s">
        <v>403</v>
      </c>
      <c r="ET29" s="8" t="s">
        <v>404</v>
      </c>
      <c r="EU29" s="8" t="s">
        <v>405</v>
      </c>
      <c r="EV29" s="8" t="s">
        <v>406</v>
      </c>
      <c r="EW29" s="8" t="s">
        <v>407</v>
      </c>
      <c r="EX29" s="8" t="s">
        <v>411</v>
      </c>
      <c r="EY29" s="8" t="s">
        <v>412</v>
      </c>
      <c r="EZ29" s="8" t="s">
        <v>413</v>
      </c>
      <c r="FA29" s="8" t="s">
        <v>414</v>
      </c>
      <c r="FB29" s="8" t="s">
        <v>415</v>
      </c>
      <c r="FC29" s="8" t="s">
        <v>416</v>
      </c>
      <c r="FD29" s="8" t="s">
        <v>417</v>
      </c>
      <c r="FE29" s="8" t="s">
        <v>418</v>
      </c>
      <c r="FF29" s="8" t="s">
        <v>419</v>
      </c>
      <c r="FG29" s="8" t="s">
        <v>420</v>
      </c>
      <c r="FH29" s="8" t="s">
        <v>421</v>
      </c>
      <c r="FI29" s="8" t="s">
        <v>422</v>
      </c>
      <c r="FJ29" s="8" t="s">
        <v>423</v>
      </c>
      <c r="FK29" s="8" t="s">
        <v>424</v>
      </c>
      <c r="FL29" s="8" t="s">
        <v>425</v>
      </c>
      <c r="FM29" s="8" t="s">
        <v>426</v>
      </c>
      <c r="FN29" s="8" t="s">
        <v>430</v>
      </c>
      <c r="FO29" s="8" t="s">
        <v>431</v>
      </c>
      <c r="FP29" s="8" t="s">
        <v>432</v>
      </c>
      <c r="FQ29" s="8" t="s">
        <v>433</v>
      </c>
      <c r="FR29" s="8" t="s">
        <v>434</v>
      </c>
      <c r="FS29" s="8" t="s">
        <v>436</v>
      </c>
      <c r="FT29" s="8" t="s">
        <v>437</v>
      </c>
      <c r="FU29" s="8" t="s">
        <v>438</v>
      </c>
      <c r="FV29" s="8" t="s">
        <v>439</v>
      </c>
      <c r="FW29" s="8" t="s">
        <v>471</v>
      </c>
      <c r="FX29" s="8" t="s">
        <v>472</v>
      </c>
      <c r="FY29" s="8" t="s">
        <v>473</v>
      </c>
      <c r="FZ29" s="8" t="s">
        <v>474</v>
      </c>
      <c r="GA29" s="8" t="s">
        <v>480</v>
      </c>
      <c r="GB29" s="8" t="s">
        <v>481</v>
      </c>
      <c r="GC29" s="8" t="s">
        <v>482</v>
      </c>
      <c r="GD29" s="8" t="s">
        <v>483</v>
      </c>
      <c r="GE29" s="8" t="s">
        <v>484</v>
      </c>
      <c r="GF29" s="8" t="s">
        <v>485</v>
      </c>
      <c r="GG29" s="8" t="s">
        <v>486</v>
      </c>
      <c r="GH29" s="8" t="s">
        <v>487</v>
      </c>
      <c r="GI29" s="8" t="s">
        <v>488</v>
      </c>
      <c r="GJ29" s="8" t="s">
        <v>489</v>
      </c>
      <c r="GK29" s="8" t="s">
        <v>490</v>
      </c>
      <c r="GL29" s="8" t="s">
        <v>491</v>
      </c>
      <c r="GM29" s="8" t="s">
        <v>492</v>
      </c>
      <c r="GN29" s="8" t="s">
        <v>493</v>
      </c>
      <c r="GO29" s="8" t="s">
        <v>494</v>
      </c>
      <c r="GP29" s="8" t="s">
        <v>495</v>
      </c>
      <c r="GQ29" s="8" t="s">
        <v>496</v>
      </c>
      <c r="GR29" s="8" t="s">
        <v>499</v>
      </c>
      <c r="GS29" s="8" t="s">
        <v>500</v>
      </c>
      <c r="GT29" s="8" t="s">
        <v>501</v>
      </c>
      <c r="GU29" s="8" t="s">
        <v>502</v>
      </c>
      <c r="GV29" s="8" t="s">
        <v>503</v>
      </c>
      <c r="GW29" s="8" t="s">
        <v>504</v>
      </c>
      <c r="GX29" s="8" t="s">
        <v>505</v>
      </c>
      <c r="GY29" s="8" t="s">
        <v>506</v>
      </c>
      <c r="GZ29" s="8" t="s">
        <v>507</v>
      </c>
      <c r="HA29" s="8" t="s">
        <v>508</v>
      </c>
      <c r="HB29" s="8" t="s">
        <v>509</v>
      </c>
      <c r="HC29" s="8" t="s">
        <v>510</v>
      </c>
      <c r="HD29" s="8" t="s">
        <v>511</v>
      </c>
      <c r="HE29" s="8" t="s">
        <v>512</v>
      </c>
      <c r="HF29" s="8" t="s">
        <v>513</v>
      </c>
      <c r="HG29" s="8" t="s">
        <v>514</v>
      </c>
      <c r="HH29" s="8" t="s">
        <v>515</v>
      </c>
      <c r="HI29" s="8" t="s">
        <v>516</v>
      </c>
      <c r="HJ29" s="8" t="s">
        <v>517</v>
      </c>
      <c r="HK29" s="8" t="s">
        <v>518</v>
      </c>
      <c r="HL29" s="8" t="s">
        <v>519</v>
      </c>
      <c r="HM29" s="8" t="s">
        <v>520</v>
      </c>
      <c r="HN29" s="8" t="s">
        <v>521</v>
      </c>
      <c r="HO29" s="8" t="s">
        <v>522</v>
      </c>
      <c r="HP29" s="8" t="s">
        <v>523</v>
      </c>
      <c r="HQ29" s="8" t="s">
        <v>524</v>
      </c>
      <c r="HR29" s="8" t="s">
        <v>525</v>
      </c>
      <c r="HS29" s="8" t="s">
        <v>526</v>
      </c>
      <c r="HT29" s="8" t="s">
        <v>527</v>
      </c>
      <c r="HU29" s="8" t="s">
        <v>528</v>
      </c>
      <c r="HV29" s="8" t="s">
        <v>529</v>
      </c>
      <c r="HW29" s="8" t="s">
        <v>530</v>
      </c>
      <c r="HX29" s="8" t="s">
        <v>531</v>
      </c>
      <c r="HY29" s="8" t="s">
        <v>532</v>
      </c>
      <c r="HZ29" s="8" t="s">
        <v>533</v>
      </c>
      <c r="IA29" s="8" t="s">
        <v>534</v>
      </c>
      <c r="IB29" s="8" t="s">
        <v>547</v>
      </c>
      <c r="IC29" s="8" t="s">
        <v>548</v>
      </c>
      <c r="ID29" s="8" t="s">
        <v>549</v>
      </c>
      <c r="IE29" s="8" t="s">
        <v>550</v>
      </c>
      <c r="IF29" s="8" t="s">
        <v>553</v>
      </c>
      <c r="IG29" s="8" t="s">
        <v>554</v>
      </c>
      <c r="IH29" s="8" t="s">
        <v>555</v>
      </c>
      <c r="II29" s="8" t="s">
        <v>556</v>
      </c>
      <c r="IJ29" s="8" t="s">
        <v>564</v>
      </c>
      <c r="IK29" s="8" t="s">
        <v>565</v>
      </c>
      <c r="IL29" s="8" t="s">
        <v>566</v>
      </c>
      <c r="IM29" s="8" t="s">
        <v>567</v>
      </c>
      <c r="IN29" s="8" t="s">
        <v>568</v>
      </c>
      <c r="IO29" s="8" t="s">
        <v>569</v>
      </c>
      <c r="IP29" s="8" t="s">
        <v>570</v>
      </c>
      <c r="IQ29" s="8" t="s">
        <v>571</v>
      </c>
      <c r="IR29" s="8" t="s">
        <v>572</v>
      </c>
      <c r="IS29" s="8" t="s">
        <v>573</v>
      </c>
      <c r="IT29" s="8" t="s">
        <v>574</v>
      </c>
      <c r="IU29" s="8" t="s">
        <v>575</v>
      </c>
      <c r="IV29" s="8" t="s">
        <v>576</v>
      </c>
      <c r="IW29" s="8" t="s">
        <v>603</v>
      </c>
      <c r="IX29" s="8" t="s">
        <v>604</v>
      </c>
      <c r="IY29" s="8" t="s">
        <v>605</v>
      </c>
      <c r="IZ29" s="8" t="s">
        <v>606</v>
      </c>
      <c r="JA29" s="8" t="s">
        <v>621</v>
      </c>
      <c r="JB29" s="8" t="s">
        <v>622</v>
      </c>
      <c r="JC29" s="8" t="s">
        <v>623</v>
      </c>
      <c r="JD29" s="8" t="s">
        <v>624</v>
      </c>
      <c r="JE29" s="8" t="s">
        <v>625</v>
      </c>
      <c r="JF29" s="8" t="s">
        <v>626</v>
      </c>
      <c r="JG29" s="8" t="s">
        <v>627</v>
      </c>
      <c r="JH29" s="8" t="s">
        <v>628</v>
      </c>
      <c r="JI29" s="8" t="s">
        <v>629</v>
      </c>
      <c r="JJ29" s="8" t="s">
        <v>631</v>
      </c>
      <c r="JK29" s="8" t="s">
        <v>632</v>
      </c>
      <c r="JL29" s="8" t="s">
        <v>633</v>
      </c>
      <c r="JM29" s="8" t="s">
        <v>634</v>
      </c>
      <c r="JN29" s="8" t="s">
        <v>635</v>
      </c>
      <c r="JO29" s="8" t="s">
        <v>642</v>
      </c>
      <c r="JP29" s="8" t="s">
        <v>643</v>
      </c>
      <c r="JQ29" s="8" t="s">
        <v>644</v>
      </c>
      <c r="JR29" s="8" t="s">
        <v>646</v>
      </c>
      <c r="JS29" s="8" t="s">
        <v>648</v>
      </c>
      <c r="JT29" s="8" t="s">
        <v>649</v>
      </c>
      <c r="JU29" s="8" t="s">
        <v>650</v>
      </c>
      <c r="JV29" s="8" t="s">
        <v>651</v>
      </c>
      <c r="JW29" s="8" t="s">
        <v>680</v>
      </c>
      <c r="JX29" s="8" t="s">
        <v>681</v>
      </c>
      <c r="JY29" s="8" t="s">
        <v>682</v>
      </c>
      <c r="JZ29" s="8" t="s">
        <v>683</v>
      </c>
      <c r="KA29" s="8" t="s">
        <v>685</v>
      </c>
      <c r="KB29" s="8" t="s">
        <v>686</v>
      </c>
      <c r="KC29" s="8" t="s">
        <v>687</v>
      </c>
      <c r="KD29" s="8" t="s">
        <v>688</v>
      </c>
      <c r="KE29" s="8" t="s">
        <v>689</v>
      </c>
      <c r="KF29" s="8" t="s">
        <v>694</v>
      </c>
      <c r="KG29" s="8" t="s">
        <v>695</v>
      </c>
      <c r="KH29" s="8" t="s">
        <v>696</v>
      </c>
      <c r="KI29" s="8" t="s">
        <v>697</v>
      </c>
      <c r="KJ29" s="8" t="s">
        <v>698</v>
      </c>
      <c r="KK29" s="8" t="s">
        <v>699</v>
      </c>
      <c r="KL29" s="8" t="s">
        <v>700</v>
      </c>
      <c r="KM29" s="8" t="s">
        <v>701</v>
      </c>
    </row>
    <row r="30" spans="1:299" s="44" customFormat="1" ht="12" customHeight="1"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99" s="28" customFormat="1">
      <c r="B31" s="29" t="s">
        <v>8</v>
      </c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37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197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101">
        <v>20</v>
      </c>
      <c r="CH31" s="101">
        <v>48</v>
      </c>
      <c r="CI31" s="101">
        <v>102</v>
      </c>
      <c r="CJ31" s="101">
        <v>61</v>
      </c>
      <c r="CK31" s="101">
        <v>84</v>
      </c>
      <c r="CL31" s="101">
        <v>62</v>
      </c>
      <c r="CM31" s="101">
        <v>47</v>
      </c>
      <c r="CN31" s="101">
        <v>89</v>
      </c>
      <c r="CO31" s="101">
        <v>170</v>
      </c>
      <c r="CP31" s="101">
        <v>187</v>
      </c>
      <c r="CQ31" s="101">
        <v>169</v>
      </c>
      <c r="CR31" s="101">
        <v>148</v>
      </c>
      <c r="CS31" s="101">
        <v>39</v>
      </c>
      <c r="CT31" s="101">
        <v>84</v>
      </c>
      <c r="CU31" s="101">
        <v>64</v>
      </c>
      <c r="CV31" s="101">
        <v>116</v>
      </c>
      <c r="CW31" s="101">
        <v>64</v>
      </c>
      <c r="CX31" s="101">
        <v>70</v>
      </c>
      <c r="CY31" s="46"/>
      <c r="CZ31" s="46"/>
      <c r="DA31" s="101">
        <v>24</v>
      </c>
      <c r="DB31" s="101">
        <v>21</v>
      </c>
      <c r="DC31" s="101">
        <v>30</v>
      </c>
      <c r="DD31" s="101">
        <v>14</v>
      </c>
      <c r="DE31" s="101">
        <v>19</v>
      </c>
      <c r="DF31" s="101">
        <v>11</v>
      </c>
      <c r="DG31" s="101">
        <v>16</v>
      </c>
      <c r="DH31" s="101">
        <v>7</v>
      </c>
      <c r="DI31" s="101">
        <v>56</v>
      </c>
      <c r="DJ31" s="101">
        <v>89</v>
      </c>
      <c r="DK31" s="101">
        <v>87</v>
      </c>
      <c r="DL31" s="101">
        <v>40</v>
      </c>
      <c r="DM31" s="101">
        <v>14</v>
      </c>
      <c r="DN31" s="101">
        <v>77</v>
      </c>
      <c r="DO31" s="101">
        <v>45</v>
      </c>
      <c r="DP31" s="143">
        <v>71</v>
      </c>
      <c r="DQ31" s="101">
        <v>98</v>
      </c>
      <c r="DR31" s="101">
        <v>60</v>
      </c>
      <c r="DS31" s="101">
        <v>34</v>
      </c>
      <c r="DT31" s="101">
        <v>65</v>
      </c>
      <c r="DU31" s="101">
        <v>33</v>
      </c>
      <c r="DV31" s="101">
        <v>7</v>
      </c>
      <c r="DW31" s="101">
        <v>4</v>
      </c>
      <c r="DX31" s="101">
        <v>3</v>
      </c>
      <c r="DY31" s="101">
        <v>2</v>
      </c>
      <c r="DZ31" s="101">
        <v>11</v>
      </c>
      <c r="EA31" s="46"/>
      <c r="EB31" s="46"/>
      <c r="EC31" s="46"/>
      <c r="ED31" s="101">
        <v>22</v>
      </c>
      <c r="EE31" s="46"/>
      <c r="EF31" s="101">
        <v>47</v>
      </c>
      <c r="EG31" s="46"/>
      <c r="EH31" s="101">
        <v>31</v>
      </c>
      <c r="EI31" s="101">
        <v>40</v>
      </c>
      <c r="EJ31" s="101">
        <v>21</v>
      </c>
      <c r="EK31" s="46">
        <v>167</v>
      </c>
      <c r="EL31" s="101">
        <v>128</v>
      </c>
      <c r="EM31" s="101">
        <v>94</v>
      </c>
      <c r="EN31" s="101">
        <v>34</v>
      </c>
      <c r="EO31" s="101">
        <v>63</v>
      </c>
      <c r="EP31" s="101">
        <v>64</v>
      </c>
      <c r="EQ31" s="101">
        <v>130</v>
      </c>
      <c r="ER31" s="101">
        <v>168</v>
      </c>
      <c r="ES31" s="101">
        <v>239</v>
      </c>
      <c r="ET31" s="101">
        <v>231</v>
      </c>
      <c r="EU31" s="101">
        <v>199</v>
      </c>
      <c r="EV31" s="101">
        <v>269</v>
      </c>
      <c r="EW31" s="101">
        <v>245</v>
      </c>
      <c r="EX31" s="101">
        <v>209</v>
      </c>
      <c r="EY31" s="101">
        <v>198</v>
      </c>
      <c r="EZ31" s="46">
        <v>102</v>
      </c>
      <c r="FA31" s="46">
        <v>54</v>
      </c>
      <c r="FB31" s="101">
        <v>118</v>
      </c>
      <c r="FC31" s="46">
        <v>77</v>
      </c>
      <c r="FD31" s="46">
        <v>67</v>
      </c>
      <c r="FE31" s="46">
        <v>95.5</v>
      </c>
      <c r="FF31" s="101">
        <v>219</v>
      </c>
      <c r="FG31" s="101">
        <v>212</v>
      </c>
      <c r="FH31" s="101">
        <v>230</v>
      </c>
      <c r="FI31" s="101">
        <v>141</v>
      </c>
      <c r="FJ31" s="101">
        <v>164</v>
      </c>
      <c r="FK31" s="101">
        <v>153</v>
      </c>
      <c r="FL31" s="101">
        <v>187</v>
      </c>
      <c r="FM31" s="101">
        <v>167</v>
      </c>
      <c r="FN31" s="101">
        <v>135</v>
      </c>
      <c r="FO31" s="101">
        <v>258</v>
      </c>
      <c r="FP31" s="101">
        <v>162</v>
      </c>
      <c r="FQ31" s="101">
        <v>159</v>
      </c>
      <c r="FR31" s="101">
        <v>55</v>
      </c>
      <c r="FS31" s="46">
        <v>186</v>
      </c>
      <c r="FT31" s="101">
        <v>76</v>
      </c>
      <c r="FU31" s="101">
        <v>150</v>
      </c>
      <c r="FV31" s="101">
        <v>111</v>
      </c>
      <c r="FW31" s="101">
        <v>80</v>
      </c>
      <c r="FX31" s="101">
        <v>31</v>
      </c>
      <c r="FY31" s="101">
        <v>45</v>
      </c>
      <c r="FZ31" s="101">
        <v>5</v>
      </c>
      <c r="GA31" s="101">
        <v>58</v>
      </c>
      <c r="GB31" s="101">
        <v>59</v>
      </c>
      <c r="GC31" s="101">
        <v>71</v>
      </c>
      <c r="GD31" s="46">
        <v>90.97999999999999</v>
      </c>
      <c r="GE31" s="101">
        <v>133</v>
      </c>
      <c r="GF31" s="101">
        <v>91</v>
      </c>
      <c r="GG31" s="101">
        <v>105</v>
      </c>
      <c r="GH31" s="101">
        <v>68</v>
      </c>
      <c r="GI31" s="101">
        <v>66</v>
      </c>
      <c r="GJ31" s="101">
        <v>88</v>
      </c>
      <c r="GK31" s="101">
        <v>83</v>
      </c>
      <c r="GL31" s="101">
        <v>106</v>
      </c>
      <c r="GM31" s="101">
        <v>93</v>
      </c>
      <c r="GN31" s="101">
        <v>37</v>
      </c>
      <c r="GO31" s="101">
        <v>38</v>
      </c>
      <c r="GP31" s="101">
        <v>53</v>
      </c>
      <c r="GQ31" s="101">
        <v>90</v>
      </c>
      <c r="GR31" s="101">
        <v>124</v>
      </c>
      <c r="GS31" s="101">
        <v>131</v>
      </c>
      <c r="GT31" s="101">
        <v>110</v>
      </c>
      <c r="GU31" s="101">
        <v>52</v>
      </c>
      <c r="GV31" s="46">
        <v>211</v>
      </c>
      <c r="GW31" s="275">
        <f>68-29</f>
        <v>39</v>
      </c>
      <c r="GX31" s="46">
        <v>83.4</v>
      </c>
      <c r="GY31" s="101">
        <v>73</v>
      </c>
      <c r="GZ31" s="46">
        <v>127</v>
      </c>
      <c r="HA31" s="101">
        <v>87</v>
      </c>
      <c r="HB31" s="101">
        <v>78</v>
      </c>
      <c r="HC31" s="101">
        <v>67</v>
      </c>
      <c r="HD31" s="101">
        <v>88</v>
      </c>
      <c r="HE31" s="101">
        <v>86</v>
      </c>
      <c r="HF31" s="101">
        <v>67</v>
      </c>
      <c r="HG31" s="101">
        <v>58</v>
      </c>
      <c r="HH31" s="101">
        <v>59</v>
      </c>
      <c r="HI31" s="101">
        <v>74</v>
      </c>
      <c r="HJ31" s="46"/>
      <c r="HK31" s="46"/>
      <c r="HL31" s="101">
        <v>57</v>
      </c>
      <c r="HM31" s="101">
        <v>43</v>
      </c>
      <c r="HN31" s="46">
        <v>133</v>
      </c>
      <c r="HO31" s="46">
        <v>84</v>
      </c>
      <c r="HP31" s="46">
        <v>76.06</v>
      </c>
      <c r="HQ31" s="46">
        <v>27.73</v>
      </c>
      <c r="HR31" s="46">
        <v>91.72</v>
      </c>
      <c r="HS31" s="101">
        <v>73</v>
      </c>
      <c r="HT31" s="46">
        <v>38</v>
      </c>
      <c r="HU31" s="46">
        <v>115</v>
      </c>
      <c r="HV31" s="46">
        <v>29.04</v>
      </c>
      <c r="HW31" s="101">
        <v>11</v>
      </c>
      <c r="HX31" s="46">
        <v>66</v>
      </c>
      <c r="HY31" s="46">
        <v>30</v>
      </c>
      <c r="HZ31" s="46">
        <v>38.94</v>
      </c>
      <c r="IA31" s="101">
        <v>13</v>
      </c>
      <c r="IB31" s="46">
        <v>39</v>
      </c>
      <c r="IC31" s="46">
        <v>62</v>
      </c>
      <c r="ID31" s="46">
        <v>90.73</v>
      </c>
      <c r="IE31" s="101">
        <v>0</v>
      </c>
      <c r="IF31" s="46"/>
      <c r="IG31" s="46"/>
      <c r="IH31" s="46"/>
      <c r="II31" s="46"/>
      <c r="IJ31" s="101"/>
      <c r="IK31" s="46"/>
      <c r="IL31" s="46"/>
      <c r="IM31" s="46"/>
      <c r="IN31" s="101">
        <v>8</v>
      </c>
      <c r="IO31" s="46">
        <v>26</v>
      </c>
      <c r="IP31" s="46">
        <v>135</v>
      </c>
      <c r="IQ31" s="101">
        <v>60</v>
      </c>
      <c r="IR31" s="46"/>
      <c r="IS31" s="46"/>
      <c r="IT31" s="46"/>
      <c r="IU31" s="46"/>
      <c r="IV31" s="101">
        <v>24</v>
      </c>
      <c r="IW31" s="46"/>
      <c r="IX31" s="46"/>
      <c r="IY31" s="46"/>
      <c r="IZ31" s="46"/>
      <c r="JA31" s="101">
        <v>11</v>
      </c>
      <c r="JB31" s="46"/>
      <c r="JC31" s="46"/>
      <c r="JD31" s="46"/>
      <c r="JE31" s="101">
        <v>1</v>
      </c>
      <c r="JF31" s="101">
        <v>68</v>
      </c>
      <c r="JG31" s="46"/>
      <c r="JH31" s="46"/>
      <c r="JI31" s="101">
        <v>12</v>
      </c>
      <c r="JJ31" s="46"/>
      <c r="JK31" s="46"/>
      <c r="JL31" s="46"/>
      <c r="JM31" s="46"/>
      <c r="JN31" s="101">
        <v>52</v>
      </c>
      <c r="JO31" s="133">
        <v>56.995384017644149</v>
      </c>
      <c r="JP31" s="133">
        <v>53.680027568109423</v>
      </c>
      <c r="JQ31" s="133">
        <v>33.537375058203047</v>
      </c>
      <c r="JR31" s="133">
        <v>68.12902251555235</v>
      </c>
      <c r="JS31" s="133">
        <v>42.81111117324641</v>
      </c>
      <c r="JT31" s="133">
        <v>45.051368192004269</v>
      </c>
      <c r="JU31" s="133">
        <v>23.406072107241116</v>
      </c>
      <c r="JV31" s="133">
        <v>46.546539792680356</v>
      </c>
      <c r="JW31" s="46">
        <v>3.96</v>
      </c>
      <c r="JX31" s="46">
        <v>3.13</v>
      </c>
      <c r="JY31" s="46">
        <v>11.9</v>
      </c>
      <c r="JZ31" s="46">
        <v>37.74</v>
      </c>
      <c r="KA31" s="46">
        <v>42.46</v>
      </c>
      <c r="KB31" s="46">
        <v>29.58</v>
      </c>
      <c r="KC31" s="46">
        <v>20.079999999999998</v>
      </c>
      <c r="KD31" s="46">
        <v>49.75</v>
      </c>
      <c r="KE31" s="133">
        <f>Incomingforecast!S18</f>
        <v>38.568065683798466</v>
      </c>
      <c r="KF31" s="133">
        <f>Incomingforecast!T18</f>
        <v>23.266542238823515</v>
      </c>
      <c r="KG31" s="133">
        <f>Incomingforecast!U18</f>
        <v>22.085279444823598</v>
      </c>
      <c r="KH31" s="133">
        <f>Incomingforecast!V18</f>
        <v>24.952373939548572</v>
      </c>
      <c r="KI31" s="133">
        <f>Incomingforecast!W18</f>
        <v>19.706507964523613</v>
      </c>
      <c r="KJ31" s="133">
        <f>Incomingforecast!X18</f>
        <v>20.656344043372318</v>
      </c>
      <c r="KK31" s="133">
        <f>Incomingforecast!Y18</f>
        <v>42.088167717008396</v>
      </c>
      <c r="KL31" s="133">
        <f>Incomingforecast!Z18</f>
        <v>21.233991271379871</v>
      </c>
      <c r="KM31" s="133">
        <f>Incomingforecast!AA18</f>
        <v>21.233991271379871</v>
      </c>
    </row>
    <row r="32" spans="1:299" s="28" customFormat="1">
      <c r="B32" s="31" t="s">
        <v>7</v>
      </c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1">
        <f t="shared" ref="CG32:DI32" si="469">SUM(CG31)*2330</f>
        <v>46600</v>
      </c>
      <c r="CH32" s="31">
        <f t="shared" si="469"/>
        <v>111840</v>
      </c>
      <c r="CI32" s="31">
        <f t="shared" si="469"/>
        <v>237660</v>
      </c>
      <c r="CJ32" s="31">
        <f t="shared" si="469"/>
        <v>142130</v>
      </c>
      <c r="CK32" s="31">
        <f t="shared" si="469"/>
        <v>195720</v>
      </c>
      <c r="CL32" s="31">
        <f t="shared" si="469"/>
        <v>144460</v>
      </c>
      <c r="CM32" s="31">
        <f t="shared" si="469"/>
        <v>109510</v>
      </c>
      <c r="CN32" s="31">
        <f t="shared" si="469"/>
        <v>207370</v>
      </c>
      <c r="CO32" s="31">
        <f t="shared" si="469"/>
        <v>396100</v>
      </c>
      <c r="CP32" s="31">
        <f t="shared" si="469"/>
        <v>435710</v>
      </c>
      <c r="CQ32" s="31">
        <f t="shared" si="469"/>
        <v>393770</v>
      </c>
      <c r="CR32" s="31">
        <f t="shared" si="469"/>
        <v>344840</v>
      </c>
      <c r="CS32" s="31">
        <f t="shared" si="469"/>
        <v>90870</v>
      </c>
      <c r="CT32" s="31">
        <f t="shared" si="469"/>
        <v>195720</v>
      </c>
      <c r="CU32" s="31">
        <f t="shared" si="469"/>
        <v>149120</v>
      </c>
      <c r="CV32" s="31">
        <f t="shared" si="469"/>
        <v>270280</v>
      </c>
      <c r="CW32" s="31">
        <f t="shared" si="469"/>
        <v>149120</v>
      </c>
      <c r="CX32" s="31">
        <f t="shared" si="469"/>
        <v>163100</v>
      </c>
      <c r="CY32" s="31">
        <f t="shared" si="469"/>
        <v>0</v>
      </c>
      <c r="CZ32" s="31">
        <f t="shared" si="469"/>
        <v>0</v>
      </c>
      <c r="DA32" s="31">
        <f t="shared" si="469"/>
        <v>55920</v>
      </c>
      <c r="DB32" s="31">
        <f t="shared" si="469"/>
        <v>48930</v>
      </c>
      <c r="DC32" s="31">
        <f t="shared" si="469"/>
        <v>69900</v>
      </c>
      <c r="DD32" s="31">
        <f t="shared" si="469"/>
        <v>32620</v>
      </c>
      <c r="DE32" s="31">
        <f t="shared" si="469"/>
        <v>44270</v>
      </c>
      <c r="DF32" s="31">
        <f t="shared" si="469"/>
        <v>25630</v>
      </c>
      <c r="DG32" s="31">
        <f t="shared" si="469"/>
        <v>37280</v>
      </c>
      <c r="DH32" s="31">
        <f t="shared" si="469"/>
        <v>16310</v>
      </c>
      <c r="DI32" s="31">
        <f t="shared" si="469"/>
        <v>130480</v>
      </c>
      <c r="DJ32" s="31">
        <f t="shared" ref="DJ32:EI32" si="470">SUM(DJ31)*2330</f>
        <v>207370</v>
      </c>
      <c r="DK32" s="31">
        <f t="shared" si="470"/>
        <v>202710</v>
      </c>
      <c r="DL32" s="31">
        <f t="shared" si="470"/>
        <v>93200</v>
      </c>
      <c r="DM32" s="31">
        <f t="shared" si="470"/>
        <v>32620</v>
      </c>
      <c r="DN32" s="31">
        <f t="shared" si="470"/>
        <v>179410</v>
      </c>
      <c r="DO32" s="31">
        <f t="shared" si="470"/>
        <v>104850</v>
      </c>
      <c r="DP32" s="31">
        <f t="shared" si="470"/>
        <v>165430</v>
      </c>
      <c r="DQ32" s="31">
        <f t="shared" si="470"/>
        <v>228340</v>
      </c>
      <c r="DR32" s="31">
        <f t="shared" si="470"/>
        <v>139800</v>
      </c>
      <c r="DS32" s="31">
        <f t="shared" si="470"/>
        <v>79220</v>
      </c>
      <c r="DT32" s="31">
        <f t="shared" si="470"/>
        <v>151450</v>
      </c>
      <c r="DU32" s="31">
        <f t="shared" si="470"/>
        <v>76890</v>
      </c>
      <c r="DV32" s="31">
        <f t="shared" si="470"/>
        <v>16310</v>
      </c>
      <c r="DW32" s="31">
        <f t="shared" si="470"/>
        <v>9320</v>
      </c>
      <c r="DX32" s="31">
        <f t="shared" si="470"/>
        <v>6990</v>
      </c>
      <c r="DY32" s="31">
        <f t="shared" si="470"/>
        <v>4660</v>
      </c>
      <c r="DZ32" s="31">
        <f t="shared" si="470"/>
        <v>25630</v>
      </c>
      <c r="EA32" s="31">
        <f t="shared" si="470"/>
        <v>0</v>
      </c>
      <c r="EB32" s="31">
        <f t="shared" si="470"/>
        <v>0</v>
      </c>
      <c r="EC32" s="31">
        <f t="shared" si="470"/>
        <v>0</v>
      </c>
      <c r="ED32" s="31">
        <f t="shared" si="470"/>
        <v>51260</v>
      </c>
      <c r="EE32" s="31">
        <f t="shared" si="470"/>
        <v>0</v>
      </c>
      <c r="EF32" s="31">
        <f t="shared" si="470"/>
        <v>109510</v>
      </c>
      <c r="EG32" s="31">
        <f t="shared" si="470"/>
        <v>0</v>
      </c>
      <c r="EH32" s="31">
        <f t="shared" si="470"/>
        <v>72230</v>
      </c>
      <c r="EI32" s="31">
        <f t="shared" si="470"/>
        <v>93200</v>
      </c>
      <c r="EJ32" s="31">
        <f t="shared" ref="EJ32:EQ32" si="471">SUM(EJ31)*2330</f>
        <v>48930</v>
      </c>
      <c r="EK32" s="31">
        <f t="shared" si="471"/>
        <v>389110</v>
      </c>
      <c r="EL32" s="31">
        <f t="shared" si="471"/>
        <v>298240</v>
      </c>
      <c r="EM32" s="31">
        <f t="shared" si="471"/>
        <v>219020</v>
      </c>
      <c r="EN32" s="31">
        <f t="shared" si="471"/>
        <v>79220</v>
      </c>
      <c r="EO32" s="31">
        <f t="shared" si="471"/>
        <v>146790</v>
      </c>
      <c r="EP32" s="31">
        <f t="shared" si="471"/>
        <v>149120</v>
      </c>
      <c r="EQ32" s="31">
        <f t="shared" si="471"/>
        <v>302900</v>
      </c>
      <c r="ER32" s="31">
        <f t="shared" ref="ER32:FC32" si="472">SUM(ER31)*2330</f>
        <v>391440</v>
      </c>
      <c r="ES32" s="31">
        <f t="shared" si="472"/>
        <v>556870</v>
      </c>
      <c r="ET32" s="31">
        <f t="shared" si="472"/>
        <v>538230</v>
      </c>
      <c r="EU32" s="31">
        <f t="shared" si="472"/>
        <v>463670</v>
      </c>
      <c r="EV32" s="31">
        <f t="shared" si="472"/>
        <v>626770</v>
      </c>
      <c r="EW32" s="31">
        <f t="shared" si="472"/>
        <v>570850</v>
      </c>
      <c r="EX32" s="31">
        <f t="shared" si="472"/>
        <v>486970</v>
      </c>
      <c r="EY32" s="31">
        <f t="shared" si="472"/>
        <v>461340</v>
      </c>
      <c r="EZ32" s="31">
        <f t="shared" si="472"/>
        <v>237660</v>
      </c>
      <c r="FA32" s="31">
        <f t="shared" si="472"/>
        <v>125820</v>
      </c>
      <c r="FB32" s="31">
        <f t="shared" si="472"/>
        <v>274940</v>
      </c>
      <c r="FC32" s="31">
        <f t="shared" si="472"/>
        <v>179410</v>
      </c>
      <c r="FD32" s="31">
        <f t="shared" ref="FD32:FM32" si="473">SUM(FD31)*2330</f>
        <v>156110</v>
      </c>
      <c r="FE32" s="31">
        <f t="shared" si="473"/>
        <v>222515</v>
      </c>
      <c r="FF32" s="31">
        <f t="shared" si="473"/>
        <v>510270</v>
      </c>
      <c r="FG32" s="31">
        <f t="shared" si="473"/>
        <v>493960</v>
      </c>
      <c r="FH32" s="31">
        <f t="shared" si="473"/>
        <v>535900</v>
      </c>
      <c r="FI32" s="31">
        <f t="shared" si="473"/>
        <v>328530</v>
      </c>
      <c r="FJ32" s="31">
        <f t="shared" si="473"/>
        <v>382120</v>
      </c>
      <c r="FK32" s="31">
        <f t="shared" si="473"/>
        <v>356490</v>
      </c>
      <c r="FL32" s="31">
        <f t="shared" si="473"/>
        <v>435710</v>
      </c>
      <c r="FM32" s="31">
        <f t="shared" si="473"/>
        <v>389110</v>
      </c>
      <c r="FN32" s="31">
        <f t="shared" ref="FN32:FR32" si="474">SUM(FN31)*2330</f>
        <v>314550</v>
      </c>
      <c r="FO32" s="31">
        <f t="shared" si="474"/>
        <v>601140</v>
      </c>
      <c r="FP32" s="31">
        <f t="shared" si="474"/>
        <v>377460</v>
      </c>
      <c r="FQ32" s="31">
        <f t="shared" si="474"/>
        <v>370470</v>
      </c>
      <c r="FR32" s="31">
        <f t="shared" si="474"/>
        <v>128150</v>
      </c>
      <c r="FS32" s="31">
        <f t="shared" ref="FS32:FV32" si="475">SUM(FS31)*2330</f>
        <v>433380</v>
      </c>
      <c r="FT32" s="31">
        <f t="shared" si="475"/>
        <v>177080</v>
      </c>
      <c r="FU32" s="31">
        <f t="shared" si="475"/>
        <v>349500</v>
      </c>
      <c r="FV32" s="31">
        <f t="shared" si="475"/>
        <v>258630</v>
      </c>
      <c r="FW32" s="31">
        <f t="shared" ref="FW32:FZ32" si="476">SUM(FW31)*2330</f>
        <v>186400</v>
      </c>
      <c r="FX32" s="31">
        <f t="shared" si="476"/>
        <v>72230</v>
      </c>
      <c r="FY32" s="31">
        <f t="shared" si="476"/>
        <v>104850</v>
      </c>
      <c r="FZ32" s="31">
        <f t="shared" si="476"/>
        <v>11650</v>
      </c>
      <c r="GA32" s="31">
        <f t="shared" ref="GA32:GD32" si="477">SUM(GA31)*2330</f>
        <v>135140</v>
      </c>
      <c r="GB32" s="31">
        <f t="shared" si="477"/>
        <v>137470</v>
      </c>
      <c r="GC32" s="31">
        <f t="shared" si="477"/>
        <v>165430</v>
      </c>
      <c r="GD32" s="31">
        <f t="shared" si="477"/>
        <v>211983.39999999997</v>
      </c>
      <c r="GE32" s="31">
        <f t="shared" ref="GE32:GH32" si="478">SUM(GE31)*2330</f>
        <v>309890</v>
      </c>
      <c r="GF32" s="31">
        <f t="shared" si="478"/>
        <v>212030</v>
      </c>
      <c r="GG32" s="31">
        <f t="shared" si="478"/>
        <v>244650</v>
      </c>
      <c r="GH32" s="31">
        <f t="shared" si="478"/>
        <v>158440</v>
      </c>
      <c r="GI32" s="31">
        <f t="shared" ref="GI32:GM32" si="479">SUM(GI31)*2330</f>
        <v>153780</v>
      </c>
      <c r="GJ32" s="31">
        <f t="shared" si="479"/>
        <v>205040</v>
      </c>
      <c r="GK32" s="31">
        <f t="shared" si="479"/>
        <v>193390</v>
      </c>
      <c r="GL32" s="31">
        <f t="shared" si="479"/>
        <v>246980</v>
      </c>
      <c r="GM32" s="31">
        <f t="shared" si="479"/>
        <v>216690</v>
      </c>
      <c r="GN32" s="31">
        <f t="shared" ref="GN32:GQ32" si="480">SUM(GN31)*2330</f>
        <v>86210</v>
      </c>
      <c r="GO32" s="31">
        <f t="shared" si="480"/>
        <v>88540</v>
      </c>
      <c r="GP32" s="31">
        <f t="shared" si="480"/>
        <v>123490</v>
      </c>
      <c r="GQ32" s="31">
        <f t="shared" si="480"/>
        <v>209700</v>
      </c>
      <c r="GR32" s="31">
        <f t="shared" ref="GR32:GV32" si="481">SUM(GR31)*2330</f>
        <v>288920</v>
      </c>
      <c r="GS32" s="31">
        <f t="shared" si="481"/>
        <v>305230</v>
      </c>
      <c r="GT32" s="31">
        <f t="shared" si="481"/>
        <v>256300</v>
      </c>
      <c r="GU32" s="31">
        <f t="shared" si="481"/>
        <v>121160</v>
      </c>
      <c r="GV32" s="31">
        <f t="shared" si="481"/>
        <v>491630</v>
      </c>
      <c r="GW32" s="31">
        <f t="shared" ref="GW32:HE32" si="482">SUM(GW31)*2330</f>
        <v>90870</v>
      </c>
      <c r="GX32" s="31">
        <f>SUM(GX31)*2330</f>
        <v>194322</v>
      </c>
      <c r="GY32" s="31">
        <f t="shared" si="482"/>
        <v>170090</v>
      </c>
      <c r="GZ32" s="31">
        <f t="shared" si="482"/>
        <v>295910</v>
      </c>
      <c r="HA32" s="31">
        <f t="shared" si="482"/>
        <v>202710</v>
      </c>
      <c r="HB32" s="31">
        <f t="shared" si="482"/>
        <v>181740</v>
      </c>
      <c r="HC32" s="31">
        <f t="shared" si="482"/>
        <v>156110</v>
      </c>
      <c r="HD32" s="31">
        <f t="shared" si="482"/>
        <v>205040</v>
      </c>
      <c r="HE32" s="31">
        <f t="shared" si="482"/>
        <v>200380</v>
      </c>
      <c r="HF32" s="31">
        <f t="shared" ref="HF32:HM32" si="483">SUM(HF31)*2330</f>
        <v>156110</v>
      </c>
      <c r="HG32" s="31">
        <f t="shared" si="483"/>
        <v>135140</v>
      </c>
      <c r="HH32" s="31">
        <f t="shared" si="483"/>
        <v>137470</v>
      </c>
      <c r="HI32" s="31">
        <f t="shared" si="483"/>
        <v>172420</v>
      </c>
      <c r="HJ32" s="31">
        <f t="shared" si="483"/>
        <v>0</v>
      </c>
      <c r="HK32" s="31">
        <f t="shared" si="483"/>
        <v>0</v>
      </c>
      <c r="HL32" s="31">
        <f t="shared" si="483"/>
        <v>132810</v>
      </c>
      <c r="HM32" s="31">
        <f t="shared" si="483"/>
        <v>100190</v>
      </c>
      <c r="HN32" s="31">
        <f t="shared" ref="HN32:HZ32" si="484">SUM(HN31)*2330</f>
        <v>309890</v>
      </c>
      <c r="HO32" s="31">
        <f t="shared" si="484"/>
        <v>195720</v>
      </c>
      <c r="HP32" s="31">
        <f t="shared" si="484"/>
        <v>177219.80000000002</v>
      </c>
      <c r="HQ32" s="31">
        <f t="shared" si="484"/>
        <v>64610.9</v>
      </c>
      <c r="HR32" s="31">
        <f t="shared" si="484"/>
        <v>213707.6</v>
      </c>
      <c r="HS32" s="31">
        <f t="shared" si="484"/>
        <v>170090</v>
      </c>
      <c r="HT32" s="31">
        <f t="shared" si="484"/>
        <v>88540</v>
      </c>
      <c r="HU32" s="31">
        <f t="shared" si="484"/>
        <v>267950</v>
      </c>
      <c r="HV32" s="31">
        <f t="shared" si="484"/>
        <v>67663.199999999997</v>
      </c>
      <c r="HW32" s="31">
        <f t="shared" si="484"/>
        <v>25630</v>
      </c>
      <c r="HX32" s="31">
        <f t="shared" si="484"/>
        <v>153780</v>
      </c>
      <c r="HY32" s="31">
        <f t="shared" si="484"/>
        <v>69900</v>
      </c>
      <c r="HZ32" s="31">
        <f t="shared" si="484"/>
        <v>90730.2</v>
      </c>
      <c r="IA32" s="31">
        <f t="shared" ref="IA32:IE32" si="485">SUM(IA31)*2330</f>
        <v>30290</v>
      </c>
      <c r="IB32" s="31">
        <f t="shared" si="485"/>
        <v>90870</v>
      </c>
      <c r="IC32" s="31">
        <f t="shared" si="485"/>
        <v>144460</v>
      </c>
      <c r="ID32" s="31">
        <f t="shared" si="485"/>
        <v>211400.90000000002</v>
      </c>
      <c r="IE32" s="31">
        <f t="shared" si="485"/>
        <v>0</v>
      </c>
      <c r="IF32" s="31">
        <f t="shared" ref="IF32:II32" si="486">SUM(IF31)*2330</f>
        <v>0</v>
      </c>
      <c r="IG32" s="31">
        <f t="shared" si="486"/>
        <v>0</v>
      </c>
      <c r="IH32" s="31">
        <f t="shared" si="486"/>
        <v>0</v>
      </c>
      <c r="II32" s="31">
        <f t="shared" si="486"/>
        <v>0</v>
      </c>
      <c r="IJ32" s="31">
        <f t="shared" ref="IJ32:IM32" si="487">SUM(IJ31)*2330</f>
        <v>0</v>
      </c>
      <c r="IK32" s="31">
        <f t="shared" si="487"/>
        <v>0</v>
      </c>
      <c r="IL32" s="31">
        <f t="shared" si="487"/>
        <v>0</v>
      </c>
      <c r="IM32" s="31">
        <f t="shared" si="487"/>
        <v>0</v>
      </c>
      <c r="IN32" s="31">
        <f t="shared" ref="IN32:IQ32" si="488">SUM(IN31)*2330</f>
        <v>18640</v>
      </c>
      <c r="IO32" s="31">
        <f t="shared" si="488"/>
        <v>60580</v>
      </c>
      <c r="IP32" s="31">
        <f t="shared" si="488"/>
        <v>314550</v>
      </c>
      <c r="IQ32" s="31">
        <f t="shared" si="488"/>
        <v>139800</v>
      </c>
      <c r="IR32" s="31"/>
      <c r="IS32" s="31"/>
      <c r="IT32" s="31"/>
      <c r="IU32" s="31"/>
      <c r="IV32" s="31">
        <f t="shared" ref="IV32" si="489">SUM(IV31)*2330</f>
        <v>55920</v>
      </c>
      <c r="IW32" s="31"/>
      <c r="IX32" s="31"/>
      <c r="IY32" s="31"/>
      <c r="IZ32" s="31"/>
      <c r="JA32" s="31">
        <f t="shared" ref="JA32:JE32" si="490">SUM(JA31)*2330</f>
        <v>25630</v>
      </c>
      <c r="JB32" s="31">
        <f t="shared" si="490"/>
        <v>0</v>
      </c>
      <c r="JC32" s="31">
        <f t="shared" si="490"/>
        <v>0</v>
      </c>
      <c r="JD32" s="31">
        <f t="shared" si="490"/>
        <v>0</v>
      </c>
      <c r="JE32" s="31">
        <f t="shared" si="490"/>
        <v>2330</v>
      </c>
      <c r="JF32" s="31">
        <f t="shared" ref="JF32:JI32" si="491">SUM(JF31)*2330</f>
        <v>158440</v>
      </c>
      <c r="JG32" s="31">
        <f t="shared" si="491"/>
        <v>0</v>
      </c>
      <c r="JH32" s="31">
        <f t="shared" si="491"/>
        <v>0</v>
      </c>
      <c r="JI32" s="31">
        <f t="shared" si="491"/>
        <v>27960</v>
      </c>
      <c r="JJ32" s="31">
        <f t="shared" ref="JJ32:JN32" si="492">SUM(JJ31)*2330</f>
        <v>0</v>
      </c>
      <c r="JK32" s="31">
        <f t="shared" si="492"/>
        <v>0</v>
      </c>
      <c r="JL32" s="31">
        <f t="shared" si="492"/>
        <v>0</v>
      </c>
      <c r="JM32" s="31">
        <f t="shared" si="492"/>
        <v>0</v>
      </c>
      <c r="JN32" s="31">
        <f t="shared" si="492"/>
        <v>121160</v>
      </c>
      <c r="JO32" s="31">
        <f t="shared" ref="JO32:JR32" si="493">SUM(JO31)*2330</f>
        <v>132799.24476111087</v>
      </c>
      <c r="JP32" s="31">
        <f t="shared" si="493"/>
        <v>125074.46423369496</v>
      </c>
      <c r="JQ32" s="31">
        <f t="shared" si="493"/>
        <v>78142.083885613101</v>
      </c>
      <c r="JR32" s="31">
        <f t="shared" si="493"/>
        <v>158740.62246123698</v>
      </c>
      <c r="JS32" s="31">
        <f t="shared" ref="JS32:JV32" si="494">SUM(JS31)*2330</f>
        <v>99749.889033664134</v>
      </c>
      <c r="JT32" s="31">
        <f t="shared" si="494"/>
        <v>104969.68788736995</v>
      </c>
      <c r="JU32" s="31">
        <f t="shared" si="494"/>
        <v>54536.148009871802</v>
      </c>
      <c r="JV32" s="31">
        <f t="shared" si="494"/>
        <v>108453.43771694523</v>
      </c>
      <c r="JW32" s="31">
        <f t="shared" ref="JW32:JZ32" si="495">SUM(JW31)*2330</f>
        <v>9226.7999999999993</v>
      </c>
      <c r="JX32" s="31">
        <f t="shared" si="495"/>
        <v>7292.9</v>
      </c>
      <c r="JY32" s="31">
        <f t="shared" si="495"/>
        <v>27727</v>
      </c>
      <c r="JZ32" s="31">
        <f t="shared" si="495"/>
        <v>87934.200000000012</v>
      </c>
      <c r="KA32" s="31">
        <f t="shared" ref="KA32:KE32" si="496">SUM(KA31)*2330</f>
        <v>98931.8</v>
      </c>
      <c r="KB32" s="31">
        <f t="shared" si="496"/>
        <v>68921.399999999994</v>
      </c>
      <c r="KC32" s="31">
        <f t="shared" si="496"/>
        <v>46786.399999999994</v>
      </c>
      <c r="KD32" s="31">
        <f t="shared" si="496"/>
        <v>115917.5</v>
      </c>
      <c r="KE32" s="31">
        <f t="shared" si="496"/>
        <v>89863.593043250425</v>
      </c>
      <c r="KF32" s="31">
        <f t="shared" ref="KF32:KI32" si="497">SUM(KF31)*2330</f>
        <v>54211.043416458793</v>
      </c>
      <c r="KG32" s="31">
        <f t="shared" si="497"/>
        <v>51458.701106438981</v>
      </c>
      <c r="KH32" s="31">
        <f t="shared" si="497"/>
        <v>58139.03127914817</v>
      </c>
      <c r="KI32" s="31">
        <f t="shared" si="497"/>
        <v>45916.16355734002</v>
      </c>
      <c r="KJ32" s="31">
        <f t="shared" ref="KJ32:KM32" si="498">SUM(KJ31)*2330</f>
        <v>48129.281621057504</v>
      </c>
      <c r="KK32" s="31">
        <f t="shared" si="498"/>
        <v>98065.430780629569</v>
      </c>
      <c r="KL32" s="31">
        <f t="shared" si="498"/>
        <v>49475.199662315099</v>
      </c>
      <c r="KM32" s="31">
        <f t="shared" si="498"/>
        <v>49475.199662315099</v>
      </c>
    </row>
    <row r="33" spans="1:299" s="28" customFormat="1" ht="12.75" customHeight="1">
      <c r="B33" s="32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190"/>
      <c r="T33" s="190"/>
      <c r="U33" s="190"/>
      <c r="V33" s="190"/>
      <c r="W33" s="190"/>
      <c r="X33" s="190"/>
      <c r="Y33" s="190"/>
      <c r="Z33" s="190"/>
      <c r="AA33" s="190"/>
      <c r="AB33" s="190"/>
      <c r="AC33" s="190"/>
      <c r="AD33" s="190"/>
      <c r="AE33" s="44"/>
      <c r="AF33" s="44"/>
      <c r="AG33" s="44"/>
      <c r="AH33" s="44"/>
      <c r="AI33" s="44"/>
      <c r="AJ33" s="44"/>
      <c r="AK33" s="44"/>
      <c r="AL33" s="44"/>
      <c r="AM33" s="44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</row>
    <row r="34" spans="1:299" s="28" customFormat="1">
      <c r="B34" s="31" t="s">
        <v>59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  <c r="IU34" s="31"/>
      <c r="IV34" s="31"/>
      <c r="IW34" s="31"/>
      <c r="IX34" s="31"/>
      <c r="IY34" s="31"/>
      <c r="IZ34" s="31"/>
      <c r="JA34" s="31"/>
      <c r="JB34" s="31"/>
      <c r="JC34" s="31"/>
      <c r="JD34" s="31"/>
      <c r="JE34" s="31"/>
      <c r="JF34" s="31"/>
      <c r="JG34" s="31"/>
      <c r="JH34" s="31"/>
      <c r="JI34" s="31"/>
      <c r="JJ34" s="31"/>
      <c r="JK34" s="31"/>
      <c r="JL34" s="31"/>
      <c r="JM34" s="31"/>
      <c r="JN34" s="31"/>
      <c r="JO34" s="31">
        <f>'sales forecast'!C12</f>
        <v>0</v>
      </c>
      <c r="JP34" s="31">
        <f>'sales forecast'!D12</f>
        <v>878.81000000000006</v>
      </c>
      <c r="JQ34" s="31">
        <f>'sales forecast'!E12</f>
        <v>10665.820000000002</v>
      </c>
      <c r="JR34" s="31">
        <f>'sales forecast'!F12</f>
        <v>1756.92</v>
      </c>
      <c r="JS34" s="31">
        <f>'sales forecast'!G12</f>
        <v>4333.3700000000008</v>
      </c>
      <c r="JT34" s="31">
        <f>'sales forecast'!H12</f>
        <v>0</v>
      </c>
      <c r="JU34" s="31">
        <f>'sales forecast'!I12</f>
        <v>243.14999999999998</v>
      </c>
      <c r="JV34" s="31">
        <f>'sales forecast'!J12</f>
        <v>124.14</v>
      </c>
      <c r="JW34" s="31">
        <f>'sales forecast'!K12</f>
        <v>0</v>
      </c>
      <c r="JX34" s="31">
        <f>'sales forecast'!L12</f>
        <v>0</v>
      </c>
      <c r="JY34" s="31">
        <f>'sales forecast'!M12</f>
        <v>0</v>
      </c>
      <c r="JZ34" s="31">
        <f>'sales forecast'!N12</f>
        <v>2876.2399999999993</v>
      </c>
      <c r="KA34" s="31">
        <f>'sales forecast'!O12</f>
        <v>3386.56</v>
      </c>
      <c r="KB34" s="31">
        <f>'sales forecast'!P12</f>
        <v>0</v>
      </c>
      <c r="KC34" s="31">
        <f>'sales forecast'!Q12</f>
        <v>225.32</v>
      </c>
      <c r="KD34" s="31">
        <f>'sales forecast'!R12</f>
        <v>4188.84</v>
      </c>
      <c r="KE34" s="31">
        <f>'sales forecast'!S12</f>
        <v>0</v>
      </c>
      <c r="KF34" s="31">
        <f>'sales forecast'!T12</f>
        <v>23899.52</v>
      </c>
      <c r="KG34" s="31">
        <f>'sales forecast'!U12</f>
        <v>0</v>
      </c>
      <c r="KH34" s="31">
        <f>'sales forecast'!V12</f>
        <v>0</v>
      </c>
      <c r="KI34" s="31">
        <f>'sales forecast'!W12</f>
        <v>0</v>
      </c>
      <c r="KJ34" s="31">
        <f>'sales forecast'!X12</f>
        <v>0</v>
      </c>
      <c r="KK34" s="31">
        <f>'sales forecast'!Y12</f>
        <v>10382</v>
      </c>
      <c r="KL34" s="31">
        <f>'sales forecast'!Z12</f>
        <v>0</v>
      </c>
      <c r="KM34" s="31">
        <f>'sales forecast'!AA12</f>
        <v>0</v>
      </c>
    </row>
    <row r="35" spans="1:299" s="28" customFormat="1">
      <c r="B35" s="31" t="s">
        <v>479</v>
      </c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176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209">
        <v>42771.215049999999</v>
      </c>
      <c r="DS35" s="209">
        <v>51602.942110000004</v>
      </c>
      <c r="DT35" s="209">
        <v>60251.649590000001</v>
      </c>
      <c r="DU35" s="209">
        <v>46366.204969999999</v>
      </c>
      <c r="DV35" s="209">
        <v>54121.250169999999</v>
      </c>
      <c r="DW35" s="209">
        <v>50239.094270000001</v>
      </c>
      <c r="DX35" s="209">
        <v>48190.899460000001</v>
      </c>
      <c r="DY35" s="209">
        <v>47254.2592</v>
      </c>
      <c r="DZ35" s="209">
        <v>51837.982759999999</v>
      </c>
      <c r="EA35" s="209">
        <v>47821.729440000003</v>
      </c>
      <c r="EB35" s="209">
        <v>74009.921180000005</v>
      </c>
      <c r="EC35" s="209">
        <v>58418.332880000002</v>
      </c>
      <c r="ED35" s="209">
        <v>79218.339829999997</v>
      </c>
      <c r="EE35" s="209">
        <v>71760.339070000002</v>
      </c>
      <c r="EF35" s="209">
        <v>70170.53542</v>
      </c>
      <c r="EG35" s="209">
        <v>82987.349000000002</v>
      </c>
      <c r="EH35" s="209">
        <v>106134.45723</v>
      </c>
      <c r="EI35" s="209">
        <v>84542.380319999997</v>
      </c>
      <c r="EJ35" s="209">
        <v>70801.114249999999</v>
      </c>
      <c r="EK35" s="209">
        <v>66611.491380000007</v>
      </c>
      <c r="EL35" s="209">
        <v>59542.788390000002</v>
      </c>
      <c r="EM35" s="209">
        <v>70779.356960000005</v>
      </c>
      <c r="EN35" s="209">
        <v>81851.667650000003</v>
      </c>
      <c r="EO35" s="209">
        <v>83416.816930000001</v>
      </c>
      <c r="EP35" s="209">
        <v>76053.366880000001</v>
      </c>
      <c r="EQ35" s="209">
        <v>83492.748120000004</v>
      </c>
      <c r="ER35" s="209">
        <v>80412.970249999998</v>
      </c>
      <c r="ES35" s="209">
        <v>77923.342120000001</v>
      </c>
      <c r="ET35" s="209">
        <v>78429.597750000001</v>
      </c>
      <c r="EU35" s="209">
        <v>71489.35338</v>
      </c>
      <c r="EV35" s="209">
        <v>85294.235360000006</v>
      </c>
      <c r="EW35" s="209">
        <v>82705.81379</v>
      </c>
      <c r="EX35" s="209">
        <v>72355</v>
      </c>
      <c r="EY35" s="209">
        <v>99753.964630000002</v>
      </c>
      <c r="EZ35" s="209">
        <v>86081.003270000001</v>
      </c>
      <c r="FA35" s="209">
        <v>89333.270099999994</v>
      </c>
      <c r="FB35" s="209">
        <v>101488.24923</v>
      </c>
      <c r="FC35" s="209">
        <v>105639.09774</v>
      </c>
      <c r="FD35" s="209">
        <v>95039.999559999997</v>
      </c>
      <c r="FE35" s="209">
        <v>103014.98264</v>
      </c>
      <c r="FF35" s="209">
        <v>93513.333469999998</v>
      </c>
      <c r="FG35" s="209">
        <v>123990</v>
      </c>
      <c r="FH35" s="209">
        <v>103760</v>
      </c>
      <c r="FI35" s="209">
        <v>148205</v>
      </c>
      <c r="FJ35" s="209">
        <v>179781</v>
      </c>
      <c r="FK35" s="209">
        <v>146823</v>
      </c>
      <c r="FL35" s="209">
        <v>99302.515710000007</v>
      </c>
      <c r="FM35" s="209">
        <v>85359.537760000007</v>
      </c>
      <c r="FN35" s="209">
        <v>143387.30841</v>
      </c>
      <c r="FO35" s="209">
        <v>100238.12018999999</v>
      </c>
      <c r="FP35" s="209">
        <v>94473.218079999991</v>
      </c>
      <c r="FQ35" s="209">
        <v>154772.39981999999</v>
      </c>
      <c r="FR35" s="209">
        <v>119511.29000000001</v>
      </c>
      <c r="FS35" s="209">
        <v>125882.15931</v>
      </c>
      <c r="FT35" s="209">
        <v>166996.95078000001</v>
      </c>
      <c r="FU35" s="209">
        <v>115597.0534</v>
      </c>
      <c r="FV35" s="209">
        <v>115324.89900999999</v>
      </c>
      <c r="FW35" s="209">
        <v>103109.96803</v>
      </c>
      <c r="FX35" s="209">
        <v>96876.098870000002</v>
      </c>
      <c r="FY35" s="209">
        <v>152725.45827</v>
      </c>
      <c r="FZ35" s="209">
        <v>148017.57949</v>
      </c>
      <c r="GA35" s="209">
        <v>132607.92113999999</v>
      </c>
      <c r="GB35" s="209">
        <v>127017.71676</v>
      </c>
      <c r="GC35" s="209">
        <v>101802.36326</v>
      </c>
      <c r="GD35" s="209">
        <v>101566.29833999999</v>
      </c>
      <c r="GE35" s="209">
        <v>92486.551139999996</v>
      </c>
      <c r="GF35" s="209">
        <v>85146.920190000004</v>
      </c>
      <c r="GG35" s="209">
        <v>99468.539389999991</v>
      </c>
      <c r="GH35" s="209">
        <v>85872.497709999996</v>
      </c>
      <c r="GI35" s="209">
        <v>101466.71424999999</v>
      </c>
      <c r="GJ35" s="209">
        <v>86898.551319999999</v>
      </c>
      <c r="GK35" s="209">
        <v>74986.472429999994</v>
      </c>
      <c r="GL35" s="209">
        <v>100652.24730999999</v>
      </c>
      <c r="GM35" s="209">
        <v>81047.732889999999</v>
      </c>
      <c r="GN35" s="209">
        <v>77888.342969999998</v>
      </c>
      <c r="GO35" s="209">
        <v>115167.1317</v>
      </c>
      <c r="GP35" s="209">
        <v>91688.34401999999</v>
      </c>
      <c r="GQ35" s="209">
        <v>108956.19591000001</v>
      </c>
      <c r="GR35" s="209">
        <v>99734.848700000002</v>
      </c>
      <c r="GS35" s="209">
        <v>89234.643680000008</v>
      </c>
      <c r="GT35" s="209">
        <v>95489.628790000002</v>
      </c>
      <c r="GU35" s="209">
        <v>100166.68558999999</v>
      </c>
      <c r="GV35" s="209">
        <v>90361.765240000008</v>
      </c>
      <c r="GW35" s="209">
        <v>105456.52718</v>
      </c>
      <c r="GX35" s="209">
        <v>92876.76513</v>
      </c>
      <c r="GY35" s="209">
        <v>85834.881309999997</v>
      </c>
      <c r="GZ35" s="209">
        <v>85604.154250000007</v>
      </c>
      <c r="HA35" s="209">
        <v>109056.26992000001</v>
      </c>
      <c r="HB35" s="209">
        <v>104289.97126000001</v>
      </c>
      <c r="HC35" s="209">
        <v>109277.22159</v>
      </c>
      <c r="HD35" s="209">
        <v>117673.49199000001</v>
      </c>
      <c r="HE35" s="209">
        <v>97206.961559999996</v>
      </c>
      <c r="HF35" s="209">
        <v>147404.07248999999</v>
      </c>
      <c r="HG35" s="209">
        <v>153743.62192000001</v>
      </c>
      <c r="HH35" s="209">
        <v>134883.24585000001</v>
      </c>
      <c r="HI35" s="209">
        <v>209711.67567999999</v>
      </c>
      <c r="HJ35" s="209">
        <v>174636.4509</v>
      </c>
      <c r="HK35" s="209">
        <v>131296.58501000001</v>
      </c>
      <c r="HL35" s="209">
        <v>69924.555980000005</v>
      </c>
      <c r="HM35" s="209">
        <v>61618.596649999999</v>
      </c>
      <c r="HN35" s="209">
        <v>107439.73617</v>
      </c>
      <c r="HO35" s="209">
        <v>73187.790999999997</v>
      </c>
      <c r="HP35" s="209">
        <v>114811.33282000001</v>
      </c>
      <c r="HQ35" s="209">
        <v>105676.85309999999</v>
      </c>
      <c r="HR35" s="209">
        <v>106201.91572</v>
      </c>
      <c r="HS35" s="209">
        <v>129346.17796</v>
      </c>
      <c r="HT35" s="31"/>
      <c r="HU35" s="31"/>
      <c r="HV35" s="31"/>
      <c r="HW35" s="209">
        <v>87052.461199999991</v>
      </c>
      <c r="HX35" s="209">
        <v>86137.873900000006</v>
      </c>
      <c r="HY35" s="209">
        <v>90627.971959999995</v>
      </c>
      <c r="HZ35" s="209">
        <v>102673.21495999998</v>
      </c>
      <c r="IA35" s="209">
        <v>81585.269929999995</v>
      </c>
      <c r="IB35" s="209">
        <v>88378.114990000002</v>
      </c>
      <c r="IC35" s="209">
        <v>83354.133350000004</v>
      </c>
      <c r="ID35" s="209">
        <v>83652.968930000003</v>
      </c>
      <c r="IE35" s="209">
        <v>63882.839419999997</v>
      </c>
      <c r="IF35" s="209">
        <v>60395.217069999999</v>
      </c>
      <c r="IG35" s="209">
        <v>58339.341270000004</v>
      </c>
      <c r="IH35" s="209">
        <v>59771.908219999998</v>
      </c>
      <c r="II35" s="209">
        <v>74639.693010000003</v>
      </c>
      <c r="IJ35" s="209">
        <v>60419.627840000001</v>
      </c>
      <c r="IK35" s="209">
        <v>64617.237720000005</v>
      </c>
      <c r="IL35" s="209">
        <v>65279.591099999998</v>
      </c>
      <c r="IM35" s="209">
        <v>49001.734759999999</v>
      </c>
      <c r="IN35" s="209">
        <v>67466.480429999996</v>
      </c>
      <c r="IO35" s="209">
        <v>65984.969069999992</v>
      </c>
      <c r="IP35" s="209">
        <v>56585.87369</v>
      </c>
      <c r="IQ35" s="209">
        <v>72671.887799999997</v>
      </c>
      <c r="IR35" s="209">
        <v>65575.012929999997</v>
      </c>
      <c r="IS35" s="209">
        <v>54923.840429999997</v>
      </c>
      <c r="IT35" s="209">
        <v>65030.673179999998</v>
      </c>
      <c r="IU35" s="209">
        <v>59942.117140000002</v>
      </c>
      <c r="IV35" s="209">
        <v>61483.29002</v>
      </c>
      <c r="IW35" s="209">
        <v>70530.180210000006</v>
      </c>
      <c r="IX35" s="209">
        <v>57482.324800000002</v>
      </c>
      <c r="IY35" s="209">
        <v>62366.761630000001</v>
      </c>
      <c r="IZ35" s="209">
        <v>49437.192779999998</v>
      </c>
      <c r="JA35" s="209">
        <v>55400.671949999996</v>
      </c>
      <c r="JB35" s="209">
        <v>58256.346529999995</v>
      </c>
      <c r="JC35" s="209">
        <v>57903.827869999994</v>
      </c>
      <c r="JD35" s="209">
        <v>58261.060600000004</v>
      </c>
      <c r="JE35" s="209">
        <v>64378.207500000004</v>
      </c>
      <c r="JF35" s="209">
        <v>63852.139199999998</v>
      </c>
      <c r="JG35" s="209">
        <v>85399.958419999995</v>
      </c>
      <c r="JH35" s="209">
        <v>72146.283460000006</v>
      </c>
      <c r="JI35" s="209">
        <v>132272.27449000001</v>
      </c>
      <c r="JJ35" s="209">
        <v>123458.84398999999</v>
      </c>
      <c r="JK35" s="209">
        <v>77882.160759999999</v>
      </c>
      <c r="JL35" s="209">
        <v>48151.818140000003</v>
      </c>
      <c r="JM35" s="209">
        <v>45747.102800000001</v>
      </c>
      <c r="JN35" s="209">
        <v>56922.173609999998</v>
      </c>
      <c r="JO35" s="31">
        <f>'sales forecast'!C13</f>
        <v>56049.719286818945</v>
      </c>
      <c r="JP35" s="31">
        <f>'sales forecast'!D13</f>
        <v>40727.52053123618</v>
      </c>
      <c r="JQ35" s="31">
        <f>'sales forecast'!E13</f>
        <v>36961.824279736255</v>
      </c>
      <c r="JR35" s="31">
        <f>'sales forecast'!F13</f>
        <v>39336.876852030247</v>
      </c>
      <c r="JS35" s="31">
        <f>'sales forecast'!G13</f>
        <v>40855.700565295127</v>
      </c>
      <c r="JT35" s="31">
        <f>'sales forecast'!H13</f>
        <v>37886.675103432892</v>
      </c>
      <c r="JU35" s="31">
        <f>'sales forecast'!I13</f>
        <v>45934.838661516238</v>
      </c>
      <c r="JV35" s="31">
        <f>'sales forecast'!J13</f>
        <v>40753.011004519183</v>
      </c>
      <c r="JW35" s="31">
        <f>'sales forecast'!K13</f>
        <v>41858.847243920281</v>
      </c>
      <c r="JX35" s="31">
        <f>'sales forecast'!L13</f>
        <v>41559.286118959644</v>
      </c>
      <c r="JY35" s="31">
        <f>'sales forecast'!M13</f>
        <v>43930.745565300102</v>
      </c>
      <c r="JZ35" s="31">
        <f>'sales forecast'!N13</f>
        <v>44412.792909997683</v>
      </c>
      <c r="KA35" s="31">
        <f>'sales forecast'!O13</f>
        <v>43605.383646942508</v>
      </c>
      <c r="KB35" s="31">
        <f>'sales forecast'!P13</f>
        <v>44522.121285696536</v>
      </c>
      <c r="KC35" s="31">
        <f>'sales forecast'!Q13</f>
        <v>43353.12602070003</v>
      </c>
      <c r="KD35" s="31">
        <f>'sales forecast'!R13</f>
        <v>43641.288869133066</v>
      </c>
      <c r="KE35" s="31">
        <f>'sales forecast'!S13</f>
        <v>44784.520805946566</v>
      </c>
      <c r="KF35" s="31">
        <f>'sales forecast'!T13</f>
        <v>45427.653763421782</v>
      </c>
      <c r="KG35" s="31">
        <f>'sales forecast'!U13</f>
        <v>44399.13597513589</v>
      </c>
      <c r="KH35" s="31">
        <f>'sales forecast'!V13</f>
        <v>44219.510441038568</v>
      </c>
      <c r="KI35" s="31">
        <f>'sales forecast'!W13</f>
        <v>46897.41011006973</v>
      </c>
      <c r="KJ35" s="31">
        <f>'sales forecast'!X13</f>
        <v>44430.390297208942</v>
      </c>
      <c r="KK35" s="31">
        <f>'sales forecast'!Y13</f>
        <v>44801.016082858667</v>
      </c>
      <c r="KL35" s="31">
        <f>'sales forecast'!Z13</f>
        <v>44245.963025385849</v>
      </c>
      <c r="KM35" s="31">
        <f>'sales forecast'!AA13</f>
        <v>43862.206678101153</v>
      </c>
    </row>
    <row r="36" spans="1:299" s="28" customFormat="1">
      <c r="B36" s="31" t="s">
        <v>48</v>
      </c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176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53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7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  <c r="HN36" s="31"/>
      <c r="HO36" s="31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1"/>
      <c r="IA36" s="31"/>
      <c r="IB36" s="31"/>
      <c r="IC36" s="31"/>
      <c r="ID36" s="31"/>
      <c r="IE36" s="31"/>
      <c r="IF36" s="31"/>
      <c r="IG36" s="31"/>
      <c r="IH36" s="31"/>
      <c r="II36" s="31"/>
      <c r="IJ36" s="31"/>
      <c r="IK36" s="31"/>
      <c r="IL36" s="31"/>
      <c r="IM36" s="31"/>
      <c r="IN36" s="31"/>
      <c r="IO36" s="31"/>
      <c r="IP36" s="31"/>
      <c r="IQ36" s="31"/>
      <c r="IR36" s="31"/>
      <c r="IS36" s="31"/>
      <c r="IT36" s="31"/>
      <c r="IU36" s="31"/>
      <c r="IV36" s="31"/>
      <c r="IW36" s="31"/>
      <c r="IX36" s="31"/>
      <c r="IY36" s="31"/>
      <c r="IZ36" s="31"/>
      <c r="JA36" s="31"/>
      <c r="JB36" s="31"/>
      <c r="JC36" s="31"/>
      <c r="JD36" s="31"/>
      <c r="JE36" s="31"/>
      <c r="JF36" s="31"/>
      <c r="JG36" s="31"/>
      <c r="JH36" s="31"/>
      <c r="JI36" s="31"/>
      <c r="JJ36" s="31"/>
      <c r="JK36" s="31"/>
      <c r="JL36" s="31"/>
      <c r="JM36" s="31"/>
      <c r="JN36" s="31"/>
      <c r="JO36" s="31">
        <f>'sales forecast'!C15+'sales forecast'!C14</f>
        <v>41137.132765561582</v>
      </c>
      <c r="JP36" s="31">
        <f>'sales forecast'!D15+'sales forecast'!D14</f>
        <v>37374.489590174613</v>
      </c>
      <c r="JQ36" s="31">
        <f>'sales forecast'!E15+'sales forecast'!E14</f>
        <v>45231.439413571192</v>
      </c>
      <c r="JR36" s="31">
        <f>'sales forecast'!F15+'sales forecast'!F14</f>
        <v>66052.34837551722</v>
      </c>
      <c r="JS36" s="31">
        <f>'sales forecast'!G15+'sales forecast'!G14</f>
        <v>71778.301597058846</v>
      </c>
      <c r="JT36" s="31">
        <f>'sales forecast'!H15+'sales forecast'!H14</f>
        <v>65189.768636382512</v>
      </c>
      <c r="JU36" s="31">
        <f>'sales forecast'!I15+'sales forecast'!I14</f>
        <v>60332.520475288977</v>
      </c>
      <c r="JV36" s="31">
        <f>'sales forecast'!J15+'sales forecast'!J14</f>
        <v>53976.861588025538</v>
      </c>
      <c r="JW36" s="31">
        <f>'sales forecast'!K15+'sales forecast'!K14</f>
        <v>49891.866149072754</v>
      </c>
      <c r="JX36" s="31">
        <f>'sales forecast'!L15+'sales forecast'!L14</f>
        <v>44828.960952632442</v>
      </c>
      <c r="JY36" s="31">
        <f>'sales forecast'!M15+'sales forecast'!M14</f>
        <v>49735.857743235691</v>
      </c>
      <c r="JZ36" s="31">
        <f>'sales forecast'!N15+'sales forecast'!N14</f>
        <v>38148.009478102547</v>
      </c>
      <c r="KA36" s="31">
        <f>'sales forecast'!O15+'sales forecast'!O14</f>
        <v>35573.701040740132</v>
      </c>
      <c r="KB36" s="31">
        <f>'sales forecast'!P15+'sales forecast'!P14</f>
        <v>34478.005003224207</v>
      </c>
      <c r="KC36" s="31">
        <f>'sales forecast'!Q15+'sales forecast'!Q14</f>
        <v>33584.788254749219</v>
      </c>
      <c r="KD36" s="31">
        <f>'sales forecast'!R15+'sales forecast'!R14</f>
        <v>30178.017709674838</v>
      </c>
      <c r="KE36" s="31">
        <f>'sales forecast'!S15+'sales forecast'!S14</f>
        <v>31195.793137814591</v>
      </c>
      <c r="KF36" s="31">
        <f>'sales forecast'!T15+'sales forecast'!T14</f>
        <v>29497.29122197238</v>
      </c>
      <c r="KG36" s="31">
        <f>'sales forecast'!U15+'sales forecast'!U14</f>
        <v>29373.500070020302</v>
      </c>
      <c r="KH36" s="31">
        <f>'sales forecast'!V15+'sales forecast'!V14</f>
        <v>28907.740807767164</v>
      </c>
      <c r="KI36" s="31">
        <f>'sales forecast'!W15+'sales forecast'!W14</f>
        <v>28554.014269739124</v>
      </c>
      <c r="KJ36" s="31">
        <f>'sales forecast'!X15+'sales forecast'!X14</f>
        <v>29502.933951709361</v>
      </c>
      <c r="KK36" s="31">
        <f>'sales forecast'!Y15+'sales forecast'!Y14</f>
        <v>30670.629417241576</v>
      </c>
      <c r="KL36" s="31">
        <f>'sales forecast'!Z15+'sales forecast'!Z14</f>
        <v>31078.748436889186</v>
      </c>
      <c r="KM36" s="31">
        <f>'sales forecast'!AA15+'sales forecast'!AA14</f>
        <v>31090.128582711757</v>
      </c>
    </row>
    <row r="37" spans="1:299" s="28" customFormat="1">
      <c r="B37" s="32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198"/>
      <c r="R37" s="198"/>
      <c r="S37" s="198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0"/>
      <c r="AI37" s="190"/>
      <c r="AJ37" s="190"/>
      <c r="AK37" s="190"/>
      <c r="AL37" s="190"/>
      <c r="AM37" s="190"/>
      <c r="AN37" s="190"/>
      <c r="AO37" s="190"/>
      <c r="AP37" s="190"/>
      <c r="AQ37" s="190"/>
      <c r="AR37" s="190"/>
      <c r="AS37" s="190"/>
      <c r="AT37" s="190"/>
      <c r="AU37" s="19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0"/>
      <c r="BM37" s="190"/>
      <c r="BN37" s="190"/>
      <c r="BO37" s="190"/>
      <c r="BP37" s="190"/>
      <c r="BQ37" s="190"/>
      <c r="BR37" s="190"/>
      <c r="BS37" s="190"/>
      <c r="BT37" s="190"/>
      <c r="BU37" s="190"/>
      <c r="BV37" s="190"/>
      <c r="BW37" s="190"/>
      <c r="BX37" s="190"/>
      <c r="BY37" s="190"/>
      <c r="BZ37" s="190"/>
      <c r="CA37" s="190"/>
      <c r="CB37" s="190"/>
      <c r="CC37" s="190"/>
      <c r="CD37" s="190"/>
      <c r="CE37" s="190"/>
      <c r="CF37" s="190"/>
      <c r="CG37" s="190"/>
      <c r="ED37" s="42"/>
      <c r="EF37" s="42"/>
    </row>
    <row r="38" spans="1:299" s="28" customFormat="1" ht="10.5" customHeight="1">
      <c r="B38" s="37" t="s">
        <v>9</v>
      </c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1"/>
      <c r="ES38" s="31"/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1"/>
      <c r="FF38" s="31"/>
      <c r="FG38" s="31"/>
      <c r="FH38" s="31"/>
      <c r="FI38" s="31"/>
      <c r="FJ38" s="31"/>
      <c r="FK38" s="31"/>
      <c r="FL38" s="31"/>
      <c r="FM38" s="31"/>
      <c r="FN38" s="31"/>
      <c r="FO38" s="31"/>
      <c r="FP38" s="31"/>
      <c r="FQ38" s="31"/>
      <c r="FR38" s="31"/>
      <c r="FS38" s="31"/>
      <c r="FT38" s="31"/>
      <c r="FU38" s="31"/>
      <c r="FV38" s="31"/>
      <c r="FW38" s="31"/>
      <c r="FX38" s="31"/>
      <c r="FY38" s="31"/>
      <c r="FZ38" s="31"/>
      <c r="GA38" s="31"/>
      <c r="GB38" s="31"/>
      <c r="GC38" s="31"/>
      <c r="GD38" s="31"/>
      <c r="GE38" s="31"/>
      <c r="GF38" s="31"/>
      <c r="GG38" s="31"/>
      <c r="GH38" s="31"/>
      <c r="GI38" s="31"/>
      <c r="GJ38" s="31"/>
      <c r="GK38" s="31"/>
      <c r="GL38" s="31"/>
      <c r="GM38" s="31"/>
      <c r="GN38" s="31"/>
      <c r="GO38" s="31"/>
      <c r="GP38" s="31"/>
      <c r="GQ38" s="31"/>
      <c r="GR38" s="31"/>
      <c r="GS38" s="31"/>
      <c r="GT38" s="31"/>
      <c r="GU38" s="31"/>
      <c r="GV38" s="31"/>
      <c r="GW38" s="31"/>
      <c r="GX38" s="31"/>
      <c r="GY38" s="31"/>
      <c r="GZ38" s="31"/>
      <c r="HA38" s="31"/>
      <c r="HB38" s="31"/>
      <c r="HC38" s="31"/>
      <c r="HD38" s="31"/>
      <c r="HE38" s="31"/>
      <c r="HF38" s="31"/>
      <c r="HG38" s="31"/>
      <c r="HH38" s="31"/>
      <c r="HI38" s="31"/>
      <c r="HJ38" s="31"/>
      <c r="HK38" s="31"/>
      <c r="HL38" s="31"/>
      <c r="HM38" s="31"/>
      <c r="HN38" s="31"/>
      <c r="HO38" s="31"/>
      <c r="HP38" s="31"/>
      <c r="HQ38" s="31"/>
      <c r="HR38" s="31"/>
      <c r="HS38" s="31"/>
      <c r="HT38" s="31"/>
      <c r="HU38" s="31"/>
      <c r="HV38" s="31"/>
      <c r="HW38" s="31"/>
      <c r="HX38" s="31"/>
      <c r="HY38" s="31"/>
      <c r="HZ38" s="31"/>
      <c r="IA38" s="31"/>
      <c r="IB38" s="31"/>
      <c r="IC38" s="31"/>
      <c r="ID38" s="31"/>
      <c r="IE38" s="31"/>
      <c r="IF38" s="31"/>
      <c r="IG38" s="31"/>
      <c r="IH38" s="31"/>
      <c r="II38" s="31"/>
      <c r="IJ38" s="31"/>
      <c r="IK38" s="31"/>
      <c r="IL38" s="31"/>
      <c r="IM38" s="31"/>
      <c r="IN38" s="31"/>
      <c r="IO38" s="31"/>
      <c r="IP38" s="31"/>
      <c r="IQ38" s="31"/>
      <c r="IR38" s="31"/>
      <c r="IS38" s="31"/>
      <c r="IT38" s="31"/>
      <c r="IU38" s="31"/>
      <c r="IV38" s="31"/>
      <c r="IW38" s="31"/>
      <c r="IX38" s="31"/>
      <c r="IY38" s="31"/>
      <c r="IZ38" s="31"/>
      <c r="JA38" s="31"/>
      <c r="JB38" s="31"/>
      <c r="JC38" s="31"/>
      <c r="JD38" s="31"/>
      <c r="JE38" s="31"/>
      <c r="JF38" s="31"/>
      <c r="JG38" s="31"/>
      <c r="JH38" s="31"/>
      <c r="JI38" s="31"/>
      <c r="JJ38" s="31"/>
      <c r="JK38" s="31"/>
      <c r="JL38" s="31"/>
      <c r="JM38" s="31"/>
      <c r="JN38" s="31"/>
      <c r="JO38" s="31">
        <f t="shared" ref="JO38" si="499">JN32-JO35-JO36-JO34</f>
        <v>23973.147947619473</v>
      </c>
      <c r="JP38" s="31">
        <f t="shared" ref="JP38" si="500">JO32-JP35-JP36-JP34</f>
        <v>53818.424639700075</v>
      </c>
      <c r="JQ38" s="31">
        <f t="shared" ref="JQ38" si="501">JP32-JQ35-JQ36-JQ34</f>
        <v>32215.380540387523</v>
      </c>
      <c r="JR38" s="31">
        <f t="shared" ref="JR38" si="502">JQ32-JR35-JR36-JR34</f>
        <v>-29004.061341934364</v>
      </c>
      <c r="JS38" s="31">
        <f t="shared" ref="JS38" si="503">JR32-JS35-JS36-JS34</f>
        <v>41773.250298883017</v>
      </c>
      <c r="JT38" s="31">
        <f t="shared" ref="JT38" si="504">JS32-JT35-JT36-JT34</f>
        <v>-3326.5547061512698</v>
      </c>
      <c r="JU38" s="31">
        <f t="shared" ref="JU38" si="505">JT32-JU35-JU36-JU34</f>
        <v>-1540.8212494352688</v>
      </c>
      <c r="JV38" s="31">
        <f t="shared" ref="JV38" si="506">JU32-JV35-JV36-JV34</f>
        <v>-40317.864582672919</v>
      </c>
      <c r="JW38" s="31">
        <f t="shared" ref="JW38" si="507">JV32-JW35-JW36-JW34</f>
        <v>16702.724323952207</v>
      </c>
      <c r="JX38" s="31">
        <f t="shared" ref="JX38" si="508">JW32-JX35-JX36-JX34</f>
        <v>-77161.447071592091</v>
      </c>
      <c r="JY38" s="31">
        <f t="shared" ref="JY38" si="509">JX32-JY35-JY36-JY34</f>
        <v>-86373.703308535798</v>
      </c>
      <c r="JZ38" s="31">
        <f t="shared" ref="JZ38" si="510">JY32-JZ35-JZ36-JZ34</f>
        <v>-57710.042388100228</v>
      </c>
      <c r="KA38" s="31">
        <f t="shared" ref="KA38" si="511">JZ32-KA35-KA36-KA34</f>
        <v>5368.5553123173722</v>
      </c>
      <c r="KB38" s="31">
        <f t="shared" ref="KB38" si="512">KA32-KB35-KB36-KB34</f>
        <v>19931.67371107926</v>
      </c>
      <c r="KC38" s="31">
        <f t="shared" ref="KC38" si="513">KB32-KC35-KC36-KC34</f>
        <v>-8241.8342754492551</v>
      </c>
      <c r="KD38" s="31">
        <f t="shared" ref="KD38" si="514">KC32-KD35-KD36-KD34</f>
        <v>-31221.74657880791</v>
      </c>
      <c r="KE38" s="31">
        <f t="shared" ref="KE38" si="515">KD32-KE35-KE36-KE34</f>
        <v>39937.186056238847</v>
      </c>
      <c r="KF38" s="31">
        <f t="shared" ref="KF38" si="516">KE32-KF35-KF36-KF34</f>
        <v>-8960.8719421437381</v>
      </c>
      <c r="KG38" s="31">
        <f t="shared" ref="KG38" si="517">KF32-KG35-KG36-KG34</f>
        <v>-19561.592628697399</v>
      </c>
      <c r="KH38" s="31">
        <f t="shared" ref="KH38" si="518">KG32-KH35-KH36-KH34</f>
        <v>-21668.550142366752</v>
      </c>
      <c r="KI38" s="31">
        <f t="shared" ref="KI38" si="519">KH32-KI35-KI36-KI34</f>
        <v>-17312.393100660684</v>
      </c>
      <c r="KJ38" s="31">
        <f t="shared" ref="KJ38" si="520">KI32-KJ35-KJ36-KJ34</f>
        <v>-28017.160691578283</v>
      </c>
      <c r="KK38" s="31">
        <f t="shared" ref="KK38" si="521">KJ32-KK35-KK36-KK34</f>
        <v>-37724.363879042736</v>
      </c>
      <c r="KL38" s="31">
        <f t="shared" ref="KL38" si="522">KK32-KL35-KL36-KL34</f>
        <v>22740.719318354535</v>
      </c>
      <c r="KM38" s="31">
        <f t="shared" ref="KM38" si="523">KL32-KM35-KM36-KM34</f>
        <v>-25477.135598497811</v>
      </c>
    </row>
    <row r="39" spans="1:299" s="28" customFormat="1" ht="10.5" customHeight="1">
      <c r="B39" s="37" t="s">
        <v>210</v>
      </c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1"/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/>
      <c r="GD39" s="31"/>
      <c r="GE39" s="31"/>
      <c r="GF39" s="31"/>
      <c r="GG39" s="31"/>
      <c r="GH39" s="31"/>
      <c r="GI39" s="31"/>
      <c r="GJ39" s="31"/>
      <c r="GK39" s="31"/>
      <c r="GL39" s="31"/>
      <c r="GM39" s="31"/>
      <c r="GN39" s="31"/>
      <c r="GO39" s="31"/>
      <c r="GP39" s="31"/>
      <c r="GQ39" s="31"/>
      <c r="GR39" s="31"/>
      <c r="GS39" s="31"/>
      <c r="GT39" s="31"/>
      <c r="GU39" s="31"/>
      <c r="GV39" s="31"/>
      <c r="GW39" s="31"/>
      <c r="GX39" s="31"/>
      <c r="GY39" s="31"/>
      <c r="GZ39" s="31"/>
      <c r="HA39" s="31"/>
      <c r="HB39" s="31"/>
      <c r="HC39" s="31"/>
      <c r="HD39" s="31"/>
      <c r="HE39" s="31"/>
      <c r="HF39" s="31"/>
      <c r="HG39" s="31"/>
      <c r="HH39" s="31"/>
      <c r="HI39" s="31"/>
      <c r="HJ39" s="31"/>
      <c r="HK39" s="31"/>
      <c r="HL39" s="31"/>
      <c r="HM39" s="31"/>
      <c r="HN39" s="31"/>
      <c r="HO39" s="31"/>
      <c r="HP39" s="31"/>
      <c r="HQ39" s="31"/>
      <c r="HR39" s="31"/>
      <c r="HS39" s="31"/>
      <c r="HT39" s="31"/>
      <c r="HU39" s="31"/>
      <c r="HV39" s="31"/>
      <c r="HW39" s="31"/>
      <c r="HX39" s="31"/>
      <c r="HY39" s="31"/>
      <c r="HZ39" s="31"/>
      <c r="IA39" s="31"/>
      <c r="IB39" s="31"/>
      <c r="IC39" s="31"/>
      <c r="ID39" s="31"/>
      <c r="IE39" s="31"/>
      <c r="IF39" s="31"/>
      <c r="IG39" s="31"/>
      <c r="IH39" s="31"/>
      <c r="II39" s="31"/>
      <c r="IJ39" s="31"/>
      <c r="IK39" s="31"/>
      <c r="IL39" s="31"/>
      <c r="IM39" s="31"/>
      <c r="IN39" s="31"/>
      <c r="IO39" s="31"/>
      <c r="IP39" s="31"/>
      <c r="IQ39" s="31"/>
      <c r="IR39" s="31"/>
      <c r="IS39" s="31"/>
      <c r="IT39" s="31"/>
      <c r="IU39" s="31"/>
      <c r="IV39" s="31"/>
      <c r="IW39" s="31"/>
      <c r="IX39" s="31"/>
      <c r="IY39" s="31"/>
      <c r="IZ39" s="31"/>
      <c r="JA39" s="31"/>
      <c r="JB39" s="31"/>
      <c r="JC39" s="31"/>
      <c r="JD39" s="31"/>
      <c r="JE39" s="31"/>
      <c r="JF39" s="31"/>
      <c r="JG39" s="31"/>
      <c r="JH39" s="31"/>
      <c r="JI39" s="31"/>
      <c r="JJ39" s="31"/>
      <c r="JK39" s="31"/>
      <c r="JL39" s="31"/>
      <c r="JM39" s="31"/>
      <c r="JN39" s="31"/>
      <c r="JO39" s="31">
        <f t="shared" ref="JO39" si="524">JO38+JN39</f>
        <v>23973.147947619473</v>
      </c>
      <c r="JP39" s="31">
        <f t="shared" ref="JP39" si="525">JP38+JO39</f>
        <v>77791.572587319548</v>
      </c>
      <c r="JQ39" s="31">
        <f t="shared" ref="JQ39" si="526">JQ38+JP39</f>
        <v>110006.95312770706</v>
      </c>
      <c r="JR39" s="31">
        <f t="shared" ref="JR39" si="527">JR38+JQ39</f>
        <v>81002.891785772692</v>
      </c>
      <c r="JS39" s="31">
        <f t="shared" ref="JS39" si="528">JS38+JR39</f>
        <v>122776.1420846557</v>
      </c>
      <c r="JT39" s="31">
        <f t="shared" ref="JT39" si="529">JT38+JS39</f>
        <v>119449.58737850442</v>
      </c>
      <c r="JU39" s="31">
        <f t="shared" ref="JU39" si="530">JU38+JT39</f>
        <v>117908.76612906916</v>
      </c>
      <c r="JV39" s="31">
        <f t="shared" ref="JV39" si="531">JV38+JU39</f>
        <v>77590.901546396242</v>
      </c>
      <c r="JW39" s="31">
        <f t="shared" ref="JW39" si="532">JW38+JV39</f>
        <v>94293.625870348449</v>
      </c>
      <c r="JX39" s="31">
        <f t="shared" ref="JX39" si="533">JX38+JW39</f>
        <v>17132.178798756358</v>
      </c>
      <c r="JY39" s="31">
        <f t="shared" ref="JY39" si="534">JY38+JX39</f>
        <v>-69241.52450977944</v>
      </c>
      <c r="JZ39" s="31">
        <f t="shared" ref="JZ39" si="535">JZ38+JY39</f>
        <v>-126951.56689787967</v>
      </c>
      <c r="KA39" s="31">
        <f t="shared" ref="KA39" si="536">KA38+JZ39</f>
        <v>-121583.0115855623</v>
      </c>
      <c r="KB39" s="31">
        <f t="shared" ref="KB39" si="537">KB38+KA39</f>
        <v>-101651.33787448304</v>
      </c>
      <c r="KC39" s="31">
        <f t="shared" ref="KC39" si="538">KC38+KB39</f>
        <v>-109893.1721499323</v>
      </c>
      <c r="KD39" s="31">
        <f t="shared" ref="KD39" si="539">KD38+KC39</f>
        <v>-141114.91872874022</v>
      </c>
      <c r="KE39" s="31">
        <f t="shared" ref="KE39" si="540">KE38+KD39</f>
        <v>-101177.73267250137</v>
      </c>
      <c r="KF39" s="31">
        <f t="shared" ref="KF39" si="541">KF38+KE39</f>
        <v>-110138.60461464511</v>
      </c>
      <c r="KG39" s="31">
        <f t="shared" ref="KG39" si="542">KG38+KF39</f>
        <v>-129700.19724334251</v>
      </c>
      <c r="KH39" s="31">
        <f t="shared" ref="KH39" si="543">KH38+KG39</f>
        <v>-151368.74738570926</v>
      </c>
      <c r="KI39" s="31">
        <f t="shared" ref="KI39" si="544">KI38+KH39</f>
        <v>-168681.14048636993</v>
      </c>
      <c r="KJ39" s="31">
        <f t="shared" ref="KJ39" si="545">KJ38+KI39</f>
        <v>-196698.30117794822</v>
      </c>
      <c r="KK39" s="31">
        <f t="shared" ref="KK39" si="546">KK38+KJ39</f>
        <v>-234422.66505699095</v>
      </c>
      <c r="KL39" s="31">
        <f t="shared" ref="KL39" si="547">KL38+KK39</f>
        <v>-211681.94573863642</v>
      </c>
      <c r="KM39" s="31">
        <f t="shared" ref="KM39" si="548">KM38+KL39</f>
        <v>-237159.08133713424</v>
      </c>
    </row>
    <row r="40" spans="1:299" s="18" customFormat="1">
      <c r="A40" s="120">
        <v>3765450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1"/>
      <c r="R40" s="21"/>
    </row>
    <row r="41" spans="1:299" s="131" customFormat="1">
      <c r="A41" s="120">
        <v>2600000</v>
      </c>
      <c r="B41" s="27" t="s">
        <v>43</v>
      </c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1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  <c r="CD41" s="48"/>
      <c r="CE41" s="202">
        <v>191974</v>
      </c>
      <c r="CF41" s="202">
        <v>547633</v>
      </c>
      <c r="CG41" s="202">
        <v>783950</v>
      </c>
      <c r="CH41" s="202">
        <v>1003863</v>
      </c>
      <c r="CI41" s="202">
        <v>1020944</v>
      </c>
      <c r="CJ41" s="202">
        <v>1074503</v>
      </c>
      <c r="CK41" s="202">
        <v>1170873</v>
      </c>
      <c r="CL41" s="48">
        <v>1240530</v>
      </c>
      <c r="CM41" s="48">
        <v>1291263</v>
      </c>
      <c r="CN41" s="48">
        <v>1403039</v>
      </c>
      <c r="CO41" s="48">
        <v>1437928</v>
      </c>
      <c r="CP41" s="48">
        <v>1458789</v>
      </c>
      <c r="CQ41" s="48">
        <v>1506867</v>
      </c>
      <c r="CR41" s="48">
        <v>1720677</v>
      </c>
      <c r="CS41" s="48">
        <v>1874190</v>
      </c>
      <c r="CT41" s="48">
        <v>2070754</v>
      </c>
      <c r="CU41" s="48">
        <v>2103019</v>
      </c>
      <c r="CV41" s="48">
        <v>2156691</v>
      </c>
      <c r="CW41" s="48">
        <v>2172359</v>
      </c>
      <c r="CX41" s="48">
        <v>2098299</v>
      </c>
      <c r="CY41" s="48">
        <v>2073451</v>
      </c>
      <c r="CZ41" s="48"/>
      <c r="DA41" s="48">
        <v>2105685</v>
      </c>
      <c r="DB41" s="48">
        <v>2127894</v>
      </c>
      <c r="DC41" s="48">
        <v>2128798</v>
      </c>
      <c r="DD41" s="48">
        <v>2098440</v>
      </c>
      <c r="DE41" s="48">
        <v>2152716</v>
      </c>
      <c r="DF41" s="48">
        <v>2135814</v>
      </c>
      <c r="DG41" s="48">
        <v>2097398</v>
      </c>
      <c r="DH41" s="48">
        <v>2084674</v>
      </c>
      <c r="DI41" s="48">
        <v>2050990</v>
      </c>
      <c r="DJ41" s="48">
        <v>1951343</v>
      </c>
      <c r="DK41" s="48">
        <v>1956472</v>
      </c>
      <c r="DL41" s="48">
        <v>2046360</v>
      </c>
      <c r="DM41" s="48">
        <v>2098008</v>
      </c>
      <c r="DN41" s="48">
        <v>2152468</v>
      </c>
      <c r="DO41" s="48">
        <v>2178394</v>
      </c>
      <c r="DP41" s="48">
        <v>2232931</v>
      </c>
      <c r="DQ41" s="48"/>
      <c r="DR41" s="48">
        <v>2287388</v>
      </c>
      <c r="DS41" s="48">
        <v>2349207</v>
      </c>
      <c r="DT41" s="48">
        <v>2390643</v>
      </c>
      <c r="DU41" s="48">
        <v>2367353</v>
      </c>
      <c r="DV41" s="48">
        <v>2366350</v>
      </c>
      <c r="DW41" s="48">
        <v>2335220</v>
      </c>
      <c r="DX41" s="48">
        <v>2224465</v>
      </c>
      <c r="DY41" s="48">
        <v>2045499</v>
      </c>
      <c r="DZ41" s="48">
        <v>1868911</v>
      </c>
      <c r="EA41" s="48">
        <v>1860353</v>
      </c>
      <c r="EB41" s="48"/>
      <c r="EC41" s="48"/>
      <c r="ED41" s="48"/>
      <c r="EE41" s="48">
        <v>1481064</v>
      </c>
      <c r="EF41" s="48"/>
      <c r="EG41" s="48">
        <v>1456623</v>
      </c>
      <c r="EH41" s="48"/>
      <c r="EI41" s="48">
        <v>1405028</v>
      </c>
      <c r="EJ41" s="48">
        <v>1349314</v>
      </c>
      <c r="EK41" s="48">
        <v>1279167</v>
      </c>
      <c r="EL41" s="48">
        <v>1333466</v>
      </c>
      <c r="EM41" s="48">
        <v>1420584</v>
      </c>
      <c r="EN41" s="48">
        <v>1476686</v>
      </c>
      <c r="EO41" s="48">
        <v>1490744</v>
      </c>
      <c r="EP41" s="48">
        <v>1464589</v>
      </c>
      <c r="EQ41" s="48">
        <v>1425063</v>
      </c>
      <c r="ER41" s="48">
        <v>1474204</v>
      </c>
      <c r="ES41" s="48">
        <v>1474968</v>
      </c>
      <c r="ET41" s="48">
        <v>1492566</v>
      </c>
      <c r="EU41" s="48">
        <v>1556595</v>
      </c>
      <c r="EV41" s="48">
        <v>1690052</v>
      </c>
      <c r="EW41" s="48">
        <v>1675615</v>
      </c>
      <c r="EX41" s="48">
        <v>1766635</v>
      </c>
      <c r="EY41" s="48">
        <v>1807748</v>
      </c>
      <c r="EZ41" s="48">
        <v>1782027</v>
      </c>
      <c r="FA41" s="48"/>
      <c r="FB41" s="48"/>
      <c r="FC41" s="48">
        <v>1934009</v>
      </c>
      <c r="FD41" s="48"/>
      <c r="FE41" s="48">
        <v>1885021</v>
      </c>
      <c r="FF41" s="48">
        <v>1938378</v>
      </c>
      <c r="FG41" s="48">
        <v>1965230</v>
      </c>
      <c r="FH41" s="48">
        <v>1979398</v>
      </c>
      <c r="FI41" s="48">
        <v>2022650</v>
      </c>
      <c r="FJ41" s="48">
        <v>2075331</v>
      </c>
      <c r="FK41" s="48">
        <v>2092138</v>
      </c>
      <c r="FL41" s="48">
        <v>2082894</v>
      </c>
      <c r="FM41" s="48">
        <v>2074900</v>
      </c>
      <c r="FN41" s="48">
        <v>2153150</v>
      </c>
      <c r="FO41" s="48">
        <v>2181621</v>
      </c>
      <c r="FP41" s="48">
        <v>2242112</v>
      </c>
      <c r="FQ41" s="48">
        <v>2326300</v>
      </c>
      <c r="FR41" s="48">
        <v>2361469</v>
      </c>
      <c r="FS41" s="48">
        <v>2455970</v>
      </c>
      <c r="FT41" s="48"/>
      <c r="FU41" s="48">
        <v>2501460</v>
      </c>
      <c r="FV41" s="48">
        <v>2519763</v>
      </c>
      <c r="FW41" s="48">
        <v>2553779</v>
      </c>
      <c r="FX41" s="48">
        <v>2579755</v>
      </c>
      <c r="FY41" s="48">
        <v>2586163</v>
      </c>
      <c r="FZ41" s="48">
        <v>2482003</v>
      </c>
      <c r="GA41" s="48">
        <v>2360448</v>
      </c>
      <c r="GB41" s="48">
        <v>2120826</v>
      </c>
      <c r="GC41" s="48">
        <v>1976282</v>
      </c>
      <c r="GD41" s="48">
        <v>1891531</v>
      </c>
      <c r="GE41" s="48"/>
      <c r="GF41" s="48">
        <v>1928717</v>
      </c>
      <c r="GG41" s="48">
        <v>1947651</v>
      </c>
      <c r="GH41" s="48">
        <v>1994188</v>
      </c>
      <c r="GI41" s="48">
        <v>2092666</v>
      </c>
      <c r="GJ41" s="48">
        <v>2130740</v>
      </c>
      <c r="GK41" s="48">
        <v>2186167</v>
      </c>
      <c r="GL41" s="48">
        <v>2224049</v>
      </c>
      <c r="GM41" s="48">
        <v>2199145</v>
      </c>
      <c r="GN41" s="48">
        <v>2252982</v>
      </c>
      <c r="GO41" s="48">
        <v>2332280</v>
      </c>
      <c r="GP41" s="48">
        <v>2365620</v>
      </c>
      <c r="GQ41" s="48">
        <v>2408836</v>
      </c>
      <c r="GR41" s="48">
        <v>2441890</v>
      </c>
      <c r="GS41" s="48">
        <v>2410764</v>
      </c>
      <c r="GT41" s="48">
        <v>2433497</v>
      </c>
      <c r="GU41" s="48">
        <v>2469979</v>
      </c>
      <c r="GV41" s="48">
        <v>2518636</v>
      </c>
      <c r="GW41" s="48"/>
      <c r="GX41" s="48"/>
      <c r="GY41" s="48">
        <v>2695016</v>
      </c>
      <c r="GZ41" s="48">
        <v>2690920</v>
      </c>
      <c r="HA41" s="48"/>
      <c r="HB41" s="48">
        <v>2744370</v>
      </c>
      <c r="HC41" s="48">
        <v>2788099</v>
      </c>
      <c r="HD41" s="48">
        <v>2773530</v>
      </c>
      <c r="HE41" s="48">
        <v>2778656</v>
      </c>
      <c r="HF41" s="48">
        <v>2818236</v>
      </c>
      <c r="HG41" s="48">
        <v>2780152</v>
      </c>
      <c r="HH41" s="48">
        <v>2721826</v>
      </c>
      <c r="HI41" s="48">
        <v>2625227</v>
      </c>
      <c r="HJ41" s="48">
        <v>2556472</v>
      </c>
      <c r="HK41" s="48"/>
      <c r="HL41" s="48"/>
      <c r="HM41" s="48">
        <v>2488249</v>
      </c>
      <c r="HN41" s="48">
        <v>2493803</v>
      </c>
      <c r="HO41" s="48"/>
      <c r="HP41" s="48"/>
      <c r="HQ41" s="48"/>
      <c r="HR41" s="48"/>
      <c r="HS41" s="48"/>
      <c r="HT41" s="48">
        <v>2727644</v>
      </c>
      <c r="HU41" s="27"/>
      <c r="HV41" s="27"/>
      <c r="HW41" s="27"/>
      <c r="HX41" s="48">
        <v>2895358</v>
      </c>
      <c r="HY41" s="48"/>
      <c r="HZ41" s="48"/>
      <c r="IA41" s="48"/>
      <c r="IB41" s="48">
        <v>2720249</v>
      </c>
      <c r="IC41" s="48"/>
      <c r="ID41" s="48"/>
      <c r="IE41" s="48"/>
      <c r="IF41" s="48">
        <v>2772215.51</v>
      </c>
      <c r="IG41" s="48"/>
      <c r="IH41" s="48"/>
      <c r="II41" s="48"/>
      <c r="IJ41" s="48"/>
      <c r="IK41" s="48">
        <v>2826390.39</v>
      </c>
      <c r="IL41" s="48"/>
      <c r="IM41" s="48"/>
      <c r="IN41" s="48"/>
      <c r="IO41" s="48">
        <v>2888283.02</v>
      </c>
      <c r="IP41" s="48"/>
      <c r="IQ41" s="48"/>
      <c r="IR41" s="48">
        <v>2859654.56</v>
      </c>
      <c r="IS41" s="48"/>
      <c r="IT41" s="48"/>
      <c r="IU41" s="48"/>
      <c r="IV41" s="48"/>
      <c r="IW41" s="48">
        <v>2819931.49</v>
      </c>
      <c r="IX41" s="48"/>
      <c r="IY41" s="48"/>
      <c r="IZ41" s="48"/>
      <c r="JA41" s="48"/>
      <c r="JB41" s="48">
        <v>2484132.69</v>
      </c>
      <c r="JC41" s="48"/>
      <c r="JD41" s="48"/>
      <c r="JE41" s="48"/>
      <c r="JF41" s="48">
        <v>2253231.64</v>
      </c>
      <c r="JG41" s="48">
        <v>2278059.87</v>
      </c>
      <c r="JH41" s="48"/>
      <c r="JI41" s="48"/>
      <c r="JJ41" s="48">
        <v>2179241.64</v>
      </c>
      <c r="JK41" s="48"/>
      <c r="JL41" s="48"/>
      <c r="JM41" s="48"/>
      <c r="JN41" s="48"/>
      <c r="JO41" s="48">
        <v>2061303.15</v>
      </c>
      <c r="JP41" s="27">
        <f t="shared" ref="JP41" si="549">JO41+JO38</f>
        <v>2085276.2979476193</v>
      </c>
      <c r="JQ41" s="27">
        <f t="shared" ref="JQ41" si="550">JP41+JP38</f>
        <v>2139094.7225873196</v>
      </c>
      <c r="JR41" s="27">
        <f t="shared" ref="JR41" si="551">JQ41+JQ38</f>
        <v>2171310.1031277073</v>
      </c>
      <c r="JS41" s="27">
        <f t="shared" ref="JS41" si="552">JR41+JR38</f>
        <v>2142306.0417857729</v>
      </c>
      <c r="JT41" s="27">
        <f t="shared" ref="JT41" si="553">JS41+JS38</f>
        <v>2184079.2920846557</v>
      </c>
      <c r="JU41" s="27">
        <f t="shared" ref="JU41" si="554">JT41+JT38</f>
        <v>2180752.7373785046</v>
      </c>
      <c r="JV41" s="27">
        <f t="shared" ref="JV41" si="555">JU41+JU38</f>
        <v>2179211.9161290694</v>
      </c>
      <c r="JW41" s="27">
        <f t="shared" ref="JW41" si="556">JV41+JV38</f>
        <v>2138894.0515463967</v>
      </c>
      <c r="JX41" s="27">
        <f t="shared" ref="JX41" si="557">JW41+JW38</f>
        <v>2155596.7758703488</v>
      </c>
      <c r="JY41" s="27">
        <f t="shared" ref="JY41" si="558">JX41+JX38</f>
        <v>2078435.3287987567</v>
      </c>
      <c r="JZ41" s="27">
        <f t="shared" ref="JZ41" si="559">JY41+JY38</f>
        <v>1992061.625490221</v>
      </c>
      <c r="KA41" s="27">
        <f t="shared" ref="KA41" si="560">JZ41+JZ38</f>
        <v>1934351.5831021208</v>
      </c>
      <c r="KB41" s="27">
        <f t="shared" ref="KB41" si="561">KA41+KA38</f>
        <v>1939720.1384144381</v>
      </c>
      <c r="KC41" s="27">
        <f t="shared" ref="KC41" si="562">KB41+KB38</f>
        <v>1959651.8121255173</v>
      </c>
      <c r="KD41" s="27">
        <f t="shared" ref="KD41" si="563">KC41+KC38</f>
        <v>1951409.9778500681</v>
      </c>
      <c r="KE41" s="27">
        <f t="shared" ref="KE41" si="564">KD41+KD38</f>
        <v>1920188.2312712602</v>
      </c>
      <c r="KF41" s="27">
        <f t="shared" ref="KF41" si="565">KE41+KE38</f>
        <v>1960125.417327499</v>
      </c>
      <c r="KG41" s="27">
        <f t="shared" ref="KG41" si="566">KF41+KF38</f>
        <v>1951164.5453853554</v>
      </c>
      <c r="KH41" s="27">
        <f t="shared" ref="KH41" si="567">KG41+KG38</f>
        <v>1931602.952756658</v>
      </c>
      <c r="KI41" s="27">
        <f t="shared" ref="KI41" si="568">KH41+KH38</f>
        <v>1909934.4026142913</v>
      </c>
      <c r="KJ41" s="27">
        <f t="shared" ref="KJ41" si="569">KI41+KI38</f>
        <v>1892622.0095136305</v>
      </c>
      <c r="KK41" s="27">
        <f t="shared" ref="KK41" si="570">KJ41+KJ38</f>
        <v>1864604.8488220524</v>
      </c>
      <c r="KL41" s="27">
        <f t="shared" ref="KL41" si="571">KK41+KK38</f>
        <v>1826880.4849430097</v>
      </c>
      <c r="KM41" s="27">
        <f t="shared" ref="KM41" si="572">KL41+KL38</f>
        <v>1849621.2042613642</v>
      </c>
    </row>
    <row r="42" spans="1:299">
      <c r="A42" s="122">
        <f>A73+A78</f>
        <v>0</v>
      </c>
      <c r="B42" s="6" t="s">
        <v>72</v>
      </c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2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>
        <f t="shared" ref="CG42:CS42" si="573">SUM(CG41,CF32)</f>
        <v>783950</v>
      </c>
      <c r="CH42" s="49">
        <f t="shared" si="573"/>
        <v>1050463</v>
      </c>
      <c r="CI42" s="49">
        <f t="shared" si="573"/>
        <v>1132784</v>
      </c>
      <c r="CJ42" s="49">
        <f t="shared" si="573"/>
        <v>1312163</v>
      </c>
      <c r="CK42" s="49">
        <f t="shared" si="573"/>
        <v>1313003</v>
      </c>
      <c r="CL42" s="49">
        <f t="shared" si="573"/>
        <v>1436250</v>
      </c>
      <c r="CM42" s="49">
        <f t="shared" si="573"/>
        <v>1435723</v>
      </c>
      <c r="CN42" s="49">
        <f t="shared" si="573"/>
        <v>1512549</v>
      </c>
      <c r="CO42" s="49">
        <f t="shared" si="573"/>
        <v>1645298</v>
      </c>
      <c r="CP42" s="49">
        <f t="shared" si="573"/>
        <v>1854889</v>
      </c>
      <c r="CQ42" s="49">
        <f t="shared" si="573"/>
        <v>1942577</v>
      </c>
      <c r="CR42" s="49">
        <f t="shared" si="573"/>
        <v>2114447</v>
      </c>
      <c r="CS42" s="49">
        <f t="shared" si="573"/>
        <v>2219030</v>
      </c>
      <c r="CT42" s="49">
        <f t="shared" ref="CT42:DN42" si="574">SUM(CT41,CS32)</f>
        <v>2161624</v>
      </c>
      <c r="CU42" s="49">
        <f t="shared" si="574"/>
        <v>2298739</v>
      </c>
      <c r="CV42" s="49">
        <f t="shared" si="574"/>
        <v>2305811</v>
      </c>
      <c r="CW42" s="49">
        <f t="shared" si="574"/>
        <v>2442639</v>
      </c>
      <c r="CX42" s="49">
        <f t="shared" si="574"/>
        <v>2247419</v>
      </c>
      <c r="CY42" s="49">
        <f t="shared" si="574"/>
        <v>2236551</v>
      </c>
      <c r="CZ42" s="49">
        <f t="shared" si="574"/>
        <v>0</v>
      </c>
      <c r="DA42" s="49">
        <f t="shared" si="574"/>
        <v>2105685</v>
      </c>
      <c r="DB42" s="49">
        <f t="shared" si="574"/>
        <v>2183814</v>
      </c>
      <c r="DC42" s="49">
        <f t="shared" si="574"/>
        <v>2177728</v>
      </c>
      <c r="DD42" s="49">
        <f t="shared" si="574"/>
        <v>2168340</v>
      </c>
      <c r="DE42" s="49">
        <f t="shared" si="574"/>
        <v>2185336</v>
      </c>
      <c r="DF42" s="49">
        <f t="shared" si="574"/>
        <v>2180084</v>
      </c>
      <c r="DG42" s="49">
        <f t="shared" si="574"/>
        <v>2123028</v>
      </c>
      <c r="DH42" s="49">
        <f t="shared" si="574"/>
        <v>2121954</v>
      </c>
      <c r="DI42" s="49">
        <f t="shared" si="574"/>
        <v>2067300</v>
      </c>
      <c r="DJ42" s="49">
        <f t="shared" si="574"/>
        <v>2081823</v>
      </c>
      <c r="DK42" s="49">
        <f t="shared" si="574"/>
        <v>2163842</v>
      </c>
      <c r="DL42" s="49">
        <f t="shared" si="574"/>
        <v>2249070</v>
      </c>
      <c r="DM42" s="49">
        <f t="shared" si="574"/>
        <v>2191208</v>
      </c>
      <c r="DN42" s="49">
        <f t="shared" si="574"/>
        <v>2185088</v>
      </c>
      <c r="DO42" s="49">
        <f t="shared" ref="DO42:DT42" si="575">SUM(DO41,DN32)</f>
        <v>2357804</v>
      </c>
      <c r="DP42" s="49">
        <f t="shared" si="575"/>
        <v>2337781</v>
      </c>
      <c r="DQ42" s="49">
        <f t="shared" si="575"/>
        <v>165430</v>
      </c>
      <c r="DR42" s="49">
        <f t="shared" si="575"/>
        <v>2515728</v>
      </c>
      <c r="DS42" s="49">
        <f t="shared" si="575"/>
        <v>2489007</v>
      </c>
      <c r="DT42" s="49">
        <f t="shared" si="575"/>
        <v>2469863</v>
      </c>
      <c r="DU42" s="49">
        <f t="shared" ref="DU42:EK42" si="576">SUM(DU41,DT32)</f>
        <v>2518803</v>
      </c>
      <c r="DV42" s="49">
        <f t="shared" si="576"/>
        <v>2443240</v>
      </c>
      <c r="DW42" s="49">
        <f t="shared" si="576"/>
        <v>2351530</v>
      </c>
      <c r="DX42" s="49">
        <f t="shared" si="576"/>
        <v>2233785</v>
      </c>
      <c r="DY42" s="49">
        <f t="shared" si="576"/>
        <v>2052489</v>
      </c>
      <c r="DZ42" s="49">
        <f t="shared" si="576"/>
        <v>1873571</v>
      </c>
      <c r="EA42" s="49">
        <f t="shared" si="576"/>
        <v>1885983</v>
      </c>
      <c r="EB42" s="49">
        <f t="shared" si="576"/>
        <v>0</v>
      </c>
      <c r="EC42" s="49">
        <f t="shared" si="576"/>
        <v>0</v>
      </c>
      <c r="ED42" s="49">
        <f t="shared" si="576"/>
        <v>0</v>
      </c>
      <c r="EE42" s="49">
        <f t="shared" si="576"/>
        <v>1532324</v>
      </c>
      <c r="EF42" s="49">
        <f t="shared" si="576"/>
        <v>0</v>
      </c>
      <c r="EG42" s="49">
        <f t="shared" si="576"/>
        <v>1566133</v>
      </c>
      <c r="EH42" s="49">
        <f t="shared" si="576"/>
        <v>0</v>
      </c>
      <c r="EI42" s="49">
        <f t="shared" si="576"/>
        <v>1477258</v>
      </c>
      <c r="EJ42" s="49">
        <f t="shared" si="576"/>
        <v>1442514</v>
      </c>
      <c r="EK42" s="49">
        <f t="shared" si="576"/>
        <v>1328097</v>
      </c>
      <c r="EL42" s="49">
        <f t="shared" ref="EL42" si="577">SUM(EL41,EK32)</f>
        <v>1722576</v>
      </c>
      <c r="EM42" s="49">
        <f>SUM(EM41,EL32)</f>
        <v>1718824</v>
      </c>
      <c r="EN42" s="49">
        <f>SUM(EN41,EM32)</f>
        <v>1695706</v>
      </c>
      <c r="EO42" s="49">
        <f t="shared" ref="EO42:ES42" si="578">SUM(EO41,EN32)</f>
        <v>1569964</v>
      </c>
      <c r="EP42" s="49">
        <f t="shared" si="578"/>
        <v>1611379</v>
      </c>
      <c r="EQ42" s="49">
        <f t="shared" si="578"/>
        <v>1574183</v>
      </c>
      <c r="ER42" s="49">
        <f t="shared" si="578"/>
        <v>1777104</v>
      </c>
      <c r="ES42" s="49">
        <f t="shared" si="578"/>
        <v>1866408</v>
      </c>
      <c r="ET42" s="49">
        <f t="shared" ref="ET42" si="579">SUM(ET41,ES32)</f>
        <v>2049436</v>
      </c>
      <c r="EU42" s="49">
        <f t="shared" ref="EU42" si="580">SUM(EU41,ET32)</f>
        <v>2094825</v>
      </c>
      <c r="EV42" s="49">
        <f t="shared" ref="EV42" si="581">SUM(EV41,EU32)</f>
        <v>2153722</v>
      </c>
      <c r="EW42" s="49">
        <f t="shared" ref="EW42" si="582">SUM(EW41,EV32)</f>
        <v>2302385</v>
      </c>
      <c r="EX42" s="49">
        <f t="shared" ref="EX42:EY42" si="583">SUM(EX41,EW32)</f>
        <v>2337485</v>
      </c>
      <c r="EY42" s="49">
        <f t="shared" si="583"/>
        <v>2294718</v>
      </c>
      <c r="EZ42" s="49">
        <f>SUM(EZ41,EY32)</f>
        <v>2243367</v>
      </c>
      <c r="FA42" s="49">
        <f t="shared" ref="FA42:FC42" si="584">SUM(FA41,EZ32)</f>
        <v>237660</v>
      </c>
      <c r="FB42" s="49">
        <f t="shared" si="584"/>
        <v>125820</v>
      </c>
      <c r="FC42" s="49">
        <f t="shared" si="584"/>
        <v>2208949</v>
      </c>
      <c r="FD42" s="49">
        <f t="shared" ref="FD42" si="585">SUM(FD41,FC32)</f>
        <v>179410</v>
      </c>
      <c r="FE42" s="49">
        <f t="shared" ref="FE42" si="586">SUM(FE41,FD32)</f>
        <v>2041131</v>
      </c>
      <c r="FF42" s="49">
        <f t="shared" ref="FF42" si="587">SUM(FF41,FE32)</f>
        <v>2160893</v>
      </c>
      <c r="FG42" s="49">
        <f t="shared" ref="FG42:FN42" si="588">SUM(FG41,FF32)</f>
        <v>2475500</v>
      </c>
      <c r="FH42" s="49">
        <f t="shared" si="588"/>
        <v>2473358</v>
      </c>
      <c r="FI42" s="49">
        <f t="shared" si="588"/>
        <v>2558550</v>
      </c>
      <c r="FJ42" s="49">
        <f t="shared" si="588"/>
        <v>2403861</v>
      </c>
      <c r="FK42" s="49">
        <f t="shared" si="588"/>
        <v>2474258</v>
      </c>
      <c r="FL42" s="49">
        <f t="shared" si="588"/>
        <v>2439384</v>
      </c>
      <c r="FM42" s="49">
        <f t="shared" si="588"/>
        <v>2510610</v>
      </c>
      <c r="FN42" s="49">
        <f t="shared" si="588"/>
        <v>2542260</v>
      </c>
      <c r="FO42" s="49">
        <f t="shared" ref="FO42" si="589">SUM(FO41,FN32)</f>
        <v>2496171</v>
      </c>
      <c r="FP42" s="49">
        <f t="shared" ref="FP42" si="590">SUM(FP41,FO32)</f>
        <v>2843252</v>
      </c>
      <c r="FQ42" s="49">
        <f>SUM(FQ41,FP32)</f>
        <v>2703760</v>
      </c>
      <c r="FR42" s="49">
        <f>SUM(FR41,FQ32)</f>
        <v>2731939</v>
      </c>
      <c r="FS42" s="49">
        <f>SUM(FS41,FR32)</f>
        <v>2584120</v>
      </c>
      <c r="FT42" s="49">
        <f t="shared" ref="FT42:GB42" si="591">SUM(FT41,FS32)</f>
        <v>433380</v>
      </c>
      <c r="FU42" s="49">
        <f t="shared" si="591"/>
        <v>2678540</v>
      </c>
      <c r="FV42" s="49">
        <f t="shared" si="591"/>
        <v>2869263</v>
      </c>
      <c r="FW42" s="49">
        <f t="shared" si="591"/>
        <v>2812409</v>
      </c>
      <c r="FX42" s="49">
        <f t="shared" si="591"/>
        <v>2766155</v>
      </c>
      <c r="FY42" s="49">
        <f t="shared" si="591"/>
        <v>2658393</v>
      </c>
      <c r="FZ42" s="49">
        <f t="shared" si="591"/>
        <v>2586853</v>
      </c>
      <c r="GA42" s="49">
        <f t="shared" si="591"/>
        <v>2372098</v>
      </c>
      <c r="GB42" s="49">
        <f t="shared" si="591"/>
        <v>2255966</v>
      </c>
      <c r="GC42" s="49">
        <f t="shared" ref="GC42" si="592">SUM(GC41,GB32)</f>
        <v>2113752</v>
      </c>
      <c r="GD42" s="49">
        <f t="shared" ref="GD42" si="593">SUM(GD41,GC32)</f>
        <v>2056961</v>
      </c>
      <c r="GE42" s="49">
        <f t="shared" ref="GE42" si="594">SUM(GE41,GD32)</f>
        <v>211983.39999999997</v>
      </c>
      <c r="GF42" s="49">
        <f t="shared" ref="GF42:GJ42" si="595">SUM(GF41,GE32)</f>
        <v>2238607</v>
      </c>
      <c r="GG42" s="49">
        <f t="shared" si="595"/>
        <v>2159681</v>
      </c>
      <c r="GH42" s="49">
        <f t="shared" si="595"/>
        <v>2238838</v>
      </c>
      <c r="GI42" s="49">
        <f t="shared" si="595"/>
        <v>2251106</v>
      </c>
      <c r="GJ42" s="49">
        <f t="shared" si="595"/>
        <v>2284520</v>
      </c>
      <c r="GK42" s="49">
        <f t="shared" ref="GK42" si="596">SUM(GK41,GJ32)</f>
        <v>2391207</v>
      </c>
      <c r="GL42" s="49">
        <f t="shared" ref="GL42" si="597">SUM(GL41,GK32)</f>
        <v>2417439</v>
      </c>
      <c r="GM42" s="49">
        <f t="shared" ref="GM42" si="598">SUM(GM41,GL32)</f>
        <v>2446125</v>
      </c>
      <c r="GN42" s="49">
        <f t="shared" ref="GN42" si="599">SUM(GN41,GM32)</f>
        <v>2469672</v>
      </c>
      <c r="GO42" s="49">
        <f t="shared" ref="GO42" si="600">SUM(GO41,GN32)</f>
        <v>2418490</v>
      </c>
      <c r="GP42" s="49">
        <f t="shared" ref="GP42" si="601">SUM(GP41,GO32)</f>
        <v>2454160</v>
      </c>
      <c r="GQ42" s="49">
        <f t="shared" ref="GQ42" si="602">SUM(GQ41,GP32)</f>
        <v>2532326</v>
      </c>
      <c r="GR42" s="49">
        <f t="shared" ref="GR42" si="603">SUM(GR41,GQ32)</f>
        <v>2651590</v>
      </c>
      <c r="GS42" s="49">
        <f t="shared" ref="GS42" si="604">SUM(GS41,GR32)</f>
        <v>2699684</v>
      </c>
      <c r="GT42" s="49">
        <f t="shared" ref="GT42" si="605">SUM(GT41,GS32)</f>
        <v>2738727</v>
      </c>
      <c r="GU42" s="49">
        <f t="shared" ref="GU42" si="606">SUM(GU41,GT32)</f>
        <v>2726279</v>
      </c>
      <c r="GV42" s="49">
        <f>SUM(GV41,GU32)</f>
        <v>2639796</v>
      </c>
      <c r="GW42" s="49">
        <f t="shared" ref="GW42:GZ42" si="607">SUM(GW41,GV32)</f>
        <v>491630</v>
      </c>
      <c r="GX42" s="49">
        <f t="shared" si="607"/>
        <v>90870</v>
      </c>
      <c r="GY42" s="49">
        <f t="shared" si="607"/>
        <v>2889338</v>
      </c>
      <c r="GZ42" s="49">
        <f t="shared" si="607"/>
        <v>2861010</v>
      </c>
      <c r="HA42" s="49">
        <f t="shared" ref="HA42" si="608">SUM(HA41,GZ32)</f>
        <v>295910</v>
      </c>
      <c r="HB42" s="49">
        <f t="shared" ref="HB42" si="609">SUM(HB41,HA32)</f>
        <v>2947080</v>
      </c>
      <c r="HC42" s="49">
        <f t="shared" ref="HC42" si="610">SUM(HC41,HB32)</f>
        <v>2969839</v>
      </c>
      <c r="HD42" s="49">
        <f t="shared" ref="HD42:HE42" si="611">SUM(HD41,HC32)</f>
        <v>2929640</v>
      </c>
      <c r="HE42" s="49">
        <f t="shared" si="611"/>
        <v>2983696</v>
      </c>
      <c r="HF42" s="49">
        <f t="shared" ref="HF42" si="612">SUM(HF41,HE32)</f>
        <v>3018616</v>
      </c>
      <c r="HG42" s="49">
        <f t="shared" ref="HG42" si="613">SUM(HG41,HF32)</f>
        <v>2936262</v>
      </c>
      <c r="HH42" s="49">
        <f t="shared" ref="HH42" si="614">SUM(HH41,HG32)</f>
        <v>2856966</v>
      </c>
      <c r="HI42" s="49">
        <f t="shared" ref="HI42:HJ42" si="615">SUM(HI41,HH32)</f>
        <v>2762697</v>
      </c>
      <c r="HJ42" s="49">
        <f t="shared" si="615"/>
        <v>2728892</v>
      </c>
      <c r="HK42" s="49">
        <f t="shared" ref="HK42" si="616">SUM(HK41,HJ32)</f>
        <v>0</v>
      </c>
      <c r="HL42" s="49">
        <f t="shared" ref="HL42" si="617">SUM(HL41,HK32)</f>
        <v>0</v>
      </c>
      <c r="HM42" s="49">
        <f t="shared" ref="HM42:HN42" si="618">SUM(HM41,HL32)</f>
        <v>2621059</v>
      </c>
      <c r="HN42" s="49">
        <f t="shared" si="618"/>
        <v>2593993</v>
      </c>
      <c r="HO42" s="49">
        <f t="shared" ref="HO42" si="619">SUM(HO41,HN32)</f>
        <v>309890</v>
      </c>
      <c r="HP42" s="49">
        <f t="shared" ref="HP42" si="620">SUM(HP41,HO32)</f>
        <v>195720</v>
      </c>
      <c r="HQ42" s="49">
        <f t="shared" ref="HQ42" si="621">SUM(HQ41,HP32)</f>
        <v>177219.80000000002</v>
      </c>
      <c r="HR42" s="49">
        <f t="shared" ref="HR42" si="622">SUM(HR41,HQ32)</f>
        <v>64610.9</v>
      </c>
      <c r="HS42" s="49">
        <f t="shared" ref="HS42" si="623">SUM(HS41,HR32)</f>
        <v>213707.6</v>
      </c>
      <c r="HT42" s="49">
        <f>SUM(HT41,HS32)</f>
        <v>2897734</v>
      </c>
      <c r="HU42" s="42">
        <f t="shared" ref="HU42:HZ42" si="624">HU41/$A$40</f>
        <v>0</v>
      </c>
      <c r="HV42" s="42">
        <f t="shared" si="624"/>
        <v>0</v>
      </c>
      <c r="HW42" s="42">
        <f t="shared" si="624"/>
        <v>0</v>
      </c>
      <c r="HX42" s="42">
        <f t="shared" si="624"/>
        <v>0.76892748542670863</v>
      </c>
      <c r="HY42" s="42">
        <f t="shared" si="624"/>
        <v>0</v>
      </c>
      <c r="HZ42" s="42">
        <f t="shared" si="624"/>
        <v>0</v>
      </c>
      <c r="IA42" s="42">
        <f t="shared" ref="IA42:IE42" si="625">IA41/$A$40</f>
        <v>0</v>
      </c>
      <c r="IB42" s="42">
        <f t="shared" si="625"/>
        <v>0.72242334913489759</v>
      </c>
      <c r="IC42" s="42">
        <f t="shared" si="625"/>
        <v>0</v>
      </c>
      <c r="ID42" s="42">
        <f t="shared" si="625"/>
        <v>0</v>
      </c>
      <c r="IE42" s="42">
        <f t="shared" si="625"/>
        <v>0</v>
      </c>
      <c r="IF42" s="42">
        <f t="shared" ref="IF42:II42" si="626">IF41/$A$40</f>
        <v>0.73622422552417366</v>
      </c>
      <c r="IG42" s="42">
        <f t="shared" si="626"/>
        <v>0</v>
      </c>
      <c r="IH42" s="42">
        <f t="shared" si="626"/>
        <v>0</v>
      </c>
      <c r="II42" s="42">
        <f t="shared" si="626"/>
        <v>0</v>
      </c>
      <c r="IJ42" s="42">
        <f t="shared" ref="IJ42:IK42" si="627">IJ41/$A$40</f>
        <v>0</v>
      </c>
      <c r="IK42" s="42">
        <f t="shared" si="627"/>
        <v>0.75061158427279606</v>
      </c>
      <c r="IL42" s="42">
        <f t="shared" ref="IL42:IO42" si="628">IL41/$A$40</f>
        <v>0</v>
      </c>
      <c r="IM42" s="42">
        <f t="shared" si="628"/>
        <v>0</v>
      </c>
      <c r="IN42" s="42">
        <f t="shared" si="628"/>
        <v>0</v>
      </c>
      <c r="IO42" s="42">
        <f t="shared" si="628"/>
        <v>0.76704856524452592</v>
      </c>
      <c r="IP42" s="42">
        <f t="shared" ref="IP42:IR42" si="629">IP41/$A$40</f>
        <v>0</v>
      </c>
      <c r="IQ42" s="42">
        <f t="shared" si="629"/>
        <v>0</v>
      </c>
      <c r="IR42" s="42">
        <f t="shared" si="629"/>
        <v>0.75944563332403836</v>
      </c>
      <c r="IS42" s="42">
        <f t="shared" ref="IS42:IV42" si="630">IS41/$A$40</f>
        <v>0</v>
      </c>
      <c r="IT42" s="42">
        <f t="shared" si="630"/>
        <v>0</v>
      </c>
      <c r="IU42" s="42">
        <f t="shared" si="630"/>
        <v>0</v>
      </c>
      <c r="IV42" s="42">
        <f t="shared" si="630"/>
        <v>0</v>
      </c>
      <c r="IW42" s="42">
        <f t="shared" ref="IW42:IZ42" si="631">IW41/$A$40</f>
        <v>0.74889627800130132</v>
      </c>
      <c r="IX42" s="42">
        <f>IX41/$A$40</f>
        <v>0</v>
      </c>
      <c r="IY42" s="42">
        <f t="shared" si="631"/>
        <v>0</v>
      </c>
      <c r="IZ42" s="42">
        <f t="shared" si="631"/>
        <v>0</v>
      </c>
      <c r="JA42" s="42">
        <f t="shared" ref="JA42:JE42" si="632">JA41/$A$40</f>
        <v>0</v>
      </c>
      <c r="JB42" s="42">
        <f t="shared" si="632"/>
        <v>0.65971734852408082</v>
      </c>
      <c r="JC42" s="42">
        <f t="shared" si="632"/>
        <v>0</v>
      </c>
      <c r="JD42" s="42">
        <f t="shared" si="632"/>
        <v>0</v>
      </c>
      <c r="JE42" s="42">
        <f t="shared" si="632"/>
        <v>0</v>
      </c>
      <c r="JF42" s="42">
        <f t="shared" ref="JF42:JI42" si="633">JF41/$A$40</f>
        <v>0.59839637759099185</v>
      </c>
      <c r="JG42" s="42">
        <f t="shared" si="633"/>
        <v>0.60499007289965345</v>
      </c>
      <c r="JH42" s="42">
        <f t="shared" si="633"/>
        <v>0</v>
      </c>
      <c r="JI42" s="42">
        <f t="shared" si="633"/>
        <v>0</v>
      </c>
      <c r="JJ42" s="42">
        <f t="shared" ref="JJ42:JN42" si="634">JJ41/$A$40</f>
        <v>0.57874666772895678</v>
      </c>
      <c r="JK42" s="42">
        <f t="shared" si="634"/>
        <v>0</v>
      </c>
      <c r="JL42" s="42">
        <f t="shared" si="634"/>
        <v>0</v>
      </c>
      <c r="JM42" s="42">
        <f t="shared" si="634"/>
        <v>0</v>
      </c>
      <c r="JN42" s="42">
        <f t="shared" si="634"/>
        <v>0</v>
      </c>
      <c r="JO42" s="42">
        <f t="shared" ref="JO42:JR42" si="635">JO41/$A$40</f>
        <v>0.54742544715771024</v>
      </c>
      <c r="JP42" s="42">
        <f t="shared" si="635"/>
        <v>0.55379205618123184</v>
      </c>
      <c r="JQ42" s="42">
        <f t="shared" si="635"/>
        <v>0.5680847501858528</v>
      </c>
      <c r="JR42" s="42">
        <f t="shared" si="635"/>
        <v>0.57664026959001113</v>
      </c>
      <c r="JS42" s="42">
        <f t="shared" ref="JS42:JV42" si="636">JS41/$A$40</f>
        <v>0.56893758827916263</v>
      </c>
      <c r="JT42" s="42">
        <f t="shared" si="636"/>
        <v>0.58003141512559075</v>
      </c>
      <c r="JU42" s="42">
        <f t="shared" si="636"/>
        <v>0.57914797364949866</v>
      </c>
      <c r="JV42" s="42">
        <f t="shared" si="636"/>
        <v>0.57873877388600814</v>
      </c>
      <c r="JW42" s="42">
        <f t="shared" ref="JW42:JZ42" si="637">JW41/$A$40</f>
        <v>0.56803145747424522</v>
      </c>
      <c r="JX42" s="42">
        <f t="shared" si="637"/>
        <v>0.57246724186228704</v>
      </c>
      <c r="JY42" s="42">
        <f t="shared" si="637"/>
        <v>0.55197528284766939</v>
      </c>
      <c r="JZ42" s="42">
        <f t="shared" si="637"/>
        <v>0.52903680184047619</v>
      </c>
      <c r="KA42" s="42">
        <f t="shared" ref="KA42:KE42" si="638">KA41/$A$40</f>
        <v>0.51371060115049216</v>
      </c>
      <c r="KB42" s="42">
        <f t="shared" si="638"/>
        <v>0.51513634184876655</v>
      </c>
      <c r="KC42" s="42">
        <f t="shared" si="638"/>
        <v>0.52042964642353962</v>
      </c>
      <c r="KD42" s="42">
        <f t="shared" si="638"/>
        <v>0.51824084182503238</v>
      </c>
      <c r="KE42" s="42">
        <f t="shared" si="638"/>
        <v>0.50994920428401924</v>
      </c>
      <c r="KF42" s="42">
        <f t="shared" ref="KF42:KI42" si="639">KF41/$A$40</f>
        <v>0.52055542294480051</v>
      </c>
      <c r="KG42" s="42">
        <f t="shared" si="639"/>
        <v>0.51817566170985019</v>
      </c>
      <c r="KH42" s="42">
        <f t="shared" si="639"/>
        <v>0.51298064049626413</v>
      </c>
      <c r="KI42" s="42">
        <f t="shared" si="639"/>
        <v>0.5072260692916627</v>
      </c>
      <c r="KJ42" s="42">
        <f t="shared" ref="KJ42:KM42" si="640">KJ41/$A$40</f>
        <v>0.50262837363758128</v>
      </c>
      <c r="KK42" s="42">
        <f t="shared" si="640"/>
        <v>0.49518778600752961</v>
      </c>
      <c r="KL42" s="42">
        <f t="shared" si="640"/>
        <v>0.48516923208195822</v>
      </c>
      <c r="KM42" s="42">
        <f t="shared" si="640"/>
        <v>0.49120854194355634</v>
      </c>
    </row>
    <row r="43" spans="1:299" s="45" customFormat="1">
      <c r="A43" s="122"/>
      <c r="B43" s="106"/>
      <c r="C43" s="199"/>
      <c r="D43" s="199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07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07"/>
      <c r="CX43" s="107"/>
      <c r="CY43" s="107"/>
      <c r="CZ43" s="107"/>
      <c r="DA43" s="107"/>
      <c r="DB43" s="107"/>
      <c r="DC43" s="107"/>
      <c r="DD43" s="107"/>
      <c r="DE43" s="136"/>
      <c r="DF43" s="136"/>
      <c r="DG43" s="136"/>
      <c r="DH43" s="136"/>
      <c r="DI43" s="136"/>
      <c r="DJ43" s="107"/>
      <c r="DK43" s="107"/>
      <c r="DL43" s="107"/>
      <c r="DM43" s="107"/>
      <c r="DN43" s="179"/>
      <c r="DO43" s="107"/>
      <c r="DP43" s="107"/>
      <c r="DQ43" s="107"/>
      <c r="DW43" s="136"/>
      <c r="DX43" s="136"/>
      <c r="DY43" s="136"/>
      <c r="DZ43" s="136"/>
      <c r="EA43" s="136"/>
      <c r="EB43" s="136"/>
      <c r="EC43" s="136"/>
      <c r="GO43" s="122"/>
      <c r="GP43" s="122"/>
      <c r="GQ43" s="122"/>
      <c r="GR43" s="122"/>
      <c r="GS43" s="122"/>
      <c r="GT43" s="122"/>
      <c r="GU43" s="122"/>
      <c r="GV43" s="122"/>
      <c r="IW43" s="122"/>
      <c r="IX43" s="122"/>
      <c r="IY43" s="122"/>
      <c r="IZ43" s="122"/>
      <c r="JA43" s="122"/>
      <c r="JB43" s="122"/>
      <c r="JC43" s="122"/>
      <c r="JD43" s="122"/>
      <c r="JE43" s="122"/>
      <c r="JF43" s="122"/>
      <c r="JG43" s="122"/>
      <c r="JH43" s="122"/>
      <c r="JI43" s="122"/>
      <c r="JJ43" s="122"/>
      <c r="JK43" s="122"/>
      <c r="JL43" s="122"/>
      <c r="JM43" s="122"/>
      <c r="JN43" s="122"/>
      <c r="JO43" s="122"/>
      <c r="JP43" s="122"/>
      <c r="JQ43" s="122"/>
      <c r="JR43" s="122"/>
      <c r="JS43" s="122"/>
      <c r="JT43" s="122"/>
      <c r="JU43" s="122"/>
      <c r="JV43" s="122"/>
      <c r="JW43" s="122"/>
      <c r="JX43" s="122"/>
      <c r="JY43" s="122"/>
      <c r="JZ43" s="122"/>
      <c r="KA43" s="122"/>
      <c r="KB43" s="122"/>
      <c r="KC43" s="122"/>
      <c r="KD43" s="122"/>
      <c r="KE43" s="122"/>
      <c r="KF43" s="122"/>
      <c r="KG43" s="122"/>
      <c r="KH43" s="122"/>
      <c r="KI43" s="122"/>
      <c r="KJ43" s="122"/>
      <c r="KK43" s="122"/>
      <c r="KL43" s="122"/>
      <c r="KM43" s="122"/>
    </row>
    <row r="44" spans="1:299" s="45" customFormat="1">
      <c r="A44" s="122"/>
      <c r="B44" s="106"/>
      <c r="C44" s="199"/>
      <c r="D44" s="199"/>
      <c r="E44" s="199"/>
      <c r="F44" s="199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07"/>
      <c r="T44" s="199"/>
      <c r="U44" s="199"/>
      <c r="V44" s="199"/>
      <c r="W44" s="199"/>
      <c r="X44" s="199"/>
      <c r="Y44" s="199"/>
      <c r="Z44" s="199"/>
      <c r="AA44" s="199"/>
      <c r="AB44" s="199"/>
      <c r="AC44" s="199"/>
      <c r="AD44" s="199"/>
      <c r="AE44" s="199"/>
      <c r="AF44" s="199"/>
      <c r="AG44" s="199"/>
      <c r="AH44" s="199"/>
      <c r="AI44" s="199"/>
      <c r="AJ44" s="199"/>
      <c r="AK44" s="199"/>
      <c r="AL44" s="199"/>
      <c r="AM44" s="199"/>
      <c r="AN44" s="199"/>
      <c r="AO44" s="199"/>
      <c r="AP44" s="199"/>
      <c r="AQ44" s="199"/>
      <c r="AR44" s="199"/>
      <c r="AS44" s="199"/>
      <c r="AT44" s="199"/>
      <c r="AU44" s="199"/>
      <c r="AV44" s="199"/>
      <c r="AW44" s="199"/>
      <c r="AX44" s="199"/>
      <c r="AY44" s="199"/>
      <c r="AZ44" s="199"/>
      <c r="BA44" s="199"/>
      <c r="BB44" s="199"/>
      <c r="BC44" s="199"/>
      <c r="BD44" s="199"/>
      <c r="BE44" s="199"/>
      <c r="BF44" s="199"/>
      <c r="BG44" s="199"/>
      <c r="BH44" s="199"/>
      <c r="BI44" s="199"/>
      <c r="BJ44" s="199"/>
      <c r="BK44" s="199"/>
      <c r="BL44" s="199"/>
      <c r="BM44" s="199"/>
      <c r="BN44" s="199"/>
      <c r="BO44" s="199"/>
      <c r="BP44" s="199"/>
      <c r="BQ44" s="199"/>
      <c r="BR44" s="199"/>
      <c r="BS44" s="199"/>
      <c r="BT44" s="199"/>
      <c r="BU44" s="199"/>
      <c r="BV44" s="199"/>
      <c r="BW44" s="199"/>
      <c r="BX44" s="199"/>
      <c r="BY44" s="199"/>
      <c r="BZ44" s="199"/>
      <c r="CA44" s="199"/>
      <c r="CB44" s="199"/>
      <c r="CC44" s="199"/>
      <c r="CD44" s="199"/>
      <c r="CE44" s="199"/>
      <c r="CF44" s="199"/>
      <c r="CG44" s="199"/>
      <c r="CH44" s="199"/>
      <c r="CI44" s="199"/>
      <c r="CJ44" s="199"/>
      <c r="CK44" s="199"/>
      <c r="CL44" s="199"/>
      <c r="CM44" s="199"/>
      <c r="CN44" s="199"/>
      <c r="CO44" s="199"/>
      <c r="CP44" s="199"/>
      <c r="CQ44" s="199"/>
      <c r="CR44" s="199"/>
      <c r="CS44" s="199"/>
      <c r="CT44" s="199"/>
      <c r="CU44" s="199"/>
      <c r="CV44" s="199"/>
      <c r="CW44" s="107"/>
      <c r="CX44" s="107"/>
      <c r="CY44" s="107"/>
      <c r="CZ44" s="107"/>
      <c r="DA44" s="107"/>
      <c r="DB44" s="107"/>
      <c r="DC44" s="107"/>
      <c r="DD44" s="107"/>
      <c r="DE44" s="136"/>
      <c r="DF44" s="136"/>
      <c r="DG44" s="136"/>
      <c r="DH44" s="136"/>
      <c r="DI44" s="136"/>
      <c r="DJ44" s="107"/>
      <c r="DK44" s="107"/>
      <c r="DL44" s="107"/>
      <c r="DM44" s="107"/>
      <c r="DN44" s="179"/>
      <c r="DO44" s="107"/>
      <c r="DP44" s="107"/>
      <c r="DQ44" s="107"/>
      <c r="DW44" s="136"/>
      <c r="DX44" s="136"/>
      <c r="DY44" s="136"/>
      <c r="DZ44" s="136"/>
      <c r="EA44" s="136"/>
      <c r="EB44" s="136"/>
      <c r="EC44" s="136"/>
      <c r="GM44" s="228"/>
      <c r="GN44" s="122"/>
      <c r="GO44" s="122"/>
      <c r="GP44" s="122"/>
      <c r="GQ44" s="122"/>
      <c r="GR44" s="122"/>
      <c r="GS44" s="122"/>
      <c r="GT44" s="122"/>
      <c r="GU44" s="122"/>
      <c r="GV44" s="122"/>
      <c r="GW44" s="122"/>
      <c r="GX44" s="122"/>
      <c r="GY44" s="122"/>
      <c r="GZ44" s="122"/>
      <c r="HA44" s="122"/>
      <c r="HB44" s="122"/>
      <c r="HC44" s="122"/>
      <c r="HD44" s="122"/>
      <c r="HE44" s="122"/>
      <c r="HF44" s="122"/>
      <c r="HG44" s="122"/>
      <c r="HH44" s="122"/>
      <c r="HI44" s="122"/>
      <c r="HJ44" s="122"/>
      <c r="HK44" s="122"/>
      <c r="HL44" s="122"/>
      <c r="HM44" s="122"/>
      <c r="HN44" s="122"/>
      <c r="HO44" s="122"/>
      <c r="HP44" s="122"/>
      <c r="HQ44" s="122"/>
      <c r="HR44" s="122"/>
      <c r="HS44" s="122"/>
      <c r="HT44" s="122"/>
      <c r="HU44" s="122"/>
      <c r="HV44" s="122"/>
      <c r="HW44" s="122"/>
      <c r="HX44" s="122"/>
      <c r="HY44" s="122"/>
      <c r="HZ44" s="122"/>
      <c r="JN44" s="219" t="s">
        <v>475</v>
      </c>
      <c r="JO44" s="122">
        <v>232611</v>
      </c>
      <c r="JP44" s="122">
        <v>200070.30676066861</v>
      </c>
      <c r="JQ44" s="122">
        <v>229078.63145041594</v>
      </c>
      <c r="JR44" s="122">
        <v>221556.12936425852</v>
      </c>
      <c r="JS44" s="122">
        <v>279587.71612589021</v>
      </c>
      <c r="JT44" s="122">
        <v>279330.75401652767</v>
      </c>
      <c r="JU44" s="122">
        <v>296891.45440176124</v>
      </c>
      <c r="JV44" s="122">
        <v>296980.04103355098</v>
      </c>
      <c r="JW44" s="122">
        <v>299026.04986663844</v>
      </c>
      <c r="JX44" s="122">
        <v>259141.38596772976</v>
      </c>
      <c r="JY44" s="122">
        <v>227595.26570717472</v>
      </c>
      <c r="JZ44" s="122">
        <v>189931.78006060509</v>
      </c>
      <c r="KA44" s="122">
        <v>165448.4847942316</v>
      </c>
      <c r="KB44" s="122">
        <v>170202.04396909717</v>
      </c>
      <c r="KC44" s="122">
        <v>165629.39219020715</v>
      </c>
      <c r="KD44" s="122">
        <v>174188.87441544168</v>
      </c>
      <c r="KE44" s="122">
        <v>157791.95449372733</v>
      </c>
      <c r="KF44" s="122">
        <v>180114.3616988718</v>
      </c>
      <c r="KG44" s="122">
        <v>160319.95905629508</v>
      </c>
      <c r="KH44" s="122">
        <v>146833.00432097074</v>
      </c>
      <c r="KI44" s="122">
        <v>154525.63389016353</v>
      </c>
      <c r="KJ44" s="122">
        <v>149532.56491964744</v>
      </c>
      <c r="KK44" s="122">
        <v>149180.34408256781</v>
      </c>
      <c r="KL44" s="122">
        <v>154176.73784416879</v>
      </c>
      <c r="KM44" s="122">
        <v>157867.77589525323</v>
      </c>
    </row>
    <row r="45" spans="1:299" s="45" customFormat="1">
      <c r="A45" s="122"/>
      <c r="B45" s="106"/>
      <c r="C45" s="199"/>
      <c r="D45" s="199"/>
      <c r="E45" s="199"/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07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199"/>
      <c r="AG45" s="199"/>
      <c r="AH45" s="199"/>
      <c r="AI45" s="199"/>
      <c r="AJ45" s="199"/>
      <c r="AK45" s="199"/>
      <c r="AL45" s="199"/>
      <c r="AM45" s="199"/>
      <c r="AN45" s="199"/>
      <c r="AO45" s="199"/>
      <c r="AP45" s="199"/>
      <c r="AQ45" s="199"/>
      <c r="AR45" s="199"/>
      <c r="AS45" s="199"/>
      <c r="AT45" s="199"/>
      <c r="AU45" s="199"/>
      <c r="AV45" s="199"/>
      <c r="AW45" s="199"/>
      <c r="AX45" s="199"/>
      <c r="AY45" s="199"/>
      <c r="AZ45" s="199"/>
      <c r="BA45" s="199"/>
      <c r="BB45" s="199"/>
      <c r="BC45" s="199"/>
      <c r="BD45" s="199"/>
      <c r="BE45" s="199"/>
      <c r="BF45" s="199"/>
      <c r="BG45" s="199"/>
      <c r="BH45" s="199"/>
      <c r="BI45" s="199"/>
      <c r="BJ45" s="199"/>
      <c r="BK45" s="199"/>
      <c r="BL45" s="199"/>
      <c r="BM45" s="199"/>
      <c r="BN45" s="199"/>
      <c r="BO45" s="199"/>
      <c r="BP45" s="199"/>
      <c r="BQ45" s="199"/>
      <c r="BR45" s="199"/>
      <c r="BS45" s="199"/>
      <c r="BT45" s="199"/>
      <c r="BU45" s="199"/>
      <c r="BV45" s="199"/>
      <c r="BW45" s="199"/>
      <c r="BX45" s="199"/>
      <c r="BY45" s="199"/>
      <c r="BZ45" s="199"/>
      <c r="CA45" s="199"/>
      <c r="CB45" s="199"/>
      <c r="CC45" s="199"/>
      <c r="CD45" s="199"/>
      <c r="CE45" s="199"/>
      <c r="CF45" s="199"/>
      <c r="CG45" s="199"/>
      <c r="CH45" s="199"/>
      <c r="CI45" s="199"/>
      <c r="CJ45" s="199"/>
      <c r="CK45" s="199"/>
      <c r="CL45" s="199"/>
      <c r="CM45" s="199"/>
      <c r="CN45" s="199"/>
      <c r="CO45" s="199"/>
      <c r="CP45" s="199"/>
      <c r="CQ45" s="199"/>
      <c r="CR45" s="199"/>
      <c r="CS45" s="199"/>
      <c r="CT45" s="199"/>
      <c r="CU45" s="199"/>
      <c r="CV45" s="199"/>
      <c r="CW45" s="107"/>
      <c r="CX45" s="107"/>
      <c r="CY45" s="107"/>
      <c r="CZ45" s="107"/>
      <c r="DA45" s="107"/>
      <c r="DB45" s="107"/>
      <c r="DC45" s="107"/>
      <c r="DD45" s="107"/>
      <c r="DE45" s="136"/>
      <c r="DF45" s="136"/>
      <c r="DG45" s="136"/>
      <c r="DH45" s="136"/>
      <c r="DI45" s="136"/>
      <c r="DJ45" s="107"/>
      <c r="DK45" s="107"/>
      <c r="DL45" s="107"/>
      <c r="DM45" s="107"/>
      <c r="DN45" s="179"/>
      <c r="DO45" s="107"/>
      <c r="DP45" s="107"/>
      <c r="DQ45" s="107"/>
      <c r="DW45" s="136"/>
      <c r="DX45" s="136"/>
      <c r="DY45" s="136"/>
      <c r="DZ45" s="136"/>
      <c r="EA45" s="136"/>
      <c r="EB45" s="136"/>
      <c r="EC45" s="136"/>
      <c r="FR45" s="120"/>
      <c r="FS45" s="120"/>
      <c r="FT45" s="120"/>
      <c r="FU45" s="120"/>
      <c r="FV45" s="120"/>
      <c r="FW45" s="120"/>
      <c r="FX45" s="120"/>
      <c r="FY45" s="120"/>
      <c r="FZ45" s="120"/>
      <c r="GA45" s="120"/>
      <c r="GB45" s="120"/>
      <c r="GC45" s="120"/>
      <c r="GD45" s="120"/>
      <c r="GE45" s="120"/>
      <c r="GF45" s="235"/>
      <c r="GG45" s="235">
        <v>20000</v>
      </c>
      <c r="GH45" s="235">
        <v>0</v>
      </c>
      <c r="GI45" s="235">
        <v>0</v>
      </c>
      <c r="GJ45" s="235">
        <v>0</v>
      </c>
      <c r="GK45" s="235">
        <v>0</v>
      </c>
      <c r="GL45" s="235">
        <v>0</v>
      </c>
      <c r="GM45" s="235">
        <v>0</v>
      </c>
      <c r="GN45" s="235">
        <v>0</v>
      </c>
      <c r="GO45" s="235">
        <v>0</v>
      </c>
      <c r="GP45" s="235">
        <v>0</v>
      </c>
      <c r="GQ45" s="235">
        <v>0</v>
      </c>
      <c r="JN45" s="219" t="s">
        <v>546</v>
      </c>
      <c r="JO45" s="122">
        <v>174436.52024283569</v>
      </c>
      <c r="JP45" s="122">
        <v>167993.74375494232</v>
      </c>
      <c r="JQ45" s="122">
        <v>164886.79182011978</v>
      </c>
      <c r="JR45" s="122">
        <v>151669.61189201096</v>
      </c>
      <c r="JS45" s="122">
        <v>140350.8819503978</v>
      </c>
      <c r="JT45" s="122">
        <v>129226.31036529504</v>
      </c>
      <c r="JU45" s="122">
        <v>120931.2320134308</v>
      </c>
      <c r="JV45" s="122">
        <v>110194.97714134888</v>
      </c>
      <c r="JW45" s="122">
        <v>99458.722269266946</v>
      </c>
      <c r="JX45" s="122">
        <v>88722.467397185013</v>
      </c>
      <c r="JY45" s="122">
        <v>81980.865012732073</v>
      </c>
      <c r="JZ45" s="122">
        <v>76126.963181085564</v>
      </c>
      <c r="KA45" s="122">
        <v>70273.061349439042</v>
      </c>
      <c r="KB45" s="122">
        <v>65941.820714038273</v>
      </c>
      <c r="KC45" s="122">
        <v>61966.807235222768</v>
      </c>
      <c r="KD45" s="122">
        <v>57991.793756407249</v>
      </c>
      <c r="KE45" s="122">
        <v>54016.780277591744</v>
      </c>
      <c r="KF45" s="122">
        <v>50041.76679877624</v>
      </c>
      <c r="KG45" s="122">
        <v>46066.753319960728</v>
      </c>
      <c r="KH45" s="122">
        <v>42091.739841145216</v>
      </c>
      <c r="KI45" s="122">
        <v>38116.726362329697</v>
      </c>
      <c r="KJ45" s="122">
        <v>34141.712883514185</v>
      </c>
      <c r="KK45" s="122">
        <v>30166.699404698673</v>
      </c>
      <c r="KL45" s="122">
        <v>26191.685925883157</v>
      </c>
      <c r="KM45" s="122">
        <v>22216.672447067642</v>
      </c>
    </row>
    <row r="46" spans="1:299" s="45" customFormat="1" hidden="1">
      <c r="A46" s="122" t="s">
        <v>427</v>
      </c>
      <c r="B46" s="16" t="s">
        <v>36</v>
      </c>
      <c r="C46" s="199"/>
      <c r="D46" s="199"/>
      <c r="E46" s="199"/>
      <c r="F46" s="199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07"/>
      <c r="T46" s="199"/>
      <c r="U46" s="199"/>
      <c r="V46" s="199"/>
      <c r="W46" s="199"/>
      <c r="X46" s="199"/>
      <c r="Y46" s="199"/>
      <c r="Z46" s="199"/>
      <c r="AA46" s="199"/>
      <c r="AB46" s="199"/>
      <c r="AC46" s="199"/>
      <c r="AD46" s="199"/>
      <c r="AE46" s="199"/>
      <c r="AF46" s="199"/>
      <c r="AG46" s="199"/>
      <c r="AH46" s="199"/>
      <c r="AI46" s="199"/>
      <c r="AJ46" s="199"/>
      <c r="AK46" s="199"/>
      <c r="AL46" s="199"/>
      <c r="AM46" s="199"/>
      <c r="AN46" s="199"/>
      <c r="AO46" s="199"/>
      <c r="AP46" s="199"/>
      <c r="AQ46" s="199"/>
      <c r="AR46" s="199"/>
      <c r="AS46" s="199"/>
      <c r="AT46" s="199"/>
      <c r="AU46" s="199"/>
      <c r="AV46" s="199"/>
      <c r="AW46" s="199"/>
      <c r="AX46" s="199"/>
      <c r="AY46" s="199"/>
      <c r="AZ46" s="199"/>
      <c r="BA46" s="199"/>
      <c r="BB46" s="199"/>
      <c r="BC46" s="199"/>
      <c r="BD46" s="199"/>
      <c r="BE46" s="199"/>
      <c r="BF46" s="199"/>
      <c r="BG46" s="199"/>
      <c r="BH46" s="199"/>
      <c r="BI46" s="199"/>
      <c r="BJ46" s="199"/>
      <c r="BK46" s="199"/>
      <c r="BL46" s="199"/>
      <c r="BM46" s="199"/>
      <c r="BN46" s="199"/>
      <c r="BO46" s="199"/>
      <c r="BP46" s="199"/>
      <c r="BQ46" s="199"/>
      <c r="BR46" s="199"/>
      <c r="BS46" s="199"/>
      <c r="BT46" s="199"/>
      <c r="BU46" s="199"/>
      <c r="BV46" s="199"/>
      <c r="BW46" s="199"/>
      <c r="BX46" s="199"/>
      <c r="BY46" s="199"/>
      <c r="BZ46" s="199"/>
      <c r="CA46" s="199"/>
      <c r="CB46" s="199"/>
      <c r="CC46" s="199"/>
      <c r="CD46" s="199"/>
      <c r="CE46" s="199"/>
      <c r="CF46" s="199"/>
      <c r="CG46" s="199"/>
      <c r="CH46" s="199"/>
      <c r="CI46" s="199"/>
      <c r="CJ46" s="199"/>
      <c r="CK46" s="199"/>
      <c r="CL46" s="199"/>
      <c r="CM46" s="199"/>
      <c r="CN46" s="199"/>
      <c r="CO46" s="199"/>
      <c r="CP46" s="199"/>
      <c r="CQ46" s="199"/>
      <c r="CR46" s="199"/>
      <c r="CS46" s="199"/>
      <c r="CT46" s="199"/>
      <c r="CU46" s="199"/>
      <c r="CV46" s="199"/>
      <c r="CW46" s="107"/>
      <c r="CX46" s="107"/>
      <c r="CY46" s="107"/>
      <c r="CZ46" s="107"/>
      <c r="DA46" s="107"/>
      <c r="DB46" s="107"/>
      <c r="DC46" s="107"/>
      <c r="DD46" s="107"/>
      <c r="DE46" s="136"/>
      <c r="DF46" s="136"/>
      <c r="DG46" s="136"/>
      <c r="DH46" s="136"/>
      <c r="DI46" s="136"/>
      <c r="DJ46" s="107"/>
      <c r="DK46" s="107"/>
      <c r="DL46" s="107"/>
      <c r="DM46" s="107"/>
      <c r="DN46" s="179"/>
      <c r="DO46" s="107"/>
      <c r="DP46" s="107"/>
      <c r="DQ46" s="107"/>
      <c r="DW46" s="136"/>
      <c r="DX46" s="136"/>
      <c r="DY46" s="136"/>
      <c r="DZ46" s="136"/>
      <c r="EA46" s="136"/>
      <c r="EB46" s="136"/>
      <c r="EC46" s="136"/>
      <c r="EM46" s="47">
        <v>44009</v>
      </c>
      <c r="EN46" s="47">
        <f t="shared" ref="EN46" si="641">EM46+7</f>
        <v>44016</v>
      </c>
      <c r="EO46" s="47">
        <f t="shared" ref="EO46" si="642">EN46+7</f>
        <v>44023</v>
      </c>
      <c r="EP46" s="47">
        <f t="shared" ref="EP46" si="643">EO46+7</f>
        <v>44030</v>
      </c>
      <c r="EQ46" s="47">
        <f t="shared" ref="EQ46" si="644">EP46+7</f>
        <v>44037</v>
      </c>
      <c r="ER46" s="47">
        <f t="shared" ref="ER46" si="645">EQ46+7</f>
        <v>44044</v>
      </c>
      <c r="ES46" s="47">
        <f t="shared" ref="ES46" si="646">ER46+7</f>
        <v>44051</v>
      </c>
      <c r="ET46" s="47">
        <f t="shared" ref="ET46" si="647">ES46+7</f>
        <v>44058</v>
      </c>
      <c r="EU46" s="47">
        <f t="shared" ref="EU46" si="648">ET46+7</f>
        <v>44065</v>
      </c>
      <c r="EV46" s="47">
        <f t="shared" ref="EV46" si="649">EU46+7</f>
        <v>44072</v>
      </c>
      <c r="EW46" s="47">
        <f t="shared" ref="EW46" si="650">EV46+7</f>
        <v>44079</v>
      </c>
      <c r="EX46" s="47">
        <f t="shared" ref="EX46" si="651">EW46+7</f>
        <v>44086</v>
      </c>
      <c r="EY46" s="47">
        <f t="shared" ref="EY46" si="652">EX46+7</f>
        <v>44093</v>
      </c>
      <c r="EZ46" s="47">
        <f t="shared" ref="EZ46" si="653">EY46+7</f>
        <v>44100</v>
      </c>
      <c r="FA46" s="47">
        <f t="shared" ref="FA46" si="654">EZ46+7</f>
        <v>44107</v>
      </c>
      <c r="FB46" s="47">
        <f t="shared" ref="FB46" si="655">FA46+7</f>
        <v>44114</v>
      </c>
      <c r="FC46" s="47">
        <f t="shared" ref="FC46" si="656">FB46+7</f>
        <v>44121</v>
      </c>
      <c r="FD46" s="47">
        <f t="shared" ref="FD46" si="657">FC46+7</f>
        <v>44128</v>
      </c>
      <c r="FE46" s="47">
        <f t="shared" ref="FE46" si="658">FD46+7</f>
        <v>44135</v>
      </c>
      <c r="FF46" s="47">
        <f t="shared" ref="FF46" si="659">FE46+7</f>
        <v>44142</v>
      </c>
      <c r="FG46" s="47">
        <f t="shared" ref="FG46" si="660">FF46+7</f>
        <v>44149</v>
      </c>
      <c r="FH46" s="47">
        <f t="shared" ref="FH46" si="661">FG46+7</f>
        <v>44156</v>
      </c>
      <c r="FI46" s="47">
        <f t="shared" ref="FI46" si="662">FH46+7</f>
        <v>44163</v>
      </c>
      <c r="FJ46" s="47">
        <f t="shared" ref="FJ46" si="663">FI46+7</f>
        <v>44170</v>
      </c>
      <c r="FK46" s="47">
        <f t="shared" ref="FK46" si="664">FJ46+7</f>
        <v>44177</v>
      </c>
      <c r="FL46" s="47">
        <f t="shared" ref="FL46" si="665">FK46+7</f>
        <v>44184</v>
      </c>
      <c r="FM46" s="47">
        <f t="shared" ref="FM46" si="666">FL46+7</f>
        <v>44191</v>
      </c>
      <c r="FN46" s="47">
        <f t="shared" ref="FN46" si="667">FM46+7</f>
        <v>44198</v>
      </c>
      <c r="FO46" s="47">
        <f t="shared" ref="FO46" si="668">FN46+7</f>
        <v>44205</v>
      </c>
      <c r="FP46" s="47">
        <f t="shared" ref="FP46" si="669">FO46+7</f>
        <v>44212</v>
      </c>
      <c r="FQ46" s="47">
        <f t="shared" ref="FQ46" si="670">FP46+7</f>
        <v>44219</v>
      </c>
      <c r="FR46" s="47">
        <f t="shared" ref="FR46" si="671">FQ46+7</f>
        <v>44226</v>
      </c>
      <c r="FS46" s="47">
        <f t="shared" ref="FS46" si="672">FR46+7</f>
        <v>44233</v>
      </c>
      <c r="FT46" s="47">
        <f t="shared" ref="FT46" si="673">FS46+7</f>
        <v>44240</v>
      </c>
      <c r="FU46" s="47">
        <f t="shared" ref="FU46" si="674">FT46+7</f>
        <v>44247</v>
      </c>
      <c r="FV46" s="47">
        <f t="shared" ref="FV46" si="675">FU46+7</f>
        <v>44254</v>
      </c>
      <c r="FW46" s="47">
        <f t="shared" ref="FW46" si="676">FV46+7</f>
        <v>44261</v>
      </c>
      <c r="FX46" s="47">
        <f t="shared" ref="FX46" si="677">FW46+7</f>
        <v>44268</v>
      </c>
      <c r="FY46" s="47">
        <f t="shared" ref="FY46" si="678">FX46+7</f>
        <v>44275</v>
      </c>
      <c r="FZ46" s="47">
        <f t="shared" ref="FZ46" si="679">FY46+7</f>
        <v>44282</v>
      </c>
      <c r="GA46" s="47">
        <f t="shared" ref="GA46" si="680">FZ46+7</f>
        <v>44289</v>
      </c>
      <c r="GB46" s="47">
        <f t="shared" ref="GB46" si="681">GA46+7</f>
        <v>44296</v>
      </c>
      <c r="GC46" s="47">
        <f t="shared" ref="GC46" si="682">GB46+7</f>
        <v>44303</v>
      </c>
      <c r="GD46" s="47">
        <f t="shared" ref="GD46" si="683">GC46+7</f>
        <v>44310</v>
      </c>
      <c r="GE46" s="47">
        <f t="shared" ref="GE46" si="684">GD46+7</f>
        <v>44317</v>
      </c>
      <c r="GF46" s="47">
        <f t="shared" ref="GF46" si="685">GE46+7</f>
        <v>44324</v>
      </c>
      <c r="GG46" s="47">
        <f t="shared" ref="GG46" si="686">GF46+7</f>
        <v>44331</v>
      </c>
      <c r="GH46" s="47">
        <f t="shared" ref="GH46" si="687">GG46+7</f>
        <v>44338</v>
      </c>
      <c r="GI46" s="47">
        <f t="shared" ref="GI46" si="688">GH46+7</f>
        <v>44345</v>
      </c>
      <c r="GJ46" s="47">
        <f t="shared" ref="GJ46" si="689">GI46+7</f>
        <v>44352</v>
      </c>
      <c r="GK46" s="47">
        <f t="shared" ref="GK46" si="690">GJ46+7</f>
        <v>44359</v>
      </c>
      <c r="GL46" s="47">
        <f t="shared" ref="GL46" si="691">GK46+7</f>
        <v>44366</v>
      </c>
      <c r="GM46" s="47">
        <f t="shared" ref="GM46" si="692">GL46+7</f>
        <v>44373</v>
      </c>
      <c r="GN46" s="47">
        <f t="shared" ref="GN46" si="693">GM46+7</f>
        <v>44380</v>
      </c>
      <c r="GO46" s="47">
        <f t="shared" ref="GO46" si="694">GN46+7</f>
        <v>44387</v>
      </c>
      <c r="GP46" s="47">
        <f t="shared" ref="GP46" si="695">GO46+7</f>
        <v>44394</v>
      </c>
      <c r="GQ46" s="47">
        <f t="shared" ref="GQ46" si="696">GP46+7</f>
        <v>44401</v>
      </c>
      <c r="GR46" s="47">
        <f t="shared" ref="GR46" si="697">GQ46+7</f>
        <v>44408</v>
      </c>
      <c r="GS46" s="47">
        <f t="shared" ref="GS46" si="698">GR46+7</f>
        <v>44415</v>
      </c>
      <c r="GT46" s="47">
        <f t="shared" ref="GT46" si="699">GS46+7</f>
        <v>44422</v>
      </c>
      <c r="GU46" s="47">
        <f t="shared" ref="GU46" si="700">GT46+7</f>
        <v>44429</v>
      </c>
      <c r="GV46" s="47">
        <f t="shared" ref="GV46" si="701">GU46+7</f>
        <v>44436</v>
      </c>
      <c r="GW46" s="47">
        <f t="shared" ref="GW46" si="702">GV46+7</f>
        <v>44443</v>
      </c>
      <c r="GX46" s="47">
        <f t="shared" ref="GX46" si="703">GW46+7</f>
        <v>44450</v>
      </c>
      <c r="GY46" s="47">
        <f t="shared" ref="GY46" si="704">GX46+7</f>
        <v>44457</v>
      </c>
      <c r="GZ46" s="47">
        <f t="shared" ref="GZ46" si="705">GY46+7</f>
        <v>44464</v>
      </c>
      <c r="HA46" s="47">
        <f t="shared" ref="HA46" si="706">GZ46+7</f>
        <v>44471</v>
      </c>
      <c r="HB46" s="47">
        <f t="shared" ref="HB46" si="707">HA46+7</f>
        <v>44478</v>
      </c>
      <c r="HC46" s="47">
        <f t="shared" ref="HC46" si="708">HB46+7</f>
        <v>44485</v>
      </c>
      <c r="HD46" s="47">
        <f t="shared" ref="HD46" si="709">HC46+7</f>
        <v>44492</v>
      </c>
      <c r="HE46" s="47">
        <f t="shared" ref="HE46" si="710">HD46+7</f>
        <v>44499</v>
      </c>
      <c r="HF46" s="47">
        <f t="shared" ref="HF46" si="711">HE46+7</f>
        <v>44506</v>
      </c>
      <c r="HG46" s="47">
        <f t="shared" ref="HG46" si="712">HF46+7</f>
        <v>44513</v>
      </c>
      <c r="HH46" s="47">
        <f t="shared" ref="HH46" si="713">HG46+7</f>
        <v>44520</v>
      </c>
      <c r="HI46" s="47">
        <f t="shared" ref="HI46" si="714">HH46+7</f>
        <v>44527</v>
      </c>
      <c r="HJ46" s="47">
        <f t="shared" ref="HJ46" si="715">HI46+7</f>
        <v>44534</v>
      </c>
      <c r="HK46" s="47">
        <f t="shared" ref="HK46" si="716">HJ46+7</f>
        <v>44541</v>
      </c>
      <c r="HL46" s="47">
        <f t="shared" ref="HL46" si="717">HK46+7</f>
        <v>44548</v>
      </c>
      <c r="HM46" s="47">
        <f t="shared" ref="HM46" si="718">HL46+7</f>
        <v>44555</v>
      </c>
      <c r="HN46" s="47">
        <f t="shared" ref="HN46" si="719">HM46+7</f>
        <v>44562</v>
      </c>
      <c r="HO46" s="47">
        <f t="shared" ref="HO46" si="720">HN46+7</f>
        <v>44569</v>
      </c>
      <c r="HP46" s="47">
        <f t="shared" ref="HP46" si="721">HO46+7</f>
        <v>44576</v>
      </c>
      <c r="HQ46" s="47">
        <f t="shared" ref="HQ46" si="722">HP46+7</f>
        <v>44583</v>
      </c>
      <c r="HR46" s="47">
        <f t="shared" ref="HR46" si="723">HQ46+7</f>
        <v>44590</v>
      </c>
      <c r="HS46" s="47">
        <f t="shared" ref="HS46" si="724">HR46+7</f>
        <v>44597</v>
      </c>
      <c r="HT46" s="47">
        <f t="shared" ref="HT46" si="725">HS46+7</f>
        <v>44604</v>
      </c>
      <c r="HU46" s="47">
        <f t="shared" ref="HU46" si="726">HT46+7</f>
        <v>44611</v>
      </c>
      <c r="HV46" s="47">
        <f t="shared" ref="HV46" si="727">HU46+7</f>
        <v>44618</v>
      </c>
      <c r="HW46" s="47">
        <f t="shared" ref="HW46" si="728">HV46+7</f>
        <v>44625</v>
      </c>
      <c r="HX46" s="47">
        <f t="shared" ref="HX46" si="729">HW46+7</f>
        <v>44632</v>
      </c>
      <c r="HY46" s="47">
        <f t="shared" ref="HY46" si="730">HX46+7</f>
        <v>44639</v>
      </c>
      <c r="HZ46" s="47">
        <f t="shared" ref="HZ46" si="731">HY46+7</f>
        <v>44646</v>
      </c>
      <c r="IA46" s="47">
        <f t="shared" ref="IA46" si="732">HZ46+7</f>
        <v>44653</v>
      </c>
      <c r="IB46" s="47">
        <f t="shared" ref="IB46" si="733">IA46+7</f>
        <v>44660</v>
      </c>
      <c r="IC46" s="47">
        <f t="shared" ref="IC46" si="734">IB46+7</f>
        <v>44667</v>
      </c>
      <c r="ID46" s="47">
        <f t="shared" ref="ID46" si="735">IC46+7</f>
        <v>44674</v>
      </c>
      <c r="IE46" s="47">
        <f t="shared" ref="IE46" si="736">ID46+7</f>
        <v>44681</v>
      </c>
      <c r="IF46" s="47">
        <f t="shared" ref="IF46" si="737">IE46+7</f>
        <v>44688</v>
      </c>
      <c r="IG46" s="47">
        <f t="shared" ref="IG46" si="738">IF46+7</f>
        <v>44695</v>
      </c>
      <c r="IH46" s="47">
        <f t="shared" ref="IH46" si="739">IG46+7</f>
        <v>44702</v>
      </c>
      <c r="II46" s="47">
        <f t="shared" ref="II46" si="740">IH46+7</f>
        <v>44709</v>
      </c>
      <c r="IJ46" s="47">
        <f t="shared" ref="IJ46" si="741">II46+7</f>
        <v>44716</v>
      </c>
      <c r="IK46" s="47">
        <f t="shared" ref="IK46" si="742">IJ46+7</f>
        <v>44723</v>
      </c>
      <c r="IL46" s="47">
        <f t="shared" ref="IL46" si="743">IK46+7</f>
        <v>44730</v>
      </c>
      <c r="IM46" s="47">
        <f t="shared" ref="IM46" si="744">IL46+7</f>
        <v>44737</v>
      </c>
      <c r="IN46" s="47">
        <f t="shared" ref="IN46" si="745">IM46+7</f>
        <v>44744</v>
      </c>
      <c r="IO46" s="47">
        <f t="shared" ref="IO46" si="746">IN46+7</f>
        <v>44751</v>
      </c>
      <c r="IP46" s="47">
        <f t="shared" ref="IP46" si="747">IO46+7</f>
        <v>44758</v>
      </c>
      <c r="IQ46" s="47">
        <f t="shared" ref="IQ46" si="748">IP46+7</f>
        <v>44765</v>
      </c>
      <c r="IR46" s="47">
        <f t="shared" ref="IR46" si="749">IQ46+7</f>
        <v>44772</v>
      </c>
      <c r="IS46" s="47">
        <f t="shared" ref="IS46" si="750">IR46+7</f>
        <v>44779</v>
      </c>
      <c r="IT46" s="47">
        <f t="shared" ref="IT46" si="751">IS46+7</f>
        <v>44786</v>
      </c>
      <c r="IU46" s="47">
        <f t="shared" ref="IU46" si="752">IT46+7</f>
        <v>44793</v>
      </c>
      <c r="IV46" s="47">
        <f t="shared" ref="IV46" si="753">IU46+7</f>
        <v>44800</v>
      </c>
      <c r="IW46" s="47">
        <f t="shared" ref="IW46" si="754">IV46+7</f>
        <v>44807</v>
      </c>
      <c r="IX46" s="47">
        <f t="shared" ref="IX46" si="755">IW46+7</f>
        <v>44814</v>
      </c>
      <c r="IY46" s="47">
        <f t="shared" ref="IY46" si="756">IX46+7</f>
        <v>44821</v>
      </c>
      <c r="IZ46" s="47">
        <f t="shared" ref="IZ46" si="757">IY46+7</f>
        <v>44828</v>
      </c>
      <c r="JA46" s="47">
        <f t="shared" ref="JA46" si="758">IZ46+7</f>
        <v>44835</v>
      </c>
      <c r="JB46" s="47">
        <f t="shared" ref="JB46" si="759">JA46+7</f>
        <v>44842</v>
      </c>
      <c r="JC46" s="47">
        <f t="shared" ref="JC46" si="760">JB46+7</f>
        <v>44849</v>
      </c>
      <c r="JD46" s="47">
        <f t="shared" ref="JD46" si="761">JC46+7</f>
        <v>44856</v>
      </c>
      <c r="JE46" s="47">
        <f t="shared" ref="JE46" si="762">JD46+7</f>
        <v>44863</v>
      </c>
      <c r="JF46" s="47">
        <f t="shared" ref="JF46" si="763">JE46+7</f>
        <v>44870</v>
      </c>
      <c r="JG46" s="47">
        <f t="shared" ref="JG46" si="764">JF46+7</f>
        <v>44877</v>
      </c>
      <c r="JH46" s="47">
        <f t="shared" ref="JH46" si="765">JG46+7</f>
        <v>44884</v>
      </c>
      <c r="JI46" s="47">
        <f t="shared" ref="JI46" si="766">JH46+7</f>
        <v>44891</v>
      </c>
      <c r="JJ46" s="47">
        <f t="shared" ref="JJ46" si="767">JI46+7</f>
        <v>44898</v>
      </c>
      <c r="JK46" s="12">
        <f t="shared" ref="JK46" si="768">JJ46+7</f>
        <v>44905</v>
      </c>
      <c r="JL46" s="12">
        <f t="shared" ref="JL46" si="769">JK46+7</f>
        <v>44912</v>
      </c>
      <c r="JM46" s="12">
        <f t="shared" ref="JM46" si="770">JL46+7</f>
        <v>44919</v>
      </c>
      <c r="JN46" s="12">
        <f t="shared" ref="JN46" si="771">JM46+7</f>
        <v>44926</v>
      </c>
      <c r="JO46" s="12">
        <f t="shared" ref="JO46" si="772">JN46+7</f>
        <v>44933</v>
      </c>
      <c r="JP46" s="12">
        <f t="shared" ref="JP46" si="773">JO46+7</f>
        <v>44940</v>
      </c>
      <c r="JQ46" s="12">
        <f t="shared" ref="JQ46" si="774">JP46+7</f>
        <v>44947</v>
      </c>
      <c r="JR46" s="12">
        <f t="shared" ref="JR46" si="775">JQ46+7</f>
        <v>44954</v>
      </c>
      <c r="JS46" s="12">
        <f t="shared" ref="JS46" si="776">JR46+7</f>
        <v>44961</v>
      </c>
      <c r="JT46" s="12">
        <f t="shared" ref="JT46" si="777">JS46+7</f>
        <v>44968</v>
      </c>
      <c r="JU46" s="12">
        <f t="shared" ref="JU46" si="778">JT46+7</f>
        <v>44975</v>
      </c>
      <c r="JV46" s="12">
        <f t="shared" ref="JV46" si="779">JU46+7</f>
        <v>44982</v>
      </c>
      <c r="JW46" s="12">
        <f t="shared" ref="JW46" si="780">JV46+7</f>
        <v>44989</v>
      </c>
      <c r="JX46" s="12">
        <f t="shared" ref="JX46" si="781">JW46+7</f>
        <v>44996</v>
      </c>
      <c r="JY46" s="12">
        <f t="shared" ref="JY46" si="782">JX46+7</f>
        <v>45003</v>
      </c>
      <c r="JZ46" s="12">
        <f t="shared" ref="JZ46" si="783">JY46+7</f>
        <v>45010</v>
      </c>
      <c r="KA46" s="12">
        <f t="shared" ref="KA46" si="784">JZ46+7</f>
        <v>45017</v>
      </c>
      <c r="KB46" s="12">
        <f t="shared" ref="KB46" si="785">KA46+7</f>
        <v>45024</v>
      </c>
      <c r="KC46" s="12">
        <f t="shared" ref="KC46" si="786">KB46+7</f>
        <v>45031</v>
      </c>
      <c r="KD46" s="12">
        <f t="shared" ref="KD46" si="787">KC46+7</f>
        <v>45038</v>
      </c>
      <c r="KE46" s="12">
        <f t="shared" ref="KE46" si="788">KD46+7</f>
        <v>45045</v>
      </c>
      <c r="KF46" s="12">
        <f t="shared" ref="KF46" si="789">KE46+7</f>
        <v>45052</v>
      </c>
      <c r="KG46" s="12">
        <f t="shared" ref="KG46" si="790">KF46+7</f>
        <v>45059</v>
      </c>
      <c r="KH46" s="12">
        <f t="shared" ref="KH46" si="791">KG46+7</f>
        <v>45066</v>
      </c>
      <c r="KI46" s="12">
        <f t="shared" ref="KI46" si="792">KH46+7</f>
        <v>45073</v>
      </c>
      <c r="KJ46" s="12">
        <f t="shared" ref="KJ46" si="793">KI46+7</f>
        <v>45080</v>
      </c>
      <c r="KK46" s="12">
        <f t="shared" ref="KK46" si="794">KJ46+7</f>
        <v>45087</v>
      </c>
      <c r="KL46" s="12">
        <f t="shared" ref="KL46" si="795">KK46+7</f>
        <v>45094</v>
      </c>
      <c r="KM46" s="12">
        <f t="shared" ref="KM46" si="796">KL46+7</f>
        <v>45101</v>
      </c>
    </row>
    <row r="47" spans="1:299" s="45" customFormat="1" hidden="1">
      <c r="A47" s="122"/>
      <c r="B47" s="17" t="s">
        <v>428</v>
      </c>
      <c r="C47" s="199"/>
      <c r="D47" s="199"/>
      <c r="E47" s="199"/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07"/>
      <c r="T47" s="199"/>
      <c r="U47" s="199"/>
      <c r="V47" s="199"/>
      <c r="W47" s="199"/>
      <c r="X47" s="199"/>
      <c r="Y47" s="199"/>
      <c r="Z47" s="199"/>
      <c r="AA47" s="199"/>
      <c r="AB47" s="199"/>
      <c r="AC47" s="199"/>
      <c r="AD47" s="199"/>
      <c r="AE47" s="199"/>
      <c r="AF47" s="199"/>
      <c r="AG47" s="199"/>
      <c r="AH47" s="199"/>
      <c r="AI47" s="199"/>
      <c r="AJ47" s="199"/>
      <c r="AK47" s="199"/>
      <c r="AL47" s="199"/>
      <c r="AM47" s="199"/>
      <c r="AN47" s="199"/>
      <c r="AO47" s="199"/>
      <c r="AP47" s="199"/>
      <c r="AQ47" s="199"/>
      <c r="AR47" s="199"/>
      <c r="AS47" s="199"/>
      <c r="AT47" s="199"/>
      <c r="AU47" s="199"/>
      <c r="AV47" s="199"/>
      <c r="AW47" s="199"/>
      <c r="AX47" s="199"/>
      <c r="AY47" s="199"/>
      <c r="AZ47" s="199"/>
      <c r="BA47" s="199"/>
      <c r="BB47" s="199"/>
      <c r="BC47" s="199"/>
      <c r="BD47" s="199"/>
      <c r="BE47" s="199"/>
      <c r="BF47" s="199"/>
      <c r="BG47" s="199"/>
      <c r="BH47" s="199"/>
      <c r="BI47" s="199"/>
      <c r="BJ47" s="199"/>
      <c r="BK47" s="199"/>
      <c r="BL47" s="199"/>
      <c r="BM47" s="199"/>
      <c r="BN47" s="199"/>
      <c r="BO47" s="199"/>
      <c r="BP47" s="199"/>
      <c r="BQ47" s="199"/>
      <c r="BR47" s="199"/>
      <c r="BS47" s="199"/>
      <c r="BT47" s="199"/>
      <c r="BU47" s="199"/>
      <c r="BV47" s="199"/>
      <c r="BW47" s="199"/>
      <c r="BX47" s="199"/>
      <c r="BY47" s="199"/>
      <c r="BZ47" s="199"/>
      <c r="CA47" s="199"/>
      <c r="CB47" s="199"/>
      <c r="CC47" s="199"/>
      <c r="CD47" s="199"/>
      <c r="CE47" s="199"/>
      <c r="CF47" s="199"/>
      <c r="CG47" s="199"/>
      <c r="CH47" s="199"/>
      <c r="CI47" s="199"/>
      <c r="CJ47" s="199"/>
      <c r="CK47" s="199"/>
      <c r="CL47" s="199"/>
      <c r="CM47" s="199"/>
      <c r="CN47" s="199"/>
      <c r="CO47" s="199"/>
      <c r="CP47" s="199"/>
      <c r="CQ47" s="199"/>
      <c r="CR47" s="199"/>
      <c r="CS47" s="199"/>
      <c r="CT47" s="199"/>
      <c r="CU47" s="199"/>
      <c r="CV47" s="199"/>
      <c r="CW47" s="107"/>
      <c r="CX47" s="107"/>
      <c r="CY47" s="107"/>
      <c r="CZ47" s="107"/>
      <c r="DA47" s="107"/>
      <c r="DB47" s="107"/>
      <c r="DC47" s="107"/>
      <c r="DD47" s="107"/>
      <c r="DE47" s="136"/>
      <c r="DF47" s="136"/>
      <c r="DG47" s="136"/>
      <c r="DH47" s="136"/>
      <c r="DI47" s="136"/>
      <c r="DJ47" s="107"/>
      <c r="DK47" s="107"/>
      <c r="DL47" s="107"/>
      <c r="DM47" s="107"/>
      <c r="DN47" s="179"/>
      <c r="DO47" s="107"/>
      <c r="DP47" s="107"/>
      <c r="DQ47" s="107"/>
      <c r="DW47" s="136"/>
      <c r="DX47" s="136"/>
      <c r="DY47" s="136"/>
      <c r="DZ47" s="136"/>
      <c r="EA47" s="136"/>
      <c r="EB47" s="136"/>
      <c r="EC47" s="136"/>
      <c r="EM47" s="8" t="s">
        <v>394</v>
      </c>
      <c r="EN47" s="8" t="s">
        <v>395</v>
      </c>
      <c r="EO47" s="8" t="s">
        <v>396</v>
      </c>
      <c r="EP47" s="8" t="s">
        <v>397</v>
      </c>
      <c r="EQ47" s="8" t="s">
        <v>398</v>
      </c>
      <c r="ER47" s="8" t="s">
        <v>399</v>
      </c>
      <c r="ES47" s="8" t="s">
        <v>403</v>
      </c>
      <c r="ET47" s="8" t="s">
        <v>404</v>
      </c>
      <c r="EU47" s="8" t="s">
        <v>405</v>
      </c>
      <c r="EV47" s="8" t="s">
        <v>406</v>
      </c>
      <c r="EW47" s="8" t="s">
        <v>407</v>
      </c>
      <c r="EX47" s="8" t="s">
        <v>411</v>
      </c>
      <c r="EY47" s="8" t="s">
        <v>412</v>
      </c>
      <c r="EZ47" s="8" t="s">
        <v>413</v>
      </c>
      <c r="FA47" s="8" t="s">
        <v>414</v>
      </c>
      <c r="FB47" s="8" t="s">
        <v>415</v>
      </c>
      <c r="FC47" s="8" t="s">
        <v>416</v>
      </c>
      <c r="FD47" s="8" t="s">
        <v>417</v>
      </c>
      <c r="FE47" s="8" t="s">
        <v>418</v>
      </c>
      <c r="FF47" s="8" t="s">
        <v>419</v>
      </c>
      <c r="FG47" s="8" t="s">
        <v>420</v>
      </c>
      <c r="FH47" s="8" t="s">
        <v>421</v>
      </c>
      <c r="FI47" s="8" t="s">
        <v>422</v>
      </c>
      <c r="FJ47" s="8" t="s">
        <v>423</v>
      </c>
      <c r="FK47" s="8" t="s">
        <v>424</v>
      </c>
      <c r="FL47" s="8" t="s">
        <v>425</v>
      </c>
      <c r="FM47" s="8" t="s">
        <v>426</v>
      </c>
      <c r="FN47" s="8" t="s">
        <v>430</v>
      </c>
      <c r="FO47" s="8" t="s">
        <v>431</v>
      </c>
      <c r="FP47" s="8" t="s">
        <v>432</v>
      </c>
      <c r="FQ47" s="8" t="s">
        <v>433</v>
      </c>
      <c r="FR47" s="8" t="s">
        <v>434</v>
      </c>
      <c r="FS47" s="8" t="s">
        <v>436</v>
      </c>
      <c r="FT47" s="8" t="s">
        <v>437</v>
      </c>
      <c r="FU47" s="8" t="s">
        <v>438</v>
      </c>
      <c r="FV47" s="8" t="s">
        <v>439</v>
      </c>
      <c r="FW47" s="8" t="s">
        <v>471</v>
      </c>
      <c r="FX47" s="8" t="s">
        <v>472</v>
      </c>
      <c r="FY47" s="8" t="s">
        <v>473</v>
      </c>
      <c r="FZ47" s="8" t="s">
        <v>474</v>
      </c>
      <c r="GA47" s="8" t="s">
        <v>480</v>
      </c>
      <c r="GB47" s="8" t="s">
        <v>481</v>
      </c>
      <c r="GC47" s="8" t="s">
        <v>482</v>
      </c>
      <c r="GD47" s="8" t="s">
        <v>483</v>
      </c>
      <c r="GE47" s="8" t="s">
        <v>484</v>
      </c>
      <c r="GF47" s="8" t="s">
        <v>485</v>
      </c>
      <c r="GG47" s="8" t="s">
        <v>486</v>
      </c>
      <c r="GH47" s="8" t="s">
        <v>487</v>
      </c>
      <c r="GI47" s="8" t="s">
        <v>488</v>
      </c>
      <c r="GJ47" s="8" t="s">
        <v>489</v>
      </c>
      <c r="GK47" s="8" t="s">
        <v>490</v>
      </c>
      <c r="GL47" s="8" t="s">
        <v>491</v>
      </c>
      <c r="GM47" s="8" t="s">
        <v>492</v>
      </c>
      <c r="GN47" s="8" t="s">
        <v>493</v>
      </c>
      <c r="GO47" s="8" t="s">
        <v>494</v>
      </c>
      <c r="GP47" s="8" t="s">
        <v>495</v>
      </c>
      <c r="GQ47" s="8" t="s">
        <v>496</v>
      </c>
      <c r="GR47" s="8" t="s">
        <v>499</v>
      </c>
      <c r="GS47" s="8" t="s">
        <v>500</v>
      </c>
      <c r="GT47" s="8" t="s">
        <v>501</v>
      </c>
      <c r="GU47" s="8" t="s">
        <v>502</v>
      </c>
      <c r="GV47" s="8" t="s">
        <v>503</v>
      </c>
      <c r="GW47" s="8" t="s">
        <v>504</v>
      </c>
      <c r="GX47" s="8" t="s">
        <v>505</v>
      </c>
      <c r="GY47" s="8" t="s">
        <v>506</v>
      </c>
      <c r="GZ47" s="8" t="s">
        <v>507</v>
      </c>
      <c r="HA47" s="8" t="s">
        <v>508</v>
      </c>
      <c r="HB47" s="8" t="s">
        <v>509</v>
      </c>
      <c r="HC47" s="8" t="s">
        <v>510</v>
      </c>
      <c r="HD47" s="8" t="s">
        <v>511</v>
      </c>
      <c r="HE47" s="8" t="s">
        <v>512</v>
      </c>
      <c r="HF47" s="8" t="s">
        <v>513</v>
      </c>
      <c r="HG47" s="8" t="s">
        <v>514</v>
      </c>
      <c r="HH47" s="8" t="s">
        <v>515</v>
      </c>
      <c r="HI47" s="8" t="s">
        <v>516</v>
      </c>
      <c r="HJ47" s="8" t="s">
        <v>517</v>
      </c>
      <c r="HK47" s="8" t="s">
        <v>518</v>
      </c>
      <c r="HL47" s="8" t="s">
        <v>519</v>
      </c>
      <c r="HM47" s="8" t="s">
        <v>520</v>
      </c>
      <c r="HN47" s="8" t="s">
        <v>521</v>
      </c>
      <c r="HO47" s="8" t="s">
        <v>522</v>
      </c>
      <c r="HP47" s="8" t="s">
        <v>523</v>
      </c>
      <c r="HQ47" s="8" t="s">
        <v>524</v>
      </c>
      <c r="HR47" s="8" t="s">
        <v>525</v>
      </c>
      <c r="HS47" s="8" t="s">
        <v>526</v>
      </c>
      <c r="HT47" s="8" t="s">
        <v>527</v>
      </c>
      <c r="HU47" s="8" t="s">
        <v>528</v>
      </c>
      <c r="HV47" s="8" t="s">
        <v>529</v>
      </c>
      <c r="HW47" s="8" t="s">
        <v>530</v>
      </c>
      <c r="HX47" s="8" t="s">
        <v>531</v>
      </c>
      <c r="HY47" s="8" t="s">
        <v>532</v>
      </c>
      <c r="HZ47" s="8" t="s">
        <v>533</v>
      </c>
      <c r="IA47" s="8" t="s">
        <v>534</v>
      </c>
      <c r="IB47" s="8" t="s">
        <v>547</v>
      </c>
      <c r="IC47" s="8" t="s">
        <v>548</v>
      </c>
      <c r="ID47" s="8" t="s">
        <v>549</v>
      </c>
      <c r="IE47" s="8" t="s">
        <v>550</v>
      </c>
      <c r="IF47" s="8" t="s">
        <v>553</v>
      </c>
      <c r="IG47" s="8" t="s">
        <v>554</v>
      </c>
      <c r="IH47" s="8" t="s">
        <v>555</v>
      </c>
      <c r="II47" s="8" t="s">
        <v>556</v>
      </c>
      <c r="IJ47" s="8" t="s">
        <v>564</v>
      </c>
      <c r="IK47" s="8" t="s">
        <v>565</v>
      </c>
      <c r="IL47" s="8" t="s">
        <v>566</v>
      </c>
      <c r="IM47" s="8" t="s">
        <v>567</v>
      </c>
      <c r="IN47" s="8" t="s">
        <v>568</v>
      </c>
      <c r="IO47" s="8" t="s">
        <v>569</v>
      </c>
      <c r="IP47" s="8" t="s">
        <v>570</v>
      </c>
      <c r="IQ47" s="8" t="s">
        <v>571</v>
      </c>
      <c r="IR47" s="8" t="s">
        <v>572</v>
      </c>
      <c r="IS47" s="8" t="s">
        <v>573</v>
      </c>
      <c r="IT47" s="8" t="s">
        <v>574</v>
      </c>
      <c r="IU47" s="8" t="s">
        <v>575</v>
      </c>
      <c r="IV47" s="8" t="s">
        <v>576</v>
      </c>
      <c r="IW47" s="8" t="s">
        <v>603</v>
      </c>
      <c r="IX47" s="8" t="s">
        <v>604</v>
      </c>
      <c r="IY47" s="8" t="s">
        <v>605</v>
      </c>
      <c r="IZ47" s="8" t="s">
        <v>606</v>
      </c>
      <c r="JA47" s="8" t="s">
        <v>621</v>
      </c>
      <c r="JB47" s="8" t="s">
        <v>622</v>
      </c>
      <c r="JC47" s="8" t="s">
        <v>623</v>
      </c>
      <c r="JD47" s="8" t="s">
        <v>624</v>
      </c>
      <c r="JE47" s="8" t="s">
        <v>625</v>
      </c>
      <c r="JF47" s="8" t="s">
        <v>626</v>
      </c>
      <c r="JG47" s="8" t="s">
        <v>627</v>
      </c>
      <c r="JH47" s="8" t="s">
        <v>628</v>
      </c>
      <c r="JI47" s="8" t="s">
        <v>629</v>
      </c>
      <c r="JJ47" s="8" t="s">
        <v>631</v>
      </c>
      <c r="JK47" s="8" t="s">
        <v>632</v>
      </c>
      <c r="JL47" s="8" t="s">
        <v>633</v>
      </c>
      <c r="JM47" s="8" t="s">
        <v>634</v>
      </c>
      <c r="JN47" s="8" t="s">
        <v>635</v>
      </c>
      <c r="JO47" s="8" t="s">
        <v>642</v>
      </c>
      <c r="JP47" s="8" t="s">
        <v>643</v>
      </c>
      <c r="JQ47" s="8" t="s">
        <v>644</v>
      </c>
      <c r="JR47" s="8" t="s">
        <v>645</v>
      </c>
      <c r="JS47" s="8" t="s">
        <v>648</v>
      </c>
      <c r="JT47" s="8" t="s">
        <v>649</v>
      </c>
      <c r="JU47" s="8" t="s">
        <v>650</v>
      </c>
      <c r="JV47" s="8" t="s">
        <v>651</v>
      </c>
      <c r="JW47" s="8" t="s">
        <v>680</v>
      </c>
      <c r="JX47" s="8" t="s">
        <v>681</v>
      </c>
      <c r="JY47" s="8" t="s">
        <v>682</v>
      </c>
      <c r="JZ47" s="8" t="s">
        <v>683</v>
      </c>
      <c r="KA47" s="8" t="s">
        <v>685</v>
      </c>
      <c r="KB47" s="8" t="s">
        <v>686</v>
      </c>
      <c r="KC47" s="8" t="s">
        <v>687</v>
      </c>
      <c r="KD47" s="8" t="s">
        <v>688</v>
      </c>
      <c r="KE47" s="8" t="s">
        <v>689</v>
      </c>
      <c r="KF47" s="8" t="s">
        <v>694</v>
      </c>
      <c r="KG47" s="8" t="s">
        <v>695</v>
      </c>
      <c r="KH47" s="8" t="s">
        <v>696</v>
      </c>
      <c r="KI47" s="8" t="s">
        <v>697</v>
      </c>
      <c r="KJ47" s="8" t="s">
        <v>698</v>
      </c>
      <c r="KK47" s="8" t="s">
        <v>699</v>
      </c>
      <c r="KL47" s="8" t="s">
        <v>700</v>
      </c>
      <c r="KM47" s="8" t="s">
        <v>701</v>
      </c>
    </row>
    <row r="48" spans="1:299" s="45" customFormat="1" hidden="1">
      <c r="A48" s="122"/>
      <c r="B48" s="11"/>
      <c r="C48" s="199"/>
      <c r="D48" s="199"/>
      <c r="E48" s="199"/>
      <c r="F48" s="199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07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199"/>
      <c r="AI48" s="199"/>
      <c r="AJ48" s="199"/>
      <c r="AK48" s="199"/>
      <c r="AL48" s="199"/>
      <c r="AM48" s="199"/>
      <c r="AN48" s="199"/>
      <c r="AO48" s="199"/>
      <c r="AP48" s="199"/>
      <c r="AQ48" s="199"/>
      <c r="AR48" s="199"/>
      <c r="AS48" s="199"/>
      <c r="AT48" s="199"/>
      <c r="AU48" s="199"/>
      <c r="AV48" s="199"/>
      <c r="AW48" s="199"/>
      <c r="AX48" s="199"/>
      <c r="AY48" s="199"/>
      <c r="AZ48" s="199"/>
      <c r="BA48" s="199"/>
      <c r="BB48" s="199"/>
      <c r="BC48" s="199"/>
      <c r="BD48" s="199"/>
      <c r="BE48" s="199"/>
      <c r="BF48" s="199"/>
      <c r="BG48" s="199"/>
      <c r="BH48" s="199"/>
      <c r="BI48" s="199"/>
      <c r="BJ48" s="199"/>
      <c r="BK48" s="199"/>
      <c r="BL48" s="199"/>
      <c r="BM48" s="199"/>
      <c r="BN48" s="199"/>
      <c r="BO48" s="199"/>
      <c r="BP48" s="199"/>
      <c r="BQ48" s="199"/>
      <c r="BR48" s="199"/>
      <c r="BS48" s="199"/>
      <c r="BT48" s="199"/>
      <c r="BU48" s="199"/>
      <c r="BV48" s="199"/>
      <c r="BW48" s="199"/>
      <c r="BX48" s="199"/>
      <c r="BY48" s="199"/>
      <c r="BZ48" s="199"/>
      <c r="CA48" s="199"/>
      <c r="CB48" s="199"/>
      <c r="CC48" s="199"/>
      <c r="CD48" s="199"/>
      <c r="CE48" s="199"/>
      <c r="CF48" s="199"/>
      <c r="CG48" s="199"/>
      <c r="CH48" s="199"/>
      <c r="CI48" s="199"/>
      <c r="CJ48" s="199"/>
      <c r="CK48" s="199"/>
      <c r="CL48" s="199"/>
      <c r="CM48" s="199"/>
      <c r="CN48" s="199"/>
      <c r="CO48" s="199"/>
      <c r="CP48" s="199"/>
      <c r="CQ48" s="199"/>
      <c r="CR48" s="199"/>
      <c r="CS48" s="199"/>
      <c r="CT48" s="199"/>
      <c r="CU48" s="199"/>
      <c r="CV48" s="199"/>
      <c r="CW48" s="107"/>
      <c r="CX48" s="107"/>
      <c r="CY48" s="107"/>
      <c r="CZ48" s="107"/>
      <c r="DA48" s="107"/>
      <c r="DB48" s="107"/>
      <c r="DC48" s="107"/>
      <c r="DD48" s="107"/>
      <c r="DE48" s="136"/>
      <c r="DF48" s="136"/>
      <c r="DG48" s="136"/>
      <c r="DH48" s="136"/>
      <c r="DI48" s="136"/>
      <c r="DJ48" s="107"/>
      <c r="DK48" s="107"/>
      <c r="DL48" s="107"/>
      <c r="DM48" s="107"/>
      <c r="DN48" s="179"/>
      <c r="DO48" s="107"/>
      <c r="DP48" s="107"/>
      <c r="DQ48" s="107"/>
      <c r="DW48" s="136"/>
      <c r="DX48" s="136"/>
      <c r="DY48" s="136"/>
      <c r="DZ48" s="136"/>
      <c r="EA48" s="136"/>
      <c r="EB48" s="136"/>
      <c r="EC48" s="136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/>
      <c r="FF48" s="44"/>
      <c r="FG48" s="44"/>
      <c r="FH48" s="44"/>
      <c r="FI48" s="44"/>
      <c r="FJ48" s="44"/>
      <c r="FK48" s="44"/>
      <c r="FL48" s="44"/>
      <c r="FM48" s="44"/>
    </row>
    <row r="49" spans="1:299" s="45" customFormat="1" hidden="1">
      <c r="A49" s="122"/>
      <c r="B49" s="29" t="s">
        <v>8</v>
      </c>
      <c r="C49" s="199"/>
      <c r="D49" s="199"/>
      <c r="E49" s="199"/>
      <c r="F49" s="199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07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199"/>
      <c r="AI49" s="199"/>
      <c r="AJ49" s="199"/>
      <c r="AK49" s="199"/>
      <c r="AL49" s="199"/>
      <c r="AM49" s="199"/>
      <c r="AN49" s="199"/>
      <c r="AO49" s="199"/>
      <c r="AP49" s="199"/>
      <c r="AQ49" s="199"/>
      <c r="AR49" s="199"/>
      <c r="AS49" s="199"/>
      <c r="AT49" s="199"/>
      <c r="AU49" s="199"/>
      <c r="AV49" s="199"/>
      <c r="AW49" s="199"/>
      <c r="AX49" s="199"/>
      <c r="AY49" s="199"/>
      <c r="AZ49" s="199"/>
      <c r="BA49" s="199"/>
      <c r="BB49" s="199"/>
      <c r="BC49" s="199"/>
      <c r="BD49" s="199"/>
      <c r="BE49" s="199"/>
      <c r="BF49" s="199"/>
      <c r="BG49" s="199"/>
      <c r="BH49" s="199"/>
      <c r="BI49" s="199"/>
      <c r="BJ49" s="199"/>
      <c r="BK49" s="199"/>
      <c r="BL49" s="199"/>
      <c r="BM49" s="199"/>
      <c r="BN49" s="199"/>
      <c r="BO49" s="199"/>
      <c r="BP49" s="199"/>
      <c r="BQ49" s="199"/>
      <c r="BR49" s="199"/>
      <c r="BS49" s="199"/>
      <c r="BT49" s="199"/>
      <c r="BU49" s="199"/>
      <c r="BV49" s="199"/>
      <c r="BW49" s="199"/>
      <c r="BX49" s="199"/>
      <c r="BY49" s="199"/>
      <c r="BZ49" s="199"/>
      <c r="CA49" s="199"/>
      <c r="CB49" s="199"/>
      <c r="CC49" s="199"/>
      <c r="CD49" s="199"/>
      <c r="CE49" s="199"/>
      <c r="CF49" s="199"/>
      <c r="CG49" s="199"/>
      <c r="CH49" s="199"/>
      <c r="CI49" s="199"/>
      <c r="CJ49" s="199"/>
      <c r="CK49" s="199"/>
      <c r="CL49" s="199"/>
      <c r="CM49" s="199"/>
      <c r="CN49" s="199"/>
      <c r="CO49" s="199"/>
      <c r="CP49" s="199"/>
      <c r="CQ49" s="199"/>
      <c r="CR49" s="199"/>
      <c r="CS49" s="199"/>
      <c r="CT49" s="199"/>
      <c r="CU49" s="199"/>
      <c r="CV49" s="199"/>
      <c r="CW49" s="107"/>
      <c r="CX49" s="107"/>
      <c r="CY49" s="107"/>
      <c r="CZ49" s="107"/>
      <c r="DA49" s="107"/>
      <c r="DB49" s="107"/>
      <c r="DC49" s="107"/>
      <c r="DD49" s="107"/>
      <c r="DE49" s="136"/>
      <c r="DF49" s="136"/>
      <c r="DG49" s="136"/>
      <c r="DH49" s="136"/>
      <c r="DI49" s="136"/>
      <c r="DJ49" s="107"/>
      <c r="DK49" s="107"/>
      <c r="DL49" s="107"/>
      <c r="DM49" s="107"/>
      <c r="DN49" s="179"/>
      <c r="DO49" s="107"/>
      <c r="DP49" s="107"/>
      <c r="DQ49" s="107"/>
      <c r="DW49" s="136"/>
      <c r="DX49" s="136"/>
      <c r="DY49" s="136"/>
      <c r="DZ49" s="136"/>
      <c r="EA49" s="136"/>
      <c r="EB49" s="136"/>
      <c r="EC49" s="136"/>
      <c r="EM49" s="46"/>
      <c r="EN49" s="46"/>
      <c r="EO49" s="46"/>
      <c r="EP49" s="46"/>
      <c r="EQ49" s="46"/>
      <c r="ER49" s="101">
        <v>3</v>
      </c>
      <c r="ES49" s="101">
        <v>10</v>
      </c>
      <c r="ET49" s="101">
        <v>20</v>
      </c>
      <c r="EU49" s="101">
        <v>3</v>
      </c>
      <c r="EV49" s="101">
        <v>71</v>
      </c>
      <c r="EW49" s="101">
        <v>25</v>
      </c>
      <c r="EX49" s="101">
        <f>30+38</f>
        <v>68</v>
      </c>
      <c r="EY49" s="101">
        <v>57</v>
      </c>
      <c r="EZ49" s="46">
        <v>71</v>
      </c>
      <c r="FA49" s="46">
        <v>83</v>
      </c>
      <c r="FB49" s="101">
        <v>111</v>
      </c>
      <c r="FC49" s="46">
        <v>35</v>
      </c>
      <c r="FD49" s="46">
        <v>79</v>
      </c>
      <c r="FE49" s="46">
        <v>108.05</v>
      </c>
      <c r="FF49" s="101">
        <v>106</v>
      </c>
      <c r="FG49" s="101">
        <v>83</v>
      </c>
      <c r="FH49" s="101">
        <v>89</v>
      </c>
      <c r="FI49" s="101">
        <v>78</v>
      </c>
      <c r="FJ49" s="101">
        <v>64</v>
      </c>
      <c r="FK49" s="101">
        <v>81</v>
      </c>
      <c r="FL49" s="101">
        <v>68</v>
      </c>
      <c r="FM49" s="101">
        <v>66</v>
      </c>
      <c r="FN49" s="101">
        <v>28</v>
      </c>
      <c r="FO49" s="101">
        <v>75</v>
      </c>
      <c r="FP49" s="101">
        <v>49</v>
      </c>
      <c r="FQ49" s="101">
        <v>71</v>
      </c>
      <c r="FR49" s="101">
        <v>28</v>
      </c>
      <c r="FS49" s="46">
        <v>68</v>
      </c>
      <c r="FT49" s="101">
        <v>29</v>
      </c>
      <c r="FU49" s="101">
        <v>41</v>
      </c>
      <c r="FV49" s="101">
        <v>15</v>
      </c>
      <c r="FW49" s="101">
        <v>13</v>
      </c>
      <c r="FX49" s="101">
        <v>15</v>
      </c>
      <c r="FY49" s="101">
        <v>5</v>
      </c>
      <c r="FZ49" s="101">
        <v>2</v>
      </c>
      <c r="GA49" s="101">
        <v>31</v>
      </c>
      <c r="GB49" s="101">
        <v>28</v>
      </c>
      <c r="GC49" s="101">
        <v>23</v>
      </c>
      <c r="GD49" s="46">
        <v>9</v>
      </c>
      <c r="GE49" s="101">
        <v>64</v>
      </c>
      <c r="GF49" s="101">
        <v>29</v>
      </c>
      <c r="GG49" s="101">
        <v>26</v>
      </c>
      <c r="GH49" s="101">
        <v>19</v>
      </c>
      <c r="GI49" s="101">
        <v>1</v>
      </c>
      <c r="GJ49" s="101">
        <v>14</v>
      </c>
      <c r="GK49" s="101">
        <v>4</v>
      </c>
      <c r="GL49" s="101">
        <v>44</v>
      </c>
      <c r="GM49" s="101">
        <v>17</v>
      </c>
      <c r="GN49" s="101">
        <v>1</v>
      </c>
      <c r="GO49" s="101">
        <v>71</v>
      </c>
      <c r="GP49" s="101">
        <v>44</v>
      </c>
      <c r="GQ49" s="101">
        <v>9</v>
      </c>
      <c r="GR49" s="101">
        <v>95</v>
      </c>
      <c r="GS49" s="101">
        <v>75</v>
      </c>
      <c r="GT49" s="101">
        <v>125</v>
      </c>
      <c r="GU49" s="101">
        <v>35</v>
      </c>
      <c r="GV49" s="46">
        <v>55</v>
      </c>
      <c r="GW49" s="275">
        <f>17+29</f>
        <v>46</v>
      </c>
      <c r="GX49" s="46">
        <v>83</v>
      </c>
      <c r="GY49" s="101">
        <v>8</v>
      </c>
      <c r="GZ49" s="46">
        <v>49</v>
      </c>
      <c r="HA49" s="101">
        <v>1</v>
      </c>
      <c r="HB49" s="101">
        <v>41</v>
      </c>
      <c r="HC49" s="101">
        <v>13</v>
      </c>
      <c r="HD49" s="101">
        <v>7</v>
      </c>
      <c r="HE49" s="101">
        <v>52</v>
      </c>
      <c r="HF49" s="101">
        <v>31</v>
      </c>
      <c r="HG49" s="101">
        <v>40</v>
      </c>
      <c r="HH49" s="101">
        <v>27</v>
      </c>
      <c r="HI49" s="101">
        <v>68</v>
      </c>
      <c r="HJ49" s="46"/>
      <c r="HK49" s="46"/>
      <c r="HL49" s="101">
        <v>98</v>
      </c>
      <c r="HM49" s="101">
        <v>86</v>
      </c>
      <c r="HN49" s="46">
        <v>152</v>
      </c>
      <c r="HO49" s="46">
        <v>77</v>
      </c>
      <c r="HP49" s="46">
        <v>61.73</v>
      </c>
      <c r="HQ49" s="46">
        <v>70.33</v>
      </c>
      <c r="HR49" s="46">
        <v>125.96</v>
      </c>
      <c r="HS49" s="101">
        <v>105</v>
      </c>
      <c r="HT49" s="46">
        <v>102</v>
      </c>
      <c r="HU49" s="46">
        <v>85</v>
      </c>
      <c r="HV49" s="46">
        <v>31.16</v>
      </c>
      <c r="HW49" s="101">
        <v>1</v>
      </c>
      <c r="HX49" s="46">
        <v>34</v>
      </c>
      <c r="HY49" s="46">
        <v>27</v>
      </c>
      <c r="HZ49" s="46">
        <v>19</v>
      </c>
      <c r="IA49" s="101">
        <v>6</v>
      </c>
      <c r="IB49" s="46">
        <v>35</v>
      </c>
      <c r="IC49" s="46">
        <v>0</v>
      </c>
      <c r="ID49" s="46">
        <v>7</v>
      </c>
      <c r="IE49" s="101">
        <v>0</v>
      </c>
      <c r="IF49" s="46"/>
      <c r="IG49" s="46"/>
      <c r="IH49" s="46"/>
      <c r="II49" s="46"/>
      <c r="IJ49" s="46"/>
      <c r="IK49" s="46"/>
      <c r="IL49" s="46"/>
      <c r="IM49" s="46"/>
      <c r="IN49" s="101">
        <v>0</v>
      </c>
      <c r="IO49" s="46">
        <v>0</v>
      </c>
      <c r="IP49" s="46">
        <v>1.06</v>
      </c>
      <c r="IQ49" s="133"/>
      <c r="IR49" s="133"/>
      <c r="IS49" s="133"/>
      <c r="IT49" s="133"/>
      <c r="IU49" s="133"/>
      <c r="IV49" s="133"/>
      <c r="IW49" s="133"/>
      <c r="IX49" s="133"/>
      <c r="IY49" s="133"/>
      <c r="IZ49" s="133"/>
      <c r="JA49" s="133"/>
      <c r="JB49" s="133"/>
      <c r="JC49" s="133"/>
      <c r="JD49" s="133"/>
      <c r="JE49" s="133"/>
      <c r="JF49" s="133"/>
      <c r="JG49" s="133"/>
      <c r="JH49" s="133"/>
      <c r="JI49" s="133"/>
      <c r="JJ49" s="133" t="e">
        <f>Incomingforecast!#REF!</f>
        <v>#REF!</v>
      </c>
      <c r="JK49" s="133" t="e">
        <f>Incomingforecast!#REF!</f>
        <v>#REF!</v>
      </c>
      <c r="JL49" s="133" t="e">
        <f>Incomingforecast!#REF!</f>
        <v>#REF!</v>
      </c>
      <c r="JM49" s="133" t="e">
        <f>Incomingforecast!#REF!</f>
        <v>#REF!</v>
      </c>
      <c r="JN49" s="133" t="e">
        <f>Incomingforecast!#REF!</f>
        <v>#REF!</v>
      </c>
      <c r="JO49" s="133">
        <f>Incomingforecast!C41</f>
        <v>0</v>
      </c>
      <c r="JP49" s="133">
        <f>Incomingforecast!D41</f>
        <v>0</v>
      </c>
      <c r="JQ49" s="133">
        <f>Incomingforecast!E41</f>
        <v>0</v>
      </c>
      <c r="JR49" s="133">
        <f>Incomingforecast!F41</f>
        <v>0</v>
      </c>
      <c r="JS49" s="133">
        <f>Incomingforecast!G41</f>
        <v>0</v>
      </c>
      <c r="JT49" s="133">
        <f>Incomingforecast!H41</f>
        <v>0</v>
      </c>
      <c r="JU49" s="133">
        <f>Incomingforecast!I41</f>
        <v>0</v>
      </c>
      <c r="JV49" s="133">
        <f>Incomingforecast!J41</f>
        <v>0</v>
      </c>
      <c r="JW49" s="133">
        <f>Incomingforecast!K41</f>
        <v>0</v>
      </c>
      <c r="JX49" s="133">
        <f>Incomingforecast!L41</f>
        <v>0</v>
      </c>
      <c r="JY49" s="133">
        <f>Incomingforecast!M41</f>
        <v>0</v>
      </c>
      <c r="JZ49" s="133">
        <f>Incomingforecast!N41</f>
        <v>0</v>
      </c>
      <c r="KA49" s="133">
        <f>Incomingforecast!O41</f>
        <v>0</v>
      </c>
      <c r="KB49" s="133">
        <f>Incomingforecast!P41</f>
        <v>0</v>
      </c>
      <c r="KC49" s="133">
        <f>Incomingforecast!Q41</f>
        <v>0</v>
      </c>
      <c r="KD49" s="133">
        <f>Incomingforecast!R41</f>
        <v>0</v>
      </c>
      <c r="KE49" s="133">
        <f>Incomingforecast!S41</f>
        <v>0</v>
      </c>
      <c r="KF49" s="133">
        <f>Incomingforecast!T41</f>
        <v>0</v>
      </c>
      <c r="KG49" s="133">
        <f>Incomingforecast!U41</f>
        <v>0</v>
      </c>
      <c r="KH49" s="133">
        <f>Incomingforecast!V41</f>
        <v>0</v>
      </c>
      <c r="KI49" s="133">
        <f>Incomingforecast!W41</f>
        <v>0</v>
      </c>
      <c r="KJ49" s="133">
        <f>Incomingforecast!X41</f>
        <v>0</v>
      </c>
      <c r="KK49" s="133">
        <f>Incomingforecast!Y41</f>
        <v>0</v>
      </c>
      <c r="KL49" s="133">
        <f>Incomingforecast!Z41</f>
        <v>0</v>
      </c>
      <c r="KM49" s="133">
        <f>Incomingforecast!AA41</f>
        <v>0</v>
      </c>
    </row>
    <row r="50" spans="1:299" s="45" customFormat="1" hidden="1">
      <c r="A50" s="122"/>
      <c r="B50" s="31" t="s">
        <v>7</v>
      </c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07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199"/>
      <c r="AI50" s="199"/>
      <c r="AJ50" s="199"/>
      <c r="AK50" s="199"/>
      <c r="AL50" s="199"/>
      <c r="AM50" s="199"/>
      <c r="AN50" s="199"/>
      <c r="AO50" s="199"/>
      <c r="AP50" s="199"/>
      <c r="AQ50" s="199"/>
      <c r="AR50" s="199"/>
      <c r="AS50" s="199"/>
      <c r="AT50" s="199"/>
      <c r="AU50" s="199"/>
      <c r="AV50" s="199"/>
      <c r="AW50" s="199"/>
      <c r="AX50" s="199"/>
      <c r="AY50" s="199"/>
      <c r="AZ50" s="199"/>
      <c r="BA50" s="199"/>
      <c r="BB50" s="199"/>
      <c r="BC50" s="199"/>
      <c r="BD50" s="199"/>
      <c r="BE50" s="199"/>
      <c r="BF50" s="199"/>
      <c r="BG50" s="199"/>
      <c r="BH50" s="199"/>
      <c r="BI50" s="199"/>
      <c r="BJ50" s="199"/>
      <c r="BK50" s="199"/>
      <c r="BL50" s="199"/>
      <c r="BM50" s="199"/>
      <c r="BN50" s="199"/>
      <c r="BO50" s="199"/>
      <c r="BP50" s="199"/>
      <c r="BQ50" s="199"/>
      <c r="BR50" s="199"/>
      <c r="BS50" s="199"/>
      <c r="BT50" s="199"/>
      <c r="BU50" s="199"/>
      <c r="BV50" s="199"/>
      <c r="BW50" s="199"/>
      <c r="BX50" s="199"/>
      <c r="BY50" s="199"/>
      <c r="BZ50" s="199"/>
      <c r="CA50" s="199"/>
      <c r="CB50" s="199"/>
      <c r="CC50" s="199"/>
      <c r="CD50" s="199"/>
      <c r="CE50" s="199"/>
      <c r="CF50" s="199"/>
      <c r="CG50" s="199"/>
      <c r="CH50" s="199"/>
      <c r="CI50" s="199"/>
      <c r="CJ50" s="199"/>
      <c r="CK50" s="199"/>
      <c r="CL50" s="199"/>
      <c r="CM50" s="199"/>
      <c r="CN50" s="199"/>
      <c r="CO50" s="199"/>
      <c r="CP50" s="199"/>
      <c r="CQ50" s="199"/>
      <c r="CR50" s="199"/>
      <c r="CS50" s="199"/>
      <c r="CT50" s="199"/>
      <c r="CU50" s="199"/>
      <c r="CV50" s="199"/>
      <c r="CW50" s="107"/>
      <c r="CX50" s="107"/>
      <c r="CY50" s="107"/>
      <c r="CZ50" s="107"/>
      <c r="DA50" s="107"/>
      <c r="DB50" s="107"/>
      <c r="DC50" s="107"/>
      <c r="DD50" s="107"/>
      <c r="DE50" s="136"/>
      <c r="DF50" s="136"/>
      <c r="DG50" s="136"/>
      <c r="DH50" s="136"/>
      <c r="DI50" s="136"/>
      <c r="DJ50" s="107"/>
      <c r="DK50" s="107"/>
      <c r="DL50" s="107"/>
      <c r="DM50" s="107"/>
      <c r="DN50" s="179"/>
      <c r="DO50" s="107"/>
      <c r="DP50" s="107"/>
      <c r="DQ50" s="107"/>
      <c r="DW50" s="136"/>
      <c r="DX50" s="136"/>
      <c r="DY50" s="136"/>
      <c r="DZ50" s="136"/>
      <c r="EA50" s="136"/>
      <c r="EB50" s="136"/>
      <c r="EC50" s="136"/>
      <c r="EM50" s="31"/>
      <c r="EN50" s="31"/>
      <c r="EO50" s="31"/>
      <c r="EP50" s="31"/>
      <c r="EQ50" s="31"/>
      <c r="ER50" s="31">
        <f t="shared" ref="ER50:FM50" si="797">SUM(ER49)*2330</f>
        <v>6990</v>
      </c>
      <c r="ES50" s="31">
        <f t="shared" si="797"/>
        <v>23300</v>
      </c>
      <c r="ET50" s="31">
        <f t="shared" si="797"/>
        <v>46600</v>
      </c>
      <c r="EU50" s="31">
        <f t="shared" si="797"/>
        <v>6990</v>
      </c>
      <c r="EV50" s="31">
        <f t="shared" si="797"/>
        <v>165430</v>
      </c>
      <c r="EW50" s="31">
        <f t="shared" si="797"/>
        <v>58250</v>
      </c>
      <c r="EX50" s="31">
        <f t="shared" si="797"/>
        <v>158440</v>
      </c>
      <c r="EY50" s="31">
        <f t="shared" si="797"/>
        <v>132810</v>
      </c>
      <c r="EZ50" s="31">
        <f t="shared" si="797"/>
        <v>165430</v>
      </c>
      <c r="FA50" s="31">
        <f t="shared" si="797"/>
        <v>193390</v>
      </c>
      <c r="FB50" s="31">
        <f t="shared" si="797"/>
        <v>258630</v>
      </c>
      <c r="FC50" s="31">
        <f t="shared" si="797"/>
        <v>81550</v>
      </c>
      <c r="FD50" s="31">
        <f t="shared" si="797"/>
        <v>184070</v>
      </c>
      <c r="FE50" s="31">
        <f t="shared" si="797"/>
        <v>251756.5</v>
      </c>
      <c r="FF50" s="31">
        <f t="shared" si="797"/>
        <v>246980</v>
      </c>
      <c r="FG50" s="31">
        <f t="shared" si="797"/>
        <v>193390</v>
      </c>
      <c r="FH50" s="31">
        <f t="shared" si="797"/>
        <v>207370</v>
      </c>
      <c r="FI50" s="31">
        <f t="shared" si="797"/>
        <v>181740</v>
      </c>
      <c r="FJ50" s="31">
        <f t="shared" si="797"/>
        <v>149120</v>
      </c>
      <c r="FK50" s="31">
        <f t="shared" si="797"/>
        <v>188730</v>
      </c>
      <c r="FL50" s="31">
        <f t="shared" si="797"/>
        <v>158440</v>
      </c>
      <c r="FM50" s="31">
        <f t="shared" si="797"/>
        <v>153780</v>
      </c>
      <c r="FN50" s="31">
        <f t="shared" ref="FN50:FR50" si="798">SUM(FN49)*2330</f>
        <v>65240</v>
      </c>
      <c r="FO50" s="31">
        <f t="shared" si="798"/>
        <v>174750</v>
      </c>
      <c r="FP50" s="31">
        <f t="shared" si="798"/>
        <v>114170</v>
      </c>
      <c r="FQ50" s="31">
        <f t="shared" si="798"/>
        <v>165430</v>
      </c>
      <c r="FR50" s="31">
        <f t="shared" si="798"/>
        <v>65240</v>
      </c>
      <c r="FS50" s="31">
        <f t="shared" ref="FS50:FV50" si="799">SUM(FS49)*2330</f>
        <v>158440</v>
      </c>
      <c r="FT50" s="31">
        <f t="shared" si="799"/>
        <v>67570</v>
      </c>
      <c r="FU50" s="31">
        <f t="shared" si="799"/>
        <v>95530</v>
      </c>
      <c r="FV50" s="31">
        <f t="shared" si="799"/>
        <v>34950</v>
      </c>
      <c r="FW50" s="31">
        <f t="shared" ref="FW50:FZ50" si="800">SUM(FW49)*2330</f>
        <v>30290</v>
      </c>
      <c r="FX50" s="31">
        <f t="shared" si="800"/>
        <v>34950</v>
      </c>
      <c r="FY50" s="31">
        <f t="shared" si="800"/>
        <v>11650</v>
      </c>
      <c r="FZ50" s="31">
        <f t="shared" si="800"/>
        <v>4660</v>
      </c>
      <c r="GA50" s="31">
        <f>SUM(GA49)*2330</f>
        <v>72230</v>
      </c>
      <c r="GB50" s="31">
        <f t="shared" ref="GB50:GD50" si="801">SUM(GB49)*2330</f>
        <v>65240</v>
      </c>
      <c r="GC50" s="31">
        <f t="shared" si="801"/>
        <v>53590</v>
      </c>
      <c r="GD50" s="31">
        <f t="shared" si="801"/>
        <v>20970</v>
      </c>
      <c r="GE50" s="31">
        <f t="shared" ref="GE50:GH50" si="802">SUM(GE49)*2330</f>
        <v>149120</v>
      </c>
      <c r="GF50" s="31">
        <f t="shared" si="802"/>
        <v>67570</v>
      </c>
      <c r="GG50" s="31">
        <f t="shared" si="802"/>
        <v>60580</v>
      </c>
      <c r="GH50" s="31">
        <f t="shared" si="802"/>
        <v>44270</v>
      </c>
      <c r="GI50" s="31">
        <f t="shared" ref="GI50:GM50" si="803">SUM(GI49)*2330</f>
        <v>2330</v>
      </c>
      <c r="GJ50" s="31">
        <f t="shared" si="803"/>
        <v>32620</v>
      </c>
      <c r="GK50" s="31">
        <f t="shared" si="803"/>
        <v>9320</v>
      </c>
      <c r="GL50" s="31">
        <f t="shared" si="803"/>
        <v>102520</v>
      </c>
      <c r="GM50" s="31">
        <f t="shared" si="803"/>
        <v>39610</v>
      </c>
      <c r="GN50" s="31">
        <f t="shared" ref="GN50:GQ50" si="804">SUM(GN49)*2330</f>
        <v>2330</v>
      </c>
      <c r="GO50" s="31">
        <f t="shared" si="804"/>
        <v>165430</v>
      </c>
      <c r="GP50" s="31">
        <f t="shared" si="804"/>
        <v>102520</v>
      </c>
      <c r="GQ50" s="31">
        <f t="shared" si="804"/>
        <v>20970</v>
      </c>
      <c r="GR50" s="31">
        <f t="shared" ref="GR50:GV50" si="805">SUM(GR49)*2330</f>
        <v>221350</v>
      </c>
      <c r="GS50" s="31">
        <f t="shared" si="805"/>
        <v>174750</v>
      </c>
      <c r="GT50" s="31">
        <f t="shared" si="805"/>
        <v>291250</v>
      </c>
      <c r="GU50" s="31">
        <f t="shared" si="805"/>
        <v>81550</v>
      </c>
      <c r="GV50" s="31">
        <f t="shared" si="805"/>
        <v>128150</v>
      </c>
      <c r="GW50" s="31">
        <f t="shared" ref="GW50:HE50" si="806">SUM(GW49)*2330</f>
        <v>107180</v>
      </c>
      <c r="GX50" s="31">
        <f t="shared" si="806"/>
        <v>193390</v>
      </c>
      <c r="GY50" s="31">
        <f t="shared" si="806"/>
        <v>18640</v>
      </c>
      <c r="GZ50" s="31">
        <f t="shared" si="806"/>
        <v>114170</v>
      </c>
      <c r="HA50" s="31">
        <f t="shared" si="806"/>
        <v>2330</v>
      </c>
      <c r="HB50" s="31">
        <f t="shared" si="806"/>
        <v>95530</v>
      </c>
      <c r="HC50" s="31">
        <f t="shared" si="806"/>
        <v>30290</v>
      </c>
      <c r="HD50" s="31">
        <f t="shared" si="806"/>
        <v>16310</v>
      </c>
      <c r="HE50" s="31">
        <f t="shared" si="806"/>
        <v>121160</v>
      </c>
      <c r="HF50" s="31">
        <f t="shared" ref="HF50:HM50" si="807">SUM(HF49)*2330</f>
        <v>72230</v>
      </c>
      <c r="HG50" s="31">
        <f t="shared" si="807"/>
        <v>93200</v>
      </c>
      <c r="HH50" s="31">
        <f t="shared" si="807"/>
        <v>62910</v>
      </c>
      <c r="HI50" s="31">
        <f t="shared" si="807"/>
        <v>158440</v>
      </c>
      <c r="HJ50" s="31">
        <f t="shared" si="807"/>
        <v>0</v>
      </c>
      <c r="HK50" s="31">
        <f t="shared" si="807"/>
        <v>0</v>
      </c>
      <c r="HL50" s="31">
        <f t="shared" si="807"/>
        <v>228340</v>
      </c>
      <c r="HM50" s="31">
        <f t="shared" si="807"/>
        <v>200380</v>
      </c>
      <c r="HN50" s="31">
        <f t="shared" ref="HN50:HZ50" si="808">SUM(HN49)*2330</f>
        <v>354160</v>
      </c>
      <c r="HO50" s="31">
        <f t="shared" si="808"/>
        <v>179410</v>
      </c>
      <c r="HP50" s="31">
        <f t="shared" si="808"/>
        <v>143830.9</v>
      </c>
      <c r="HQ50" s="31">
        <f t="shared" si="808"/>
        <v>163868.9</v>
      </c>
      <c r="HR50" s="31">
        <f t="shared" si="808"/>
        <v>293486.8</v>
      </c>
      <c r="HS50" s="31">
        <f t="shared" si="808"/>
        <v>244650</v>
      </c>
      <c r="HT50" s="31">
        <f t="shared" si="808"/>
        <v>237660</v>
      </c>
      <c r="HU50" s="37">
        <f t="shared" si="808"/>
        <v>198050</v>
      </c>
      <c r="HV50" s="37">
        <f t="shared" si="808"/>
        <v>72602.8</v>
      </c>
      <c r="HW50" s="37">
        <f t="shared" si="808"/>
        <v>2330</v>
      </c>
      <c r="HX50" s="37">
        <f t="shared" si="808"/>
        <v>79220</v>
      </c>
      <c r="HY50" s="37">
        <f t="shared" si="808"/>
        <v>62910</v>
      </c>
      <c r="HZ50" s="37">
        <f t="shared" si="808"/>
        <v>44270</v>
      </c>
      <c r="IA50" s="37">
        <f t="shared" ref="IA50:IE50" si="809">SUM(IA49)*2330</f>
        <v>13980</v>
      </c>
      <c r="IB50" s="37">
        <f t="shared" si="809"/>
        <v>81550</v>
      </c>
      <c r="IC50" s="37">
        <f t="shared" si="809"/>
        <v>0</v>
      </c>
      <c r="ID50" s="37">
        <f t="shared" si="809"/>
        <v>16310</v>
      </c>
      <c r="IE50" s="37">
        <f t="shared" si="809"/>
        <v>0</v>
      </c>
      <c r="IF50" s="37">
        <f t="shared" ref="IF50:II50" si="810">SUM(IF49)*2330</f>
        <v>0</v>
      </c>
      <c r="IG50" s="37">
        <f t="shared" si="810"/>
        <v>0</v>
      </c>
      <c r="IH50" s="37">
        <f t="shared" si="810"/>
        <v>0</v>
      </c>
      <c r="II50" s="37">
        <f t="shared" si="810"/>
        <v>0</v>
      </c>
      <c r="IJ50" s="37">
        <f t="shared" ref="IJ50:IM50" si="811">SUM(IJ49)*2330</f>
        <v>0</v>
      </c>
      <c r="IK50" s="37">
        <f t="shared" si="811"/>
        <v>0</v>
      </c>
      <c r="IL50" s="37">
        <f t="shared" si="811"/>
        <v>0</v>
      </c>
      <c r="IM50" s="37">
        <f t="shared" si="811"/>
        <v>0</v>
      </c>
      <c r="IN50" s="37">
        <f t="shared" ref="IN50:IR50" si="812">SUM(IN49)*2330</f>
        <v>0</v>
      </c>
      <c r="IO50" s="37">
        <f t="shared" si="812"/>
        <v>0</v>
      </c>
      <c r="IP50" s="37">
        <f t="shared" si="812"/>
        <v>2469.8000000000002</v>
      </c>
      <c r="IQ50" s="37">
        <f t="shared" si="812"/>
        <v>0</v>
      </c>
      <c r="IR50" s="37">
        <f t="shared" si="812"/>
        <v>0</v>
      </c>
      <c r="IS50" s="37">
        <f t="shared" ref="IS50:IV50" si="813">SUM(IS49)*2330</f>
        <v>0</v>
      </c>
      <c r="IT50" s="37">
        <f t="shared" si="813"/>
        <v>0</v>
      </c>
      <c r="IU50" s="37">
        <f t="shared" si="813"/>
        <v>0</v>
      </c>
      <c r="IV50" s="37">
        <f t="shared" si="813"/>
        <v>0</v>
      </c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 t="e">
        <f t="shared" ref="JJ50:JN50" si="814">SUM(JJ49)*2330</f>
        <v>#REF!</v>
      </c>
      <c r="JK50" s="37" t="e">
        <f t="shared" si="814"/>
        <v>#REF!</v>
      </c>
      <c r="JL50" s="37" t="e">
        <f t="shared" si="814"/>
        <v>#REF!</v>
      </c>
      <c r="JM50" s="37" t="e">
        <f t="shared" si="814"/>
        <v>#REF!</v>
      </c>
      <c r="JN50" s="37" t="e">
        <f t="shared" si="814"/>
        <v>#REF!</v>
      </c>
      <c r="JO50" s="37">
        <f t="shared" ref="JO50:JR50" si="815">SUM(JO49)*2330</f>
        <v>0</v>
      </c>
      <c r="JP50" s="37">
        <f t="shared" si="815"/>
        <v>0</v>
      </c>
      <c r="JQ50" s="37">
        <f t="shared" si="815"/>
        <v>0</v>
      </c>
      <c r="JR50" s="37">
        <f t="shared" si="815"/>
        <v>0</v>
      </c>
      <c r="JS50" s="37">
        <f t="shared" ref="JS50:JV50" si="816">SUM(JS49)*2330</f>
        <v>0</v>
      </c>
      <c r="JT50" s="37">
        <f t="shared" si="816"/>
        <v>0</v>
      </c>
      <c r="JU50" s="37">
        <f t="shared" si="816"/>
        <v>0</v>
      </c>
      <c r="JV50" s="37">
        <f t="shared" si="816"/>
        <v>0</v>
      </c>
      <c r="JW50" s="37">
        <f t="shared" ref="JW50:JZ50" si="817">SUM(JW49)*2330</f>
        <v>0</v>
      </c>
      <c r="JX50" s="37">
        <f t="shared" si="817"/>
        <v>0</v>
      </c>
      <c r="JY50" s="37">
        <f t="shared" si="817"/>
        <v>0</v>
      </c>
      <c r="JZ50" s="37">
        <f t="shared" si="817"/>
        <v>0</v>
      </c>
      <c r="KA50" s="37">
        <f t="shared" ref="KA50:KE50" si="818">SUM(KA49)*2330</f>
        <v>0</v>
      </c>
      <c r="KB50" s="37">
        <f t="shared" si="818"/>
        <v>0</v>
      </c>
      <c r="KC50" s="37">
        <f t="shared" si="818"/>
        <v>0</v>
      </c>
      <c r="KD50" s="37">
        <f t="shared" si="818"/>
        <v>0</v>
      </c>
      <c r="KE50" s="37">
        <f t="shared" si="818"/>
        <v>0</v>
      </c>
      <c r="KF50" s="37">
        <f t="shared" ref="KF50:KI50" si="819">SUM(KF49)*2330</f>
        <v>0</v>
      </c>
      <c r="KG50" s="37">
        <f t="shared" si="819"/>
        <v>0</v>
      </c>
      <c r="KH50" s="37">
        <f t="shared" si="819"/>
        <v>0</v>
      </c>
      <c r="KI50" s="37">
        <f t="shared" si="819"/>
        <v>0</v>
      </c>
      <c r="KJ50" s="37">
        <f t="shared" ref="KJ50:KM50" si="820">SUM(KJ49)*2330</f>
        <v>0</v>
      </c>
      <c r="KK50" s="37">
        <f t="shared" si="820"/>
        <v>0</v>
      </c>
      <c r="KL50" s="37">
        <f t="shared" si="820"/>
        <v>0</v>
      </c>
      <c r="KM50" s="37">
        <f t="shared" si="820"/>
        <v>0</v>
      </c>
    </row>
    <row r="51" spans="1:299" s="45" customFormat="1" hidden="1">
      <c r="A51" s="122"/>
      <c r="B51" s="32"/>
      <c r="C51" s="199"/>
      <c r="D51" s="199"/>
      <c r="E51" s="199"/>
      <c r="F51" s="199"/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07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199"/>
      <c r="AI51" s="199"/>
      <c r="AJ51" s="199"/>
      <c r="AK51" s="199"/>
      <c r="AL51" s="199"/>
      <c r="AM51" s="199"/>
      <c r="AN51" s="199"/>
      <c r="AO51" s="199"/>
      <c r="AP51" s="199"/>
      <c r="AQ51" s="199"/>
      <c r="AR51" s="199"/>
      <c r="AS51" s="199"/>
      <c r="AT51" s="199"/>
      <c r="AU51" s="199"/>
      <c r="AV51" s="199"/>
      <c r="AW51" s="199"/>
      <c r="AX51" s="199"/>
      <c r="AY51" s="199"/>
      <c r="AZ51" s="199"/>
      <c r="BA51" s="199"/>
      <c r="BB51" s="199"/>
      <c r="BC51" s="199"/>
      <c r="BD51" s="199"/>
      <c r="BE51" s="199"/>
      <c r="BF51" s="199"/>
      <c r="BG51" s="199"/>
      <c r="BH51" s="199"/>
      <c r="BI51" s="199"/>
      <c r="BJ51" s="199"/>
      <c r="BK51" s="199"/>
      <c r="BL51" s="199"/>
      <c r="BM51" s="199"/>
      <c r="BN51" s="199"/>
      <c r="BO51" s="199"/>
      <c r="BP51" s="199"/>
      <c r="BQ51" s="199"/>
      <c r="BR51" s="199"/>
      <c r="BS51" s="199"/>
      <c r="BT51" s="199"/>
      <c r="BU51" s="199"/>
      <c r="BV51" s="199"/>
      <c r="BW51" s="199"/>
      <c r="BX51" s="199"/>
      <c r="BY51" s="199"/>
      <c r="BZ51" s="199"/>
      <c r="CA51" s="199"/>
      <c r="CB51" s="199"/>
      <c r="CC51" s="199"/>
      <c r="CD51" s="199"/>
      <c r="CE51" s="199"/>
      <c r="CF51" s="199"/>
      <c r="CG51" s="199"/>
      <c r="CH51" s="199"/>
      <c r="CI51" s="199"/>
      <c r="CJ51" s="199"/>
      <c r="CK51" s="199"/>
      <c r="CL51" s="199"/>
      <c r="CM51" s="199"/>
      <c r="CN51" s="199"/>
      <c r="CO51" s="199"/>
      <c r="CP51" s="199"/>
      <c r="CQ51" s="199"/>
      <c r="CR51" s="199"/>
      <c r="CS51" s="199"/>
      <c r="CT51" s="199"/>
      <c r="CU51" s="199"/>
      <c r="CV51" s="199"/>
      <c r="CW51" s="107"/>
      <c r="CX51" s="107"/>
      <c r="CY51" s="107"/>
      <c r="CZ51" s="107"/>
      <c r="DA51" s="107"/>
      <c r="DB51" s="107"/>
      <c r="DC51" s="107"/>
      <c r="DD51" s="107"/>
      <c r="DE51" s="136"/>
      <c r="DF51" s="136"/>
      <c r="DG51" s="136"/>
      <c r="DH51" s="136"/>
      <c r="DI51" s="136"/>
      <c r="DJ51" s="107"/>
      <c r="DK51" s="107"/>
      <c r="DL51" s="107"/>
      <c r="DM51" s="107"/>
      <c r="DN51" s="179"/>
      <c r="DO51" s="107"/>
      <c r="DP51" s="107"/>
      <c r="DQ51" s="107"/>
      <c r="DW51" s="136"/>
      <c r="DX51" s="136"/>
      <c r="DY51" s="136"/>
      <c r="DZ51" s="136"/>
      <c r="EA51" s="136"/>
      <c r="EB51" s="136"/>
      <c r="EC51" s="136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  <c r="IL51" s="28"/>
      <c r="IM51" s="28"/>
      <c r="IN51" s="28"/>
      <c r="IO51" s="28"/>
      <c r="IP51" s="28"/>
      <c r="IQ51" s="28"/>
      <c r="IR51" s="28"/>
      <c r="IS51" s="28"/>
      <c r="IT51" s="28"/>
      <c r="IU51" s="28"/>
      <c r="IV51" s="28"/>
      <c r="IW51" s="28"/>
      <c r="IX51" s="28"/>
      <c r="IY51" s="28"/>
      <c r="IZ51" s="28"/>
      <c r="JA51" s="28"/>
      <c r="JB51" s="28"/>
      <c r="JC51" s="28"/>
      <c r="JD51" s="28"/>
      <c r="JE51" s="28"/>
      <c r="JF51" s="28"/>
      <c r="JG51" s="28"/>
      <c r="JH51" s="28"/>
      <c r="JI51" s="28"/>
      <c r="JJ51" s="28"/>
      <c r="JK51" s="28"/>
      <c r="JL51" s="28"/>
      <c r="JM51" s="28"/>
      <c r="JN51" s="28"/>
      <c r="JO51" s="28"/>
      <c r="JP51" s="28"/>
      <c r="JQ51" s="28"/>
      <c r="JR51" s="28"/>
      <c r="JS51" s="28"/>
      <c r="JT51" s="28"/>
      <c r="JU51" s="28"/>
      <c r="JV51" s="28"/>
      <c r="JW51" s="28"/>
      <c r="JX51" s="28"/>
      <c r="JY51" s="28"/>
      <c r="JZ51" s="28"/>
      <c r="KA51" s="28"/>
      <c r="KB51" s="28"/>
      <c r="KC51" s="28"/>
      <c r="KD51" s="28"/>
      <c r="KE51" s="28"/>
      <c r="KF51" s="28"/>
      <c r="KG51" s="28"/>
      <c r="KH51" s="28"/>
      <c r="KI51" s="28"/>
      <c r="KJ51" s="28"/>
      <c r="KK51" s="28"/>
      <c r="KL51" s="28"/>
      <c r="KM51" s="28"/>
    </row>
    <row r="52" spans="1:299" s="45" customFormat="1" hidden="1">
      <c r="A52" s="122"/>
      <c r="B52" s="31" t="s">
        <v>59</v>
      </c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07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199"/>
      <c r="AI52" s="199"/>
      <c r="AJ52" s="199"/>
      <c r="AK52" s="199"/>
      <c r="AL52" s="199"/>
      <c r="AM52" s="199"/>
      <c r="AN52" s="199"/>
      <c r="AO52" s="199"/>
      <c r="AP52" s="199"/>
      <c r="AQ52" s="199"/>
      <c r="AR52" s="199"/>
      <c r="AS52" s="199"/>
      <c r="AT52" s="199"/>
      <c r="AU52" s="199"/>
      <c r="AV52" s="199"/>
      <c r="AW52" s="199"/>
      <c r="AX52" s="199"/>
      <c r="AY52" s="199"/>
      <c r="AZ52" s="199"/>
      <c r="BA52" s="199"/>
      <c r="BB52" s="199"/>
      <c r="BC52" s="199"/>
      <c r="BD52" s="199"/>
      <c r="BE52" s="199"/>
      <c r="BF52" s="199"/>
      <c r="BG52" s="199"/>
      <c r="BH52" s="199"/>
      <c r="BI52" s="199"/>
      <c r="BJ52" s="199"/>
      <c r="BK52" s="199"/>
      <c r="BL52" s="199"/>
      <c r="BM52" s="199"/>
      <c r="BN52" s="199"/>
      <c r="BO52" s="199"/>
      <c r="BP52" s="199"/>
      <c r="BQ52" s="199"/>
      <c r="BR52" s="199"/>
      <c r="BS52" s="199"/>
      <c r="BT52" s="199"/>
      <c r="BU52" s="199"/>
      <c r="BV52" s="199"/>
      <c r="BW52" s="199"/>
      <c r="BX52" s="199"/>
      <c r="BY52" s="199"/>
      <c r="BZ52" s="199"/>
      <c r="CA52" s="199"/>
      <c r="CB52" s="199"/>
      <c r="CC52" s="199"/>
      <c r="CD52" s="199"/>
      <c r="CE52" s="199"/>
      <c r="CF52" s="199"/>
      <c r="CG52" s="199"/>
      <c r="CH52" s="199"/>
      <c r="CI52" s="199"/>
      <c r="CJ52" s="199"/>
      <c r="CK52" s="199"/>
      <c r="CL52" s="199"/>
      <c r="CM52" s="199"/>
      <c r="CN52" s="199"/>
      <c r="CO52" s="199"/>
      <c r="CP52" s="199"/>
      <c r="CQ52" s="199"/>
      <c r="CR52" s="199"/>
      <c r="CS52" s="199"/>
      <c r="CT52" s="199"/>
      <c r="CU52" s="199"/>
      <c r="CV52" s="199"/>
      <c r="CW52" s="107"/>
      <c r="CX52" s="107"/>
      <c r="CY52" s="107"/>
      <c r="CZ52" s="107"/>
      <c r="DA52" s="107"/>
      <c r="DB52" s="107"/>
      <c r="DC52" s="107"/>
      <c r="DD52" s="107"/>
      <c r="DE52" s="136"/>
      <c r="DF52" s="136"/>
      <c r="DG52" s="136"/>
      <c r="DH52" s="136"/>
      <c r="DI52" s="136"/>
      <c r="DJ52" s="107"/>
      <c r="DK52" s="107"/>
      <c r="DL52" s="107"/>
      <c r="DM52" s="107"/>
      <c r="DN52" s="179"/>
      <c r="DO52" s="107"/>
      <c r="DP52" s="107"/>
      <c r="DQ52" s="107"/>
      <c r="DW52" s="136"/>
      <c r="DX52" s="136"/>
      <c r="DY52" s="136"/>
      <c r="DZ52" s="136"/>
      <c r="EA52" s="136"/>
      <c r="EB52" s="136"/>
      <c r="EC52" s="136"/>
      <c r="EM52" s="31"/>
      <c r="EN52" s="31"/>
      <c r="EO52" s="31"/>
      <c r="EP52" s="31"/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/>
      <c r="GD52" s="31"/>
      <c r="GE52" s="31"/>
      <c r="GF52" s="31"/>
      <c r="GG52" s="31"/>
      <c r="GH52" s="31"/>
      <c r="GI52" s="31"/>
      <c r="GJ52" s="31"/>
      <c r="GK52" s="31"/>
      <c r="GL52" s="31"/>
      <c r="GM52" s="31"/>
      <c r="GN52" s="31"/>
      <c r="GO52" s="31"/>
      <c r="GP52" s="31"/>
      <c r="GQ52" s="31"/>
      <c r="GR52" s="31"/>
      <c r="GS52" s="31"/>
      <c r="GT52" s="31"/>
      <c r="GU52" s="31"/>
      <c r="GV52" s="31"/>
      <c r="GW52" s="31"/>
      <c r="GX52" s="31"/>
      <c r="GY52" s="31"/>
      <c r="GZ52" s="31"/>
      <c r="HA52" s="31"/>
      <c r="HB52" s="31"/>
      <c r="HC52" s="31"/>
      <c r="HD52" s="31"/>
      <c r="HE52" s="31"/>
      <c r="HF52" s="31"/>
      <c r="HG52" s="31"/>
      <c r="HH52" s="31"/>
      <c r="HI52" s="31"/>
      <c r="HJ52" s="31"/>
      <c r="HK52" s="31"/>
      <c r="HL52" s="31"/>
      <c r="HM52" s="31"/>
      <c r="HN52" s="31"/>
      <c r="HO52" s="31"/>
      <c r="HP52" s="31"/>
      <c r="HQ52" s="31"/>
      <c r="HR52" s="31"/>
      <c r="HS52" s="31"/>
      <c r="HT52" s="31"/>
      <c r="HU52" s="31"/>
      <c r="HV52" s="31"/>
      <c r="HW52" s="31"/>
      <c r="HX52" s="31"/>
      <c r="HY52" s="31"/>
      <c r="HZ52" s="31"/>
      <c r="IA52" s="31"/>
      <c r="IB52" s="31"/>
      <c r="IC52" s="31"/>
      <c r="ID52" s="31"/>
      <c r="IE52" s="31"/>
      <c r="IF52" s="31"/>
      <c r="IG52" s="31"/>
      <c r="IH52" s="31"/>
      <c r="II52" s="31"/>
      <c r="IJ52" s="31"/>
      <c r="IK52" s="31"/>
      <c r="IL52" s="31"/>
      <c r="IM52" s="31"/>
      <c r="IN52" s="31"/>
      <c r="IO52" s="31"/>
      <c r="IP52" s="31"/>
      <c r="IQ52" s="31"/>
      <c r="IR52" s="31"/>
      <c r="IS52" s="31"/>
      <c r="IT52" s="31"/>
      <c r="IU52" s="31"/>
      <c r="IV52" s="31"/>
      <c r="IW52" s="31"/>
      <c r="IX52" s="31"/>
      <c r="IY52" s="31"/>
      <c r="IZ52" s="31"/>
      <c r="JA52" s="31"/>
      <c r="JB52" s="31"/>
      <c r="JC52" s="31"/>
      <c r="JD52" s="31"/>
      <c r="JE52" s="31"/>
      <c r="JF52" s="31"/>
      <c r="JG52" s="31"/>
      <c r="JH52" s="31"/>
      <c r="JI52" s="31"/>
      <c r="JJ52" s="31" t="e">
        <f>'sales forecast'!#REF!</f>
        <v>#REF!</v>
      </c>
      <c r="JK52" s="31" t="e">
        <f>'sales forecast'!#REF!</f>
        <v>#REF!</v>
      </c>
      <c r="JL52" s="31" t="e">
        <f>'sales forecast'!#REF!</f>
        <v>#REF!</v>
      </c>
      <c r="JM52" s="31" t="e">
        <f>'sales forecast'!#REF!</f>
        <v>#REF!</v>
      </c>
      <c r="JN52" s="31" t="e">
        <f>'sales forecast'!#REF!</f>
        <v>#REF!</v>
      </c>
      <c r="JO52" s="31">
        <f>'sales forecast'!C39</f>
        <v>0</v>
      </c>
      <c r="JP52" s="31">
        <f>'sales forecast'!D39</f>
        <v>0</v>
      </c>
      <c r="JQ52" s="31">
        <f>'sales forecast'!E39</f>
        <v>0</v>
      </c>
      <c r="JR52" s="31">
        <f>'sales forecast'!F39</f>
        <v>0</v>
      </c>
      <c r="JS52" s="31">
        <f>'sales forecast'!G39</f>
        <v>0</v>
      </c>
      <c r="JT52" s="31">
        <f>'sales forecast'!H39</f>
        <v>0</v>
      </c>
      <c r="JU52" s="31">
        <f>'sales forecast'!I39</f>
        <v>0</v>
      </c>
      <c r="JV52" s="31">
        <f>'sales forecast'!J39</f>
        <v>0</v>
      </c>
      <c r="JW52" s="31">
        <f>'sales forecast'!K39</f>
        <v>0</v>
      </c>
      <c r="JX52" s="31">
        <f>'sales forecast'!L39</f>
        <v>0</v>
      </c>
      <c r="JY52" s="31">
        <f>'sales forecast'!M39</f>
        <v>0</v>
      </c>
      <c r="JZ52" s="31">
        <f>'sales forecast'!N39</f>
        <v>0</v>
      </c>
      <c r="KA52" s="31">
        <f>'sales forecast'!O39</f>
        <v>0</v>
      </c>
      <c r="KB52" s="31">
        <f>'sales forecast'!P39</f>
        <v>0</v>
      </c>
      <c r="KC52" s="31">
        <f>'sales forecast'!Q39</f>
        <v>0</v>
      </c>
      <c r="KD52" s="31">
        <f>'sales forecast'!R39</f>
        <v>0</v>
      </c>
      <c r="KE52" s="31">
        <f>'sales forecast'!S39</f>
        <v>0</v>
      </c>
      <c r="KF52" s="31">
        <f>'sales forecast'!T39</f>
        <v>0</v>
      </c>
      <c r="KG52" s="31">
        <f>'sales forecast'!U39</f>
        <v>0</v>
      </c>
      <c r="KH52" s="31">
        <f>'sales forecast'!V39</f>
        <v>0</v>
      </c>
      <c r="KI52" s="31">
        <f>'sales forecast'!W39</f>
        <v>0</v>
      </c>
      <c r="KJ52" s="31">
        <f>'sales forecast'!X39</f>
        <v>0</v>
      </c>
      <c r="KK52" s="31">
        <f>'sales forecast'!Y39</f>
        <v>0</v>
      </c>
      <c r="KL52" s="31">
        <f>'sales forecast'!Z39</f>
        <v>0</v>
      </c>
      <c r="KM52" s="31">
        <f>'sales forecast'!AA39</f>
        <v>0</v>
      </c>
    </row>
    <row r="53" spans="1:299" s="45" customFormat="1" hidden="1">
      <c r="A53" s="122"/>
      <c r="B53" s="31" t="s">
        <v>6</v>
      </c>
      <c r="C53" s="199"/>
      <c r="D53" s="199"/>
      <c r="E53" s="199"/>
      <c r="F53" s="199"/>
      <c r="G53" s="199"/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07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199"/>
      <c r="AI53" s="199"/>
      <c r="AJ53" s="199"/>
      <c r="AK53" s="199"/>
      <c r="AL53" s="199"/>
      <c r="AM53" s="199"/>
      <c r="AN53" s="199"/>
      <c r="AO53" s="199"/>
      <c r="AP53" s="199"/>
      <c r="AQ53" s="199"/>
      <c r="AR53" s="199"/>
      <c r="AS53" s="199"/>
      <c r="AT53" s="199"/>
      <c r="AU53" s="199"/>
      <c r="AV53" s="199"/>
      <c r="AW53" s="199"/>
      <c r="AX53" s="199"/>
      <c r="AY53" s="199"/>
      <c r="AZ53" s="199"/>
      <c r="BA53" s="199"/>
      <c r="BB53" s="199"/>
      <c r="BC53" s="199"/>
      <c r="BD53" s="199"/>
      <c r="BE53" s="199"/>
      <c r="BF53" s="199"/>
      <c r="BG53" s="199"/>
      <c r="BH53" s="199"/>
      <c r="BI53" s="199"/>
      <c r="BJ53" s="199"/>
      <c r="BK53" s="199"/>
      <c r="BL53" s="199"/>
      <c r="BM53" s="199"/>
      <c r="BN53" s="199"/>
      <c r="BO53" s="199"/>
      <c r="BP53" s="199"/>
      <c r="BQ53" s="199"/>
      <c r="BR53" s="199"/>
      <c r="BS53" s="199"/>
      <c r="BT53" s="199"/>
      <c r="BU53" s="199"/>
      <c r="BV53" s="199"/>
      <c r="BW53" s="199"/>
      <c r="BX53" s="199"/>
      <c r="BY53" s="199"/>
      <c r="BZ53" s="199"/>
      <c r="CA53" s="199"/>
      <c r="CB53" s="199"/>
      <c r="CC53" s="199"/>
      <c r="CD53" s="199"/>
      <c r="CE53" s="199"/>
      <c r="CF53" s="199"/>
      <c r="CG53" s="199"/>
      <c r="CH53" s="199"/>
      <c r="CI53" s="199"/>
      <c r="CJ53" s="199"/>
      <c r="CK53" s="199"/>
      <c r="CL53" s="199"/>
      <c r="CM53" s="199"/>
      <c r="CN53" s="199"/>
      <c r="CO53" s="199"/>
      <c r="CP53" s="199"/>
      <c r="CQ53" s="199"/>
      <c r="CR53" s="199"/>
      <c r="CS53" s="199"/>
      <c r="CT53" s="199"/>
      <c r="CU53" s="199"/>
      <c r="CV53" s="199"/>
      <c r="CW53" s="107"/>
      <c r="CX53" s="107"/>
      <c r="CY53" s="107"/>
      <c r="CZ53" s="107"/>
      <c r="DA53" s="107"/>
      <c r="DB53" s="107"/>
      <c r="DC53" s="107"/>
      <c r="DD53" s="107"/>
      <c r="DE53" s="136"/>
      <c r="DF53" s="136"/>
      <c r="DG53" s="136"/>
      <c r="DH53" s="136"/>
      <c r="DI53" s="136"/>
      <c r="DJ53" s="107"/>
      <c r="DK53" s="107"/>
      <c r="DL53" s="107"/>
      <c r="DM53" s="107"/>
      <c r="DN53" s="179"/>
      <c r="DO53" s="107"/>
      <c r="DP53" s="107"/>
      <c r="DQ53" s="107"/>
      <c r="DW53" s="136"/>
      <c r="DX53" s="136"/>
      <c r="DY53" s="136"/>
      <c r="DZ53" s="136"/>
      <c r="EA53" s="136"/>
      <c r="EB53" s="136"/>
      <c r="EC53" s="136"/>
      <c r="EM53" s="31"/>
      <c r="EN53" s="31"/>
      <c r="EO53" s="31"/>
      <c r="EP53" s="31"/>
      <c r="EQ53" s="31"/>
      <c r="ER53" s="31"/>
      <c r="ES53" s="31"/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/>
      <c r="GD53" s="31"/>
      <c r="GE53" s="31"/>
      <c r="GF53" s="31"/>
      <c r="GG53" s="31"/>
      <c r="GH53" s="31"/>
      <c r="GI53" s="31"/>
      <c r="GJ53" s="31"/>
      <c r="GK53" s="31"/>
      <c r="GL53" s="31"/>
      <c r="GM53" s="31"/>
      <c r="GN53" s="31"/>
      <c r="GO53" s="31"/>
      <c r="GP53" s="31"/>
      <c r="GQ53" s="31"/>
      <c r="GR53" s="31"/>
      <c r="GS53" s="31"/>
      <c r="GT53" s="31"/>
      <c r="GU53" s="31"/>
      <c r="GV53" s="31"/>
      <c r="GW53" s="31"/>
      <c r="GX53" s="31"/>
      <c r="GY53" s="31"/>
      <c r="GZ53" s="31"/>
      <c r="HA53" s="31"/>
      <c r="HB53" s="31"/>
      <c r="HC53" s="31"/>
      <c r="HD53" s="31"/>
      <c r="HE53" s="31"/>
      <c r="HF53" s="31"/>
      <c r="HG53" s="31"/>
      <c r="HH53" s="31"/>
      <c r="HI53" s="31"/>
      <c r="HJ53" s="31"/>
      <c r="HK53" s="31"/>
      <c r="HL53" s="31"/>
      <c r="HM53" s="31"/>
      <c r="HN53" s="31"/>
      <c r="HO53" s="31"/>
      <c r="HP53" s="31"/>
      <c r="HQ53" s="31"/>
      <c r="HR53" s="31"/>
      <c r="HS53" s="31"/>
      <c r="HT53" s="31"/>
      <c r="HU53" s="31"/>
      <c r="HV53" s="31"/>
      <c r="HW53" s="31"/>
      <c r="HX53" s="31"/>
      <c r="HY53" s="31"/>
      <c r="HZ53" s="31"/>
      <c r="IA53" s="31"/>
      <c r="IB53" s="31"/>
      <c r="IC53" s="31"/>
      <c r="ID53" s="31"/>
      <c r="IE53" s="31"/>
      <c r="IF53" s="31"/>
      <c r="IG53" s="31"/>
      <c r="IH53" s="31"/>
      <c r="II53" s="31"/>
      <c r="IJ53" s="31"/>
      <c r="IK53" s="31"/>
      <c r="IL53" s="31"/>
      <c r="IM53" s="31"/>
      <c r="IN53" s="31"/>
      <c r="IO53" s="31"/>
      <c r="IP53" s="31"/>
      <c r="IQ53" s="31"/>
      <c r="IR53" s="31"/>
      <c r="IS53" s="31"/>
      <c r="IT53" s="31"/>
      <c r="IU53" s="31"/>
      <c r="IV53" s="31"/>
      <c r="IW53" s="31"/>
      <c r="IX53" s="31"/>
      <c r="IY53" s="31"/>
      <c r="IZ53" s="31"/>
      <c r="JA53" s="31"/>
      <c r="JB53" s="31"/>
      <c r="JC53" s="31"/>
      <c r="JD53" s="31"/>
      <c r="JE53" s="31"/>
      <c r="JF53" s="31"/>
      <c r="JG53" s="31"/>
      <c r="JH53" s="31"/>
      <c r="JI53" s="31"/>
      <c r="JJ53" s="31"/>
      <c r="JK53" s="31"/>
      <c r="JL53" s="31"/>
      <c r="JM53" s="31"/>
      <c r="JN53" s="31"/>
      <c r="JO53" s="31"/>
      <c r="JP53" s="31"/>
      <c r="JQ53" s="31"/>
      <c r="JR53" s="31"/>
      <c r="JS53" s="31"/>
      <c r="JT53" s="31"/>
      <c r="JU53" s="31"/>
      <c r="JV53" s="31"/>
      <c r="JW53" s="31"/>
      <c r="JX53" s="31"/>
      <c r="JY53" s="31"/>
      <c r="JZ53" s="31"/>
      <c r="KA53" s="31"/>
      <c r="KB53" s="31"/>
      <c r="KC53" s="31"/>
      <c r="KD53" s="31"/>
      <c r="KE53" s="31"/>
      <c r="KF53" s="31"/>
      <c r="KG53" s="31"/>
      <c r="KH53" s="31"/>
      <c r="KI53" s="31"/>
      <c r="KJ53" s="31"/>
      <c r="KK53" s="31"/>
      <c r="KL53" s="31"/>
      <c r="KM53" s="31"/>
    </row>
    <row r="54" spans="1:299" s="45" customFormat="1" hidden="1">
      <c r="A54" s="122"/>
      <c r="B54" s="31" t="s">
        <v>48</v>
      </c>
      <c r="C54" s="199"/>
      <c r="D54" s="199"/>
      <c r="E54" s="199"/>
      <c r="F54" s="199"/>
      <c r="G54" s="199"/>
      <c r="H54" s="199"/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07"/>
      <c r="T54" s="199"/>
      <c r="U54" s="199"/>
      <c r="V54" s="199"/>
      <c r="W54" s="199"/>
      <c r="X54" s="199"/>
      <c r="Y54" s="199"/>
      <c r="Z54" s="199"/>
      <c r="AA54" s="199"/>
      <c r="AB54" s="199"/>
      <c r="AC54" s="199"/>
      <c r="AD54" s="199"/>
      <c r="AE54" s="199"/>
      <c r="AF54" s="199"/>
      <c r="AG54" s="199"/>
      <c r="AH54" s="199"/>
      <c r="AI54" s="199"/>
      <c r="AJ54" s="199"/>
      <c r="AK54" s="199"/>
      <c r="AL54" s="199"/>
      <c r="AM54" s="199"/>
      <c r="AN54" s="199"/>
      <c r="AO54" s="199"/>
      <c r="AP54" s="199"/>
      <c r="AQ54" s="199"/>
      <c r="AR54" s="199"/>
      <c r="AS54" s="199"/>
      <c r="AT54" s="199"/>
      <c r="AU54" s="199"/>
      <c r="AV54" s="199"/>
      <c r="AW54" s="199"/>
      <c r="AX54" s="199"/>
      <c r="AY54" s="199"/>
      <c r="AZ54" s="199"/>
      <c r="BA54" s="199"/>
      <c r="BB54" s="199"/>
      <c r="BC54" s="199"/>
      <c r="BD54" s="199"/>
      <c r="BE54" s="199"/>
      <c r="BF54" s="199"/>
      <c r="BG54" s="199"/>
      <c r="BH54" s="199"/>
      <c r="BI54" s="199"/>
      <c r="BJ54" s="199"/>
      <c r="BK54" s="199"/>
      <c r="BL54" s="199"/>
      <c r="BM54" s="199"/>
      <c r="BN54" s="199"/>
      <c r="BO54" s="199"/>
      <c r="BP54" s="199"/>
      <c r="BQ54" s="199"/>
      <c r="BR54" s="199"/>
      <c r="BS54" s="199"/>
      <c r="BT54" s="199"/>
      <c r="BU54" s="199"/>
      <c r="BV54" s="199"/>
      <c r="BW54" s="199"/>
      <c r="BX54" s="199"/>
      <c r="BY54" s="199"/>
      <c r="BZ54" s="199"/>
      <c r="CA54" s="199"/>
      <c r="CB54" s="199"/>
      <c r="CC54" s="199"/>
      <c r="CD54" s="199"/>
      <c r="CE54" s="199"/>
      <c r="CF54" s="199"/>
      <c r="CG54" s="199"/>
      <c r="CH54" s="199"/>
      <c r="CI54" s="199"/>
      <c r="CJ54" s="199"/>
      <c r="CK54" s="199"/>
      <c r="CL54" s="199"/>
      <c r="CM54" s="199"/>
      <c r="CN54" s="199"/>
      <c r="CO54" s="199"/>
      <c r="CP54" s="199"/>
      <c r="CQ54" s="199"/>
      <c r="CR54" s="199"/>
      <c r="CS54" s="199"/>
      <c r="CT54" s="199"/>
      <c r="CU54" s="199"/>
      <c r="CV54" s="199"/>
      <c r="CW54" s="107"/>
      <c r="CX54" s="107"/>
      <c r="CY54" s="107"/>
      <c r="CZ54" s="107"/>
      <c r="DA54" s="107"/>
      <c r="DB54" s="107"/>
      <c r="DC54" s="107"/>
      <c r="DD54" s="107"/>
      <c r="DE54" s="136"/>
      <c r="DF54" s="136"/>
      <c r="DG54" s="136"/>
      <c r="DH54" s="136"/>
      <c r="DI54" s="136"/>
      <c r="DJ54" s="107"/>
      <c r="DK54" s="107"/>
      <c r="DL54" s="107"/>
      <c r="DM54" s="107"/>
      <c r="DN54" s="179"/>
      <c r="DO54" s="107"/>
      <c r="DP54" s="107"/>
      <c r="DQ54" s="107"/>
      <c r="DW54" s="136"/>
      <c r="DX54" s="136"/>
      <c r="DY54" s="136"/>
      <c r="DZ54" s="136"/>
      <c r="EA54" s="136"/>
      <c r="EB54" s="136"/>
      <c r="EC54" s="136"/>
      <c r="EM54" s="31"/>
      <c r="EN54" s="31"/>
      <c r="EO54" s="31"/>
      <c r="EP54" s="31"/>
      <c r="EQ54" s="31"/>
      <c r="ER54" s="31"/>
      <c r="ES54" s="31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53"/>
      <c r="FN54" s="53"/>
      <c r="FO54" s="31"/>
      <c r="FP54" s="31"/>
      <c r="FQ54" s="31"/>
      <c r="FR54" s="31"/>
      <c r="FS54" s="31"/>
      <c r="FT54" s="31"/>
      <c r="FU54" s="31"/>
      <c r="FV54" s="31"/>
      <c r="FW54" s="53"/>
      <c r="FX54" s="37"/>
      <c r="FY54" s="37"/>
      <c r="FZ54" s="31"/>
      <c r="GA54" s="31"/>
      <c r="GB54" s="31"/>
      <c r="GC54" s="31"/>
      <c r="GD54" s="31"/>
      <c r="GE54" s="31"/>
      <c r="GF54" s="53"/>
      <c r="GG54" s="31"/>
      <c r="GH54" s="31"/>
      <c r="GI54" s="31"/>
      <c r="GJ54" s="31"/>
      <c r="GK54" s="31"/>
      <c r="GL54" s="31"/>
      <c r="GM54" s="31"/>
      <c r="GN54" s="31"/>
      <c r="GO54" s="31"/>
      <c r="GP54" s="37"/>
      <c r="GQ54" s="31"/>
      <c r="GR54" s="31"/>
      <c r="GS54" s="31"/>
      <c r="GT54" s="31"/>
      <c r="GU54" s="31"/>
      <c r="GV54" s="31"/>
      <c r="GW54" s="53"/>
      <c r="GX54" s="53"/>
      <c r="GY54" s="31"/>
      <c r="GZ54" s="31"/>
      <c r="HA54" s="31"/>
      <c r="HB54" s="31"/>
      <c r="HC54" s="31"/>
      <c r="HD54" s="31"/>
      <c r="HE54" s="31"/>
      <c r="HF54" s="31"/>
      <c r="HG54" s="31"/>
      <c r="HH54" s="31"/>
      <c r="HI54" s="31"/>
      <c r="HJ54" s="31"/>
      <c r="HK54" s="31"/>
      <c r="HL54" s="31"/>
      <c r="HM54" s="31"/>
      <c r="HN54" s="53"/>
      <c r="HO54" s="53"/>
      <c r="HP54" s="31"/>
      <c r="HQ54" s="31"/>
      <c r="HR54" s="31"/>
      <c r="HS54" s="31"/>
      <c r="HT54" s="31"/>
      <c r="HU54" s="31"/>
      <c r="HV54" s="31"/>
      <c r="HW54" s="31"/>
      <c r="HX54" s="31"/>
      <c r="HY54" s="31"/>
      <c r="HZ54" s="31"/>
      <c r="IA54" s="31"/>
      <c r="IB54" s="31"/>
      <c r="IC54" s="31"/>
      <c r="ID54" s="31"/>
      <c r="IE54" s="31"/>
      <c r="IF54" s="31"/>
      <c r="IG54" s="31"/>
      <c r="IH54" s="31"/>
      <c r="II54" s="31"/>
      <c r="IJ54" s="31"/>
      <c r="IK54" s="31"/>
      <c r="IL54" s="31"/>
      <c r="IM54" s="31"/>
      <c r="IN54" s="31"/>
      <c r="IO54" s="31"/>
      <c r="IP54" s="31"/>
      <c r="IQ54" s="31"/>
      <c r="IR54" s="31"/>
      <c r="IS54" s="31"/>
      <c r="IT54" s="31"/>
      <c r="IU54" s="31"/>
      <c r="IV54" s="31"/>
      <c r="IW54" s="31"/>
      <c r="IX54" s="31"/>
      <c r="IY54" s="31"/>
      <c r="IZ54" s="31"/>
      <c r="JA54" s="31"/>
      <c r="JB54" s="31"/>
      <c r="JC54" s="31"/>
      <c r="JD54" s="31"/>
      <c r="JE54" s="31"/>
      <c r="JF54" s="31"/>
      <c r="JG54" s="31"/>
      <c r="JH54" s="31"/>
      <c r="JI54" s="31"/>
      <c r="JJ54" s="31" t="e">
        <f>'sales forecast'!#REF!+'sales forecast'!#REF!</f>
        <v>#REF!</v>
      </c>
      <c r="JK54" s="31" t="e">
        <f>'sales forecast'!#REF!+'sales forecast'!#REF!</f>
        <v>#REF!</v>
      </c>
      <c r="JL54" s="31" t="e">
        <f>'sales forecast'!#REF!+'sales forecast'!#REF!</f>
        <v>#REF!</v>
      </c>
      <c r="JM54" s="31" t="e">
        <f>'sales forecast'!#REF!+'sales forecast'!#REF!</f>
        <v>#REF!</v>
      </c>
      <c r="JN54" s="31" t="e">
        <f>'sales forecast'!#REF!+'sales forecast'!#REF!</f>
        <v>#REF!</v>
      </c>
      <c r="JO54" s="31">
        <f>'sales forecast'!C40+'sales forecast'!C41</f>
        <v>0</v>
      </c>
      <c r="JP54" s="31">
        <f>'sales forecast'!D40+'sales forecast'!D41</f>
        <v>0</v>
      </c>
      <c r="JQ54" s="31">
        <f>'sales forecast'!E40+'sales forecast'!E41</f>
        <v>0</v>
      </c>
      <c r="JR54" s="31">
        <f>'sales forecast'!F40+'sales forecast'!F41</f>
        <v>0</v>
      </c>
      <c r="JS54" s="31">
        <f>'sales forecast'!G40+'sales forecast'!G41</f>
        <v>0</v>
      </c>
      <c r="JT54" s="31">
        <f>'sales forecast'!H40+'sales forecast'!H41</f>
        <v>0</v>
      </c>
      <c r="JU54" s="31">
        <f>'sales forecast'!I40+'sales forecast'!I41</f>
        <v>0</v>
      </c>
      <c r="JV54" s="31">
        <f>'sales forecast'!J40+'sales forecast'!J41</f>
        <v>0</v>
      </c>
      <c r="JW54" s="31">
        <f>'sales forecast'!K40+'sales forecast'!K41</f>
        <v>0</v>
      </c>
      <c r="JX54" s="31">
        <f>'sales forecast'!L40+'sales forecast'!L41</f>
        <v>0</v>
      </c>
      <c r="JY54" s="31">
        <f>'sales forecast'!M40+'sales forecast'!M41</f>
        <v>0</v>
      </c>
      <c r="JZ54" s="31">
        <f>'sales forecast'!N40+'sales forecast'!N41</f>
        <v>0</v>
      </c>
      <c r="KA54" s="31">
        <f>'sales forecast'!O40+'sales forecast'!O41</f>
        <v>0</v>
      </c>
      <c r="KB54" s="31">
        <f>'sales forecast'!P40+'sales forecast'!P41</f>
        <v>0</v>
      </c>
      <c r="KC54" s="31">
        <f>'sales forecast'!Q40+'sales forecast'!Q41</f>
        <v>0</v>
      </c>
      <c r="KD54" s="31">
        <f>'sales forecast'!R40+'sales forecast'!R41</f>
        <v>0</v>
      </c>
      <c r="KE54" s="31">
        <f>'sales forecast'!S40+'sales forecast'!S41</f>
        <v>0</v>
      </c>
      <c r="KF54" s="31">
        <f>'sales forecast'!T40+'sales forecast'!T41</f>
        <v>0</v>
      </c>
      <c r="KG54" s="31">
        <f>'sales forecast'!U40+'sales forecast'!U41</f>
        <v>0</v>
      </c>
      <c r="KH54" s="31">
        <f>'sales forecast'!V40+'sales forecast'!V41</f>
        <v>0</v>
      </c>
      <c r="KI54" s="31">
        <f>'sales forecast'!W40+'sales forecast'!W41</f>
        <v>0</v>
      </c>
      <c r="KJ54" s="31">
        <f>'sales forecast'!X40+'sales forecast'!X41</f>
        <v>0</v>
      </c>
      <c r="KK54" s="31">
        <f>'sales forecast'!Y40+'sales forecast'!Y41</f>
        <v>0</v>
      </c>
      <c r="KL54" s="31">
        <f>'sales forecast'!Z40+'sales forecast'!Z41</f>
        <v>0</v>
      </c>
      <c r="KM54" s="31">
        <f>'sales forecast'!AA40+'sales forecast'!AA41</f>
        <v>0</v>
      </c>
    </row>
    <row r="55" spans="1:299" s="45" customFormat="1" hidden="1">
      <c r="A55" s="122"/>
      <c r="B55" s="32"/>
      <c r="C55" s="199"/>
      <c r="D55" s="199"/>
      <c r="E55" s="199"/>
      <c r="F55" s="199"/>
      <c r="G55" s="199"/>
      <c r="H55" s="199"/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07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  <c r="AE55" s="199"/>
      <c r="AF55" s="199"/>
      <c r="AG55" s="199"/>
      <c r="AH55" s="199"/>
      <c r="AI55" s="199"/>
      <c r="AJ55" s="199"/>
      <c r="AK55" s="199"/>
      <c r="AL55" s="199"/>
      <c r="AM55" s="199"/>
      <c r="AN55" s="199"/>
      <c r="AO55" s="199"/>
      <c r="AP55" s="199"/>
      <c r="AQ55" s="199"/>
      <c r="AR55" s="199"/>
      <c r="AS55" s="199"/>
      <c r="AT55" s="199"/>
      <c r="AU55" s="199"/>
      <c r="AV55" s="199"/>
      <c r="AW55" s="199"/>
      <c r="AX55" s="199"/>
      <c r="AY55" s="199"/>
      <c r="AZ55" s="199"/>
      <c r="BA55" s="199"/>
      <c r="BB55" s="199"/>
      <c r="BC55" s="199"/>
      <c r="BD55" s="199"/>
      <c r="BE55" s="199"/>
      <c r="BF55" s="199"/>
      <c r="BG55" s="199"/>
      <c r="BH55" s="199"/>
      <c r="BI55" s="199"/>
      <c r="BJ55" s="199"/>
      <c r="BK55" s="199"/>
      <c r="BL55" s="199"/>
      <c r="BM55" s="199"/>
      <c r="BN55" s="199"/>
      <c r="BO55" s="199"/>
      <c r="BP55" s="199"/>
      <c r="BQ55" s="199"/>
      <c r="BR55" s="199"/>
      <c r="BS55" s="199"/>
      <c r="BT55" s="199"/>
      <c r="BU55" s="199"/>
      <c r="BV55" s="199"/>
      <c r="BW55" s="199"/>
      <c r="BX55" s="199"/>
      <c r="BY55" s="199"/>
      <c r="BZ55" s="199"/>
      <c r="CA55" s="199"/>
      <c r="CB55" s="199"/>
      <c r="CC55" s="199"/>
      <c r="CD55" s="199"/>
      <c r="CE55" s="199"/>
      <c r="CF55" s="199"/>
      <c r="CG55" s="199"/>
      <c r="CH55" s="199"/>
      <c r="CI55" s="199"/>
      <c r="CJ55" s="199"/>
      <c r="CK55" s="199"/>
      <c r="CL55" s="199"/>
      <c r="CM55" s="199"/>
      <c r="CN55" s="199"/>
      <c r="CO55" s="199"/>
      <c r="CP55" s="199"/>
      <c r="CQ55" s="199"/>
      <c r="CR55" s="199"/>
      <c r="CS55" s="199"/>
      <c r="CT55" s="199"/>
      <c r="CU55" s="199"/>
      <c r="CV55" s="199"/>
      <c r="CW55" s="107"/>
      <c r="CX55" s="107"/>
      <c r="CY55" s="107"/>
      <c r="CZ55" s="107"/>
      <c r="DA55" s="107"/>
      <c r="DB55" s="107"/>
      <c r="DC55" s="107"/>
      <c r="DD55" s="107"/>
      <c r="DE55" s="136"/>
      <c r="DF55" s="136"/>
      <c r="DG55" s="136"/>
      <c r="DH55" s="136"/>
      <c r="DI55" s="136"/>
      <c r="DJ55" s="107"/>
      <c r="DK55" s="107"/>
      <c r="DL55" s="107"/>
      <c r="DM55" s="107"/>
      <c r="DN55" s="179"/>
      <c r="DO55" s="107"/>
      <c r="DP55" s="107"/>
      <c r="DQ55" s="107"/>
      <c r="DW55" s="136"/>
      <c r="DX55" s="136"/>
      <c r="DY55" s="136"/>
      <c r="DZ55" s="136"/>
      <c r="EA55" s="136"/>
      <c r="EB55" s="136"/>
      <c r="EC55" s="136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JC55" s="28"/>
      <c r="JD55" s="28"/>
      <c r="JE55" s="28"/>
      <c r="JF55" s="28"/>
      <c r="JG55" s="28"/>
      <c r="JH55" s="28"/>
      <c r="JI55" s="28"/>
      <c r="JJ55" s="28"/>
      <c r="JK55" s="28"/>
      <c r="JL55" s="28"/>
      <c r="JM55" s="28"/>
      <c r="JN55" s="28"/>
      <c r="JO55" s="28"/>
      <c r="JP55" s="28"/>
      <c r="JQ55" s="28"/>
      <c r="JR55" s="28"/>
      <c r="JS55" s="28"/>
      <c r="JT55" s="28"/>
      <c r="JU55" s="28"/>
      <c r="JV55" s="28"/>
      <c r="JW55" s="28"/>
      <c r="JX55" s="28"/>
      <c r="JY55" s="28"/>
      <c r="JZ55" s="28"/>
      <c r="KA55" s="28"/>
      <c r="KB55" s="28"/>
      <c r="KC55" s="28"/>
      <c r="KD55" s="28"/>
      <c r="KE55" s="28"/>
      <c r="KF55" s="28"/>
      <c r="KG55" s="28"/>
      <c r="KH55" s="28"/>
      <c r="KI55" s="28"/>
      <c r="KJ55" s="28"/>
      <c r="KK55" s="28"/>
      <c r="KL55" s="28"/>
      <c r="KM55" s="28"/>
    </row>
    <row r="56" spans="1:299" s="45" customFormat="1" hidden="1">
      <c r="A56" s="122"/>
      <c r="B56" s="37" t="s">
        <v>9</v>
      </c>
      <c r="C56" s="199"/>
      <c r="D56" s="199"/>
      <c r="E56" s="199"/>
      <c r="F56" s="199"/>
      <c r="G56" s="199"/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07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  <c r="AD56" s="199"/>
      <c r="AE56" s="199"/>
      <c r="AF56" s="199"/>
      <c r="AG56" s="199"/>
      <c r="AH56" s="199"/>
      <c r="AI56" s="199"/>
      <c r="AJ56" s="199"/>
      <c r="AK56" s="199"/>
      <c r="AL56" s="199"/>
      <c r="AM56" s="199"/>
      <c r="AN56" s="199"/>
      <c r="AO56" s="199"/>
      <c r="AP56" s="199"/>
      <c r="AQ56" s="199"/>
      <c r="AR56" s="199"/>
      <c r="AS56" s="199"/>
      <c r="AT56" s="199"/>
      <c r="AU56" s="199"/>
      <c r="AV56" s="199"/>
      <c r="AW56" s="199"/>
      <c r="AX56" s="199"/>
      <c r="AY56" s="199"/>
      <c r="AZ56" s="199"/>
      <c r="BA56" s="199"/>
      <c r="BB56" s="199"/>
      <c r="BC56" s="199"/>
      <c r="BD56" s="199"/>
      <c r="BE56" s="199"/>
      <c r="BF56" s="199"/>
      <c r="BG56" s="199"/>
      <c r="BH56" s="199"/>
      <c r="BI56" s="199"/>
      <c r="BJ56" s="199"/>
      <c r="BK56" s="199"/>
      <c r="BL56" s="199"/>
      <c r="BM56" s="199"/>
      <c r="BN56" s="199"/>
      <c r="BO56" s="199"/>
      <c r="BP56" s="199"/>
      <c r="BQ56" s="199"/>
      <c r="BR56" s="199"/>
      <c r="BS56" s="199"/>
      <c r="BT56" s="199"/>
      <c r="BU56" s="199"/>
      <c r="BV56" s="199"/>
      <c r="BW56" s="199"/>
      <c r="BX56" s="199"/>
      <c r="BY56" s="199"/>
      <c r="BZ56" s="199"/>
      <c r="CA56" s="199"/>
      <c r="CB56" s="199"/>
      <c r="CC56" s="199"/>
      <c r="CD56" s="199"/>
      <c r="CE56" s="199"/>
      <c r="CF56" s="199"/>
      <c r="CG56" s="199"/>
      <c r="CH56" s="199"/>
      <c r="CI56" s="199"/>
      <c r="CJ56" s="199"/>
      <c r="CK56" s="199"/>
      <c r="CL56" s="199"/>
      <c r="CM56" s="199"/>
      <c r="CN56" s="199"/>
      <c r="CO56" s="199"/>
      <c r="CP56" s="199"/>
      <c r="CQ56" s="199"/>
      <c r="CR56" s="199"/>
      <c r="CS56" s="199"/>
      <c r="CT56" s="199"/>
      <c r="CU56" s="199"/>
      <c r="CV56" s="199"/>
      <c r="CW56" s="107"/>
      <c r="CX56" s="107"/>
      <c r="CY56" s="107"/>
      <c r="CZ56" s="107"/>
      <c r="DA56" s="107"/>
      <c r="DB56" s="107"/>
      <c r="DC56" s="107"/>
      <c r="DD56" s="107"/>
      <c r="DE56" s="136"/>
      <c r="DF56" s="136"/>
      <c r="DG56" s="136"/>
      <c r="DH56" s="136"/>
      <c r="DI56" s="136"/>
      <c r="DJ56" s="107"/>
      <c r="DK56" s="107"/>
      <c r="DL56" s="107"/>
      <c r="DM56" s="107"/>
      <c r="DN56" s="179"/>
      <c r="DO56" s="107"/>
      <c r="DP56" s="107"/>
      <c r="DQ56" s="107"/>
      <c r="DW56" s="136"/>
      <c r="DX56" s="136"/>
      <c r="DY56" s="136"/>
      <c r="DZ56" s="136"/>
      <c r="EA56" s="136"/>
      <c r="EB56" s="136"/>
      <c r="EC56" s="136"/>
      <c r="EM56" s="31"/>
      <c r="EN56" s="31"/>
      <c r="EO56" s="31"/>
      <c r="EP56" s="31"/>
      <c r="EQ56" s="31"/>
      <c r="ER56" s="31"/>
      <c r="ES56" s="31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1"/>
      <c r="FF56" s="31"/>
      <c r="FG56" s="31"/>
      <c r="FH56" s="31"/>
      <c r="FI56" s="31"/>
      <c r="FJ56" s="31"/>
      <c r="FK56" s="31"/>
      <c r="FL56" s="31"/>
      <c r="FM56" s="31"/>
      <c r="FN56" s="31"/>
      <c r="FO56" s="31"/>
      <c r="FP56" s="31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/>
      <c r="GD56" s="31"/>
      <c r="GE56" s="31"/>
      <c r="GF56" s="31"/>
      <c r="GG56" s="31"/>
      <c r="GH56" s="31"/>
      <c r="GI56" s="31"/>
      <c r="GJ56" s="31"/>
      <c r="GK56" s="31"/>
      <c r="GL56" s="31"/>
      <c r="GM56" s="31"/>
      <c r="GN56" s="31"/>
      <c r="GO56" s="31"/>
      <c r="GP56" s="31"/>
      <c r="GQ56" s="31"/>
      <c r="GR56" s="31"/>
      <c r="GS56" s="31"/>
      <c r="GT56" s="31"/>
      <c r="GU56" s="31"/>
      <c r="GV56" s="31"/>
      <c r="GW56" s="31"/>
      <c r="GX56" s="31"/>
      <c r="GY56" s="31"/>
      <c r="GZ56" s="31"/>
      <c r="HA56" s="31"/>
      <c r="HB56" s="31"/>
      <c r="HC56" s="31"/>
      <c r="HD56" s="31"/>
      <c r="HE56" s="31"/>
      <c r="HF56" s="31"/>
      <c r="HG56" s="31"/>
      <c r="HH56" s="31"/>
      <c r="HI56" s="31"/>
      <c r="HJ56" s="31"/>
      <c r="HK56" s="31"/>
      <c r="HL56" s="31"/>
      <c r="HM56" s="31"/>
      <c r="HN56" s="31"/>
      <c r="HO56" s="31"/>
      <c r="HP56" s="31"/>
      <c r="HQ56" s="31"/>
      <c r="HR56" s="31"/>
      <c r="HS56" s="31"/>
      <c r="HT56" s="31"/>
      <c r="HU56" s="31"/>
      <c r="HV56" s="31"/>
      <c r="HW56" s="31"/>
      <c r="HX56" s="31"/>
      <c r="HY56" s="31"/>
      <c r="HZ56" s="31"/>
      <c r="IA56" s="31"/>
      <c r="IB56" s="31"/>
      <c r="IC56" s="31"/>
      <c r="ID56" s="31"/>
      <c r="IE56" s="31"/>
      <c r="IF56" s="31"/>
      <c r="IG56" s="31"/>
      <c r="IH56" s="31"/>
      <c r="II56" s="31"/>
      <c r="IJ56" s="31"/>
      <c r="IK56" s="31"/>
      <c r="IL56" s="31"/>
      <c r="IM56" s="31"/>
      <c r="IN56" s="31"/>
      <c r="IO56" s="31"/>
      <c r="IP56" s="31"/>
      <c r="IQ56" s="31"/>
      <c r="IR56" s="31"/>
      <c r="IS56" s="31"/>
      <c r="IT56" s="31"/>
      <c r="IU56" s="31"/>
      <c r="IV56" s="31"/>
      <c r="IW56" s="31"/>
      <c r="IX56" s="31"/>
      <c r="IY56" s="31"/>
      <c r="IZ56" s="31"/>
      <c r="JA56" s="31"/>
      <c r="JB56" s="31"/>
      <c r="JC56" s="31"/>
      <c r="JD56" s="31"/>
      <c r="JE56" s="31"/>
      <c r="JF56" s="31"/>
      <c r="JG56" s="31"/>
      <c r="JH56" s="31"/>
      <c r="JI56" s="31"/>
      <c r="JJ56" s="31" t="e">
        <f t="shared" ref="JJ56" si="821">JI50-JJ53-JJ54-JJ52</f>
        <v>#REF!</v>
      </c>
      <c r="JK56" s="31" t="e">
        <f t="shared" ref="JK56" si="822">JJ50-JK53-JK54-JK52</f>
        <v>#REF!</v>
      </c>
      <c r="JL56" s="31" t="e">
        <f t="shared" ref="JL56" si="823">JK50-JL53-JL54-JL52</f>
        <v>#REF!</v>
      </c>
      <c r="JM56" s="31" t="e">
        <f t="shared" ref="JM56" si="824">JL50-JM53-JM54-JM52</f>
        <v>#REF!</v>
      </c>
      <c r="JN56" s="31" t="e">
        <f t="shared" ref="JN56" si="825">JM50-JN53-JN54-JN52</f>
        <v>#REF!</v>
      </c>
      <c r="JO56" s="31" t="e">
        <f t="shared" ref="JO56" si="826">JN50-JO53-JO54-JO52</f>
        <v>#REF!</v>
      </c>
      <c r="JP56" s="31">
        <f t="shared" ref="JP56" si="827">JO50-JP53-JP54-JP52</f>
        <v>0</v>
      </c>
      <c r="JQ56" s="31">
        <f t="shared" ref="JQ56" si="828">JP50-JQ53-JQ54-JQ52</f>
        <v>0</v>
      </c>
      <c r="JR56" s="31">
        <f t="shared" ref="JR56" si="829">JQ50-JR53-JR54-JR52</f>
        <v>0</v>
      </c>
      <c r="JS56" s="31">
        <f t="shared" ref="JS56" si="830">JR50-JS53-JS54-JS52</f>
        <v>0</v>
      </c>
      <c r="JT56" s="31">
        <f t="shared" ref="JT56" si="831">JS50-JT53-JT54-JT52</f>
        <v>0</v>
      </c>
      <c r="JU56" s="31">
        <f t="shared" ref="JU56" si="832">JT50-JU53-JU54-JU52</f>
        <v>0</v>
      </c>
      <c r="JV56" s="31">
        <f t="shared" ref="JV56" si="833">JU50-JV53-JV54-JV52</f>
        <v>0</v>
      </c>
      <c r="JW56" s="31">
        <f t="shared" ref="JW56" si="834">JV50-JW53-JW54-JW52</f>
        <v>0</v>
      </c>
      <c r="JX56" s="31">
        <f t="shared" ref="JX56" si="835">JW50-JX53-JX54-JX52</f>
        <v>0</v>
      </c>
      <c r="JY56" s="31">
        <f t="shared" ref="JY56" si="836">JX50-JY53-JY54-JY52</f>
        <v>0</v>
      </c>
      <c r="JZ56" s="31">
        <f t="shared" ref="JZ56" si="837">JY50-JZ53-JZ54-JZ52</f>
        <v>0</v>
      </c>
      <c r="KA56" s="31">
        <f t="shared" ref="KA56" si="838">JZ50-KA53-KA54-KA52</f>
        <v>0</v>
      </c>
      <c r="KB56" s="31">
        <f t="shared" ref="KB56" si="839">KA50-KB53-KB54-KB52</f>
        <v>0</v>
      </c>
      <c r="KC56" s="31">
        <f t="shared" ref="KC56" si="840">KB50-KC53-KC54-KC52</f>
        <v>0</v>
      </c>
      <c r="KD56" s="31">
        <f t="shared" ref="KD56" si="841">KC50-KD53-KD54-KD52</f>
        <v>0</v>
      </c>
      <c r="KE56" s="31">
        <f t="shared" ref="KE56" si="842">KD50-KE53-KE54-KE52</f>
        <v>0</v>
      </c>
      <c r="KF56" s="31">
        <f t="shared" ref="KF56" si="843">KE50-KF53-KF54-KF52</f>
        <v>0</v>
      </c>
      <c r="KG56" s="31">
        <f t="shared" ref="KG56" si="844">KF50-KG53-KG54-KG52</f>
        <v>0</v>
      </c>
      <c r="KH56" s="31">
        <f t="shared" ref="KH56" si="845">KG50-KH53-KH54-KH52</f>
        <v>0</v>
      </c>
      <c r="KI56" s="31">
        <f t="shared" ref="KI56" si="846">KH50-KI53-KI54-KI52</f>
        <v>0</v>
      </c>
      <c r="KJ56" s="31">
        <f t="shared" ref="KJ56" si="847">KI50-KJ53-KJ54-KJ52</f>
        <v>0</v>
      </c>
      <c r="KK56" s="31">
        <f t="shared" ref="KK56" si="848">KJ50-KK53-KK54-KK52</f>
        <v>0</v>
      </c>
      <c r="KL56" s="31">
        <f t="shared" ref="KL56" si="849">KK50-KL53-KL54-KL52</f>
        <v>0</v>
      </c>
      <c r="KM56" s="31">
        <f t="shared" ref="KM56" si="850">KL50-KM53-KM54-KM52</f>
        <v>0</v>
      </c>
    </row>
    <row r="57" spans="1:299" s="45" customFormat="1" hidden="1">
      <c r="A57" s="122"/>
      <c r="B57" s="37" t="s">
        <v>10</v>
      </c>
      <c r="C57" s="199"/>
      <c r="D57" s="199"/>
      <c r="E57" s="199"/>
      <c r="F57" s="199"/>
      <c r="G57" s="199"/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07"/>
      <c r="T57" s="199"/>
      <c r="U57" s="199"/>
      <c r="V57" s="199"/>
      <c r="W57" s="199"/>
      <c r="X57" s="199"/>
      <c r="Y57" s="199"/>
      <c r="Z57" s="199"/>
      <c r="AA57" s="199"/>
      <c r="AB57" s="199"/>
      <c r="AC57" s="199"/>
      <c r="AD57" s="199"/>
      <c r="AE57" s="199"/>
      <c r="AF57" s="199"/>
      <c r="AG57" s="199"/>
      <c r="AH57" s="199"/>
      <c r="AI57" s="199"/>
      <c r="AJ57" s="199"/>
      <c r="AK57" s="199"/>
      <c r="AL57" s="199"/>
      <c r="AM57" s="199"/>
      <c r="AN57" s="199"/>
      <c r="AO57" s="199"/>
      <c r="AP57" s="199"/>
      <c r="AQ57" s="199"/>
      <c r="AR57" s="199"/>
      <c r="AS57" s="199"/>
      <c r="AT57" s="199"/>
      <c r="AU57" s="199"/>
      <c r="AV57" s="199"/>
      <c r="AW57" s="199"/>
      <c r="AX57" s="199"/>
      <c r="AY57" s="199"/>
      <c r="AZ57" s="199"/>
      <c r="BA57" s="199"/>
      <c r="BB57" s="199"/>
      <c r="BC57" s="199"/>
      <c r="BD57" s="199"/>
      <c r="BE57" s="199"/>
      <c r="BF57" s="199"/>
      <c r="BG57" s="199"/>
      <c r="BH57" s="199"/>
      <c r="BI57" s="199"/>
      <c r="BJ57" s="199"/>
      <c r="BK57" s="199"/>
      <c r="BL57" s="199"/>
      <c r="BM57" s="199"/>
      <c r="BN57" s="199"/>
      <c r="BO57" s="199"/>
      <c r="BP57" s="199"/>
      <c r="BQ57" s="199"/>
      <c r="BR57" s="199"/>
      <c r="BS57" s="199"/>
      <c r="BT57" s="199"/>
      <c r="BU57" s="199"/>
      <c r="BV57" s="199"/>
      <c r="BW57" s="199"/>
      <c r="BX57" s="199"/>
      <c r="BY57" s="199"/>
      <c r="BZ57" s="199"/>
      <c r="CA57" s="199"/>
      <c r="CB57" s="199"/>
      <c r="CC57" s="199"/>
      <c r="CD57" s="199"/>
      <c r="CE57" s="199"/>
      <c r="CF57" s="199"/>
      <c r="CG57" s="199"/>
      <c r="CH57" s="199"/>
      <c r="CI57" s="199"/>
      <c r="CJ57" s="199"/>
      <c r="CK57" s="199"/>
      <c r="CL57" s="199"/>
      <c r="CM57" s="199"/>
      <c r="CN57" s="199"/>
      <c r="CO57" s="199"/>
      <c r="CP57" s="199"/>
      <c r="CQ57" s="199"/>
      <c r="CR57" s="199"/>
      <c r="CS57" s="199"/>
      <c r="CT57" s="199"/>
      <c r="CU57" s="199"/>
      <c r="CV57" s="199"/>
      <c r="CW57" s="107"/>
      <c r="CX57" s="107"/>
      <c r="CY57" s="107"/>
      <c r="CZ57" s="107"/>
      <c r="DA57" s="107"/>
      <c r="DB57" s="107"/>
      <c r="DC57" s="107"/>
      <c r="DD57" s="107"/>
      <c r="DE57" s="136"/>
      <c r="DF57" s="136"/>
      <c r="DG57" s="136"/>
      <c r="DH57" s="136"/>
      <c r="DI57" s="136"/>
      <c r="DJ57" s="107"/>
      <c r="DK57" s="107"/>
      <c r="DL57" s="107"/>
      <c r="DM57" s="107"/>
      <c r="DN57" s="179"/>
      <c r="DO57" s="107"/>
      <c r="DP57" s="107"/>
      <c r="DQ57" s="107"/>
      <c r="DW57" s="136"/>
      <c r="DX57" s="136"/>
      <c r="DY57" s="136"/>
      <c r="DZ57" s="136"/>
      <c r="EA57" s="136"/>
      <c r="EB57" s="136"/>
      <c r="EC57" s="136"/>
      <c r="EM57" s="31"/>
      <c r="EN57" s="31"/>
      <c r="EO57" s="31"/>
      <c r="EP57" s="31"/>
      <c r="EQ57" s="31"/>
      <c r="ER57" s="31"/>
      <c r="ES57" s="31"/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1"/>
      <c r="FF57" s="31"/>
      <c r="FG57" s="31"/>
      <c r="FH57" s="31"/>
      <c r="FI57" s="31"/>
      <c r="FJ57" s="31"/>
      <c r="FK57" s="31"/>
      <c r="FL57" s="31"/>
      <c r="FM57" s="31"/>
      <c r="FN57" s="31"/>
      <c r="FO57" s="31"/>
      <c r="FP57" s="31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/>
      <c r="GD57" s="31"/>
      <c r="GE57" s="31"/>
      <c r="GF57" s="31"/>
      <c r="GG57" s="31"/>
      <c r="GH57" s="31"/>
      <c r="GI57" s="31"/>
      <c r="GJ57" s="31"/>
      <c r="GK57" s="31"/>
      <c r="GL57" s="31"/>
      <c r="GM57" s="31"/>
      <c r="GN57" s="31"/>
      <c r="GO57" s="31"/>
      <c r="GP57" s="31"/>
      <c r="GQ57" s="31"/>
      <c r="GR57" s="31"/>
      <c r="GS57" s="31"/>
      <c r="GT57" s="31"/>
      <c r="GU57" s="31"/>
      <c r="GV57" s="31"/>
      <c r="GW57" s="31"/>
      <c r="GX57" s="31"/>
      <c r="GY57" s="31"/>
      <c r="GZ57" s="31"/>
      <c r="HA57" s="31"/>
      <c r="HB57" s="31"/>
      <c r="HC57" s="31"/>
      <c r="HD57" s="31"/>
      <c r="HE57" s="31"/>
      <c r="HF57" s="31"/>
      <c r="HG57" s="31"/>
      <c r="HH57" s="31"/>
      <c r="HI57" s="31"/>
      <c r="HJ57" s="31"/>
      <c r="HK57" s="31"/>
      <c r="HL57" s="31"/>
      <c r="HM57" s="31"/>
      <c r="HN57" s="31"/>
      <c r="HO57" s="31"/>
      <c r="HP57" s="31"/>
      <c r="HQ57" s="31"/>
      <c r="HR57" s="31"/>
      <c r="HS57" s="31"/>
      <c r="HT57" s="31"/>
      <c r="HU57" s="31"/>
      <c r="HV57" s="31"/>
      <c r="HW57" s="31"/>
      <c r="HX57" s="31"/>
      <c r="HY57" s="31"/>
      <c r="HZ57" s="31"/>
      <c r="IA57" s="31"/>
      <c r="IB57" s="31"/>
      <c r="IC57" s="31"/>
      <c r="ID57" s="31"/>
      <c r="IE57" s="31"/>
      <c r="IF57" s="31"/>
      <c r="IG57" s="31"/>
      <c r="IH57" s="31"/>
      <c r="II57" s="31"/>
      <c r="IJ57" s="31"/>
      <c r="IK57" s="31"/>
      <c r="IL57" s="31"/>
      <c r="IM57" s="31"/>
      <c r="IN57" s="31"/>
      <c r="IO57" s="31"/>
      <c r="IP57" s="31"/>
      <c r="IQ57" s="31"/>
      <c r="IR57" s="31"/>
      <c r="IS57" s="31"/>
      <c r="IT57" s="31"/>
      <c r="IU57" s="31"/>
      <c r="IV57" s="31"/>
      <c r="IW57" s="31"/>
      <c r="IX57" s="31"/>
      <c r="IY57" s="31"/>
      <c r="IZ57" s="31"/>
      <c r="JA57" s="31"/>
      <c r="JB57" s="31"/>
      <c r="JC57" s="31"/>
      <c r="JD57" s="31"/>
      <c r="JE57" s="31"/>
      <c r="JF57" s="31"/>
      <c r="JG57" s="31"/>
      <c r="JH57" s="31"/>
      <c r="JI57" s="31"/>
      <c r="JJ57" s="31" t="e">
        <f t="shared" ref="JJ57" si="851">JJ56+JI57</f>
        <v>#REF!</v>
      </c>
      <c r="JK57" s="31" t="e">
        <f t="shared" ref="JK57" si="852">JK56+JJ57</f>
        <v>#REF!</v>
      </c>
      <c r="JL57" s="31" t="e">
        <f t="shared" ref="JL57" si="853">JL56+JK57</f>
        <v>#REF!</v>
      </c>
      <c r="JM57" s="31" t="e">
        <f t="shared" ref="JM57" si="854">JM56+JL57</f>
        <v>#REF!</v>
      </c>
      <c r="JN57" s="31" t="e">
        <f t="shared" ref="JN57" si="855">JN56+JM57</f>
        <v>#REF!</v>
      </c>
      <c r="JO57" s="31" t="e">
        <f t="shared" ref="JO57" si="856">JO56+JN57</f>
        <v>#REF!</v>
      </c>
      <c r="JP57" s="31" t="e">
        <f t="shared" ref="JP57" si="857">JP56+JO57</f>
        <v>#REF!</v>
      </c>
      <c r="JQ57" s="31" t="e">
        <f t="shared" ref="JQ57" si="858">JQ56+JP57</f>
        <v>#REF!</v>
      </c>
      <c r="JR57" s="31" t="e">
        <f t="shared" ref="JR57" si="859">JR56+JQ57</f>
        <v>#REF!</v>
      </c>
      <c r="JS57" s="31" t="e">
        <f t="shared" ref="JS57" si="860">JS56+JR57</f>
        <v>#REF!</v>
      </c>
      <c r="JT57" s="31" t="e">
        <f t="shared" ref="JT57" si="861">JT56+JS57</f>
        <v>#REF!</v>
      </c>
      <c r="JU57" s="31" t="e">
        <f t="shared" ref="JU57" si="862">JU56+JT57</f>
        <v>#REF!</v>
      </c>
      <c r="JV57" s="31" t="e">
        <f t="shared" ref="JV57" si="863">JV56+JU57</f>
        <v>#REF!</v>
      </c>
      <c r="JW57" s="31" t="e">
        <f t="shared" ref="JW57" si="864">JW56+JV57</f>
        <v>#REF!</v>
      </c>
      <c r="JX57" s="31" t="e">
        <f t="shared" ref="JX57" si="865">JX56+JW57</f>
        <v>#REF!</v>
      </c>
      <c r="JY57" s="31" t="e">
        <f t="shared" ref="JY57" si="866">JY56+JX57</f>
        <v>#REF!</v>
      </c>
      <c r="JZ57" s="31" t="e">
        <f t="shared" ref="JZ57" si="867">JZ56+JY57</f>
        <v>#REF!</v>
      </c>
      <c r="KA57" s="31" t="e">
        <f t="shared" ref="KA57" si="868">KA56+JZ57</f>
        <v>#REF!</v>
      </c>
      <c r="KB57" s="31" t="e">
        <f t="shared" ref="KB57" si="869">KB56+KA57</f>
        <v>#REF!</v>
      </c>
      <c r="KC57" s="31" t="e">
        <f t="shared" ref="KC57" si="870">KC56+KB57</f>
        <v>#REF!</v>
      </c>
      <c r="KD57" s="31" t="e">
        <f t="shared" ref="KD57" si="871">KD56+KC57</f>
        <v>#REF!</v>
      </c>
      <c r="KE57" s="31" t="e">
        <f t="shared" ref="KE57" si="872">KE56+KD57</f>
        <v>#REF!</v>
      </c>
      <c r="KF57" s="31" t="e">
        <f t="shared" ref="KF57" si="873">KF56+KE57</f>
        <v>#REF!</v>
      </c>
      <c r="KG57" s="31" t="e">
        <f t="shared" ref="KG57" si="874">KG56+KF57</f>
        <v>#REF!</v>
      </c>
      <c r="KH57" s="31" t="e">
        <f t="shared" ref="KH57" si="875">KH56+KG57</f>
        <v>#REF!</v>
      </c>
      <c r="KI57" s="31" t="e">
        <f t="shared" ref="KI57" si="876">KI56+KH57</f>
        <v>#REF!</v>
      </c>
      <c r="KJ57" s="31" t="e">
        <f t="shared" ref="KJ57" si="877">KJ56+KI57</f>
        <v>#REF!</v>
      </c>
      <c r="KK57" s="31" t="e">
        <f t="shared" ref="KK57" si="878">KK56+KJ57</f>
        <v>#REF!</v>
      </c>
      <c r="KL57" s="31" t="e">
        <f t="shared" ref="KL57" si="879">KL56+KK57</f>
        <v>#REF!</v>
      </c>
      <c r="KM57" s="31" t="e">
        <f t="shared" ref="KM57" si="880">KM56+KL57</f>
        <v>#REF!</v>
      </c>
    </row>
    <row r="58" spans="1:299" s="45" customFormat="1" hidden="1">
      <c r="A58" s="122"/>
      <c r="B58" s="38"/>
      <c r="C58" s="199"/>
      <c r="D58" s="199"/>
      <c r="E58" s="199"/>
      <c r="F58" s="199"/>
      <c r="G58" s="199"/>
      <c r="H58" s="199"/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07"/>
      <c r="T58" s="199"/>
      <c r="U58" s="199"/>
      <c r="V58" s="199"/>
      <c r="W58" s="199"/>
      <c r="X58" s="199"/>
      <c r="Y58" s="199"/>
      <c r="Z58" s="199"/>
      <c r="AA58" s="199"/>
      <c r="AB58" s="199"/>
      <c r="AC58" s="199"/>
      <c r="AD58" s="199"/>
      <c r="AE58" s="199"/>
      <c r="AF58" s="199"/>
      <c r="AG58" s="199"/>
      <c r="AH58" s="199"/>
      <c r="AI58" s="199"/>
      <c r="AJ58" s="199"/>
      <c r="AK58" s="199"/>
      <c r="AL58" s="199"/>
      <c r="AM58" s="199"/>
      <c r="AN58" s="199"/>
      <c r="AO58" s="199"/>
      <c r="AP58" s="199"/>
      <c r="AQ58" s="199"/>
      <c r="AR58" s="199"/>
      <c r="AS58" s="199"/>
      <c r="AT58" s="199"/>
      <c r="AU58" s="199"/>
      <c r="AV58" s="199"/>
      <c r="AW58" s="199"/>
      <c r="AX58" s="199"/>
      <c r="AY58" s="199"/>
      <c r="AZ58" s="199"/>
      <c r="BA58" s="199"/>
      <c r="BB58" s="199"/>
      <c r="BC58" s="199"/>
      <c r="BD58" s="199"/>
      <c r="BE58" s="199"/>
      <c r="BF58" s="199"/>
      <c r="BG58" s="199"/>
      <c r="BH58" s="199"/>
      <c r="BI58" s="199"/>
      <c r="BJ58" s="199"/>
      <c r="BK58" s="199"/>
      <c r="BL58" s="199"/>
      <c r="BM58" s="199"/>
      <c r="BN58" s="199"/>
      <c r="BO58" s="199"/>
      <c r="BP58" s="199"/>
      <c r="BQ58" s="199"/>
      <c r="BR58" s="199"/>
      <c r="BS58" s="199"/>
      <c r="BT58" s="199"/>
      <c r="BU58" s="199"/>
      <c r="BV58" s="199"/>
      <c r="BW58" s="199"/>
      <c r="BX58" s="199"/>
      <c r="BY58" s="199"/>
      <c r="BZ58" s="199"/>
      <c r="CA58" s="199"/>
      <c r="CB58" s="199"/>
      <c r="CC58" s="199"/>
      <c r="CD58" s="199"/>
      <c r="CE58" s="199"/>
      <c r="CF58" s="199"/>
      <c r="CG58" s="199"/>
      <c r="CH58" s="199"/>
      <c r="CI58" s="199"/>
      <c r="CJ58" s="199"/>
      <c r="CK58" s="199"/>
      <c r="CL58" s="199"/>
      <c r="CM58" s="199"/>
      <c r="CN58" s="199"/>
      <c r="CO58" s="199"/>
      <c r="CP58" s="199"/>
      <c r="CQ58" s="199"/>
      <c r="CR58" s="199"/>
      <c r="CS58" s="199"/>
      <c r="CT58" s="199"/>
      <c r="CU58" s="199"/>
      <c r="CV58" s="199"/>
      <c r="CW58" s="107"/>
      <c r="CX58" s="107"/>
      <c r="CY58" s="107"/>
      <c r="CZ58" s="107"/>
      <c r="DA58" s="107"/>
      <c r="DB58" s="107"/>
      <c r="DC58" s="107"/>
      <c r="DD58" s="107"/>
      <c r="DE58" s="136"/>
      <c r="DF58" s="136"/>
      <c r="DG58" s="136"/>
      <c r="DH58" s="136"/>
      <c r="DI58" s="136"/>
      <c r="DJ58" s="107"/>
      <c r="DK58" s="107"/>
      <c r="DL58" s="107"/>
      <c r="DM58" s="107"/>
      <c r="DN58" s="179"/>
      <c r="DO58" s="107"/>
      <c r="DP58" s="107"/>
      <c r="DQ58" s="107"/>
      <c r="DW58" s="136"/>
      <c r="DX58" s="136"/>
      <c r="DY58" s="136"/>
      <c r="DZ58" s="136"/>
      <c r="EA58" s="136"/>
      <c r="EB58" s="136"/>
      <c r="EC58" s="136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  <c r="IW58" s="18"/>
      <c r="IX58" s="18"/>
      <c r="IY58" s="18"/>
      <c r="IZ58" s="18"/>
      <c r="JA58" s="18"/>
      <c r="JB58" s="18"/>
      <c r="JC58" s="18"/>
      <c r="JD58" s="18"/>
      <c r="JE58" s="18"/>
      <c r="JF58" s="18"/>
      <c r="JG58" s="18"/>
      <c r="JH58" s="18"/>
      <c r="JI58" s="18"/>
      <c r="JJ58" s="18"/>
      <c r="JK58" s="18"/>
      <c r="JL58" s="18"/>
      <c r="JM58" s="18"/>
      <c r="JN58" s="18"/>
      <c r="JO58" s="18"/>
      <c r="JP58" s="18"/>
      <c r="JQ58" s="18"/>
      <c r="JR58" s="18"/>
      <c r="JS58" s="18"/>
      <c r="JT58" s="18"/>
      <c r="JU58" s="18"/>
      <c r="JV58" s="18"/>
      <c r="JW58" s="18"/>
      <c r="JX58" s="18"/>
      <c r="JY58" s="18"/>
      <c r="JZ58" s="18"/>
      <c r="KA58" s="18"/>
      <c r="KB58" s="18"/>
      <c r="KC58" s="18"/>
      <c r="KD58" s="18"/>
      <c r="KE58" s="18"/>
      <c r="KF58" s="18"/>
      <c r="KG58" s="18"/>
      <c r="KH58" s="18"/>
      <c r="KI58" s="18"/>
      <c r="KJ58" s="18"/>
      <c r="KK58" s="18"/>
      <c r="KL58" s="18"/>
      <c r="KM58" s="18"/>
    </row>
    <row r="59" spans="1:299" s="122" customFormat="1" hidden="1">
      <c r="A59" s="120">
        <f>1200000</f>
        <v>1200000</v>
      </c>
      <c r="B59" s="312" t="s">
        <v>43</v>
      </c>
      <c r="C59" s="313"/>
      <c r="D59" s="313"/>
      <c r="E59" s="313"/>
      <c r="F59" s="313"/>
      <c r="G59" s="313"/>
      <c r="H59" s="313"/>
      <c r="I59" s="313"/>
      <c r="J59" s="313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3"/>
      <c r="W59" s="313"/>
      <c r="X59" s="313"/>
      <c r="Y59" s="313"/>
      <c r="Z59" s="313"/>
      <c r="AA59" s="313"/>
      <c r="AB59" s="313"/>
      <c r="AC59" s="313"/>
      <c r="AD59" s="313"/>
      <c r="AE59" s="313"/>
      <c r="AF59" s="313"/>
      <c r="AG59" s="313"/>
      <c r="AH59" s="313"/>
      <c r="AI59" s="313"/>
      <c r="AJ59" s="313"/>
      <c r="AK59" s="313"/>
      <c r="AL59" s="313"/>
      <c r="AM59" s="313"/>
      <c r="AN59" s="313"/>
      <c r="AO59" s="313"/>
      <c r="AP59" s="313"/>
      <c r="AQ59" s="313"/>
      <c r="AR59" s="313"/>
      <c r="AS59" s="313"/>
      <c r="AT59" s="313"/>
      <c r="AU59" s="313"/>
      <c r="AV59" s="313"/>
      <c r="AW59" s="313"/>
      <c r="AX59" s="313"/>
      <c r="AY59" s="313"/>
      <c r="AZ59" s="313"/>
      <c r="BA59" s="313"/>
      <c r="BB59" s="313"/>
      <c r="BC59" s="313"/>
      <c r="BD59" s="313"/>
      <c r="BE59" s="313"/>
      <c r="BF59" s="313"/>
      <c r="BG59" s="313"/>
      <c r="BH59" s="313"/>
      <c r="BI59" s="313"/>
      <c r="BJ59" s="313"/>
      <c r="BK59" s="313"/>
      <c r="BL59" s="313"/>
      <c r="BM59" s="313"/>
      <c r="BN59" s="313"/>
      <c r="BO59" s="313"/>
      <c r="BP59" s="313"/>
      <c r="BQ59" s="313"/>
      <c r="BR59" s="313"/>
      <c r="BS59" s="313"/>
      <c r="BT59" s="313"/>
      <c r="BU59" s="313"/>
      <c r="BV59" s="313"/>
      <c r="BW59" s="313"/>
      <c r="BX59" s="313"/>
      <c r="BY59" s="313"/>
      <c r="BZ59" s="313"/>
      <c r="CA59" s="313"/>
      <c r="CB59" s="313"/>
      <c r="CC59" s="313"/>
      <c r="CD59" s="313"/>
      <c r="CE59" s="313"/>
      <c r="CF59" s="313"/>
      <c r="CG59" s="313"/>
      <c r="CH59" s="313"/>
      <c r="CI59" s="313"/>
      <c r="CJ59" s="313"/>
      <c r="CK59" s="313"/>
      <c r="CL59" s="313"/>
      <c r="CM59" s="313"/>
      <c r="CN59" s="313"/>
      <c r="CO59" s="313"/>
      <c r="CP59" s="313"/>
      <c r="CQ59" s="313"/>
      <c r="CR59" s="313"/>
      <c r="CS59" s="313"/>
      <c r="CT59" s="313"/>
      <c r="CU59" s="313"/>
      <c r="CV59" s="313"/>
      <c r="CW59" s="313"/>
      <c r="CX59" s="313"/>
      <c r="CY59" s="313"/>
      <c r="CZ59" s="313"/>
      <c r="DA59" s="313"/>
      <c r="DB59" s="313"/>
      <c r="DC59" s="313"/>
      <c r="DD59" s="313"/>
      <c r="DE59" s="136"/>
      <c r="DF59" s="136"/>
      <c r="DG59" s="136"/>
      <c r="DH59" s="136"/>
      <c r="DI59" s="136"/>
      <c r="DJ59" s="313"/>
      <c r="DK59" s="313"/>
      <c r="DL59" s="313"/>
      <c r="DM59" s="313"/>
      <c r="DN59" s="136"/>
      <c r="DO59" s="313"/>
      <c r="DP59" s="313"/>
      <c r="DQ59" s="313"/>
      <c r="DW59" s="136"/>
      <c r="DX59" s="136"/>
      <c r="DY59" s="136"/>
      <c r="DZ59" s="136"/>
      <c r="EA59" s="136"/>
      <c r="EB59" s="136"/>
      <c r="EC59" s="136"/>
      <c r="EM59" s="314"/>
      <c r="EN59" s="314"/>
      <c r="EO59" s="314"/>
      <c r="EP59" s="314"/>
      <c r="EQ59" s="314"/>
      <c r="ER59" s="314"/>
      <c r="ES59" s="314">
        <v>0</v>
      </c>
      <c r="ET59" s="314">
        <v>6269</v>
      </c>
      <c r="EU59" s="314">
        <v>54188</v>
      </c>
      <c r="EV59" s="314">
        <v>112153</v>
      </c>
      <c r="EW59" s="314">
        <v>173696</v>
      </c>
      <c r="EX59" s="314">
        <v>196816</v>
      </c>
      <c r="EY59" s="314">
        <v>210920</v>
      </c>
      <c r="EZ59" s="314">
        <v>337248</v>
      </c>
      <c r="FA59" s="314"/>
      <c r="FB59" s="314"/>
      <c r="FC59" s="314">
        <v>653305</v>
      </c>
      <c r="FD59" s="314"/>
      <c r="FE59" s="314">
        <v>783363</v>
      </c>
      <c r="FF59" s="314">
        <v>890164</v>
      </c>
      <c r="FG59" s="314">
        <v>943379</v>
      </c>
      <c r="FH59" s="314">
        <v>1062512</v>
      </c>
      <c r="FI59" s="314">
        <v>1091659</v>
      </c>
      <c r="FJ59" s="314">
        <v>1135734</v>
      </c>
      <c r="FK59" s="314">
        <v>1174193</v>
      </c>
      <c r="FL59" s="314">
        <v>1192854</v>
      </c>
      <c r="FM59" s="314">
        <v>1220396</v>
      </c>
      <c r="FN59" s="314">
        <v>1200178</v>
      </c>
      <c r="FO59" s="314">
        <v>1160796</v>
      </c>
      <c r="FP59" s="314">
        <v>1154882</v>
      </c>
      <c r="FQ59" s="314">
        <v>1151893</v>
      </c>
      <c r="FR59" s="314">
        <v>1185453</v>
      </c>
      <c r="FS59" s="314">
        <v>1080180</v>
      </c>
      <c r="FT59" s="314"/>
      <c r="FU59" s="314">
        <v>937929</v>
      </c>
      <c r="FV59" s="314">
        <v>818644</v>
      </c>
      <c r="FW59" s="314">
        <v>762039</v>
      </c>
      <c r="FX59" s="314">
        <v>687422</v>
      </c>
      <c r="FY59" s="314">
        <v>691785</v>
      </c>
      <c r="FZ59" s="314">
        <v>670383</v>
      </c>
      <c r="GA59" s="314">
        <v>624956</v>
      </c>
      <c r="GB59" s="314">
        <v>641730</v>
      </c>
      <c r="GC59" s="314">
        <v>655700</v>
      </c>
      <c r="GD59" s="314">
        <v>647156</v>
      </c>
      <c r="GE59" s="314"/>
      <c r="GF59" s="314">
        <v>669515</v>
      </c>
      <c r="GG59" s="314">
        <v>633260</v>
      </c>
      <c r="GH59" s="314">
        <v>554897</v>
      </c>
      <c r="GI59" s="314">
        <v>483773</v>
      </c>
      <c r="GJ59" s="314">
        <v>390992</v>
      </c>
      <c r="GK59" s="314">
        <v>369839</v>
      </c>
      <c r="GL59" s="314">
        <v>362924</v>
      </c>
      <c r="GM59" s="314">
        <v>346617</v>
      </c>
      <c r="GN59" s="314">
        <v>383334</v>
      </c>
      <c r="GO59" s="314">
        <v>452219</v>
      </c>
      <c r="GP59" s="314">
        <v>456482</v>
      </c>
      <c r="GQ59" s="314">
        <v>529923</v>
      </c>
      <c r="GR59" s="314">
        <v>526337</v>
      </c>
      <c r="GS59" s="314">
        <v>477947</v>
      </c>
      <c r="GT59" s="314">
        <v>510473</v>
      </c>
      <c r="GU59" s="314">
        <v>586008</v>
      </c>
      <c r="GV59" s="314">
        <v>752657</v>
      </c>
      <c r="GW59" s="314"/>
      <c r="GX59" s="314"/>
      <c r="GY59" s="314">
        <v>851017</v>
      </c>
      <c r="GZ59" s="314">
        <v>854224</v>
      </c>
      <c r="HA59" s="314"/>
      <c r="HB59" s="314">
        <v>785758</v>
      </c>
      <c r="HC59" s="314">
        <v>828760</v>
      </c>
      <c r="HD59" s="314">
        <v>911657</v>
      </c>
      <c r="HE59" s="314">
        <v>856220</v>
      </c>
      <c r="HF59" s="314">
        <v>765287</v>
      </c>
      <c r="HG59" s="314">
        <v>810996</v>
      </c>
      <c r="HH59" s="314">
        <v>813000</v>
      </c>
      <c r="HI59" s="314">
        <v>820362</v>
      </c>
      <c r="HJ59" s="314">
        <v>777742</v>
      </c>
      <c r="HK59" s="314"/>
      <c r="HL59" s="314"/>
      <c r="HM59" s="314">
        <v>682699</v>
      </c>
      <c r="HN59" s="314">
        <v>710852</v>
      </c>
      <c r="HO59" s="314"/>
      <c r="HP59" s="314"/>
      <c r="HQ59" s="314"/>
      <c r="HR59" s="314"/>
      <c r="HS59" s="314"/>
      <c r="HT59" s="314">
        <v>1237987</v>
      </c>
      <c r="HU59" s="312"/>
      <c r="HV59" s="312"/>
      <c r="HW59" s="312"/>
      <c r="HX59" s="314">
        <v>1335647</v>
      </c>
      <c r="HY59" s="314"/>
      <c r="HZ59" s="314"/>
      <c r="IA59" s="314"/>
      <c r="IB59" s="314">
        <v>959998</v>
      </c>
      <c r="IC59" s="314"/>
      <c r="ID59" s="314"/>
      <c r="IE59" s="314"/>
      <c r="IF59" s="314">
        <v>806199.13</v>
      </c>
      <c r="IG59" s="314"/>
      <c r="IH59" s="314"/>
      <c r="II59" s="314"/>
      <c r="IJ59" s="314"/>
      <c r="IK59" s="314">
        <v>578558.79</v>
      </c>
      <c r="IL59" s="314"/>
      <c r="IM59" s="314"/>
      <c r="IN59" s="314"/>
      <c r="IO59" s="314">
        <v>431178.29</v>
      </c>
      <c r="IP59" s="314"/>
      <c r="IQ59" s="314"/>
      <c r="IR59" s="314">
        <v>376753.58</v>
      </c>
      <c r="IS59" s="314"/>
      <c r="IT59" s="314"/>
      <c r="IU59" s="314"/>
      <c r="IV59" s="314"/>
      <c r="IW59" s="314">
        <v>203926.26</v>
      </c>
      <c r="IX59" s="314"/>
      <c r="IY59" s="314"/>
      <c r="IZ59" s="314"/>
      <c r="JA59" s="314"/>
      <c r="JB59" s="314">
        <v>78273.98</v>
      </c>
      <c r="JC59" s="314"/>
      <c r="JD59" s="314"/>
      <c r="JE59" s="314"/>
      <c r="JF59" s="314">
        <v>6188.48</v>
      </c>
      <c r="JG59" s="314">
        <v>517.76</v>
      </c>
      <c r="JH59" s="315">
        <f t="shared" ref="JH59" si="881">JG59+JG56</f>
        <v>517.76</v>
      </c>
      <c r="JI59" s="315">
        <f t="shared" ref="JI59" si="882">JH59+JH56</f>
        <v>517.76</v>
      </c>
      <c r="JJ59" s="315">
        <f t="shared" ref="JJ59" si="883">JI59+JI56</f>
        <v>517.76</v>
      </c>
      <c r="JK59" s="315" t="e">
        <f t="shared" ref="JK59" si="884">JJ59+JJ56</f>
        <v>#REF!</v>
      </c>
      <c r="JL59" s="315" t="e">
        <f t="shared" ref="JL59" si="885">JK59+JK56</f>
        <v>#REF!</v>
      </c>
      <c r="JM59" s="315" t="e">
        <f t="shared" ref="JM59" si="886">JL59+JL56</f>
        <v>#REF!</v>
      </c>
      <c r="JN59" s="315" t="e">
        <f t="shared" ref="JN59" si="887">JM59+JM56</f>
        <v>#REF!</v>
      </c>
      <c r="JO59" s="315" t="e">
        <f t="shared" ref="JO59" si="888">JN59+JN56</f>
        <v>#REF!</v>
      </c>
      <c r="JP59" s="315" t="e">
        <f t="shared" ref="JP59" si="889">JO59+JO56</f>
        <v>#REF!</v>
      </c>
      <c r="JQ59" s="315" t="e">
        <f t="shared" ref="JQ59" si="890">JP59+JP56</f>
        <v>#REF!</v>
      </c>
      <c r="JR59" s="315" t="e">
        <f t="shared" ref="JR59" si="891">JQ59+JQ56</f>
        <v>#REF!</v>
      </c>
      <c r="JS59" s="315" t="e">
        <f t="shared" ref="JS59" si="892">JR59+JR56</f>
        <v>#REF!</v>
      </c>
      <c r="JT59" s="315" t="e">
        <f t="shared" ref="JT59" si="893">JS59+JS56</f>
        <v>#REF!</v>
      </c>
      <c r="JU59" s="315" t="e">
        <f t="shared" ref="JU59" si="894">JT59+JT56</f>
        <v>#REF!</v>
      </c>
      <c r="JV59" s="315" t="e">
        <f t="shared" ref="JV59" si="895">JU59+JU56</f>
        <v>#REF!</v>
      </c>
      <c r="JW59" s="315" t="e">
        <f t="shared" ref="JW59" si="896">JV59+JV56</f>
        <v>#REF!</v>
      </c>
      <c r="JX59" s="315" t="e">
        <f t="shared" ref="JX59" si="897">JW59+JW56</f>
        <v>#REF!</v>
      </c>
      <c r="JY59" s="315" t="e">
        <f t="shared" ref="JY59" si="898">JX59+JX56</f>
        <v>#REF!</v>
      </c>
      <c r="JZ59" s="315" t="e">
        <f t="shared" ref="JZ59" si="899">JY59+JY56</f>
        <v>#REF!</v>
      </c>
      <c r="KA59" s="315" t="e">
        <f t="shared" ref="KA59" si="900">JZ59+JZ56</f>
        <v>#REF!</v>
      </c>
      <c r="KB59" s="315" t="e">
        <f t="shared" ref="KB59" si="901">KA59+KA56</f>
        <v>#REF!</v>
      </c>
      <c r="KC59" s="315" t="e">
        <f t="shared" ref="KC59" si="902">KB59+KB56</f>
        <v>#REF!</v>
      </c>
      <c r="KD59" s="315" t="e">
        <f t="shared" ref="KD59" si="903">KC59+KC56</f>
        <v>#REF!</v>
      </c>
      <c r="KE59" s="315" t="e">
        <f t="shared" ref="KE59" si="904">KD59+KD56</f>
        <v>#REF!</v>
      </c>
      <c r="KF59" s="315" t="e">
        <f t="shared" ref="KF59" si="905">KE59+KE56</f>
        <v>#REF!</v>
      </c>
      <c r="KG59" s="315" t="e">
        <f t="shared" ref="KG59" si="906">KF59+KF56</f>
        <v>#REF!</v>
      </c>
      <c r="KH59" s="315" t="e">
        <f t="shared" ref="KH59" si="907">KG59+KG56</f>
        <v>#REF!</v>
      </c>
      <c r="KI59" s="315" t="e">
        <f t="shared" ref="KI59" si="908">KH59+KH56</f>
        <v>#REF!</v>
      </c>
      <c r="KJ59" s="315" t="e">
        <f t="shared" ref="KJ59" si="909">KI59+KI56</f>
        <v>#REF!</v>
      </c>
      <c r="KK59" s="315" t="e">
        <f t="shared" ref="KK59" si="910">KJ59+KJ56</f>
        <v>#REF!</v>
      </c>
      <c r="KL59" s="315" t="e">
        <f t="shared" ref="KL59" si="911">KK59+KK56</f>
        <v>#REF!</v>
      </c>
      <c r="KM59" s="315" t="e">
        <f t="shared" ref="KM59" si="912">KL59+KL56</f>
        <v>#REF!</v>
      </c>
    </row>
    <row r="60" spans="1:299" s="45" customFormat="1" hidden="1">
      <c r="A60" s="120"/>
      <c r="B60" s="6" t="s">
        <v>72</v>
      </c>
      <c r="C60" s="199"/>
      <c r="D60" s="199"/>
      <c r="E60" s="199"/>
      <c r="F60" s="199"/>
      <c r="G60" s="199"/>
      <c r="H60" s="199"/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07"/>
      <c r="T60" s="199"/>
      <c r="U60" s="199"/>
      <c r="V60" s="199"/>
      <c r="W60" s="199"/>
      <c r="X60" s="199"/>
      <c r="Y60" s="199"/>
      <c r="Z60" s="199"/>
      <c r="AA60" s="199"/>
      <c r="AB60" s="199"/>
      <c r="AC60" s="199"/>
      <c r="AD60" s="199"/>
      <c r="AE60" s="199"/>
      <c r="AF60" s="199"/>
      <c r="AG60" s="199"/>
      <c r="AH60" s="199"/>
      <c r="AI60" s="199"/>
      <c r="AJ60" s="199"/>
      <c r="AK60" s="199"/>
      <c r="AL60" s="199"/>
      <c r="AM60" s="199"/>
      <c r="AN60" s="199"/>
      <c r="AO60" s="199"/>
      <c r="AP60" s="199"/>
      <c r="AQ60" s="199"/>
      <c r="AR60" s="199"/>
      <c r="AS60" s="199"/>
      <c r="AT60" s="199"/>
      <c r="AU60" s="199"/>
      <c r="AV60" s="199"/>
      <c r="AW60" s="199"/>
      <c r="AX60" s="199"/>
      <c r="AY60" s="199"/>
      <c r="AZ60" s="199"/>
      <c r="BA60" s="199"/>
      <c r="BB60" s="199"/>
      <c r="BC60" s="199"/>
      <c r="BD60" s="199"/>
      <c r="BE60" s="199"/>
      <c r="BF60" s="199"/>
      <c r="BG60" s="199"/>
      <c r="BH60" s="199"/>
      <c r="BI60" s="199"/>
      <c r="BJ60" s="199"/>
      <c r="BK60" s="199"/>
      <c r="BL60" s="199"/>
      <c r="BM60" s="199"/>
      <c r="BN60" s="199"/>
      <c r="BO60" s="199"/>
      <c r="BP60" s="199"/>
      <c r="BQ60" s="199"/>
      <c r="BR60" s="199"/>
      <c r="BS60" s="199"/>
      <c r="BT60" s="199"/>
      <c r="BU60" s="199"/>
      <c r="BV60" s="199"/>
      <c r="BW60" s="199"/>
      <c r="BX60" s="199"/>
      <c r="BY60" s="199"/>
      <c r="BZ60" s="199"/>
      <c r="CA60" s="199"/>
      <c r="CB60" s="199"/>
      <c r="CC60" s="199"/>
      <c r="CD60" s="199"/>
      <c r="CE60" s="199"/>
      <c r="CF60" s="199"/>
      <c r="CG60" s="199"/>
      <c r="CH60" s="199"/>
      <c r="CI60" s="199"/>
      <c r="CJ60" s="199"/>
      <c r="CK60" s="199"/>
      <c r="CL60" s="199"/>
      <c r="CM60" s="199"/>
      <c r="CN60" s="199"/>
      <c r="CO60" s="199"/>
      <c r="CP60" s="199"/>
      <c r="CQ60" s="199"/>
      <c r="CR60" s="199"/>
      <c r="CS60" s="199"/>
      <c r="CT60" s="199"/>
      <c r="CU60" s="199"/>
      <c r="CV60" s="199"/>
      <c r="CW60" s="107"/>
      <c r="CX60" s="107"/>
      <c r="CY60" s="107"/>
      <c r="CZ60" s="107"/>
      <c r="DA60" s="107"/>
      <c r="DB60" s="107"/>
      <c r="DC60" s="107"/>
      <c r="DD60" s="107"/>
      <c r="DE60" s="136"/>
      <c r="DF60" s="136"/>
      <c r="DG60" s="136"/>
      <c r="DH60" s="136"/>
      <c r="DI60" s="136"/>
      <c r="DJ60" s="107"/>
      <c r="DK60" s="107"/>
      <c r="DL60" s="107"/>
      <c r="DM60" s="107"/>
      <c r="DN60" s="179"/>
      <c r="DO60" s="107"/>
      <c r="DP60" s="107"/>
      <c r="DQ60" s="107"/>
      <c r="DW60" s="136"/>
      <c r="DX60" s="136"/>
      <c r="DY60" s="136"/>
      <c r="DZ60" s="136"/>
      <c r="EA60" s="136"/>
      <c r="EB60" s="136"/>
      <c r="EC60" s="136"/>
      <c r="EM60" s="49"/>
      <c r="EN60" s="49"/>
      <c r="EO60" s="49"/>
      <c r="EP60" s="49"/>
      <c r="EQ60" s="49"/>
      <c r="ER60" s="49"/>
      <c r="ES60" s="49">
        <f t="shared" ref="ES60" si="913">SUM(ES59,ER50)</f>
        <v>6990</v>
      </c>
      <c r="ET60" s="49">
        <f t="shared" ref="ET60" si="914">SUM(ET59,ES50)</f>
        <v>29569</v>
      </c>
      <c r="EU60" s="49">
        <f t="shared" ref="EU60" si="915">SUM(EU59,ET50)</f>
        <v>100788</v>
      </c>
      <c r="EV60" s="49">
        <f t="shared" ref="EV60" si="916">SUM(EV59,EU50)</f>
        <v>119143</v>
      </c>
      <c r="EW60" s="49">
        <f t="shared" ref="EW60" si="917">SUM(EW59,EV50)</f>
        <v>339126</v>
      </c>
      <c r="EX60" s="49">
        <f t="shared" ref="EX60:EZ60" si="918">SUM(EX59,EW50)</f>
        <v>255066</v>
      </c>
      <c r="EY60" s="49">
        <f t="shared" si="918"/>
        <v>369360</v>
      </c>
      <c r="EZ60" s="49">
        <f t="shared" si="918"/>
        <v>470058</v>
      </c>
      <c r="FA60" s="49">
        <f t="shared" ref="FA60" si="919">SUM(FA59,EZ50)</f>
        <v>165430</v>
      </c>
      <c r="FB60" s="49">
        <f t="shared" ref="FB60" si="920">SUM(FB59,FA50)</f>
        <v>193390</v>
      </c>
      <c r="FC60" s="49">
        <f t="shared" ref="FC60" si="921">SUM(FC59,FB50)</f>
        <v>911935</v>
      </c>
      <c r="FD60" s="49">
        <f t="shared" ref="FD60" si="922">SUM(FD59,FC50)</f>
        <v>81550</v>
      </c>
      <c r="FE60" s="49">
        <f t="shared" ref="FE60" si="923">SUM(FE59,FD50)</f>
        <v>967433</v>
      </c>
      <c r="FF60" s="49">
        <f t="shared" ref="FF60" si="924">SUM(FF59,FE50)</f>
        <v>1141920.5</v>
      </c>
      <c r="FG60" s="49">
        <f t="shared" ref="FG60:FN60" si="925">SUM(FG59,FF50)</f>
        <v>1190359</v>
      </c>
      <c r="FH60" s="49">
        <f t="shared" si="925"/>
        <v>1255902</v>
      </c>
      <c r="FI60" s="49">
        <f t="shared" si="925"/>
        <v>1299029</v>
      </c>
      <c r="FJ60" s="49">
        <f t="shared" si="925"/>
        <v>1317474</v>
      </c>
      <c r="FK60" s="49">
        <f t="shared" si="925"/>
        <v>1323313</v>
      </c>
      <c r="FL60" s="49">
        <f t="shared" si="925"/>
        <v>1381584</v>
      </c>
      <c r="FM60" s="49">
        <f t="shared" si="925"/>
        <v>1378836</v>
      </c>
      <c r="FN60" s="49">
        <f t="shared" si="925"/>
        <v>1353958</v>
      </c>
      <c r="FO60" s="49">
        <f t="shared" ref="FO60" si="926">SUM(FO59,FN50)</f>
        <v>1226036</v>
      </c>
      <c r="FP60" s="49">
        <f t="shared" ref="FP60:FS60" si="927">SUM(FP59,FO50)</f>
        <v>1329632</v>
      </c>
      <c r="FQ60" s="49">
        <f t="shared" si="927"/>
        <v>1266063</v>
      </c>
      <c r="FR60" s="49">
        <f t="shared" si="927"/>
        <v>1350883</v>
      </c>
      <c r="FS60" s="49">
        <f t="shared" si="927"/>
        <v>1145420</v>
      </c>
      <c r="FT60" s="49">
        <f t="shared" ref="FT60" si="928">SUM(FT59,FS50)</f>
        <v>158440</v>
      </c>
      <c r="FU60" s="49">
        <f t="shared" ref="FU60:GB60" si="929">SUM(FU59,FT50)</f>
        <v>1005499</v>
      </c>
      <c r="FV60" s="49">
        <f t="shared" si="929"/>
        <v>914174</v>
      </c>
      <c r="FW60" s="49">
        <f t="shared" si="929"/>
        <v>796989</v>
      </c>
      <c r="FX60" s="49">
        <f t="shared" si="929"/>
        <v>717712</v>
      </c>
      <c r="FY60" s="49">
        <f t="shared" si="929"/>
        <v>726735</v>
      </c>
      <c r="FZ60" s="49">
        <f t="shared" si="929"/>
        <v>682033</v>
      </c>
      <c r="GA60" s="49">
        <f t="shared" si="929"/>
        <v>629616</v>
      </c>
      <c r="GB60" s="49">
        <f t="shared" si="929"/>
        <v>713960</v>
      </c>
      <c r="GC60" s="49">
        <f t="shared" ref="GC60" si="930">SUM(GC59,GB50)</f>
        <v>720940</v>
      </c>
      <c r="GD60" s="49">
        <f t="shared" ref="GD60" si="931">SUM(GD59,GC50)</f>
        <v>700746</v>
      </c>
      <c r="GE60" s="49">
        <f t="shared" ref="GE60" si="932">SUM(GE59,GD50)</f>
        <v>20970</v>
      </c>
      <c r="GF60" s="49">
        <f t="shared" ref="GF60:GJ60" si="933">SUM(GF59,GE50)</f>
        <v>818635</v>
      </c>
      <c r="GG60" s="49">
        <f t="shared" si="933"/>
        <v>700830</v>
      </c>
      <c r="GH60" s="49">
        <f t="shared" si="933"/>
        <v>615477</v>
      </c>
      <c r="GI60" s="49">
        <f t="shared" si="933"/>
        <v>528043</v>
      </c>
      <c r="GJ60" s="49">
        <f t="shared" si="933"/>
        <v>393322</v>
      </c>
      <c r="GK60" s="49">
        <f t="shared" ref="GK60" si="934">SUM(GK59,GJ50)</f>
        <v>402459</v>
      </c>
      <c r="GL60" s="49">
        <f t="shared" ref="GL60" si="935">SUM(GL59,GK50)</f>
        <v>372244</v>
      </c>
      <c r="GM60" s="49">
        <f t="shared" ref="GM60" si="936">SUM(GM59,GL50)</f>
        <v>449137</v>
      </c>
      <c r="GN60" s="49">
        <f t="shared" ref="GN60" si="937">SUM(GN59,GM50)</f>
        <v>422944</v>
      </c>
      <c r="GO60" s="49">
        <f t="shared" ref="GO60" si="938">SUM(GO59,GN50)</f>
        <v>454549</v>
      </c>
      <c r="GP60" s="49">
        <f t="shared" ref="GP60" si="939">SUM(GP59,GO50)</f>
        <v>621912</v>
      </c>
      <c r="GQ60" s="49">
        <f t="shared" ref="GQ60" si="940">SUM(GQ59,GP50)</f>
        <v>632443</v>
      </c>
      <c r="GR60" s="49">
        <f>SUM(GR59,GQ50)</f>
        <v>547307</v>
      </c>
      <c r="GS60" s="49">
        <f t="shared" ref="GS60:GV60" si="941">SUM(GS59,GR50)</f>
        <v>699297</v>
      </c>
      <c r="GT60" s="49">
        <f t="shared" si="941"/>
        <v>685223</v>
      </c>
      <c r="GU60" s="49">
        <f t="shared" si="941"/>
        <v>877258</v>
      </c>
      <c r="GV60" s="49">
        <f t="shared" si="941"/>
        <v>834207</v>
      </c>
      <c r="GW60" s="49">
        <f t="shared" ref="GW60" si="942">SUM(GW59,GV50)</f>
        <v>128150</v>
      </c>
      <c r="GX60" s="49">
        <f t="shared" ref="GX60" si="943">SUM(GX59,GW50)</f>
        <v>107180</v>
      </c>
      <c r="GY60" s="49">
        <f t="shared" ref="GY60" si="944">SUM(GY59,GX50)</f>
        <v>1044407</v>
      </c>
      <c r="GZ60" s="49">
        <f t="shared" ref="GZ60" si="945">SUM(GZ59,GY50)</f>
        <v>872864</v>
      </c>
      <c r="HA60" s="49">
        <f t="shared" ref="HA60" si="946">SUM(HA59,GZ50)</f>
        <v>114170</v>
      </c>
      <c r="HB60" s="49">
        <f t="shared" ref="HB60" si="947">SUM(HB59,HA50)</f>
        <v>788088</v>
      </c>
      <c r="HC60" s="49">
        <f t="shared" ref="HC60" si="948">SUM(HC59,HB50)</f>
        <v>924290</v>
      </c>
      <c r="HD60" s="49">
        <f t="shared" ref="HD60:HE60" si="949">SUM(HD59,HC50)</f>
        <v>941947</v>
      </c>
      <c r="HE60" s="49">
        <f t="shared" si="949"/>
        <v>872530</v>
      </c>
      <c r="HF60" s="49">
        <f t="shared" ref="HF60" si="950">SUM(HF59,HE50)</f>
        <v>886447</v>
      </c>
      <c r="HG60" s="49">
        <f t="shared" ref="HG60" si="951">SUM(HG59,HF50)</f>
        <v>883226</v>
      </c>
      <c r="HH60" s="49">
        <f t="shared" ref="HH60" si="952">SUM(HH59,HG50)</f>
        <v>906200</v>
      </c>
      <c r="HI60" s="49">
        <f t="shared" ref="HI60:HJ60" si="953">SUM(HI59,HH50)</f>
        <v>883272</v>
      </c>
      <c r="HJ60" s="49">
        <f t="shared" si="953"/>
        <v>936182</v>
      </c>
      <c r="HK60" s="49">
        <f t="shared" ref="HK60" si="954">SUM(HK59,HJ50)</f>
        <v>0</v>
      </c>
      <c r="HL60" s="49">
        <f t="shared" ref="HL60" si="955">SUM(HL59,HK50)</f>
        <v>0</v>
      </c>
      <c r="HM60" s="49">
        <f t="shared" ref="HM60:HN60" si="956">SUM(HM59,HL50)</f>
        <v>911039</v>
      </c>
      <c r="HN60" s="49">
        <f t="shared" si="956"/>
        <v>911232</v>
      </c>
      <c r="HO60" s="49">
        <f t="shared" ref="HO60" si="957">SUM(HO59,HN50)</f>
        <v>354160</v>
      </c>
      <c r="HP60" s="49">
        <f t="shared" ref="HP60" si="958">SUM(HP59,HO50)</f>
        <v>179410</v>
      </c>
      <c r="HQ60" s="49">
        <f t="shared" ref="HQ60" si="959">SUM(HQ59,HP50)</f>
        <v>143830.9</v>
      </c>
      <c r="HR60" s="49">
        <f t="shared" ref="HR60" si="960">SUM(HR59,HQ50)</f>
        <v>163868.9</v>
      </c>
      <c r="HS60" s="49">
        <f t="shared" ref="HS60" si="961">SUM(HS59,HR50)</f>
        <v>293486.8</v>
      </c>
      <c r="HT60" s="49">
        <f t="shared" ref="HT60" si="962">SUM(HT59,HS50)</f>
        <v>1482637</v>
      </c>
      <c r="HU60" s="42">
        <f t="shared" ref="HU60:HZ60" si="963">HU59/$A$59</f>
        <v>0</v>
      </c>
      <c r="HV60" s="42">
        <f t="shared" si="963"/>
        <v>0</v>
      </c>
      <c r="HW60" s="42">
        <f t="shared" si="963"/>
        <v>0</v>
      </c>
      <c r="HX60" s="42">
        <f t="shared" si="963"/>
        <v>1.1130391666666666</v>
      </c>
      <c r="HY60" s="42">
        <f t="shared" si="963"/>
        <v>0</v>
      </c>
      <c r="HZ60" s="42">
        <f t="shared" si="963"/>
        <v>0</v>
      </c>
      <c r="IA60" s="42">
        <f t="shared" ref="IA60:IE60" si="964">IA59/$A$59</f>
        <v>0</v>
      </c>
      <c r="IB60" s="42">
        <f t="shared" si="964"/>
        <v>0.79999833333333337</v>
      </c>
      <c r="IC60" s="42">
        <f t="shared" si="964"/>
        <v>0</v>
      </c>
      <c r="ID60" s="42">
        <f t="shared" si="964"/>
        <v>0</v>
      </c>
      <c r="IE60" s="42">
        <f t="shared" si="964"/>
        <v>0</v>
      </c>
      <c r="IF60" s="42">
        <f t="shared" ref="IF60:II60" si="965">IF59/$A$59</f>
        <v>0.67183260833333336</v>
      </c>
      <c r="IG60" s="42">
        <f t="shared" si="965"/>
        <v>0</v>
      </c>
      <c r="IH60" s="42">
        <f t="shared" si="965"/>
        <v>0</v>
      </c>
      <c r="II60" s="42">
        <f t="shared" si="965"/>
        <v>0</v>
      </c>
      <c r="IJ60" s="42">
        <f t="shared" ref="IJ60:IK60" si="966">IJ59/$A$59</f>
        <v>0</v>
      </c>
      <c r="IK60" s="42">
        <f t="shared" si="966"/>
        <v>0.48213232500000003</v>
      </c>
      <c r="IL60" s="42">
        <f t="shared" ref="IL60:IO60" si="967">IL59/$A$59</f>
        <v>0</v>
      </c>
      <c r="IM60" s="42">
        <f t="shared" si="967"/>
        <v>0</v>
      </c>
      <c r="IN60" s="42">
        <f t="shared" si="967"/>
        <v>0</v>
      </c>
      <c r="IO60" s="42">
        <f t="shared" si="967"/>
        <v>0.35931524166666667</v>
      </c>
      <c r="IP60" s="42">
        <f t="shared" ref="IP60:IV60" si="968">IP59/$A$59</f>
        <v>0</v>
      </c>
      <c r="IQ60" s="42">
        <f t="shared" si="968"/>
        <v>0</v>
      </c>
      <c r="IR60" s="42">
        <f t="shared" si="968"/>
        <v>0.31396131666666666</v>
      </c>
      <c r="IS60" s="42">
        <f t="shared" si="968"/>
        <v>0</v>
      </c>
      <c r="IT60" s="42">
        <f t="shared" si="968"/>
        <v>0</v>
      </c>
      <c r="IU60" s="42">
        <f t="shared" si="968"/>
        <v>0</v>
      </c>
      <c r="IV60" s="42">
        <f t="shared" si="968"/>
        <v>0</v>
      </c>
      <c r="IW60" s="42">
        <f t="shared" ref="IW60:IZ60" si="969">IW59/$A$59</f>
        <v>0.16993855000000002</v>
      </c>
      <c r="IX60" s="42">
        <f t="shared" si="969"/>
        <v>0</v>
      </c>
      <c r="IY60" s="42">
        <f t="shared" si="969"/>
        <v>0</v>
      </c>
      <c r="IZ60" s="42">
        <f t="shared" si="969"/>
        <v>0</v>
      </c>
      <c r="JA60" s="42">
        <f t="shared" ref="JA60:JE60" si="970">JA59/$A$59</f>
        <v>0</v>
      </c>
      <c r="JB60" s="42">
        <f t="shared" si="970"/>
        <v>6.5228316666666661E-2</v>
      </c>
      <c r="JC60" s="42">
        <f t="shared" si="970"/>
        <v>0</v>
      </c>
      <c r="JD60" s="42">
        <f t="shared" si="970"/>
        <v>0</v>
      </c>
      <c r="JE60" s="42">
        <f t="shared" si="970"/>
        <v>0</v>
      </c>
      <c r="JF60" s="42">
        <f t="shared" ref="JF60:JI60" si="971">JF59/$A$59</f>
        <v>5.1570666666666664E-3</v>
      </c>
      <c r="JG60" s="42">
        <f t="shared" si="971"/>
        <v>4.3146666666666667E-4</v>
      </c>
      <c r="JH60" s="42">
        <f t="shared" si="971"/>
        <v>4.3146666666666667E-4</v>
      </c>
      <c r="JI60" s="42">
        <f t="shared" si="971"/>
        <v>4.3146666666666667E-4</v>
      </c>
      <c r="JJ60" s="42">
        <f t="shared" ref="JJ60:JN60" si="972">JJ59/$A$59</f>
        <v>4.3146666666666667E-4</v>
      </c>
      <c r="JK60" s="42" t="e">
        <f t="shared" si="972"/>
        <v>#REF!</v>
      </c>
      <c r="JL60" s="42" t="e">
        <f t="shared" si="972"/>
        <v>#REF!</v>
      </c>
      <c r="JM60" s="42" t="e">
        <f t="shared" si="972"/>
        <v>#REF!</v>
      </c>
      <c r="JN60" s="42" t="e">
        <f t="shared" si="972"/>
        <v>#REF!</v>
      </c>
      <c r="JO60" s="42" t="e">
        <f t="shared" ref="JO60:JR60" si="973">JO59/$A$59</f>
        <v>#REF!</v>
      </c>
      <c r="JP60" s="42" t="e">
        <f t="shared" si="973"/>
        <v>#REF!</v>
      </c>
      <c r="JQ60" s="42" t="e">
        <f t="shared" si="973"/>
        <v>#REF!</v>
      </c>
      <c r="JR60" s="42" t="e">
        <f t="shared" si="973"/>
        <v>#REF!</v>
      </c>
      <c r="JS60" s="42" t="e">
        <f t="shared" ref="JS60:JV60" si="974">JS59/$A$59</f>
        <v>#REF!</v>
      </c>
      <c r="JT60" s="42" t="e">
        <f t="shared" si="974"/>
        <v>#REF!</v>
      </c>
      <c r="JU60" s="42" t="e">
        <f t="shared" si="974"/>
        <v>#REF!</v>
      </c>
      <c r="JV60" s="42" t="e">
        <f t="shared" si="974"/>
        <v>#REF!</v>
      </c>
      <c r="JW60" s="42" t="e">
        <f t="shared" ref="JW60:JZ60" si="975">JW59/$A$59</f>
        <v>#REF!</v>
      </c>
      <c r="JX60" s="42" t="e">
        <f t="shared" si="975"/>
        <v>#REF!</v>
      </c>
      <c r="JY60" s="42" t="e">
        <f t="shared" si="975"/>
        <v>#REF!</v>
      </c>
      <c r="JZ60" s="42" t="e">
        <f t="shared" si="975"/>
        <v>#REF!</v>
      </c>
      <c r="KA60" s="42" t="e">
        <f t="shared" ref="KA60:KE60" si="976">KA59/$A$59</f>
        <v>#REF!</v>
      </c>
      <c r="KB60" s="42" t="e">
        <f t="shared" si="976"/>
        <v>#REF!</v>
      </c>
      <c r="KC60" s="42" t="e">
        <f t="shared" si="976"/>
        <v>#REF!</v>
      </c>
      <c r="KD60" s="42" t="e">
        <f t="shared" si="976"/>
        <v>#REF!</v>
      </c>
      <c r="KE60" s="42" t="e">
        <f t="shared" si="976"/>
        <v>#REF!</v>
      </c>
      <c r="KF60" s="42" t="e">
        <f t="shared" ref="KF60:KI60" si="977">KF59/$A$59</f>
        <v>#REF!</v>
      </c>
      <c r="KG60" s="42" t="e">
        <f t="shared" si="977"/>
        <v>#REF!</v>
      </c>
      <c r="KH60" s="42" t="e">
        <f t="shared" si="977"/>
        <v>#REF!</v>
      </c>
      <c r="KI60" s="42" t="e">
        <f t="shared" si="977"/>
        <v>#REF!</v>
      </c>
      <c r="KJ60" s="42" t="e">
        <f t="shared" ref="KJ60:KM60" si="978">KJ59/$A$59</f>
        <v>#REF!</v>
      </c>
      <c r="KK60" s="42" t="e">
        <f t="shared" si="978"/>
        <v>#REF!</v>
      </c>
      <c r="KL60" s="42" t="e">
        <f t="shared" si="978"/>
        <v>#REF!</v>
      </c>
      <c r="KM60" s="42" t="e">
        <f t="shared" si="978"/>
        <v>#REF!</v>
      </c>
    </row>
    <row r="61" spans="1:299" s="45" customFormat="1" hidden="1">
      <c r="A61" s="122"/>
      <c r="B61" s="106"/>
      <c r="C61" s="199"/>
      <c r="D61" s="199"/>
      <c r="E61" s="199"/>
      <c r="F61" s="199"/>
      <c r="G61" s="199"/>
      <c r="H61" s="199"/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07"/>
      <c r="T61" s="199"/>
      <c r="U61" s="199"/>
      <c r="V61" s="199"/>
      <c r="W61" s="199"/>
      <c r="X61" s="199"/>
      <c r="Y61" s="199"/>
      <c r="Z61" s="199"/>
      <c r="AA61" s="199"/>
      <c r="AB61" s="199"/>
      <c r="AC61" s="199"/>
      <c r="AD61" s="199"/>
      <c r="AE61" s="199"/>
      <c r="AF61" s="199"/>
      <c r="AG61" s="199"/>
      <c r="AH61" s="199"/>
      <c r="AI61" s="199"/>
      <c r="AJ61" s="199"/>
      <c r="AK61" s="199"/>
      <c r="AL61" s="199"/>
      <c r="AM61" s="199"/>
      <c r="AN61" s="199"/>
      <c r="AO61" s="199"/>
      <c r="AP61" s="199"/>
      <c r="AQ61" s="199"/>
      <c r="AR61" s="199"/>
      <c r="AS61" s="199"/>
      <c r="AT61" s="199"/>
      <c r="AU61" s="199"/>
      <c r="AV61" s="199"/>
      <c r="AW61" s="199"/>
      <c r="AX61" s="199"/>
      <c r="AY61" s="199"/>
      <c r="AZ61" s="199"/>
      <c r="BA61" s="199"/>
      <c r="BB61" s="199"/>
      <c r="BC61" s="199"/>
      <c r="BD61" s="199"/>
      <c r="BE61" s="199"/>
      <c r="BF61" s="199"/>
      <c r="BG61" s="199"/>
      <c r="BH61" s="199"/>
      <c r="BI61" s="199"/>
      <c r="BJ61" s="199"/>
      <c r="BK61" s="199"/>
      <c r="BL61" s="199"/>
      <c r="BM61" s="199"/>
      <c r="BN61" s="199"/>
      <c r="BO61" s="199"/>
      <c r="BP61" s="199"/>
      <c r="BQ61" s="199"/>
      <c r="BR61" s="199"/>
      <c r="BS61" s="199"/>
      <c r="BT61" s="199"/>
      <c r="BU61" s="199"/>
      <c r="BV61" s="199"/>
      <c r="BW61" s="199"/>
      <c r="BX61" s="199"/>
      <c r="BY61" s="199"/>
      <c r="BZ61" s="199"/>
      <c r="CA61" s="199"/>
      <c r="CB61" s="199"/>
      <c r="CC61" s="199"/>
      <c r="CD61" s="199"/>
      <c r="CE61" s="199"/>
      <c r="CF61" s="199"/>
      <c r="CG61" s="199"/>
      <c r="CH61" s="199"/>
      <c r="CI61" s="199"/>
      <c r="CJ61" s="199"/>
      <c r="CK61" s="199"/>
      <c r="CL61" s="199"/>
      <c r="CM61" s="199"/>
      <c r="CN61" s="199"/>
      <c r="CO61" s="199"/>
      <c r="CP61" s="199"/>
      <c r="CQ61" s="199"/>
      <c r="CR61" s="199"/>
      <c r="CS61" s="199"/>
      <c r="CT61" s="199"/>
      <c r="CU61" s="199"/>
      <c r="CV61" s="199"/>
      <c r="CW61" s="107"/>
      <c r="CX61" s="107"/>
      <c r="CY61" s="107"/>
      <c r="CZ61" s="107"/>
      <c r="DA61" s="107"/>
      <c r="DB61" s="107"/>
      <c r="DC61" s="107"/>
      <c r="DD61" s="107"/>
      <c r="DE61" s="136"/>
      <c r="DF61" s="136"/>
      <c r="DG61" s="136"/>
      <c r="DH61" s="136"/>
      <c r="DI61" s="136"/>
      <c r="DJ61" s="107"/>
      <c r="DK61" s="107"/>
      <c r="DL61" s="107"/>
      <c r="DM61" s="107"/>
      <c r="DN61" s="179"/>
      <c r="DO61" s="107"/>
      <c r="DP61" s="107"/>
      <c r="DQ61" s="107"/>
      <c r="DW61" s="136"/>
      <c r="DX61" s="136"/>
      <c r="DY61" s="136"/>
      <c r="DZ61" s="136"/>
      <c r="EA61" s="136"/>
      <c r="EB61" s="136"/>
      <c r="EC61" s="136"/>
      <c r="FL61" s="230"/>
      <c r="GB61" s="180"/>
      <c r="IP61" s="316"/>
      <c r="IQ61" s="316"/>
      <c r="IR61" s="316"/>
      <c r="IS61" s="316"/>
      <c r="IT61" s="316"/>
      <c r="IU61" s="316"/>
      <c r="IV61" s="316"/>
      <c r="IW61" s="316"/>
      <c r="IX61" s="316"/>
      <c r="IY61" s="316"/>
      <c r="IZ61" s="316"/>
      <c r="JA61" s="316"/>
      <c r="JB61" s="316"/>
      <c r="JC61" s="316"/>
      <c r="JD61" s="316"/>
      <c r="JE61" s="316"/>
      <c r="JF61" s="316"/>
      <c r="JG61" s="316"/>
      <c r="JH61" s="316"/>
      <c r="JI61" s="316"/>
      <c r="JJ61" s="316"/>
      <c r="JK61" s="316"/>
      <c r="JL61" s="316"/>
      <c r="JM61" s="316"/>
      <c r="JN61" s="316"/>
    </row>
    <row r="62" spans="1:299" s="45" customFormat="1">
      <c r="A62" s="122"/>
      <c r="B62" s="106"/>
      <c r="C62" s="199"/>
      <c r="D62" s="199"/>
      <c r="E62" s="199"/>
      <c r="F62" s="199"/>
      <c r="G62" s="199"/>
      <c r="H62" s="199"/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07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199"/>
      <c r="AI62" s="199"/>
      <c r="AJ62" s="199"/>
      <c r="AK62" s="199"/>
      <c r="AL62" s="199"/>
      <c r="AM62" s="199"/>
      <c r="AN62" s="199"/>
      <c r="AO62" s="199"/>
      <c r="AP62" s="199"/>
      <c r="AQ62" s="199"/>
      <c r="AR62" s="199"/>
      <c r="AS62" s="199"/>
      <c r="AT62" s="199"/>
      <c r="AU62" s="199"/>
      <c r="AV62" s="199"/>
      <c r="AW62" s="199"/>
      <c r="AX62" s="199"/>
      <c r="AY62" s="199"/>
      <c r="AZ62" s="199"/>
      <c r="BA62" s="199"/>
      <c r="BB62" s="199"/>
      <c r="BC62" s="199"/>
      <c r="BD62" s="199"/>
      <c r="BE62" s="199"/>
      <c r="BF62" s="199"/>
      <c r="BG62" s="199"/>
      <c r="BH62" s="199"/>
      <c r="BI62" s="199"/>
      <c r="BJ62" s="199"/>
      <c r="BK62" s="199"/>
      <c r="BL62" s="199"/>
      <c r="BM62" s="199"/>
      <c r="BN62" s="199"/>
      <c r="BO62" s="199"/>
      <c r="BP62" s="199"/>
      <c r="BQ62" s="199"/>
      <c r="BR62" s="199"/>
      <c r="BS62" s="199"/>
      <c r="BT62" s="199"/>
      <c r="BU62" s="199"/>
      <c r="BV62" s="199"/>
      <c r="BW62" s="199"/>
      <c r="BX62" s="199"/>
      <c r="BY62" s="199"/>
      <c r="BZ62" s="199"/>
      <c r="CA62" s="199"/>
      <c r="CB62" s="199"/>
      <c r="CC62" s="199"/>
      <c r="CD62" s="199"/>
      <c r="CE62" s="199"/>
      <c r="CF62" s="199"/>
      <c r="CG62" s="199"/>
      <c r="CH62" s="199"/>
      <c r="CI62" s="199"/>
      <c r="CJ62" s="199"/>
      <c r="CK62" s="199"/>
      <c r="CL62" s="199"/>
      <c r="CM62" s="199"/>
      <c r="CN62" s="199"/>
      <c r="CO62" s="199"/>
      <c r="CP62" s="199"/>
      <c r="CQ62" s="199"/>
      <c r="CR62" s="199"/>
      <c r="CS62" s="199"/>
      <c r="CT62" s="199"/>
      <c r="CU62" s="199"/>
      <c r="CV62" s="199"/>
      <c r="CW62" s="199"/>
      <c r="CX62" s="199"/>
      <c r="CY62" s="199"/>
      <c r="CZ62" s="199"/>
      <c r="DA62" s="199"/>
      <c r="DB62" s="199"/>
      <c r="DC62" s="107"/>
      <c r="DD62" s="107"/>
      <c r="DE62" s="107"/>
      <c r="DF62" s="107"/>
      <c r="DG62" s="107"/>
      <c r="DH62" s="107"/>
      <c r="DI62" s="107"/>
      <c r="DJ62" s="107"/>
      <c r="DK62" s="107"/>
      <c r="DL62" s="107"/>
      <c r="DM62" s="180"/>
      <c r="DN62" s="180"/>
      <c r="DO62" s="180"/>
      <c r="DP62" s="180"/>
      <c r="DQ62" s="180"/>
      <c r="DR62" s="180"/>
      <c r="DS62" s="180"/>
      <c r="DT62" s="180"/>
      <c r="DU62" s="180"/>
      <c r="DV62" s="180"/>
      <c r="DW62" s="180"/>
      <c r="DX62" s="180"/>
      <c r="DY62" s="180"/>
      <c r="DZ62" s="180"/>
      <c r="EA62" s="180"/>
      <c r="EB62" s="180"/>
      <c r="EC62" s="180"/>
      <c r="FJ62" s="230"/>
      <c r="FK62" s="230"/>
      <c r="FL62" s="230"/>
      <c r="FM62" s="230"/>
      <c r="FN62" s="230"/>
      <c r="FO62" s="230"/>
      <c r="FP62" s="230"/>
      <c r="FQ62" s="230"/>
      <c r="FR62" s="230"/>
      <c r="FS62" s="230"/>
      <c r="FT62" s="230"/>
      <c r="FU62" s="230"/>
      <c r="FV62" s="230"/>
      <c r="FW62" s="230"/>
      <c r="FX62" s="230"/>
      <c r="FY62" s="230"/>
      <c r="FZ62" s="230"/>
      <c r="GA62" s="230"/>
      <c r="GB62" s="230"/>
      <c r="GC62" s="230"/>
      <c r="GD62" s="230"/>
      <c r="GE62" s="230"/>
      <c r="GF62" s="230"/>
      <c r="GG62" s="230"/>
      <c r="GH62" s="230"/>
      <c r="GI62" s="230"/>
      <c r="GJ62" s="230"/>
      <c r="GK62" s="230"/>
      <c r="GL62" s="230"/>
      <c r="GM62" s="230"/>
      <c r="GN62" s="230"/>
      <c r="GO62" s="230"/>
      <c r="GP62" s="230"/>
      <c r="GQ62" s="230"/>
      <c r="GR62" s="230"/>
      <c r="GS62" s="230"/>
      <c r="GT62" s="230"/>
      <c r="GU62" s="230"/>
      <c r="GV62" s="230"/>
      <c r="GW62" s="230"/>
      <c r="GX62" s="230"/>
      <c r="GY62" s="230"/>
      <c r="GZ62" s="230"/>
      <c r="HA62" s="230"/>
      <c r="HB62" s="230"/>
      <c r="HC62" s="230"/>
      <c r="HD62" s="230"/>
      <c r="HE62" s="230"/>
      <c r="HF62" s="230"/>
      <c r="HG62" s="230"/>
      <c r="HH62" s="230"/>
      <c r="HI62" s="230"/>
      <c r="HJ62" s="230"/>
      <c r="HK62" s="230"/>
      <c r="HL62" s="230"/>
      <c r="HM62" s="230"/>
      <c r="HN62" s="230"/>
      <c r="HO62" s="230"/>
      <c r="HP62" s="230"/>
      <c r="HQ62" s="230"/>
      <c r="HR62" s="230"/>
      <c r="IP62" s="122"/>
      <c r="IQ62" s="122"/>
      <c r="IR62" s="122"/>
      <c r="IS62" s="122"/>
      <c r="IT62" s="122"/>
      <c r="IU62" s="122"/>
      <c r="IV62" s="122"/>
      <c r="IW62" s="122"/>
      <c r="IX62" s="122"/>
      <c r="IY62" s="122"/>
      <c r="IZ62" s="122"/>
      <c r="JA62" s="122"/>
      <c r="JB62" s="122"/>
      <c r="JC62" s="122"/>
      <c r="JD62" s="122"/>
      <c r="JE62" s="122"/>
      <c r="JF62" s="122"/>
      <c r="JG62" s="122"/>
      <c r="JH62" s="122"/>
      <c r="JI62" s="122"/>
      <c r="JJ62" s="122"/>
      <c r="JK62" s="122"/>
      <c r="JL62" s="122"/>
      <c r="JM62" s="122"/>
      <c r="JN62" s="122"/>
      <c r="JO62" s="122"/>
      <c r="JP62" s="122"/>
      <c r="JQ62" s="122"/>
      <c r="JR62" s="122"/>
      <c r="JS62" s="122"/>
      <c r="JT62" s="122"/>
      <c r="JU62" s="122"/>
      <c r="JV62" s="122"/>
      <c r="JW62" s="122"/>
      <c r="JX62" s="122"/>
      <c r="JY62" s="122"/>
      <c r="JZ62" s="122"/>
      <c r="KA62" s="122"/>
      <c r="KB62" s="122"/>
      <c r="KC62" s="122"/>
      <c r="KD62" s="122"/>
      <c r="KE62" s="122"/>
      <c r="KF62" s="122"/>
      <c r="KG62" s="122"/>
      <c r="KH62" s="122"/>
      <c r="KI62" s="122"/>
      <c r="KJ62" s="122"/>
      <c r="KK62" s="122"/>
      <c r="KL62" s="122"/>
      <c r="KM62" s="122"/>
    </row>
    <row r="63" spans="1:299" s="20" customFormat="1">
      <c r="B63" s="6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2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2"/>
      <c r="DV63" s="42"/>
      <c r="DW63" s="42"/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42"/>
      <c r="EK63" s="42"/>
      <c r="EL63" s="42"/>
      <c r="EM63" s="42"/>
      <c r="EN63" s="42"/>
      <c r="EO63" s="42"/>
      <c r="EP63" s="42"/>
      <c r="EQ63" s="42"/>
      <c r="ER63" s="42"/>
      <c r="ES63" s="42"/>
      <c r="ET63" s="42"/>
      <c r="EU63" s="42"/>
      <c r="EV63" s="42"/>
      <c r="EW63" s="42"/>
      <c r="EX63" s="42"/>
      <c r="EY63" s="42"/>
      <c r="EZ63" s="42"/>
      <c r="FA63" s="42"/>
      <c r="FB63" s="42"/>
      <c r="FC63" s="42"/>
      <c r="FD63" s="42"/>
      <c r="FE63" s="42"/>
      <c r="FF63" s="42"/>
      <c r="FG63" s="42"/>
      <c r="FH63" s="42"/>
      <c r="FI63" s="42"/>
      <c r="FJ63" s="42"/>
      <c r="FK63" s="42"/>
      <c r="FL63" s="42"/>
      <c r="FM63" s="42"/>
      <c r="FN63" s="42"/>
      <c r="FO63" s="42"/>
      <c r="FP63" s="42"/>
      <c r="FQ63" s="42"/>
      <c r="FR63" s="42"/>
      <c r="FS63" s="42"/>
      <c r="FT63" s="42"/>
      <c r="FU63" s="42"/>
      <c r="FV63" s="42"/>
      <c r="FW63" s="42"/>
      <c r="FX63" s="42"/>
      <c r="FY63" s="42"/>
      <c r="FZ63" s="42"/>
      <c r="GA63" s="42"/>
      <c r="GB63" s="42"/>
      <c r="GC63" s="42"/>
      <c r="GD63" s="42"/>
      <c r="GE63" s="42"/>
      <c r="GF63" s="42"/>
      <c r="GG63" s="42"/>
      <c r="GH63" s="42"/>
      <c r="GI63" s="42"/>
      <c r="GJ63" s="42"/>
      <c r="GK63" s="42"/>
      <c r="GL63" s="42"/>
      <c r="GM63" s="42"/>
      <c r="GN63" s="42"/>
      <c r="GO63" s="42"/>
      <c r="GP63" s="42"/>
      <c r="GQ63" s="42"/>
      <c r="GR63" s="42"/>
      <c r="GS63" s="42"/>
      <c r="GT63" s="42"/>
      <c r="GU63" s="42"/>
      <c r="GV63" s="42"/>
      <c r="GW63" s="42"/>
      <c r="GX63" s="42"/>
      <c r="GY63" s="42"/>
      <c r="GZ63" s="42"/>
      <c r="HA63" s="42"/>
      <c r="HB63" s="42"/>
      <c r="HC63" s="42"/>
      <c r="HD63" s="42"/>
      <c r="HE63" s="42"/>
      <c r="HF63" s="42"/>
      <c r="HG63" s="42"/>
      <c r="HH63" s="42"/>
      <c r="HI63" s="42"/>
      <c r="HJ63" s="42"/>
      <c r="HK63" s="42"/>
      <c r="HL63" s="42"/>
      <c r="HM63" s="42"/>
      <c r="HN63" s="42"/>
      <c r="HO63" s="42"/>
      <c r="HP63" s="42"/>
      <c r="HQ63" s="42"/>
      <c r="HR63" s="42"/>
      <c r="HS63" s="45"/>
      <c r="HT63" s="45"/>
      <c r="HU63" s="45"/>
      <c r="HV63" s="45"/>
      <c r="HW63" s="45"/>
      <c r="HX63" s="45"/>
      <c r="HY63" s="45"/>
      <c r="HZ63" s="45"/>
      <c r="IA63" s="45"/>
      <c r="IB63" s="45"/>
      <c r="IC63" s="45"/>
      <c r="ID63" s="45"/>
      <c r="IE63" s="45"/>
      <c r="IF63" s="45"/>
      <c r="IG63" s="45"/>
      <c r="IH63" s="45"/>
      <c r="II63" s="45"/>
      <c r="IJ63" s="45"/>
      <c r="IK63" s="45"/>
      <c r="IL63" s="45"/>
      <c r="IM63" s="45"/>
      <c r="IN63" s="45"/>
      <c r="IO63" s="45"/>
      <c r="IP63" s="45"/>
      <c r="IQ63" s="45"/>
      <c r="IR63" s="45"/>
      <c r="IS63" s="45"/>
      <c r="IT63" s="45"/>
      <c r="IU63" s="45"/>
      <c r="IV63" s="45"/>
      <c r="IW63" s="45"/>
      <c r="IX63" s="45"/>
      <c r="IY63" s="45"/>
      <c r="IZ63" s="45"/>
      <c r="JA63" s="45"/>
      <c r="JB63" s="45"/>
      <c r="JC63" s="45"/>
      <c r="JD63" s="45"/>
      <c r="JE63" s="45"/>
      <c r="JF63" s="45"/>
      <c r="JG63" s="45"/>
      <c r="JH63" s="45"/>
      <c r="JI63" s="45"/>
      <c r="JJ63" s="45"/>
      <c r="JK63" s="45"/>
      <c r="JL63" s="45"/>
      <c r="JM63" s="45"/>
      <c r="JN63" s="45"/>
      <c r="JO63" s="45"/>
      <c r="JP63" s="45"/>
      <c r="JQ63" s="45"/>
    </row>
    <row r="64" spans="1:299">
      <c r="A64" s="1" t="s">
        <v>45</v>
      </c>
      <c r="B64" s="16" t="s">
        <v>36</v>
      </c>
      <c r="C64" s="47">
        <f t="shared" ref="C64:H64" si="979">D64-7</f>
        <v>43029</v>
      </c>
      <c r="D64" s="47">
        <f t="shared" si="979"/>
        <v>43036</v>
      </c>
      <c r="E64" s="47">
        <f t="shared" si="979"/>
        <v>43043</v>
      </c>
      <c r="F64" s="47">
        <f t="shared" si="979"/>
        <v>43050</v>
      </c>
      <c r="G64" s="47">
        <f t="shared" si="979"/>
        <v>43057</v>
      </c>
      <c r="H64" s="47">
        <f t="shared" si="979"/>
        <v>43064</v>
      </c>
      <c r="I64" s="47">
        <f t="shared" ref="I64:N64" si="980">J64-7</f>
        <v>43071</v>
      </c>
      <c r="J64" s="47">
        <f t="shared" si="980"/>
        <v>43078</v>
      </c>
      <c r="K64" s="47">
        <f t="shared" si="980"/>
        <v>43085</v>
      </c>
      <c r="L64" s="47">
        <f t="shared" si="980"/>
        <v>43092</v>
      </c>
      <c r="M64" s="47">
        <f t="shared" si="980"/>
        <v>43099</v>
      </c>
      <c r="N64" s="47">
        <f t="shared" si="980"/>
        <v>43106</v>
      </c>
      <c r="O64" s="47">
        <f>P64-7</f>
        <v>43113</v>
      </c>
      <c r="P64" s="47">
        <f>Q64-7</f>
        <v>43120</v>
      </c>
      <c r="Q64" s="47">
        <v>43127</v>
      </c>
      <c r="R64" s="47">
        <v>43134</v>
      </c>
      <c r="S64" s="47">
        <v>43141</v>
      </c>
      <c r="T64" s="47">
        <v>43148</v>
      </c>
      <c r="U64" s="47">
        <v>43155</v>
      </c>
      <c r="V64" s="47">
        <v>43162</v>
      </c>
      <c r="W64" s="47">
        <v>43169</v>
      </c>
      <c r="X64" s="47">
        <v>43176</v>
      </c>
      <c r="Y64" s="47">
        <v>43183</v>
      </c>
      <c r="Z64" s="47">
        <v>43190</v>
      </c>
      <c r="AA64" s="47">
        <v>43197</v>
      </c>
      <c r="AB64" s="47">
        <v>43204</v>
      </c>
      <c r="AC64" s="47">
        <v>43211</v>
      </c>
      <c r="AD64" s="47">
        <v>43218</v>
      </c>
      <c r="AE64" s="47">
        <v>43225</v>
      </c>
      <c r="AF64" s="47">
        <v>43232</v>
      </c>
      <c r="AG64" s="47">
        <v>43239</v>
      </c>
      <c r="AH64" s="47">
        <v>43246</v>
      </c>
      <c r="AI64" s="47">
        <f t="shared" ref="AI64:BN64" si="981">AH64+7</f>
        <v>43253</v>
      </c>
      <c r="AJ64" s="47">
        <f t="shared" si="981"/>
        <v>43260</v>
      </c>
      <c r="AK64" s="47">
        <f t="shared" si="981"/>
        <v>43267</v>
      </c>
      <c r="AL64" s="47">
        <f t="shared" si="981"/>
        <v>43274</v>
      </c>
      <c r="AM64" s="47">
        <f t="shared" si="981"/>
        <v>43281</v>
      </c>
      <c r="AN64" s="47">
        <f t="shared" si="981"/>
        <v>43288</v>
      </c>
      <c r="AO64" s="47">
        <f t="shared" si="981"/>
        <v>43295</v>
      </c>
      <c r="AP64" s="47">
        <f t="shared" si="981"/>
        <v>43302</v>
      </c>
      <c r="AQ64" s="47">
        <f t="shared" si="981"/>
        <v>43309</v>
      </c>
      <c r="AR64" s="47">
        <f t="shared" si="981"/>
        <v>43316</v>
      </c>
      <c r="AS64" s="47">
        <f t="shared" si="981"/>
        <v>43323</v>
      </c>
      <c r="AT64" s="47">
        <f t="shared" si="981"/>
        <v>43330</v>
      </c>
      <c r="AU64" s="47">
        <f t="shared" si="981"/>
        <v>43337</v>
      </c>
      <c r="AV64" s="47">
        <f t="shared" si="981"/>
        <v>43344</v>
      </c>
      <c r="AW64" s="47">
        <f t="shared" si="981"/>
        <v>43351</v>
      </c>
      <c r="AX64" s="47">
        <f t="shared" si="981"/>
        <v>43358</v>
      </c>
      <c r="AY64" s="47">
        <f t="shared" si="981"/>
        <v>43365</v>
      </c>
      <c r="AZ64" s="47">
        <f t="shared" si="981"/>
        <v>43372</v>
      </c>
      <c r="BA64" s="47">
        <f t="shared" si="981"/>
        <v>43379</v>
      </c>
      <c r="BB64" s="47">
        <f t="shared" si="981"/>
        <v>43386</v>
      </c>
      <c r="BC64" s="47">
        <f t="shared" si="981"/>
        <v>43393</v>
      </c>
      <c r="BD64" s="47">
        <f t="shared" si="981"/>
        <v>43400</v>
      </c>
      <c r="BE64" s="47">
        <f t="shared" si="981"/>
        <v>43407</v>
      </c>
      <c r="BF64" s="47">
        <f t="shared" si="981"/>
        <v>43414</v>
      </c>
      <c r="BG64" s="47">
        <f t="shared" si="981"/>
        <v>43421</v>
      </c>
      <c r="BH64" s="47">
        <f t="shared" si="981"/>
        <v>43428</v>
      </c>
      <c r="BI64" s="47">
        <f t="shared" si="981"/>
        <v>43435</v>
      </c>
      <c r="BJ64" s="47">
        <f t="shared" si="981"/>
        <v>43442</v>
      </c>
      <c r="BK64" s="47">
        <f t="shared" si="981"/>
        <v>43449</v>
      </c>
      <c r="BL64" s="47">
        <f t="shared" si="981"/>
        <v>43456</v>
      </c>
      <c r="BM64" s="47">
        <f t="shared" si="981"/>
        <v>43463</v>
      </c>
      <c r="BN64" s="47">
        <f t="shared" si="981"/>
        <v>43470</v>
      </c>
      <c r="BO64" s="47">
        <f t="shared" ref="BO64:CT64" si="982">BN64+7</f>
        <v>43477</v>
      </c>
      <c r="BP64" s="47">
        <f t="shared" si="982"/>
        <v>43484</v>
      </c>
      <c r="BQ64" s="47">
        <f t="shared" si="982"/>
        <v>43491</v>
      </c>
      <c r="BR64" s="47">
        <f t="shared" si="982"/>
        <v>43498</v>
      </c>
      <c r="BS64" s="47">
        <f t="shared" si="982"/>
        <v>43505</v>
      </c>
      <c r="BT64" s="47">
        <f t="shared" si="982"/>
        <v>43512</v>
      </c>
      <c r="BU64" s="47">
        <f t="shared" si="982"/>
        <v>43519</v>
      </c>
      <c r="BV64" s="47">
        <f t="shared" si="982"/>
        <v>43526</v>
      </c>
      <c r="BW64" s="47">
        <f t="shared" si="982"/>
        <v>43533</v>
      </c>
      <c r="BX64" s="47">
        <f t="shared" si="982"/>
        <v>43540</v>
      </c>
      <c r="BY64" s="47">
        <f t="shared" si="982"/>
        <v>43547</v>
      </c>
      <c r="BZ64" s="47">
        <f t="shared" si="982"/>
        <v>43554</v>
      </c>
      <c r="CA64" s="47">
        <f t="shared" si="982"/>
        <v>43561</v>
      </c>
      <c r="CB64" s="47">
        <f t="shared" si="982"/>
        <v>43568</v>
      </c>
      <c r="CC64" s="47">
        <f t="shared" si="982"/>
        <v>43575</v>
      </c>
      <c r="CD64" s="47">
        <f t="shared" si="982"/>
        <v>43582</v>
      </c>
      <c r="CE64" s="47">
        <f t="shared" si="982"/>
        <v>43589</v>
      </c>
      <c r="CF64" s="47">
        <f t="shared" si="982"/>
        <v>43596</v>
      </c>
      <c r="CG64" s="47">
        <f t="shared" si="982"/>
        <v>43603</v>
      </c>
      <c r="CH64" s="47">
        <f t="shared" si="982"/>
        <v>43610</v>
      </c>
      <c r="CI64" s="47">
        <f t="shared" si="982"/>
        <v>43617</v>
      </c>
      <c r="CJ64" s="47">
        <f t="shared" si="982"/>
        <v>43624</v>
      </c>
      <c r="CK64" s="47">
        <f t="shared" si="982"/>
        <v>43631</v>
      </c>
      <c r="CL64" s="47">
        <f t="shared" si="982"/>
        <v>43638</v>
      </c>
      <c r="CM64" s="47">
        <f t="shared" si="982"/>
        <v>43645</v>
      </c>
      <c r="CN64" s="47">
        <f t="shared" si="982"/>
        <v>43652</v>
      </c>
      <c r="CO64" s="47">
        <f t="shared" si="982"/>
        <v>43659</v>
      </c>
      <c r="CP64" s="47">
        <f t="shared" si="982"/>
        <v>43666</v>
      </c>
      <c r="CQ64" s="47">
        <f t="shared" si="982"/>
        <v>43673</v>
      </c>
      <c r="CR64" s="47">
        <f t="shared" si="982"/>
        <v>43680</v>
      </c>
      <c r="CS64" s="47">
        <f t="shared" si="982"/>
        <v>43687</v>
      </c>
      <c r="CT64" s="47">
        <f t="shared" si="982"/>
        <v>43694</v>
      </c>
      <c r="CU64" s="47">
        <f t="shared" ref="CU64:DZ64" si="983">CT64+7</f>
        <v>43701</v>
      </c>
      <c r="CV64" s="47">
        <f t="shared" si="983"/>
        <v>43708</v>
      </c>
      <c r="CW64" s="47">
        <f t="shared" si="983"/>
        <v>43715</v>
      </c>
      <c r="CX64" s="47">
        <f t="shared" si="983"/>
        <v>43722</v>
      </c>
      <c r="CY64" s="47">
        <f t="shared" si="983"/>
        <v>43729</v>
      </c>
      <c r="CZ64" s="47">
        <f t="shared" si="983"/>
        <v>43736</v>
      </c>
      <c r="DA64" s="47">
        <f t="shared" si="983"/>
        <v>43743</v>
      </c>
      <c r="DB64" s="47">
        <f t="shared" si="983"/>
        <v>43750</v>
      </c>
      <c r="DC64" s="47">
        <f t="shared" si="983"/>
        <v>43757</v>
      </c>
      <c r="DD64" s="47">
        <f t="shared" si="983"/>
        <v>43764</v>
      </c>
      <c r="DE64" s="47">
        <f t="shared" si="983"/>
        <v>43771</v>
      </c>
      <c r="DF64" s="47">
        <f t="shared" si="983"/>
        <v>43778</v>
      </c>
      <c r="DG64" s="47">
        <f t="shared" si="983"/>
        <v>43785</v>
      </c>
      <c r="DH64" s="47">
        <f t="shared" si="983"/>
        <v>43792</v>
      </c>
      <c r="DI64" s="47">
        <f t="shared" si="983"/>
        <v>43799</v>
      </c>
      <c r="DJ64" s="47">
        <f t="shared" si="983"/>
        <v>43806</v>
      </c>
      <c r="DK64" s="47">
        <f t="shared" si="983"/>
        <v>43813</v>
      </c>
      <c r="DL64" s="47">
        <f t="shared" si="983"/>
        <v>43820</v>
      </c>
      <c r="DM64" s="47">
        <f t="shared" si="983"/>
        <v>43827</v>
      </c>
      <c r="DN64" s="47">
        <f t="shared" si="983"/>
        <v>43834</v>
      </c>
      <c r="DO64" s="47">
        <f t="shared" si="983"/>
        <v>43841</v>
      </c>
      <c r="DP64" s="47">
        <f t="shared" si="983"/>
        <v>43848</v>
      </c>
      <c r="DQ64" s="47">
        <f t="shared" si="983"/>
        <v>43855</v>
      </c>
      <c r="DR64" s="47">
        <f t="shared" si="983"/>
        <v>43862</v>
      </c>
      <c r="DS64" s="47">
        <f t="shared" si="983"/>
        <v>43869</v>
      </c>
      <c r="DT64" s="47">
        <f t="shared" si="983"/>
        <v>43876</v>
      </c>
      <c r="DU64" s="47">
        <f t="shared" si="983"/>
        <v>43883</v>
      </c>
      <c r="DV64" s="47">
        <f t="shared" si="983"/>
        <v>43890</v>
      </c>
      <c r="DW64" s="47">
        <f t="shared" si="983"/>
        <v>43897</v>
      </c>
      <c r="DX64" s="47">
        <f t="shared" si="983"/>
        <v>43904</v>
      </c>
      <c r="DY64" s="47">
        <f t="shared" si="983"/>
        <v>43911</v>
      </c>
      <c r="DZ64" s="47">
        <f t="shared" si="983"/>
        <v>43918</v>
      </c>
      <c r="EA64" s="47">
        <f t="shared" ref="EA64:FC64" si="984">DZ64+7</f>
        <v>43925</v>
      </c>
      <c r="EB64" s="47">
        <f t="shared" si="984"/>
        <v>43932</v>
      </c>
      <c r="EC64" s="47">
        <f t="shared" si="984"/>
        <v>43939</v>
      </c>
      <c r="ED64" s="47">
        <f t="shared" si="984"/>
        <v>43946</v>
      </c>
      <c r="EE64" s="47">
        <f t="shared" si="984"/>
        <v>43953</v>
      </c>
      <c r="EF64" s="47">
        <f t="shared" si="984"/>
        <v>43960</v>
      </c>
      <c r="EG64" s="47">
        <f t="shared" si="984"/>
        <v>43967</v>
      </c>
      <c r="EH64" s="47">
        <f t="shared" si="984"/>
        <v>43974</v>
      </c>
      <c r="EI64" s="47">
        <f t="shared" si="984"/>
        <v>43981</v>
      </c>
      <c r="EJ64" s="47">
        <f t="shared" si="984"/>
        <v>43988</v>
      </c>
      <c r="EK64" s="47">
        <f t="shared" si="984"/>
        <v>43995</v>
      </c>
      <c r="EL64" s="47">
        <f t="shared" si="984"/>
        <v>44002</v>
      </c>
      <c r="EM64" s="47">
        <f t="shared" si="984"/>
        <v>44009</v>
      </c>
      <c r="EN64" s="47">
        <f t="shared" si="984"/>
        <v>44016</v>
      </c>
      <c r="EO64" s="47">
        <f t="shared" si="984"/>
        <v>44023</v>
      </c>
      <c r="EP64" s="47">
        <f t="shared" si="984"/>
        <v>44030</v>
      </c>
      <c r="EQ64" s="47">
        <f t="shared" si="984"/>
        <v>44037</v>
      </c>
      <c r="ER64" s="47">
        <f t="shared" si="984"/>
        <v>44044</v>
      </c>
      <c r="ES64" s="47">
        <f t="shared" si="984"/>
        <v>44051</v>
      </c>
      <c r="ET64" s="47">
        <f t="shared" si="984"/>
        <v>44058</v>
      </c>
      <c r="EU64" s="47">
        <f t="shared" si="984"/>
        <v>44065</v>
      </c>
      <c r="EV64" s="47">
        <f t="shared" si="984"/>
        <v>44072</v>
      </c>
      <c r="EW64" s="47">
        <f t="shared" si="984"/>
        <v>44079</v>
      </c>
      <c r="EX64" s="47">
        <f t="shared" si="984"/>
        <v>44086</v>
      </c>
      <c r="EY64" s="47">
        <f t="shared" si="984"/>
        <v>44093</v>
      </c>
      <c r="EZ64" s="47">
        <f t="shared" si="984"/>
        <v>44100</v>
      </c>
      <c r="FA64" s="47">
        <f t="shared" si="984"/>
        <v>44107</v>
      </c>
      <c r="FB64" s="47">
        <f t="shared" si="984"/>
        <v>44114</v>
      </c>
      <c r="FC64" s="47">
        <f t="shared" si="984"/>
        <v>44121</v>
      </c>
      <c r="FD64" s="47">
        <f t="shared" ref="FD64" si="985">FC64+7</f>
        <v>44128</v>
      </c>
      <c r="FE64" s="47">
        <f t="shared" ref="FE64" si="986">FD64+7</f>
        <v>44135</v>
      </c>
      <c r="FF64" s="47">
        <f t="shared" ref="FF64" si="987">FE64+7</f>
        <v>44142</v>
      </c>
      <c r="FG64" s="47">
        <f t="shared" ref="FG64" si="988">FF64+7</f>
        <v>44149</v>
      </c>
      <c r="FH64" s="47">
        <f t="shared" ref="FH64" si="989">FG64+7</f>
        <v>44156</v>
      </c>
      <c r="FI64" s="47">
        <f t="shared" ref="FI64" si="990">FH64+7</f>
        <v>44163</v>
      </c>
      <c r="FJ64" s="47">
        <f t="shared" ref="FJ64" si="991">FI64+7</f>
        <v>44170</v>
      </c>
      <c r="FK64" s="47">
        <f t="shared" ref="FK64" si="992">FJ64+7</f>
        <v>44177</v>
      </c>
      <c r="FL64" s="47">
        <f t="shared" ref="FL64" si="993">FK64+7</f>
        <v>44184</v>
      </c>
      <c r="FM64" s="47">
        <f t="shared" ref="FM64" si="994">FL64+7</f>
        <v>44191</v>
      </c>
      <c r="FN64" s="47">
        <f t="shared" ref="FN64" si="995">FM64+7</f>
        <v>44198</v>
      </c>
      <c r="FO64" s="47">
        <f t="shared" ref="FO64" si="996">FN64+7</f>
        <v>44205</v>
      </c>
      <c r="FP64" s="47">
        <f t="shared" ref="FP64" si="997">FO64+7</f>
        <v>44212</v>
      </c>
      <c r="FQ64" s="47">
        <f t="shared" ref="FQ64" si="998">FP64+7</f>
        <v>44219</v>
      </c>
      <c r="FR64" s="47">
        <f t="shared" ref="FR64" si="999">FQ64+7</f>
        <v>44226</v>
      </c>
      <c r="FS64" s="47">
        <f t="shared" ref="FS64" si="1000">FR64+7</f>
        <v>44233</v>
      </c>
      <c r="FT64" s="47">
        <f t="shared" ref="FT64" si="1001">FS64+7</f>
        <v>44240</v>
      </c>
      <c r="FU64" s="47">
        <f t="shared" ref="FU64" si="1002">FT64+7</f>
        <v>44247</v>
      </c>
      <c r="FV64" s="47">
        <f t="shared" ref="FV64" si="1003">FU64+7</f>
        <v>44254</v>
      </c>
      <c r="FW64" s="47">
        <f t="shared" ref="FW64" si="1004">FV64+7</f>
        <v>44261</v>
      </c>
      <c r="FX64" s="47">
        <f t="shared" ref="FX64" si="1005">FW64+7</f>
        <v>44268</v>
      </c>
      <c r="FY64" s="47">
        <f t="shared" ref="FY64" si="1006">FX64+7</f>
        <v>44275</v>
      </c>
      <c r="FZ64" s="47">
        <f t="shared" ref="FZ64" si="1007">FY64+7</f>
        <v>44282</v>
      </c>
      <c r="GA64" s="47">
        <f t="shared" ref="GA64" si="1008">FZ64+7</f>
        <v>44289</v>
      </c>
      <c r="GB64" s="47">
        <f t="shared" ref="GB64" si="1009">GA64+7</f>
        <v>44296</v>
      </c>
      <c r="GC64" s="47">
        <f t="shared" ref="GC64" si="1010">GB64+7</f>
        <v>44303</v>
      </c>
      <c r="GD64" s="47">
        <f t="shared" ref="GD64" si="1011">GC64+7</f>
        <v>44310</v>
      </c>
      <c r="GE64" s="47">
        <f t="shared" ref="GE64" si="1012">GD64+7</f>
        <v>44317</v>
      </c>
      <c r="GF64" s="47">
        <f t="shared" ref="GF64" si="1013">GE64+7</f>
        <v>44324</v>
      </c>
      <c r="GG64" s="47">
        <f t="shared" ref="GG64" si="1014">GF64+7</f>
        <v>44331</v>
      </c>
      <c r="GH64" s="47">
        <f t="shared" ref="GH64" si="1015">GG64+7</f>
        <v>44338</v>
      </c>
      <c r="GI64" s="47">
        <f t="shared" ref="GI64" si="1016">GH64+7</f>
        <v>44345</v>
      </c>
      <c r="GJ64" s="47">
        <f t="shared" ref="GJ64" si="1017">GI64+7</f>
        <v>44352</v>
      </c>
      <c r="GK64" s="47">
        <f t="shared" ref="GK64" si="1018">GJ64+7</f>
        <v>44359</v>
      </c>
      <c r="GL64" s="47">
        <f t="shared" ref="GL64" si="1019">GK64+7</f>
        <v>44366</v>
      </c>
      <c r="GM64" s="47">
        <f t="shared" ref="GM64" si="1020">GL64+7</f>
        <v>44373</v>
      </c>
      <c r="GN64" s="47">
        <f t="shared" ref="GN64" si="1021">GM64+7</f>
        <v>44380</v>
      </c>
      <c r="GO64" s="47">
        <f t="shared" ref="GO64" si="1022">GN64+7</f>
        <v>44387</v>
      </c>
      <c r="GP64" s="47">
        <f t="shared" ref="GP64" si="1023">GO64+7</f>
        <v>44394</v>
      </c>
      <c r="GQ64" s="47">
        <f t="shared" ref="GQ64" si="1024">GP64+7</f>
        <v>44401</v>
      </c>
      <c r="GR64" s="47">
        <f t="shared" ref="GR64" si="1025">GQ64+7</f>
        <v>44408</v>
      </c>
      <c r="GS64" s="47">
        <f t="shared" ref="GS64" si="1026">GR64+7</f>
        <v>44415</v>
      </c>
      <c r="GT64" s="47">
        <f t="shared" ref="GT64" si="1027">GS64+7</f>
        <v>44422</v>
      </c>
      <c r="GU64" s="47">
        <f t="shared" ref="GU64" si="1028">GT64+7</f>
        <v>44429</v>
      </c>
      <c r="GV64" s="47">
        <f t="shared" ref="GV64" si="1029">GU64+7</f>
        <v>44436</v>
      </c>
      <c r="GW64" s="47">
        <f t="shared" ref="GW64" si="1030">GV64+7</f>
        <v>44443</v>
      </c>
      <c r="GX64" s="47">
        <f t="shared" ref="GX64" si="1031">GW64+7</f>
        <v>44450</v>
      </c>
      <c r="GY64" s="47">
        <f t="shared" ref="GY64" si="1032">GX64+7</f>
        <v>44457</v>
      </c>
      <c r="GZ64" s="47">
        <f t="shared" ref="GZ64" si="1033">GY64+7</f>
        <v>44464</v>
      </c>
      <c r="HA64" s="47">
        <f t="shared" ref="HA64" si="1034">GZ64+7</f>
        <v>44471</v>
      </c>
      <c r="HB64" s="47">
        <f t="shared" ref="HB64" si="1035">HA64+7</f>
        <v>44478</v>
      </c>
      <c r="HC64" s="47">
        <f t="shared" ref="HC64" si="1036">HB64+7</f>
        <v>44485</v>
      </c>
      <c r="HD64" s="47">
        <f t="shared" ref="HD64" si="1037">HC64+7</f>
        <v>44492</v>
      </c>
      <c r="HE64" s="47">
        <f t="shared" ref="HE64" si="1038">HD64+7</f>
        <v>44499</v>
      </c>
      <c r="HF64" s="47">
        <f t="shared" ref="HF64" si="1039">HE64+7</f>
        <v>44506</v>
      </c>
      <c r="HG64" s="47">
        <f t="shared" ref="HG64" si="1040">HF64+7</f>
        <v>44513</v>
      </c>
      <c r="HH64" s="47">
        <f t="shared" ref="HH64" si="1041">HG64+7</f>
        <v>44520</v>
      </c>
      <c r="HI64" s="47">
        <f t="shared" ref="HI64" si="1042">HH64+7</f>
        <v>44527</v>
      </c>
      <c r="HJ64" s="47">
        <f t="shared" ref="HJ64" si="1043">HI64+7</f>
        <v>44534</v>
      </c>
      <c r="HK64" s="47">
        <f t="shared" ref="HK64" si="1044">HJ64+7</f>
        <v>44541</v>
      </c>
      <c r="HL64" s="47">
        <f t="shared" ref="HL64" si="1045">HK64+7</f>
        <v>44548</v>
      </c>
      <c r="HM64" s="47">
        <f t="shared" ref="HM64" si="1046">HL64+7</f>
        <v>44555</v>
      </c>
      <c r="HN64" s="47">
        <f t="shared" ref="HN64" si="1047">HM64+7</f>
        <v>44562</v>
      </c>
      <c r="HO64" s="47">
        <f t="shared" ref="HO64" si="1048">HN64+7</f>
        <v>44569</v>
      </c>
      <c r="HP64" s="47">
        <f t="shared" ref="HP64" si="1049">HO64+7</f>
        <v>44576</v>
      </c>
      <c r="HQ64" s="47">
        <f t="shared" ref="HQ64" si="1050">HP64+7</f>
        <v>44583</v>
      </c>
      <c r="HR64" s="47">
        <f t="shared" ref="HR64" si="1051">HQ64+7</f>
        <v>44590</v>
      </c>
      <c r="HS64" s="47">
        <f t="shared" ref="HS64" si="1052">HR64+7</f>
        <v>44597</v>
      </c>
      <c r="HT64" s="47">
        <f t="shared" ref="HT64" si="1053">HS64+7</f>
        <v>44604</v>
      </c>
      <c r="HU64" s="47">
        <f t="shared" ref="HU64" si="1054">HT64+7</f>
        <v>44611</v>
      </c>
      <c r="HV64" s="47">
        <f t="shared" ref="HV64" si="1055">HU64+7</f>
        <v>44618</v>
      </c>
      <c r="HW64" s="47">
        <f t="shared" ref="HW64" si="1056">HV64+7</f>
        <v>44625</v>
      </c>
      <c r="HX64" s="47">
        <f t="shared" ref="HX64" si="1057">HW64+7</f>
        <v>44632</v>
      </c>
      <c r="HY64" s="47">
        <f t="shared" ref="HY64" si="1058">HX64+7</f>
        <v>44639</v>
      </c>
      <c r="HZ64" s="47">
        <f t="shared" ref="HZ64" si="1059">HY64+7</f>
        <v>44646</v>
      </c>
      <c r="IA64" s="47">
        <f t="shared" ref="IA64" si="1060">HZ64+7</f>
        <v>44653</v>
      </c>
      <c r="IB64" s="47">
        <f t="shared" ref="IB64" si="1061">IA64+7</f>
        <v>44660</v>
      </c>
      <c r="IC64" s="47">
        <f t="shared" ref="IC64" si="1062">IB64+7</f>
        <v>44667</v>
      </c>
      <c r="ID64" s="47">
        <f t="shared" ref="ID64" si="1063">IC64+7</f>
        <v>44674</v>
      </c>
      <c r="IE64" s="47">
        <f t="shared" ref="IE64" si="1064">ID64+7</f>
        <v>44681</v>
      </c>
      <c r="IF64" s="47">
        <f t="shared" ref="IF64" si="1065">IE64+7</f>
        <v>44688</v>
      </c>
      <c r="IG64" s="47">
        <f t="shared" ref="IG64" si="1066">IF64+7</f>
        <v>44695</v>
      </c>
      <c r="IH64" s="47">
        <f t="shared" ref="IH64" si="1067">IG64+7</f>
        <v>44702</v>
      </c>
      <c r="II64" s="47">
        <f t="shared" ref="II64" si="1068">IH64+7</f>
        <v>44709</v>
      </c>
      <c r="IJ64" s="47">
        <f t="shared" ref="IJ64" si="1069">II64+7</f>
        <v>44716</v>
      </c>
      <c r="IK64" s="47">
        <f t="shared" ref="IK64" si="1070">IJ64+7</f>
        <v>44723</v>
      </c>
      <c r="IL64" s="47">
        <f t="shared" ref="IL64" si="1071">IK64+7</f>
        <v>44730</v>
      </c>
      <c r="IM64" s="47">
        <f t="shared" ref="IM64" si="1072">IL64+7</f>
        <v>44737</v>
      </c>
      <c r="IN64" s="47">
        <f t="shared" ref="IN64" si="1073">IM64+7</f>
        <v>44744</v>
      </c>
      <c r="IO64" s="47">
        <f t="shared" ref="IO64" si="1074">IN64+7</f>
        <v>44751</v>
      </c>
      <c r="IP64" s="47">
        <f t="shared" ref="IP64" si="1075">IO64+7</f>
        <v>44758</v>
      </c>
      <c r="IQ64" s="47">
        <f t="shared" ref="IQ64" si="1076">IP64+7</f>
        <v>44765</v>
      </c>
      <c r="IR64" s="47">
        <f t="shared" ref="IR64" si="1077">IQ64+7</f>
        <v>44772</v>
      </c>
      <c r="IS64" s="47">
        <f t="shared" ref="IS64" si="1078">IR64+7</f>
        <v>44779</v>
      </c>
      <c r="IT64" s="47">
        <f t="shared" ref="IT64" si="1079">IS64+7</f>
        <v>44786</v>
      </c>
      <c r="IU64" s="47">
        <f t="shared" ref="IU64" si="1080">IT64+7</f>
        <v>44793</v>
      </c>
      <c r="IV64" s="47">
        <f t="shared" ref="IV64" si="1081">IU64+7</f>
        <v>44800</v>
      </c>
      <c r="IW64" s="47">
        <f t="shared" ref="IW64" si="1082">IV64+7</f>
        <v>44807</v>
      </c>
      <c r="IX64" s="47">
        <f t="shared" ref="IX64" si="1083">IW64+7</f>
        <v>44814</v>
      </c>
      <c r="IY64" s="47">
        <f t="shared" ref="IY64" si="1084">IX64+7</f>
        <v>44821</v>
      </c>
      <c r="IZ64" s="47">
        <f t="shared" ref="IZ64" si="1085">IY64+7</f>
        <v>44828</v>
      </c>
      <c r="JA64" s="47">
        <f t="shared" ref="JA64" si="1086">IZ64+7</f>
        <v>44835</v>
      </c>
      <c r="JB64" s="47">
        <f t="shared" ref="JB64" si="1087">JA64+7</f>
        <v>44842</v>
      </c>
      <c r="JC64" s="47">
        <f t="shared" ref="JC64" si="1088">JB64+7</f>
        <v>44849</v>
      </c>
      <c r="JD64" s="47">
        <f t="shared" ref="JD64" si="1089">JC64+7</f>
        <v>44856</v>
      </c>
      <c r="JE64" s="47">
        <f t="shared" ref="JE64" si="1090">JD64+7</f>
        <v>44863</v>
      </c>
      <c r="JF64" s="47">
        <f t="shared" ref="JF64" si="1091">JE64+7</f>
        <v>44870</v>
      </c>
      <c r="JG64" s="47">
        <f t="shared" ref="JG64" si="1092">JF64+7</f>
        <v>44877</v>
      </c>
      <c r="JH64" s="47">
        <f t="shared" ref="JH64" si="1093">JG64+7</f>
        <v>44884</v>
      </c>
      <c r="JI64" s="47">
        <f t="shared" ref="JI64" si="1094">JH64+7</f>
        <v>44891</v>
      </c>
      <c r="JJ64" s="47">
        <f t="shared" ref="JJ64" si="1095">JI64+7</f>
        <v>44898</v>
      </c>
      <c r="JK64" s="47">
        <f t="shared" ref="JK64" si="1096">JJ64+7</f>
        <v>44905</v>
      </c>
      <c r="JL64" s="47">
        <f t="shared" ref="JL64" si="1097">JK64+7</f>
        <v>44912</v>
      </c>
      <c r="JM64" s="47">
        <f t="shared" ref="JM64" si="1098">JL64+7</f>
        <v>44919</v>
      </c>
      <c r="JN64" s="47">
        <f t="shared" ref="JN64" si="1099">JM64+7</f>
        <v>44926</v>
      </c>
      <c r="JO64" s="47">
        <f t="shared" ref="JO64" si="1100">JN64+7</f>
        <v>44933</v>
      </c>
      <c r="JP64" s="12">
        <f t="shared" ref="JP64" si="1101">JO64+7</f>
        <v>44940</v>
      </c>
      <c r="JQ64" s="12">
        <f t="shared" ref="JQ64" si="1102">JP64+7</f>
        <v>44947</v>
      </c>
      <c r="JR64" s="12">
        <f t="shared" ref="JR64" si="1103">JQ64+7</f>
        <v>44954</v>
      </c>
      <c r="JS64" s="12">
        <f t="shared" ref="JS64" si="1104">JR64+7</f>
        <v>44961</v>
      </c>
      <c r="JT64" s="12">
        <f t="shared" ref="JT64" si="1105">JS64+7</f>
        <v>44968</v>
      </c>
      <c r="JU64" s="12">
        <f t="shared" ref="JU64" si="1106">JT64+7</f>
        <v>44975</v>
      </c>
      <c r="JV64" s="12">
        <f t="shared" ref="JV64" si="1107">JU64+7</f>
        <v>44982</v>
      </c>
      <c r="JW64" s="12">
        <f t="shared" ref="JW64" si="1108">JV64+7</f>
        <v>44989</v>
      </c>
      <c r="JX64" s="12">
        <f t="shared" ref="JX64" si="1109">JW64+7</f>
        <v>44996</v>
      </c>
      <c r="JY64" s="12">
        <f t="shared" ref="JY64" si="1110">JX64+7</f>
        <v>45003</v>
      </c>
      <c r="JZ64" s="12">
        <f t="shared" ref="JZ64" si="1111">JY64+7</f>
        <v>45010</v>
      </c>
      <c r="KA64" s="12">
        <f t="shared" ref="KA64" si="1112">JZ64+7</f>
        <v>45017</v>
      </c>
      <c r="KB64" s="12">
        <f t="shared" ref="KB64" si="1113">KA64+7</f>
        <v>45024</v>
      </c>
      <c r="KC64" s="12">
        <f t="shared" ref="KC64" si="1114">KB64+7</f>
        <v>45031</v>
      </c>
      <c r="KD64" s="12">
        <f t="shared" ref="KD64" si="1115">KC64+7</f>
        <v>45038</v>
      </c>
      <c r="KE64" s="12">
        <f t="shared" ref="KE64" si="1116">KD64+7</f>
        <v>45045</v>
      </c>
      <c r="KF64" s="12">
        <f t="shared" ref="KF64" si="1117">KE64+7</f>
        <v>45052</v>
      </c>
      <c r="KG64" s="12">
        <f t="shared" ref="KG64" si="1118">KF64+7</f>
        <v>45059</v>
      </c>
      <c r="KH64" s="12">
        <f t="shared" ref="KH64" si="1119">KG64+7</f>
        <v>45066</v>
      </c>
      <c r="KI64" s="12">
        <f t="shared" ref="KI64" si="1120">KH64+7</f>
        <v>45073</v>
      </c>
      <c r="KJ64" s="12">
        <f t="shared" ref="KJ64" si="1121">KI64+7</f>
        <v>45080</v>
      </c>
      <c r="KK64" s="12">
        <f t="shared" ref="KK64" si="1122">KJ64+7</f>
        <v>45087</v>
      </c>
      <c r="KL64" s="12">
        <f t="shared" ref="KL64" si="1123">KK64+7</f>
        <v>45094</v>
      </c>
      <c r="KM64" s="12">
        <f t="shared" ref="KM64" si="1124">KL64+7</f>
        <v>45101</v>
      </c>
    </row>
    <row r="65" spans="1:299">
      <c r="B65" s="17" t="s">
        <v>361</v>
      </c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8">
        <v>201801</v>
      </c>
      <c r="R65" s="8">
        <v>201802</v>
      </c>
      <c r="S65" s="8">
        <v>201803</v>
      </c>
      <c r="T65" s="8">
        <v>201804</v>
      </c>
      <c r="U65" s="8">
        <v>201805</v>
      </c>
      <c r="V65" s="8" t="s">
        <v>50</v>
      </c>
      <c r="W65" s="8" t="s">
        <v>51</v>
      </c>
      <c r="X65" s="8" t="s">
        <v>52</v>
      </c>
      <c r="Y65" s="8" t="s">
        <v>53</v>
      </c>
      <c r="Z65" s="8" t="s">
        <v>61</v>
      </c>
      <c r="AA65" s="8" t="s">
        <v>62</v>
      </c>
      <c r="AB65" s="8" t="s">
        <v>63</v>
      </c>
      <c r="AC65" s="8" t="s">
        <v>64</v>
      </c>
      <c r="AD65" s="8" t="s">
        <v>65</v>
      </c>
      <c r="AE65" s="8" t="s">
        <v>66</v>
      </c>
      <c r="AF65" s="8" t="s">
        <v>67</v>
      </c>
      <c r="AG65" s="8" t="s">
        <v>68</v>
      </c>
      <c r="AH65" s="8" t="s">
        <v>69</v>
      </c>
      <c r="AI65" s="8" t="s">
        <v>76</v>
      </c>
      <c r="AJ65" s="8" t="s">
        <v>77</v>
      </c>
      <c r="AK65" s="8" t="s">
        <v>78</v>
      </c>
      <c r="AL65" s="8" t="s">
        <v>79</v>
      </c>
      <c r="AM65" s="8" t="s">
        <v>80</v>
      </c>
      <c r="AN65" s="8" t="s">
        <v>120</v>
      </c>
      <c r="AO65" s="8" t="s">
        <v>121</v>
      </c>
      <c r="AP65" s="8" t="s">
        <v>122</v>
      </c>
      <c r="AQ65" s="8" t="s">
        <v>123</v>
      </c>
      <c r="AR65" s="8" t="s">
        <v>124</v>
      </c>
      <c r="AS65" s="8" t="s">
        <v>125</v>
      </c>
      <c r="AT65" s="8" t="s">
        <v>126</v>
      </c>
      <c r="AU65" s="8" t="s">
        <v>127</v>
      </c>
      <c r="AV65" s="8" t="s">
        <v>185</v>
      </c>
      <c r="AW65" s="8" t="s">
        <v>186</v>
      </c>
      <c r="AX65" s="8" t="s">
        <v>187</v>
      </c>
      <c r="AY65" s="8" t="s">
        <v>188</v>
      </c>
      <c r="AZ65" s="8" t="s">
        <v>189</v>
      </c>
      <c r="BA65" s="8" t="s">
        <v>192</v>
      </c>
      <c r="BB65" s="8" t="s">
        <v>193</v>
      </c>
      <c r="BC65" s="8" t="s">
        <v>194</v>
      </c>
      <c r="BD65" s="8" t="s">
        <v>195</v>
      </c>
      <c r="BE65" s="8" t="s">
        <v>201</v>
      </c>
      <c r="BF65" s="8" t="s">
        <v>202</v>
      </c>
      <c r="BG65" s="8" t="s">
        <v>203</v>
      </c>
      <c r="BH65" s="8" t="s">
        <v>204</v>
      </c>
      <c r="BI65" s="8" t="s">
        <v>205</v>
      </c>
      <c r="BJ65" s="8" t="s">
        <v>206</v>
      </c>
      <c r="BK65" s="8" t="s">
        <v>207</v>
      </c>
      <c r="BL65" s="8" t="s">
        <v>208</v>
      </c>
      <c r="BM65" s="8" t="s">
        <v>209</v>
      </c>
      <c r="BN65" s="8" t="s">
        <v>211</v>
      </c>
      <c r="BO65" s="8" t="s">
        <v>212</v>
      </c>
      <c r="BP65" s="8" t="s">
        <v>213</v>
      </c>
      <c r="BQ65" s="8" t="s">
        <v>214</v>
      </c>
      <c r="BR65" s="8" t="s">
        <v>215</v>
      </c>
      <c r="BS65" s="8" t="s">
        <v>216</v>
      </c>
      <c r="BT65" s="8" t="s">
        <v>217</v>
      </c>
      <c r="BU65" s="8" t="s">
        <v>218</v>
      </c>
      <c r="BV65" s="8" t="s">
        <v>219</v>
      </c>
      <c r="BW65" s="8" t="s">
        <v>220</v>
      </c>
      <c r="BX65" s="8" t="s">
        <v>221</v>
      </c>
      <c r="BY65" s="8" t="s">
        <v>222</v>
      </c>
      <c r="BZ65" s="8" t="s">
        <v>223</v>
      </c>
      <c r="CA65" s="8" t="s">
        <v>224</v>
      </c>
      <c r="CB65" s="8" t="s">
        <v>225</v>
      </c>
      <c r="CC65" s="8" t="s">
        <v>226</v>
      </c>
      <c r="CD65" s="8" t="s">
        <v>227</v>
      </c>
      <c r="CE65" s="8" t="s">
        <v>228</v>
      </c>
      <c r="CF65" s="8" t="s">
        <v>229</v>
      </c>
      <c r="CG65" s="8" t="s">
        <v>230</v>
      </c>
      <c r="CH65" s="8" t="s">
        <v>231</v>
      </c>
      <c r="CI65" s="8" t="s">
        <v>232</v>
      </c>
      <c r="CJ65" s="8" t="s">
        <v>233</v>
      </c>
      <c r="CK65" s="8" t="s">
        <v>234</v>
      </c>
      <c r="CL65" s="8" t="s">
        <v>235</v>
      </c>
      <c r="CM65" s="8" t="s">
        <v>236</v>
      </c>
      <c r="CN65" s="8" t="s">
        <v>320</v>
      </c>
      <c r="CO65" s="8" t="s">
        <v>321</v>
      </c>
      <c r="CP65" s="8" t="s">
        <v>322</v>
      </c>
      <c r="CQ65" s="8" t="s">
        <v>323</v>
      </c>
      <c r="CR65" s="8" t="s">
        <v>330</v>
      </c>
      <c r="CS65" s="8" t="s">
        <v>331</v>
      </c>
      <c r="CT65" s="8" t="s">
        <v>332</v>
      </c>
      <c r="CU65" s="8" t="s">
        <v>333</v>
      </c>
      <c r="CV65" s="8" t="s">
        <v>334</v>
      </c>
      <c r="CW65" s="8" t="s">
        <v>335</v>
      </c>
      <c r="CX65" s="8" t="s">
        <v>336</v>
      </c>
      <c r="CY65" s="8" t="s">
        <v>337</v>
      </c>
      <c r="CZ65" s="8" t="s">
        <v>339</v>
      </c>
      <c r="DA65" s="8" t="s">
        <v>340</v>
      </c>
      <c r="DB65" s="8" t="s">
        <v>341</v>
      </c>
      <c r="DC65" s="8" t="s">
        <v>342</v>
      </c>
      <c r="DD65" s="8" t="s">
        <v>343</v>
      </c>
      <c r="DE65" s="8" t="s">
        <v>346</v>
      </c>
      <c r="DF65" s="8" t="s">
        <v>347</v>
      </c>
      <c r="DG65" s="8" t="s">
        <v>348</v>
      </c>
      <c r="DH65" s="8" t="s">
        <v>349</v>
      </c>
      <c r="DI65" s="8" t="s">
        <v>350</v>
      </c>
      <c r="DJ65" s="8" t="s">
        <v>364</v>
      </c>
      <c r="DK65" s="8" t="s">
        <v>365</v>
      </c>
      <c r="DL65" s="8" t="s">
        <v>366</v>
      </c>
      <c r="DM65" s="8" t="s">
        <v>367</v>
      </c>
      <c r="DN65" s="8" t="s">
        <v>368</v>
      </c>
      <c r="DO65" s="8" t="s">
        <v>369</v>
      </c>
      <c r="DP65" s="8" t="s">
        <v>370</v>
      </c>
      <c r="DQ65" s="8" t="s">
        <v>408</v>
      </c>
      <c r="DR65" s="8" t="s">
        <v>409</v>
      </c>
      <c r="DS65" s="8" t="s">
        <v>371</v>
      </c>
      <c r="DT65" s="8" t="s">
        <v>372</v>
      </c>
      <c r="DU65" s="8" t="s">
        <v>373</v>
      </c>
      <c r="DV65" s="8" t="s">
        <v>374</v>
      </c>
      <c r="DW65" s="8" t="s">
        <v>375</v>
      </c>
      <c r="DX65" s="8" t="s">
        <v>376</v>
      </c>
      <c r="DY65" s="8" t="s">
        <v>377</v>
      </c>
      <c r="DZ65" s="8" t="s">
        <v>378</v>
      </c>
      <c r="EA65" s="8" t="s">
        <v>379</v>
      </c>
      <c r="EB65" s="8" t="s">
        <v>380</v>
      </c>
      <c r="EC65" s="8" t="s">
        <v>382</v>
      </c>
      <c r="ED65" s="8" t="s">
        <v>383</v>
      </c>
      <c r="EE65" s="8" t="s">
        <v>384</v>
      </c>
      <c r="EF65" s="8" t="s">
        <v>385</v>
      </c>
      <c r="EG65" s="8" t="s">
        <v>386</v>
      </c>
      <c r="EH65" s="8" t="s">
        <v>387</v>
      </c>
      <c r="EI65" s="8" t="s">
        <v>388</v>
      </c>
      <c r="EJ65" s="8" t="s">
        <v>389</v>
      </c>
      <c r="EK65" s="8" t="s">
        <v>392</v>
      </c>
      <c r="EL65" s="8" t="s">
        <v>393</v>
      </c>
      <c r="EM65" s="8" t="s">
        <v>394</v>
      </c>
      <c r="EN65" s="8" t="s">
        <v>395</v>
      </c>
      <c r="EO65" s="8" t="s">
        <v>396</v>
      </c>
      <c r="EP65" s="8" t="s">
        <v>397</v>
      </c>
      <c r="EQ65" s="8" t="s">
        <v>398</v>
      </c>
      <c r="ER65" s="8" t="s">
        <v>399</v>
      </c>
      <c r="ES65" s="8" t="s">
        <v>403</v>
      </c>
      <c r="ET65" s="8" t="s">
        <v>404</v>
      </c>
      <c r="EU65" s="8" t="s">
        <v>405</v>
      </c>
      <c r="EV65" s="8" t="s">
        <v>406</v>
      </c>
      <c r="EW65" s="8" t="s">
        <v>407</v>
      </c>
      <c r="EX65" s="8" t="s">
        <v>411</v>
      </c>
      <c r="EY65" s="8" t="s">
        <v>412</v>
      </c>
      <c r="EZ65" s="8" t="s">
        <v>413</v>
      </c>
      <c r="FA65" s="8" t="s">
        <v>414</v>
      </c>
      <c r="FB65" s="8" t="s">
        <v>415</v>
      </c>
      <c r="FC65" s="8" t="s">
        <v>416</v>
      </c>
      <c r="FD65" s="8" t="s">
        <v>417</v>
      </c>
      <c r="FE65" s="8" t="s">
        <v>418</v>
      </c>
      <c r="FF65" s="8" t="s">
        <v>419</v>
      </c>
      <c r="FG65" s="8" t="s">
        <v>420</v>
      </c>
      <c r="FH65" s="8" t="s">
        <v>421</v>
      </c>
      <c r="FI65" s="8" t="s">
        <v>422</v>
      </c>
      <c r="FJ65" s="8" t="s">
        <v>423</v>
      </c>
      <c r="FK65" s="8" t="s">
        <v>424</v>
      </c>
      <c r="FL65" s="8" t="s">
        <v>425</v>
      </c>
      <c r="FM65" s="8" t="s">
        <v>426</v>
      </c>
      <c r="FN65" s="8" t="s">
        <v>430</v>
      </c>
      <c r="FO65" s="8" t="s">
        <v>431</v>
      </c>
      <c r="FP65" s="8" t="s">
        <v>432</v>
      </c>
      <c r="FQ65" s="8" t="s">
        <v>433</v>
      </c>
      <c r="FR65" s="8" t="s">
        <v>434</v>
      </c>
      <c r="FS65" s="8" t="s">
        <v>436</v>
      </c>
      <c r="FT65" s="8" t="s">
        <v>437</v>
      </c>
      <c r="FU65" s="8" t="s">
        <v>438</v>
      </c>
      <c r="FV65" s="8" t="s">
        <v>439</v>
      </c>
      <c r="FW65" s="8" t="s">
        <v>471</v>
      </c>
      <c r="FX65" s="8" t="s">
        <v>472</v>
      </c>
      <c r="FY65" s="8" t="s">
        <v>473</v>
      </c>
      <c r="FZ65" s="8" t="s">
        <v>474</v>
      </c>
      <c r="GA65" s="8" t="s">
        <v>480</v>
      </c>
      <c r="GB65" s="8" t="s">
        <v>481</v>
      </c>
      <c r="GC65" s="8" t="s">
        <v>482</v>
      </c>
      <c r="GD65" s="8" t="s">
        <v>483</v>
      </c>
      <c r="GE65" s="8" t="s">
        <v>484</v>
      </c>
      <c r="GF65" s="8" t="s">
        <v>485</v>
      </c>
      <c r="GG65" s="8" t="s">
        <v>486</v>
      </c>
      <c r="GH65" s="8" t="s">
        <v>487</v>
      </c>
      <c r="GI65" s="8" t="s">
        <v>488</v>
      </c>
      <c r="GJ65" s="8" t="s">
        <v>489</v>
      </c>
      <c r="GK65" s="8" t="s">
        <v>490</v>
      </c>
      <c r="GL65" s="8" t="s">
        <v>491</v>
      </c>
      <c r="GM65" s="8" t="s">
        <v>492</v>
      </c>
      <c r="GN65" s="8" t="s">
        <v>493</v>
      </c>
      <c r="GO65" s="8" t="s">
        <v>494</v>
      </c>
      <c r="GP65" s="8" t="s">
        <v>495</v>
      </c>
      <c r="GQ65" s="8" t="s">
        <v>496</v>
      </c>
      <c r="GR65" s="8" t="s">
        <v>499</v>
      </c>
      <c r="GS65" s="8" t="s">
        <v>500</v>
      </c>
      <c r="GT65" s="8" t="s">
        <v>501</v>
      </c>
      <c r="GU65" s="8" t="s">
        <v>502</v>
      </c>
      <c r="GV65" s="8" t="s">
        <v>503</v>
      </c>
      <c r="GW65" s="8" t="s">
        <v>504</v>
      </c>
      <c r="GX65" s="8" t="s">
        <v>505</v>
      </c>
      <c r="GY65" s="8" t="s">
        <v>506</v>
      </c>
      <c r="GZ65" s="8" t="s">
        <v>507</v>
      </c>
      <c r="HA65" s="8" t="s">
        <v>508</v>
      </c>
      <c r="HB65" s="8" t="s">
        <v>509</v>
      </c>
      <c r="HC65" s="8" t="s">
        <v>510</v>
      </c>
      <c r="HD65" s="8" t="s">
        <v>511</v>
      </c>
      <c r="HE65" s="8" t="s">
        <v>512</v>
      </c>
      <c r="HF65" s="8" t="s">
        <v>513</v>
      </c>
      <c r="HG65" s="8" t="s">
        <v>514</v>
      </c>
      <c r="HH65" s="8" t="s">
        <v>515</v>
      </c>
      <c r="HI65" s="8" t="s">
        <v>516</v>
      </c>
      <c r="HJ65" s="8" t="s">
        <v>517</v>
      </c>
      <c r="HK65" s="8" t="s">
        <v>518</v>
      </c>
      <c r="HL65" s="8" t="s">
        <v>519</v>
      </c>
      <c r="HM65" s="8" t="s">
        <v>520</v>
      </c>
      <c r="HN65" s="8" t="s">
        <v>521</v>
      </c>
      <c r="HO65" s="8" t="s">
        <v>522</v>
      </c>
      <c r="HP65" s="8" t="s">
        <v>523</v>
      </c>
      <c r="HQ65" s="8" t="s">
        <v>524</v>
      </c>
      <c r="HR65" s="8" t="s">
        <v>525</v>
      </c>
      <c r="HS65" s="8" t="s">
        <v>526</v>
      </c>
      <c r="HT65" s="8" t="s">
        <v>527</v>
      </c>
      <c r="HU65" s="8" t="s">
        <v>528</v>
      </c>
      <c r="HV65" s="8" t="s">
        <v>529</v>
      </c>
      <c r="HW65" s="8" t="s">
        <v>530</v>
      </c>
      <c r="HX65" s="8" t="s">
        <v>531</v>
      </c>
      <c r="HY65" s="8" t="s">
        <v>532</v>
      </c>
      <c r="HZ65" s="8" t="s">
        <v>533</v>
      </c>
      <c r="IA65" s="8" t="s">
        <v>534</v>
      </c>
      <c r="IB65" s="8" t="s">
        <v>547</v>
      </c>
      <c r="IC65" s="8" t="s">
        <v>548</v>
      </c>
      <c r="ID65" s="8" t="s">
        <v>549</v>
      </c>
      <c r="IE65" s="8" t="s">
        <v>550</v>
      </c>
      <c r="IF65" s="8" t="s">
        <v>553</v>
      </c>
      <c r="IG65" s="8" t="s">
        <v>554</v>
      </c>
      <c r="IH65" s="8" t="s">
        <v>555</v>
      </c>
      <c r="II65" s="8" t="s">
        <v>556</v>
      </c>
      <c r="IJ65" s="8" t="s">
        <v>564</v>
      </c>
      <c r="IK65" s="8" t="s">
        <v>565</v>
      </c>
      <c r="IL65" s="8" t="s">
        <v>566</v>
      </c>
      <c r="IM65" s="8" t="s">
        <v>567</v>
      </c>
      <c r="IN65" s="8" t="s">
        <v>568</v>
      </c>
      <c r="IO65" s="8" t="s">
        <v>569</v>
      </c>
      <c r="IP65" s="8" t="s">
        <v>570</v>
      </c>
      <c r="IQ65" s="8" t="s">
        <v>571</v>
      </c>
      <c r="IR65" s="8" t="s">
        <v>572</v>
      </c>
      <c r="IS65" s="8" t="s">
        <v>573</v>
      </c>
      <c r="IT65" s="8" t="s">
        <v>574</v>
      </c>
      <c r="IU65" s="8" t="s">
        <v>575</v>
      </c>
      <c r="IV65" s="8" t="s">
        <v>576</v>
      </c>
      <c r="IW65" s="8" t="s">
        <v>603</v>
      </c>
      <c r="IX65" s="8" t="s">
        <v>604</v>
      </c>
      <c r="IY65" s="8" t="s">
        <v>605</v>
      </c>
      <c r="IZ65" s="8" t="s">
        <v>606</v>
      </c>
      <c r="JA65" s="8" t="s">
        <v>621</v>
      </c>
      <c r="JB65" s="8" t="s">
        <v>622</v>
      </c>
      <c r="JC65" s="8" t="s">
        <v>623</v>
      </c>
      <c r="JD65" s="8" t="s">
        <v>624</v>
      </c>
      <c r="JE65" s="8" t="s">
        <v>625</v>
      </c>
      <c r="JF65" s="8" t="s">
        <v>626</v>
      </c>
      <c r="JG65" s="8" t="s">
        <v>627</v>
      </c>
      <c r="JH65" s="8" t="s">
        <v>628</v>
      </c>
      <c r="JI65" s="8" t="s">
        <v>629</v>
      </c>
      <c r="JJ65" s="8" t="s">
        <v>631</v>
      </c>
      <c r="JK65" s="8" t="s">
        <v>632</v>
      </c>
      <c r="JL65" s="8" t="s">
        <v>633</v>
      </c>
      <c r="JM65" s="8" t="s">
        <v>634</v>
      </c>
      <c r="JN65" s="8" t="s">
        <v>635</v>
      </c>
      <c r="JO65" s="8" t="s">
        <v>642</v>
      </c>
      <c r="JP65" s="8" t="s">
        <v>643</v>
      </c>
      <c r="JQ65" s="8" t="s">
        <v>644</v>
      </c>
      <c r="JR65" s="8" t="s">
        <v>645</v>
      </c>
      <c r="JS65" s="8" t="s">
        <v>648</v>
      </c>
      <c r="JT65" s="8" t="s">
        <v>649</v>
      </c>
      <c r="JU65" s="8" t="s">
        <v>650</v>
      </c>
      <c r="JV65" s="8" t="s">
        <v>651</v>
      </c>
      <c r="JW65" s="8" t="s">
        <v>680</v>
      </c>
      <c r="JX65" s="8" t="s">
        <v>681</v>
      </c>
      <c r="JY65" s="8" t="s">
        <v>682</v>
      </c>
      <c r="JZ65" s="8" t="s">
        <v>683</v>
      </c>
      <c r="KA65" s="8" t="s">
        <v>685</v>
      </c>
      <c r="KB65" s="8" t="s">
        <v>686</v>
      </c>
      <c r="KC65" s="8" t="s">
        <v>687</v>
      </c>
      <c r="KD65" s="8" t="s">
        <v>688</v>
      </c>
      <c r="KE65" s="8" t="s">
        <v>689</v>
      </c>
      <c r="KF65" s="8" t="s">
        <v>694</v>
      </c>
      <c r="KG65" s="8" t="s">
        <v>695</v>
      </c>
      <c r="KH65" s="8" t="s">
        <v>696</v>
      </c>
      <c r="KI65" s="8" t="s">
        <v>697</v>
      </c>
      <c r="KJ65" s="8" t="s">
        <v>698</v>
      </c>
      <c r="KK65" s="8" t="s">
        <v>699</v>
      </c>
      <c r="KL65" s="8" t="s">
        <v>700</v>
      </c>
      <c r="KM65" s="8" t="s">
        <v>701</v>
      </c>
    </row>
    <row r="66" spans="1:299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44"/>
      <c r="AC66" s="44"/>
      <c r="AD66" s="102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31"/>
      <c r="AR66" s="134"/>
      <c r="AS66" s="134"/>
      <c r="AT66" s="134"/>
      <c r="AU66" s="134"/>
      <c r="AV66" s="134"/>
      <c r="AW66" s="131"/>
      <c r="AX66" s="131"/>
      <c r="AY66" s="131"/>
      <c r="AZ66" s="131"/>
      <c r="BA66" s="131"/>
      <c r="BB66" s="131"/>
      <c r="BC66" s="131"/>
      <c r="BD66" s="131"/>
      <c r="BE66" s="131"/>
      <c r="BF66" s="179"/>
      <c r="BG66" s="179"/>
      <c r="BH66" s="179"/>
      <c r="BI66" s="179"/>
      <c r="BJ66" s="179"/>
      <c r="BK66" s="179"/>
      <c r="BL66" s="179"/>
      <c r="BM66" s="179"/>
      <c r="BN66" s="179"/>
      <c r="BO66" s="179"/>
      <c r="BP66" s="179"/>
      <c r="BQ66" s="179"/>
      <c r="BR66" s="179"/>
      <c r="BS66" s="179"/>
      <c r="BT66" s="179"/>
      <c r="BU66" s="179"/>
      <c r="BV66" s="179"/>
      <c r="BW66" s="179"/>
      <c r="BX66" s="179"/>
      <c r="BY66" s="179"/>
    </row>
    <row r="67" spans="1:299" s="26" customFormat="1">
      <c r="B67" s="29" t="s">
        <v>8</v>
      </c>
      <c r="C67" s="30">
        <v>145</v>
      </c>
      <c r="D67" s="30">
        <v>73</v>
      </c>
      <c r="E67" s="30">
        <v>66</v>
      </c>
      <c r="F67" s="30">
        <v>106</v>
      </c>
      <c r="G67" s="30"/>
      <c r="H67" s="30">
        <v>83</v>
      </c>
      <c r="I67" s="30"/>
      <c r="J67" s="30">
        <v>74</v>
      </c>
      <c r="K67" s="30">
        <v>71</v>
      </c>
      <c r="L67" s="30"/>
      <c r="M67" s="30">
        <v>78</v>
      </c>
      <c r="N67" s="30">
        <v>64</v>
      </c>
      <c r="O67" s="30">
        <v>75</v>
      </c>
      <c r="P67" s="30">
        <v>56</v>
      </c>
      <c r="Q67" s="30">
        <v>50</v>
      </c>
      <c r="R67" s="52">
        <v>49</v>
      </c>
      <c r="S67" s="39"/>
      <c r="T67" s="52">
        <v>90</v>
      </c>
      <c r="U67" s="52">
        <v>65</v>
      </c>
      <c r="V67" s="52">
        <v>56</v>
      </c>
      <c r="W67" s="52">
        <v>25</v>
      </c>
      <c r="X67" s="52">
        <v>11</v>
      </c>
      <c r="Y67" s="52">
        <v>11</v>
      </c>
      <c r="Z67" s="52">
        <v>27</v>
      </c>
      <c r="AA67" s="52">
        <v>28</v>
      </c>
      <c r="AB67" s="52">
        <v>52</v>
      </c>
      <c r="AC67" s="52">
        <v>29</v>
      </c>
      <c r="AD67" s="52">
        <v>50</v>
      </c>
      <c r="AE67" s="52">
        <v>31</v>
      </c>
      <c r="AF67" s="52">
        <v>45</v>
      </c>
      <c r="AG67" s="115"/>
      <c r="AH67" s="116">
        <v>77</v>
      </c>
      <c r="AI67" s="116">
        <v>77</v>
      </c>
      <c r="AJ67" s="116">
        <v>72</v>
      </c>
      <c r="AK67" s="116">
        <v>77</v>
      </c>
      <c r="AL67" s="116">
        <v>72</v>
      </c>
      <c r="AM67" s="116">
        <v>140</v>
      </c>
      <c r="AN67" s="116">
        <v>169</v>
      </c>
      <c r="AO67" s="116">
        <v>138</v>
      </c>
      <c r="AP67" s="116">
        <v>150</v>
      </c>
      <c r="AQ67" s="116">
        <v>176</v>
      </c>
      <c r="AR67" s="116">
        <v>118</v>
      </c>
      <c r="AS67" s="116">
        <v>137</v>
      </c>
      <c r="AT67" s="116">
        <v>97</v>
      </c>
      <c r="AU67" s="139">
        <v>100</v>
      </c>
      <c r="AV67" s="116">
        <v>137</v>
      </c>
      <c r="AW67" s="116">
        <v>137</v>
      </c>
      <c r="AX67" s="116">
        <v>129</v>
      </c>
      <c r="AY67" s="129"/>
      <c r="AZ67" s="116">
        <v>155</v>
      </c>
      <c r="BA67" s="116">
        <v>101</v>
      </c>
      <c r="BB67" s="116">
        <v>83</v>
      </c>
      <c r="BC67" s="116">
        <v>100</v>
      </c>
      <c r="BD67" s="114">
        <f>87</f>
        <v>87</v>
      </c>
      <c r="BE67" s="116">
        <v>122</v>
      </c>
      <c r="BF67" s="116">
        <v>102</v>
      </c>
      <c r="BG67" s="116">
        <v>141</v>
      </c>
      <c r="BH67" s="116">
        <v>133</v>
      </c>
      <c r="BI67" s="116">
        <v>130</v>
      </c>
      <c r="BJ67" s="116">
        <v>123</v>
      </c>
      <c r="BK67" s="116">
        <v>99</v>
      </c>
      <c r="BL67" s="116">
        <v>140</v>
      </c>
      <c r="BM67" s="116">
        <v>119</v>
      </c>
      <c r="BN67" s="114">
        <v>67</v>
      </c>
      <c r="BO67" s="129"/>
      <c r="BP67" s="116">
        <v>104</v>
      </c>
      <c r="BQ67" s="129"/>
      <c r="BR67" s="116">
        <v>149</v>
      </c>
      <c r="BS67" s="116">
        <v>153</v>
      </c>
      <c r="BT67" s="116">
        <v>137</v>
      </c>
      <c r="BU67" s="116">
        <v>118</v>
      </c>
      <c r="BV67" s="116">
        <v>47</v>
      </c>
      <c r="BW67" s="116">
        <v>9</v>
      </c>
      <c r="BX67" s="116">
        <v>19</v>
      </c>
      <c r="BY67" s="116">
        <v>34</v>
      </c>
      <c r="BZ67" s="116">
        <v>78</v>
      </c>
      <c r="CA67" s="116">
        <v>82</v>
      </c>
      <c r="CB67" s="116">
        <v>64</v>
      </c>
      <c r="CC67" s="116">
        <v>45</v>
      </c>
      <c r="CD67" s="116">
        <v>38</v>
      </c>
      <c r="CE67" s="116">
        <v>48</v>
      </c>
      <c r="CF67" s="116">
        <v>68</v>
      </c>
      <c r="CG67" s="116">
        <v>22</v>
      </c>
      <c r="CH67" s="116">
        <v>26</v>
      </c>
      <c r="CI67" s="116">
        <v>10</v>
      </c>
      <c r="CJ67" s="116">
        <v>3</v>
      </c>
      <c r="CK67" s="116">
        <v>10</v>
      </c>
      <c r="CL67" s="116">
        <v>12</v>
      </c>
      <c r="CM67" s="116">
        <v>46</v>
      </c>
      <c r="CN67" s="116">
        <v>33</v>
      </c>
      <c r="CO67" s="116">
        <v>43</v>
      </c>
      <c r="CP67" s="116">
        <v>81</v>
      </c>
      <c r="CQ67" s="116">
        <v>63</v>
      </c>
      <c r="CR67" s="116">
        <v>56</v>
      </c>
      <c r="CS67" s="116">
        <v>54</v>
      </c>
      <c r="CT67" s="116">
        <v>48</v>
      </c>
      <c r="CU67" s="116">
        <v>81</v>
      </c>
      <c r="CV67" s="116">
        <v>120</v>
      </c>
      <c r="CW67" s="116">
        <v>63</v>
      </c>
      <c r="CX67" s="116">
        <v>91</v>
      </c>
      <c r="CY67" s="46"/>
      <c r="CZ67" s="46"/>
      <c r="DA67" s="101">
        <v>82</v>
      </c>
      <c r="DB67" s="116">
        <v>60</v>
      </c>
      <c r="DC67" s="116">
        <v>55</v>
      </c>
      <c r="DD67" s="116">
        <v>51</v>
      </c>
      <c r="DE67" s="116">
        <v>45</v>
      </c>
      <c r="DF67" s="116">
        <v>39</v>
      </c>
      <c r="DG67" s="116">
        <v>34</v>
      </c>
      <c r="DH67" s="116">
        <v>52</v>
      </c>
      <c r="DI67" s="116">
        <v>55</v>
      </c>
      <c r="DJ67" s="116">
        <v>65</v>
      </c>
      <c r="DK67" s="116">
        <v>49</v>
      </c>
      <c r="DL67" s="116">
        <v>50</v>
      </c>
      <c r="DM67" s="116">
        <v>15</v>
      </c>
      <c r="DN67" s="116">
        <v>10</v>
      </c>
      <c r="DO67" s="116">
        <v>6</v>
      </c>
      <c r="DP67" s="139">
        <v>47</v>
      </c>
      <c r="DQ67" s="116">
        <v>33</v>
      </c>
      <c r="DR67" s="116">
        <v>19</v>
      </c>
      <c r="DS67" s="116">
        <v>11</v>
      </c>
      <c r="DT67" s="116">
        <v>22</v>
      </c>
      <c r="DU67" s="116">
        <v>7</v>
      </c>
      <c r="DV67" s="116">
        <v>1</v>
      </c>
      <c r="DW67" s="116">
        <v>6</v>
      </c>
      <c r="DX67" s="116">
        <v>6</v>
      </c>
      <c r="DY67" s="116">
        <v>10</v>
      </c>
      <c r="DZ67" s="116">
        <v>25</v>
      </c>
      <c r="EA67" s="129"/>
      <c r="EB67" s="129"/>
      <c r="EC67" s="129"/>
      <c r="ED67" s="116">
        <v>3</v>
      </c>
      <c r="EE67" s="129"/>
      <c r="EF67" s="116">
        <v>12</v>
      </c>
      <c r="EG67" s="129"/>
      <c r="EH67" s="210">
        <v>32</v>
      </c>
      <c r="EI67" s="116">
        <v>9</v>
      </c>
      <c r="EJ67" s="116">
        <v>16</v>
      </c>
      <c r="EK67" s="129">
        <v>62</v>
      </c>
      <c r="EL67" s="116">
        <v>37</v>
      </c>
      <c r="EM67" s="116">
        <v>21</v>
      </c>
      <c r="EN67" s="116">
        <v>28</v>
      </c>
      <c r="EO67" s="116">
        <v>44</v>
      </c>
      <c r="EP67" s="116">
        <v>72</v>
      </c>
      <c r="EQ67" s="116">
        <v>94</v>
      </c>
      <c r="ER67" s="116">
        <v>145</v>
      </c>
      <c r="ES67" s="116">
        <v>200</v>
      </c>
      <c r="ET67" s="116">
        <v>132</v>
      </c>
      <c r="EU67" s="116">
        <v>229</v>
      </c>
      <c r="EV67" s="116">
        <v>258</v>
      </c>
      <c r="EW67" s="116">
        <v>244</v>
      </c>
      <c r="EX67" s="116">
        <v>202</v>
      </c>
      <c r="EY67" s="116">
        <v>202</v>
      </c>
      <c r="EZ67" s="129">
        <v>39</v>
      </c>
      <c r="FA67" s="129">
        <v>102</v>
      </c>
      <c r="FB67" s="116">
        <v>151</v>
      </c>
      <c r="FC67" s="129">
        <v>73</v>
      </c>
      <c r="FD67" s="129">
        <v>95</v>
      </c>
      <c r="FE67" s="129">
        <v>123.53</v>
      </c>
      <c r="FF67" s="116">
        <v>68</v>
      </c>
      <c r="FG67" s="116">
        <v>167</v>
      </c>
      <c r="FH67" s="116">
        <v>164</v>
      </c>
      <c r="FI67" s="116">
        <v>155</v>
      </c>
      <c r="FJ67" s="116">
        <v>45</v>
      </c>
      <c r="FK67" s="116">
        <v>26</v>
      </c>
      <c r="FL67" s="116">
        <v>56</v>
      </c>
      <c r="FM67" s="116">
        <v>70</v>
      </c>
      <c r="FN67" s="116">
        <v>35</v>
      </c>
      <c r="FO67" s="116">
        <v>89</v>
      </c>
      <c r="FP67" s="116">
        <v>69</v>
      </c>
      <c r="FQ67" s="116">
        <v>86</v>
      </c>
      <c r="FR67" s="116">
        <v>57</v>
      </c>
      <c r="FS67" s="129">
        <v>96</v>
      </c>
      <c r="FT67" s="116">
        <v>22</v>
      </c>
      <c r="FU67" s="116">
        <v>42</v>
      </c>
      <c r="FV67" s="116">
        <v>34</v>
      </c>
      <c r="FW67" s="116">
        <v>23</v>
      </c>
      <c r="FX67" s="116">
        <v>36</v>
      </c>
      <c r="FY67" s="116">
        <v>21</v>
      </c>
      <c r="FZ67" s="116">
        <v>5</v>
      </c>
      <c r="GA67" s="116">
        <v>38</v>
      </c>
      <c r="GB67" s="116">
        <v>70</v>
      </c>
      <c r="GC67" s="116">
        <v>98</v>
      </c>
      <c r="GD67" s="129">
        <v>68.3</v>
      </c>
      <c r="GE67" s="116">
        <v>18</v>
      </c>
      <c r="GF67" s="116">
        <v>74</v>
      </c>
      <c r="GG67" s="116">
        <v>46</v>
      </c>
      <c r="GH67" s="116">
        <v>79</v>
      </c>
      <c r="GI67" s="116">
        <v>41</v>
      </c>
      <c r="GJ67" s="116">
        <v>9</v>
      </c>
      <c r="GK67" s="116">
        <v>74</v>
      </c>
      <c r="GL67" s="116">
        <v>47</v>
      </c>
      <c r="GM67" s="116">
        <v>168</v>
      </c>
      <c r="GN67" s="116">
        <v>83</v>
      </c>
      <c r="GO67" s="116">
        <v>42</v>
      </c>
      <c r="GP67" s="116">
        <v>7</v>
      </c>
      <c r="GQ67" s="116">
        <v>38</v>
      </c>
      <c r="GR67" s="116">
        <v>21</v>
      </c>
      <c r="GS67" s="116">
        <v>26</v>
      </c>
      <c r="GT67" s="116">
        <v>40</v>
      </c>
      <c r="GU67" s="116">
        <v>45</v>
      </c>
      <c r="GV67" s="129">
        <v>0</v>
      </c>
      <c r="GW67" s="129">
        <v>24</v>
      </c>
      <c r="GX67" s="129">
        <v>92.35</v>
      </c>
      <c r="GY67" s="116">
        <v>45</v>
      </c>
      <c r="GZ67" s="129">
        <v>1</v>
      </c>
      <c r="HA67" s="116">
        <v>11</v>
      </c>
      <c r="HB67" s="116">
        <v>26</v>
      </c>
      <c r="HC67" s="116">
        <v>31</v>
      </c>
      <c r="HD67" s="116">
        <v>8</v>
      </c>
      <c r="HE67" s="116">
        <v>7</v>
      </c>
      <c r="HF67" s="116">
        <v>21</v>
      </c>
      <c r="HG67" s="116">
        <v>18</v>
      </c>
      <c r="HH67" s="291">
        <v>30</v>
      </c>
      <c r="HI67" s="116">
        <v>72</v>
      </c>
      <c r="HJ67" s="129"/>
      <c r="HK67" s="129"/>
      <c r="HL67" s="116">
        <v>6</v>
      </c>
      <c r="HM67" s="116">
        <v>10</v>
      </c>
      <c r="HN67" s="129">
        <v>39</v>
      </c>
      <c r="HO67" s="129">
        <v>20</v>
      </c>
      <c r="HP67" s="129">
        <v>83.13</v>
      </c>
      <c r="HQ67" s="129">
        <v>61.15</v>
      </c>
      <c r="HR67" s="129">
        <v>37.409999999999997</v>
      </c>
      <c r="HS67" s="116">
        <v>35</v>
      </c>
      <c r="HT67" s="129">
        <v>38</v>
      </c>
      <c r="HU67" s="129">
        <v>0</v>
      </c>
      <c r="HV67" s="129">
        <v>58.95</v>
      </c>
      <c r="HW67" s="116">
        <v>38</v>
      </c>
      <c r="HX67" s="129">
        <v>0</v>
      </c>
      <c r="HY67" s="129">
        <v>2</v>
      </c>
      <c r="HZ67" s="129">
        <v>34</v>
      </c>
      <c r="IA67" s="116">
        <v>11</v>
      </c>
      <c r="IB67" s="129">
        <v>24</v>
      </c>
      <c r="IC67" s="129">
        <v>17</v>
      </c>
      <c r="ID67" s="129">
        <v>30.28</v>
      </c>
      <c r="IE67" s="116">
        <v>6</v>
      </c>
      <c r="IF67" s="129"/>
      <c r="IG67" s="129"/>
      <c r="IH67" s="129"/>
      <c r="II67" s="129"/>
      <c r="IJ67" s="129"/>
      <c r="IK67" s="129"/>
      <c r="IL67" s="129"/>
      <c r="IM67" s="129"/>
      <c r="IN67" s="116">
        <v>18</v>
      </c>
      <c r="IO67" s="129">
        <v>25</v>
      </c>
      <c r="IP67" s="129">
        <v>24</v>
      </c>
      <c r="IQ67" s="116">
        <v>48</v>
      </c>
      <c r="IR67" s="129">
        <v>13</v>
      </c>
      <c r="IS67" s="129">
        <v>6</v>
      </c>
      <c r="IT67" s="129">
        <v>20</v>
      </c>
      <c r="IU67" s="129">
        <v>18.46</v>
      </c>
      <c r="IV67" s="116">
        <v>24</v>
      </c>
      <c r="IW67" s="129"/>
      <c r="IX67" s="129"/>
      <c r="IY67" s="129"/>
      <c r="IZ67" s="129"/>
      <c r="JA67" s="116">
        <v>9</v>
      </c>
      <c r="JB67" s="129"/>
      <c r="JC67" s="129"/>
      <c r="JD67" s="129"/>
      <c r="JE67" s="116">
        <v>32</v>
      </c>
      <c r="JF67" s="116">
        <v>40</v>
      </c>
      <c r="JG67" s="129"/>
      <c r="JH67" s="129"/>
      <c r="JI67" s="116">
        <v>51</v>
      </c>
      <c r="JJ67" s="129"/>
      <c r="JK67" s="129"/>
      <c r="JL67" s="129"/>
      <c r="JM67" s="129"/>
      <c r="JN67" s="116">
        <v>48</v>
      </c>
      <c r="JO67" s="129">
        <v>1</v>
      </c>
      <c r="JP67" s="129">
        <v>0</v>
      </c>
      <c r="JQ67" s="129">
        <v>53</v>
      </c>
      <c r="JR67" s="129">
        <v>33.03</v>
      </c>
      <c r="JS67" s="129">
        <v>95.52</v>
      </c>
      <c r="JT67" s="129">
        <v>8.1199999999999992</v>
      </c>
      <c r="JU67" s="129">
        <v>4.41</v>
      </c>
      <c r="JV67" s="129">
        <v>1.29</v>
      </c>
      <c r="JW67" s="129">
        <v>28.23</v>
      </c>
      <c r="JX67" s="129">
        <v>15.9</v>
      </c>
      <c r="JY67" s="129">
        <v>8.7899999999999991</v>
      </c>
      <c r="JZ67" s="129">
        <v>17.43</v>
      </c>
      <c r="KA67" s="129">
        <v>21.88</v>
      </c>
      <c r="KB67" s="130">
        <f>Incomingforecast!P28</f>
        <v>20.405606913463615</v>
      </c>
      <c r="KC67" s="130">
        <f>Incomingforecast!Q28</f>
        <v>19.848093994474976</v>
      </c>
      <c r="KD67" s="130">
        <f>Incomingforecast!R28</f>
        <v>5.347213004138049</v>
      </c>
      <c r="KE67" s="130">
        <f>Incomingforecast!S28</f>
        <v>7.6928006590751528</v>
      </c>
      <c r="KF67" s="130">
        <f>Incomingforecast!T28</f>
        <v>15.331587853397432</v>
      </c>
      <c r="KG67" s="130">
        <f>Incomingforecast!U28</f>
        <v>14.300509453340668</v>
      </c>
      <c r="KH67" s="130">
        <f>Incomingforecast!V28</f>
        <v>19.536902898849771</v>
      </c>
      <c r="KI67" s="130">
        <f>Incomingforecast!W28</f>
        <v>11.777844847416169</v>
      </c>
      <c r="KJ67" s="130">
        <f>Incomingforecast!X28</f>
        <v>10.834016989226598</v>
      </c>
      <c r="KK67" s="130">
        <f>Incomingforecast!Y28</f>
        <v>14.260254405408523</v>
      </c>
      <c r="KL67" s="130">
        <f>Incomingforecast!Z28</f>
        <v>15.676247560907887</v>
      </c>
      <c r="KM67" s="130">
        <f>Incomingforecast!AA28</f>
        <v>15.676247560907887</v>
      </c>
    </row>
    <row r="68" spans="1:299" s="26" customFormat="1">
      <c r="B68" s="31" t="s">
        <v>7</v>
      </c>
      <c r="C68" s="31">
        <f t="shared" ref="C68:P68" si="1125">C67*2330</f>
        <v>337850</v>
      </c>
      <c r="D68" s="31">
        <f t="shared" si="1125"/>
        <v>170090</v>
      </c>
      <c r="E68" s="31">
        <f t="shared" si="1125"/>
        <v>153780</v>
      </c>
      <c r="F68" s="31">
        <f t="shared" si="1125"/>
        <v>246980</v>
      </c>
      <c r="G68" s="31">
        <f t="shared" si="1125"/>
        <v>0</v>
      </c>
      <c r="H68" s="31">
        <f t="shared" si="1125"/>
        <v>193390</v>
      </c>
      <c r="I68" s="31">
        <f t="shared" si="1125"/>
        <v>0</v>
      </c>
      <c r="J68" s="31">
        <f t="shared" si="1125"/>
        <v>172420</v>
      </c>
      <c r="K68" s="31">
        <f t="shared" si="1125"/>
        <v>165430</v>
      </c>
      <c r="L68" s="31">
        <f t="shared" si="1125"/>
        <v>0</v>
      </c>
      <c r="M68" s="31">
        <f t="shared" si="1125"/>
        <v>181740</v>
      </c>
      <c r="N68" s="31">
        <f t="shared" si="1125"/>
        <v>149120</v>
      </c>
      <c r="O68" s="31">
        <f t="shared" si="1125"/>
        <v>174750</v>
      </c>
      <c r="P68" s="31">
        <f t="shared" si="1125"/>
        <v>130480</v>
      </c>
      <c r="Q68" s="31">
        <f>Q67*2330</f>
        <v>116500</v>
      </c>
      <c r="R68" s="31">
        <f>R67*2330</f>
        <v>114170</v>
      </c>
      <c r="S68" s="31">
        <f>S67*2330</f>
        <v>0</v>
      </c>
      <c r="T68" s="31">
        <f t="shared" ref="T68:AA68" si="1126">T67*2330</f>
        <v>209700</v>
      </c>
      <c r="U68" s="31">
        <f t="shared" si="1126"/>
        <v>151450</v>
      </c>
      <c r="V68" s="31">
        <f t="shared" si="1126"/>
        <v>130480</v>
      </c>
      <c r="W68" s="31">
        <f t="shared" si="1126"/>
        <v>58250</v>
      </c>
      <c r="X68" s="31">
        <f t="shared" si="1126"/>
        <v>25630</v>
      </c>
      <c r="Y68" s="31">
        <f t="shared" si="1126"/>
        <v>25630</v>
      </c>
      <c r="Z68" s="31">
        <f t="shared" si="1126"/>
        <v>62910</v>
      </c>
      <c r="AA68" s="31">
        <f t="shared" si="1126"/>
        <v>65240</v>
      </c>
      <c r="AB68" s="31">
        <f t="shared" ref="AB68:AM68" si="1127">AB67*2330</f>
        <v>121160</v>
      </c>
      <c r="AC68" s="31">
        <f t="shared" si="1127"/>
        <v>67570</v>
      </c>
      <c r="AD68" s="31">
        <f t="shared" si="1127"/>
        <v>116500</v>
      </c>
      <c r="AE68" s="31">
        <f t="shared" si="1127"/>
        <v>72230</v>
      </c>
      <c r="AF68" s="31">
        <f t="shared" si="1127"/>
        <v>104850</v>
      </c>
      <c r="AG68" s="31">
        <f t="shared" si="1127"/>
        <v>0</v>
      </c>
      <c r="AH68" s="31">
        <f t="shared" si="1127"/>
        <v>179410</v>
      </c>
      <c r="AI68" s="31">
        <f t="shared" si="1127"/>
        <v>179410</v>
      </c>
      <c r="AJ68" s="31">
        <f t="shared" si="1127"/>
        <v>167760</v>
      </c>
      <c r="AK68" s="31">
        <f t="shared" si="1127"/>
        <v>179410</v>
      </c>
      <c r="AL68" s="31">
        <f t="shared" si="1127"/>
        <v>167760</v>
      </c>
      <c r="AM68" s="31">
        <f t="shared" si="1127"/>
        <v>326200</v>
      </c>
      <c r="AN68" s="31">
        <f t="shared" ref="AN68:AX68" si="1128">AN67*2330</f>
        <v>393770</v>
      </c>
      <c r="AO68" s="31">
        <f t="shared" si="1128"/>
        <v>321540</v>
      </c>
      <c r="AP68" s="31">
        <f t="shared" si="1128"/>
        <v>349500</v>
      </c>
      <c r="AQ68" s="31">
        <f t="shared" si="1128"/>
        <v>410080</v>
      </c>
      <c r="AR68" s="31">
        <f t="shared" si="1128"/>
        <v>274940</v>
      </c>
      <c r="AS68" s="31">
        <f t="shared" si="1128"/>
        <v>319210</v>
      </c>
      <c r="AT68" s="31">
        <f t="shared" si="1128"/>
        <v>226010</v>
      </c>
      <c r="AU68" s="31">
        <f t="shared" si="1128"/>
        <v>233000</v>
      </c>
      <c r="AV68" s="31">
        <f t="shared" si="1128"/>
        <v>319210</v>
      </c>
      <c r="AW68" s="31">
        <f>AW67*2330</f>
        <v>319210</v>
      </c>
      <c r="AX68" s="31">
        <f t="shared" si="1128"/>
        <v>300570</v>
      </c>
      <c r="AY68" s="31"/>
      <c r="AZ68" s="31">
        <f>AZ67*2330</f>
        <v>361150</v>
      </c>
      <c r="BA68" s="31">
        <f>BA67*2330</f>
        <v>235330</v>
      </c>
      <c r="BB68" s="31">
        <f>BB67*2330</f>
        <v>193390</v>
      </c>
      <c r="BC68" s="31">
        <f>BC67*2330</f>
        <v>233000</v>
      </c>
      <c r="BD68" s="31">
        <f>BD67*2330</f>
        <v>202710</v>
      </c>
      <c r="BE68" s="31">
        <f t="shared" ref="BE68:BM68" si="1129">BE67*2330</f>
        <v>284260</v>
      </c>
      <c r="BF68" s="31">
        <f t="shared" si="1129"/>
        <v>237660</v>
      </c>
      <c r="BG68" s="31">
        <f t="shared" si="1129"/>
        <v>328530</v>
      </c>
      <c r="BH68" s="31">
        <f t="shared" si="1129"/>
        <v>309890</v>
      </c>
      <c r="BI68" s="31">
        <f t="shared" si="1129"/>
        <v>302900</v>
      </c>
      <c r="BJ68" s="31">
        <f t="shared" si="1129"/>
        <v>286590</v>
      </c>
      <c r="BK68" s="31">
        <f t="shared" si="1129"/>
        <v>230670</v>
      </c>
      <c r="BL68" s="31">
        <f t="shared" si="1129"/>
        <v>326200</v>
      </c>
      <c r="BM68" s="31">
        <f t="shared" si="1129"/>
        <v>277270</v>
      </c>
      <c r="BN68" s="31">
        <f>BN67*2330</f>
        <v>156110</v>
      </c>
      <c r="BO68" s="31">
        <f>BO67*2330</f>
        <v>0</v>
      </c>
      <c r="BP68" s="31">
        <f>BP67*2330</f>
        <v>242320</v>
      </c>
      <c r="BQ68" s="31">
        <f>BQ67*2330</f>
        <v>0</v>
      </c>
      <c r="BR68" s="31">
        <f t="shared" ref="BR68:CM68" si="1130">BR67*2330</f>
        <v>347170</v>
      </c>
      <c r="BS68" s="31">
        <f t="shared" si="1130"/>
        <v>356490</v>
      </c>
      <c r="BT68" s="31">
        <f t="shared" si="1130"/>
        <v>319210</v>
      </c>
      <c r="BU68" s="31">
        <f t="shared" si="1130"/>
        <v>274940</v>
      </c>
      <c r="BV68" s="31">
        <f t="shared" si="1130"/>
        <v>109510</v>
      </c>
      <c r="BW68" s="31">
        <f t="shared" si="1130"/>
        <v>20970</v>
      </c>
      <c r="BX68" s="31">
        <f t="shared" si="1130"/>
        <v>44270</v>
      </c>
      <c r="BY68" s="31">
        <f t="shared" si="1130"/>
        <v>79220</v>
      </c>
      <c r="BZ68" s="31">
        <f t="shared" si="1130"/>
        <v>181740</v>
      </c>
      <c r="CA68" s="31">
        <f t="shared" si="1130"/>
        <v>191060</v>
      </c>
      <c r="CB68" s="31">
        <f t="shared" si="1130"/>
        <v>149120</v>
      </c>
      <c r="CC68" s="31">
        <f t="shared" si="1130"/>
        <v>104850</v>
      </c>
      <c r="CD68" s="31">
        <f t="shared" si="1130"/>
        <v>88540</v>
      </c>
      <c r="CE68" s="31">
        <f t="shared" si="1130"/>
        <v>111840</v>
      </c>
      <c r="CF68" s="31">
        <f t="shared" si="1130"/>
        <v>158440</v>
      </c>
      <c r="CG68" s="31">
        <f t="shared" si="1130"/>
        <v>51260</v>
      </c>
      <c r="CH68" s="31">
        <f t="shared" si="1130"/>
        <v>60580</v>
      </c>
      <c r="CI68" s="31">
        <f t="shared" si="1130"/>
        <v>23300</v>
      </c>
      <c r="CJ68" s="31">
        <f t="shared" si="1130"/>
        <v>6990</v>
      </c>
      <c r="CK68" s="31">
        <f t="shared" si="1130"/>
        <v>23300</v>
      </c>
      <c r="CL68" s="31">
        <f t="shared" si="1130"/>
        <v>27960</v>
      </c>
      <c r="CM68" s="31">
        <f t="shared" si="1130"/>
        <v>107180</v>
      </c>
      <c r="CN68" s="31">
        <f t="shared" ref="CN68:CY68" si="1131">CN67*2330</f>
        <v>76890</v>
      </c>
      <c r="CO68" s="31">
        <f t="shared" si="1131"/>
        <v>100190</v>
      </c>
      <c r="CP68" s="31">
        <f t="shared" si="1131"/>
        <v>188730</v>
      </c>
      <c r="CQ68" s="31">
        <f t="shared" si="1131"/>
        <v>146790</v>
      </c>
      <c r="CR68" s="31">
        <f t="shared" si="1131"/>
        <v>130480</v>
      </c>
      <c r="CS68" s="31">
        <f t="shared" si="1131"/>
        <v>125820</v>
      </c>
      <c r="CT68" s="31">
        <f t="shared" si="1131"/>
        <v>111840</v>
      </c>
      <c r="CU68" s="31">
        <f t="shared" si="1131"/>
        <v>188730</v>
      </c>
      <c r="CV68" s="31">
        <f t="shared" si="1131"/>
        <v>279600</v>
      </c>
      <c r="CW68" s="31">
        <f t="shared" si="1131"/>
        <v>146790</v>
      </c>
      <c r="CX68" s="31">
        <f t="shared" si="1131"/>
        <v>212030</v>
      </c>
      <c r="CY68" s="31">
        <f t="shared" si="1131"/>
        <v>0</v>
      </c>
      <c r="CZ68" s="31">
        <f t="shared" ref="CZ68:DI68" si="1132">CZ67*2330</f>
        <v>0</v>
      </c>
      <c r="DA68" s="31">
        <f t="shared" si="1132"/>
        <v>191060</v>
      </c>
      <c r="DB68" s="31">
        <f t="shared" si="1132"/>
        <v>139800</v>
      </c>
      <c r="DC68" s="31">
        <f t="shared" si="1132"/>
        <v>128150</v>
      </c>
      <c r="DD68" s="31">
        <f t="shared" si="1132"/>
        <v>118830</v>
      </c>
      <c r="DE68" s="31">
        <f t="shared" si="1132"/>
        <v>104850</v>
      </c>
      <c r="DF68" s="31">
        <f t="shared" si="1132"/>
        <v>90870</v>
      </c>
      <c r="DG68" s="31">
        <f t="shared" si="1132"/>
        <v>79220</v>
      </c>
      <c r="DH68" s="31">
        <f t="shared" si="1132"/>
        <v>121160</v>
      </c>
      <c r="DI68" s="31">
        <f t="shared" si="1132"/>
        <v>128150</v>
      </c>
      <c r="DJ68" s="31">
        <f t="shared" ref="DJ68:EI68" si="1133">DJ67*2330</f>
        <v>151450</v>
      </c>
      <c r="DK68" s="31">
        <f t="shared" si="1133"/>
        <v>114170</v>
      </c>
      <c r="DL68" s="31">
        <f t="shared" si="1133"/>
        <v>116500</v>
      </c>
      <c r="DM68" s="31">
        <f t="shared" si="1133"/>
        <v>34950</v>
      </c>
      <c r="DN68" s="31">
        <f t="shared" si="1133"/>
        <v>23300</v>
      </c>
      <c r="DO68" s="31">
        <f t="shared" si="1133"/>
        <v>13980</v>
      </c>
      <c r="DP68" s="31">
        <f t="shared" si="1133"/>
        <v>109510</v>
      </c>
      <c r="DQ68" s="31">
        <f t="shared" si="1133"/>
        <v>76890</v>
      </c>
      <c r="DR68" s="31">
        <f t="shared" si="1133"/>
        <v>44270</v>
      </c>
      <c r="DS68" s="31">
        <f t="shared" si="1133"/>
        <v>25630</v>
      </c>
      <c r="DT68" s="31">
        <f t="shared" si="1133"/>
        <v>51260</v>
      </c>
      <c r="DU68" s="31">
        <f t="shared" si="1133"/>
        <v>16310</v>
      </c>
      <c r="DV68" s="31">
        <f t="shared" si="1133"/>
        <v>2330</v>
      </c>
      <c r="DW68" s="31">
        <f t="shared" si="1133"/>
        <v>13980</v>
      </c>
      <c r="DX68" s="31">
        <f t="shared" si="1133"/>
        <v>13980</v>
      </c>
      <c r="DY68" s="31">
        <f t="shared" si="1133"/>
        <v>23300</v>
      </c>
      <c r="DZ68" s="31">
        <f t="shared" si="1133"/>
        <v>58250</v>
      </c>
      <c r="EA68" s="31">
        <f t="shared" si="1133"/>
        <v>0</v>
      </c>
      <c r="EB68" s="31">
        <f t="shared" si="1133"/>
        <v>0</v>
      </c>
      <c r="EC68" s="31">
        <f t="shared" si="1133"/>
        <v>0</v>
      </c>
      <c r="ED68" s="31">
        <f t="shared" si="1133"/>
        <v>6990</v>
      </c>
      <c r="EE68" s="31">
        <f t="shared" si="1133"/>
        <v>0</v>
      </c>
      <c r="EF68" s="31">
        <f t="shared" si="1133"/>
        <v>27960</v>
      </c>
      <c r="EG68" s="31">
        <f t="shared" si="1133"/>
        <v>0</v>
      </c>
      <c r="EH68" s="31">
        <f t="shared" si="1133"/>
        <v>74560</v>
      </c>
      <c r="EI68" s="31">
        <f t="shared" si="1133"/>
        <v>20970</v>
      </c>
      <c r="EJ68" s="31">
        <f t="shared" ref="EJ68:EQ68" si="1134">EJ67*2330</f>
        <v>37280</v>
      </c>
      <c r="EK68" s="31">
        <f t="shared" si="1134"/>
        <v>144460</v>
      </c>
      <c r="EL68" s="31">
        <f t="shared" si="1134"/>
        <v>86210</v>
      </c>
      <c r="EM68" s="31">
        <f t="shared" si="1134"/>
        <v>48930</v>
      </c>
      <c r="EN68" s="31">
        <f t="shared" si="1134"/>
        <v>65240</v>
      </c>
      <c r="EO68" s="31">
        <f t="shared" si="1134"/>
        <v>102520</v>
      </c>
      <c r="EP68" s="31">
        <f t="shared" si="1134"/>
        <v>167760</v>
      </c>
      <c r="EQ68" s="31">
        <f t="shared" si="1134"/>
        <v>219020</v>
      </c>
      <c r="ER68" s="31">
        <f t="shared" ref="ER68:FC68" si="1135">ER67*2330</f>
        <v>337850</v>
      </c>
      <c r="ES68" s="31">
        <f t="shared" si="1135"/>
        <v>466000</v>
      </c>
      <c r="ET68" s="31">
        <f t="shared" si="1135"/>
        <v>307560</v>
      </c>
      <c r="EU68" s="31">
        <f t="shared" si="1135"/>
        <v>533570</v>
      </c>
      <c r="EV68" s="31">
        <f t="shared" si="1135"/>
        <v>601140</v>
      </c>
      <c r="EW68" s="31">
        <f t="shared" si="1135"/>
        <v>568520</v>
      </c>
      <c r="EX68" s="31">
        <f t="shared" si="1135"/>
        <v>470660</v>
      </c>
      <c r="EY68" s="31">
        <f t="shared" si="1135"/>
        <v>470660</v>
      </c>
      <c r="EZ68" s="31">
        <f t="shared" si="1135"/>
        <v>90870</v>
      </c>
      <c r="FA68" s="31">
        <f t="shared" si="1135"/>
        <v>237660</v>
      </c>
      <c r="FB68" s="31">
        <f t="shared" si="1135"/>
        <v>351830</v>
      </c>
      <c r="FC68" s="31">
        <f t="shared" si="1135"/>
        <v>170090</v>
      </c>
      <c r="FD68" s="31">
        <f t="shared" ref="FD68:FM68" si="1136">FD67*2330</f>
        <v>221350</v>
      </c>
      <c r="FE68" s="31">
        <f t="shared" si="1136"/>
        <v>287824.90000000002</v>
      </c>
      <c r="FF68" s="31">
        <f t="shared" si="1136"/>
        <v>158440</v>
      </c>
      <c r="FG68" s="31">
        <f t="shared" si="1136"/>
        <v>389110</v>
      </c>
      <c r="FH68" s="31">
        <f t="shared" si="1136"/>
        <v>382120</v>
      </c>
      <c r="FI68" s="31">
        <f t="shared" si="1136"/>
        <v>361150</v>
      </c>
      <c r="FJ68" s="31">
        <f t="shared" si="1136"/>
        <v>104850</v>
      </c>
      <c r="FK68" s="31">
        <f t="shared" si="1136"/>
        <v>60580</v>
      </c>
      <c r="FL68" s="31">
        <f t="shared" si="1136"/>
        <v>130480</v>
      </c>
      <c r="FM68" s="31">
        <f t="shared" si="1136"/>
        <v>163100</v>
      </c>
      <c r="FN68" s="31">
        <f t="shared" ref="FN68:FR68" si="1137">FN67*2330</f>
        <v>81550</v>
      </c>
      <c r="FO68" s="31">
        <f t="shared" si="1137"/>
        <v>207370</v>
      </c>
      <c r="FP68" s="31">
        <f t="shared" si="1137"/>
        <v>160770</v>
      </c>
      <c r="FQ68" s="31">
        <f t="shared" si="1137"/>
        <v>200380</v>
      </c>
      <c r="FR68" s="31">
        <f t="shared" si="1137"/>
        <v>132810</v>
      </c>
      <c r="FS68" s="31">
        <f t="shared" ref="FS68:FV68" si="1138">FS67*2330</f>
        <v>223680</v>
      </c>
      <c r="FT68" s="31">
        <f t="shared" si="1138"/>
        <v>51260</v>
      </c>
      <c r="FU68" s="31">
        <f t="shared" si="1138"/>
        <v>97860</v>
      </c>
      <c r="FV68" s="31">
        <f t="shared" si="1138"/>
        <v>79220</v>
      </c>
      <c r="FW68" s="31">
        <f t="shared" ref="FW68:FZ68" si="1139">FW67*2330</f>
        <v>53590</v>
      </c>
      <c r="FX68" s="31">
        <f t="shared" si="1139"/>
        <v>83880</v>
      </c>
      <c r="FY68" s="31">
        <f t="shared" si="1139"/>
        <v>48930</v>
      </c>
      <c r="FZ68" s="31">
        <f t="shared" si="1139"/>
        <v>11650</v>
      </c>
      <c r="GA68" s="31">
        <f t="shared" ref="GA68:GD68" si="1140">GA67*2330</f>
        <v>88540</v>
      </c>
      <c r="GB68" s="31">
        <f t="shared" si="1140"/>
        <v>163100</v>
      </c>
      <c r="GC68" s="31">
        <f t="shared" si="1140"/>
        <v>228340</v>
      </c>
      <c r="GD68" s="31">
        <f t="shared" si="1140"/>
        <v>159139</v>
      </c>
      <c r="GE68" s="31">
        <f t="shared" ref="GE68:GH68" si="1141">GE67*2330</f>
        <v>41940</v>
      </c>
      <c r="GF68" s="31">
        <f t="shared" si="1141"/>
        <v>172420</v>
      </c>
      <c r="GG68" s="31">
        <f t="shared" si="1141"/>
        <v>107180</v>
      </c>
      <c r="GH68" s="31">
        <f t="shared" si="1141"/>
        <v>184070</v>
      </c>
      <c r="GI68" s="31">
        <f t="shared" ref="GI68:GM68" si="1142">GI67*2330</f>
        <v>95530</v>
      </c>
      <c r="GJ68" s="31">
        <f t="shared" si="1142"/>
        <v>20970</v>
      </c>
      <c r="GK68" s="31">
        <f t="shared" si="1142"/>
        <v>172420</v>
      </c>
      <c r="GL68" s="31">
        <f t="shared" si="1142"/>
        <v>109510</v>
      </c>
      <c r="GM68" s="31">
        <f t="shared" si="1142"/>
        <v>391440</v>
      </c>
      <c r="GN68" s="31">
        <f t="shared" ref="GN68:GQ68" si="1143">GN67*2330</f>
        <v>193390</v>
      </c>
      <c r="GO68" s="31">
        <f t="shared" si="1143"/>
        <v>97860</v>
      </c>
      <c r="GP68" s="31">
        <f t="shared" si="1143"/>
        <v>16310</v>
      </c>
      <c r="GQ68" s="31">
        <f t="shared" si="1143"/>
        <v>88540</v>
      </c>
      <c r="GR68" s="31">
        <f t="shared" ref="GR68:GV68" si="1144">GR67*2330</f>
        <v>48930</v>
      </c>
      <c r="GS68" s="31">
        <f t="shared" si="1144"/>
        <v>60580</v>
      </c>
      <c r="GT68" s="31">
        <f t="shared" si="1144"/>
        <v>93200</v>
      </c>
      <c r="GU68" s="31">
        <f t="shared" si="1144"/>
        <v>104850</v>
      </c>
      <c r="GV68" s="31">
        <f t="shared" si="1144"/>
        <v>0</v>
      </c>
      <c r="GW68" s="31">
        <f t="shared" ref="GW68:HE68" si="1145">GW67*2330</f>
        <v>55920</v>
      </c>
      <c r="GX68" s="31">
        <f t="shared" si="1145"/>
        <v>215175.5</v>
      </c>
      <c r="GY68" s="31">
        <f t="shared" si="1145"/>
        <v>104850</v>
      </c>
      <c r="GZ68" s="31">
        <f t="shared" si="1145"/>
        <v>2330</v>
      </c>
      <c r="HA68" s="31">
        <f t="shared" si="1145"/>
        <v>25630</v>
      </c>
      <c r="HB68" s="31">
        <f t="shared" si="1145"/>
        <v>60580</v>
      </c>
      <c r="HC68" s="31">
        <f t="shared" si="1145"/>
        <v>72230</v>
      </c>
      <c r="HD68" s="31">
        <f t="shared" si="1145"/>
        <v>18640</v>
      </c>
      <c r="HE68" s="31">
        <f t="shared" si="1145"/>
        <v>16310</v>
      </c>
      <c r="HF68" s="31">
        <f t="shared" ref="HF68:HM68" si="1146">HF67*2330</f>
        <v>48930</v>
      </c>
      <c r="HG68" s="31">
        <f t="shared" si="1146"/>
        <v>41940</v>
      </c>
      <c r="HH68" s="31">
        <f t="shared" si="1146"/>
        <v>69900</v>
      </c>
      <c r="HI68" s="31">
        <f t="shared" si="1146"/>
        <v>167760</v>
      </c>
      <c r="HJ68" s="31">
        <f t="shared" si="1146"/>
        <v>0</v>
      </c>
      <c r="HK68" s="31">
        <f t="shared" si="1146"/>
        <v>0</v>
      </c>
      <c r="HL68" s="31">
        <f t="shared" si="1146"/>
        <v>13980</v>
      </c>
      <c r="HM68" s="31">
        <f t="shared" si="1146"/>
        <v>23300</v>
      </c>
      <c r="HN68" s="31">
        <f t="shared" ref="HN68:HZ68" si="1147">HN67*2330</f>
        <v>90870</v>
      </c>
      <c r="HO68" s="31">
        <f t="shared" si="1147"/>
        <v>46600</v>
      </c>
      <c r="HP68" s="31">
        <f t="shared" si="1147"/>
        <v>193692.9</v>
      </c>
      <c r="HQ68" s="31">
        <f t="shared" si="1147"/>
        <v>142479.5</v>
      </c>
      <c r="HR68" s="31">
        <f t="shared" si="1147"/>
        <v>87165.299999999988</v>
      </c>
      <c r="HS68" s="31">
        <f t="shared" si="1147"/>
        <v>81550</v>
      </c>
      <c r="HT68" s="31">
        <f t="shared" si="1147"/>
        <v>88540</v>
      </c>
      <c r="HU68" s="31">
        <f t="shared" si="1147"/>
        <v>0</v>
      </c>
      <c r="HV68" s="31">
        <f t="shared" si="1147"/>
        <v>137353.5</v>
      </c>
      <c r="HW68" s="31">
        <f t="shared" si="1147"/>
        <v>88540</v>
      </c>
      <c r="HX68" s="31">
        <f t="shared" si="1147"/>
        <v>0</v>
      </c>
      <c r="HY68" s="31">
        <f t="shared" si="1147"/>
        <v>4660</v>
      </c>
      <c r="HZ68" s="31">
        <f t="shared" si="1147"/>
        <v>79220</v>
      </c>
      <c r="IA68" s="31">
        <f t="shared" ref="IA68:IE68" si="1148">IA67*2330</f>
        <v>25630</v>
      </c>
      <c r="IB68" s="31">
        <f t="shared" si="1148"/>
        <v>55920</v>
      </c>
      <c r="IC68" s="31">
        <f t="shared" si="1148"/>
        <v>39610</v>
      </c>
      <c r="ID68" s="31">
        <f t="shared" si="1148"/>
        <v>70552.400000000009</v>
      </c>
      <c r="IE68" s="31">
        <f t="shared" si="1148"/>
        <v>13980</v>
      </c>
      <c r="IF68" s="31">
        <f t="shared" ref="IF68:II68" si="1149">IF67*2330</f>
        <v>0</v>
      </c>
      <c r="IG68" s="31">
        <f t="shared" si="1149"/>
        <v>0</v>
      </c>
      <c r="IH68" s="31">
        <f t="shared" si="1149"/>
        <v>0</v>
      </c>
      <c r="II68" s="31">
        <f t="shared" si="1149"/>
        <v>0</v>
      </c>
      <c r="IJ68" s="31">
        <f t="shared" ref="IJ68:IM68" si="1150">IJ67*2330</f>
        <v>0</v>
      </c>
      <c r="IK68" s="31">
        <f t="shared" si="1150"/>
        <v>0</v>
      </c>
      <c r="IL68" s="31">
        <f t="shared" si="1150"/>
        <v>0</v>
      </c>
      <c r="IM68" s="31">
        <f t="shared" si="1150"/>
        <v>0</v>
      </c>
      <c r="IN68" s="31">
        <f t="shared" ref="IN68:IR68" si="1151">IN67*2330</f>
        <v>41940</v>
      </c>
      <c r="IO68" s="31">
        <f t="shared" si="1151"/>
        <v>58250</v>
      </c>
      <c r="IP68" s="31">
        <f t="shared" si="1151"/>
        <v>55920</v>
      </c>
      <c r="IQ68" s="31">
        <f t="shared" si="1151"/>
        <v>111840</v>
      </c>
      <c r="IR68" s="31">
        <f t="shared" si="1151"/>
        <v>30290</v>
      </c>
      <c r="IS68" s="31">
        <f t="shared" ref="IS68:IV68" si="1152">IS67*2330</f>
        <v>13980</v>
      </c>
      <c r="IT68" s="31">
        <f t="shared" si="1152"/>
        <v>46600</v>
      </c>
      <c r="IU68" s="31">
        <f t="shared" si="1152"/>
        <v>43011.8</v>
      </c>
      <c r="IV68" s="31">
        <f t="shared" si="1152"/>
        <v>55920</v>
      </c>
      <c r="IW68" s="31"/>
      <c r="IX68" s="31"/>
      <c r="IY68" s="31"/>
      <c r="IZ68" s="31"/>
      <c r="JA68" s="31">
        <f t="shared" ref="JA68" si="1153">JA67*2330</f>
        <v>20970</v>
      </c>
      <c r="JB68" s="31"/>
      <c r="JC68" s="31"/>
      <c r="JD68" s="31"/>
      <c r="JE68" s="31">
        <f t="shared" ref="JE68:JI68" si="1154">JE67*2330</f>
        <v>74560</v>
      </c>
      <c r="JF68" s="31">
        <f t="shared" si="1154"/>
        <v>93200</v>
      </c>
      <c r="JG68" s="31">
        <f t="shared" si="1154"/>
        <v>0</v>
      </c>
      <c r="JH68" s="31">
        <f t="shared" si="1154"/>
        <v>0</v>
      </c>
      <c r="JI68" s="31">
        <f t="shared" si="1154"/>
        <v>118830</v>
      </c>
      <c r="JJ68" s="31">
        <f t="shared" ref="JJ68:JN68" si="1155">JJ67*2330</f>
        <v>0</v>
      </c>
      <c r="JK68" s="31">
        <f t="shared" si="1155"/>
        <v>0</v>
      </c>
      <c r="JL68" s="31">
        <f t="shared" si="1155"/>
        <v>0</v>
      </c>
      <c r="JM68" s="31">
        <f t="shared" si="1155"/>
        <v>0</v>
      </c>
      <c r="JN68" s="31">
        <f t="shared" si="1155"/>
        <v>111840</v>
      </c>
      <c r="JO68" s="31">
        <f t="shared" ref="JO68:JR68" si="1156">JO67*2330</f>
        <v>2330</v>
      </c>
      <c r="JP68" s="31">
        <f t="shared" si="1156"/>
        <v>0</v>
      </c>
      <c r="JQ68" s="31">
        <f t="shared" si="1156"/>
        <v>123490</v>
      </c>
      <c r="JR68" s="31">
        <f t="shared" si="1156"/>
        <v>76959.900000000009</v>
      </c>
      <c r="JS68" s="31">
        <f t="shared" ref="JS68:JV68" si="1157">JS67*2330</f>
        <v>222561.59999999998</v>
      </c>
      <c r="JT68" s="31">
        <f t="shared" si="1157"/>
        <v>18919.599999999999</v>
      </c>
      <c r="JU68" s="31">
        <f t="shared" si="1157"/>
        <v>10275.300000000001</v>
      </c>
      <c r="JV68" s="31">
        <f t="shared" si="1157"/>
        <v>3005.7000000000003</v>
      </c>
      <c r="JW68" s="31">
        <f t="shared" ref="JW68:JZ68" si="1158">JW67*2330</f>
        <v>65775.899999999994</v>
      </c>
      <c r="JX68" s="31">
        <f t="shared" si="1158"/>
        <v>37047</v>
      </c>
      <c r="JY68" s="31">
        <f t="shared" si="1158"/>
        <v>20480.699999999997</v>
      </c>
      <c r="JZ68" s="31">
        <f t="shared" si="1158"/>
        <v>40611.9</v>
      </c>
      <c r="KA68" s="31">
        <f t="shared" ref="KA68:KE68" si="1159">KA67*2330</f>
        <v>50980.399999999994</v>
      </c>
      <c r="KB68" s="31">
        <f t="shared" si="1159"/>
        <v>47545.064108370221</v>
      </c>
      <c r="KC68" s="31">
        <f t="shared" si="1159"/>
        <v>46246.059007126692</v>
      </c>
      <c r="KD68" s="31">
        <f t="shared" si="1159"/>
        <v>12459.006299641655</v>
      </c>
      <c r="KE68" s="31">
        <f t="shared" si="1159"/>
        <v>17924.225535645106</v>
      </c>
      <c r="KF68" s="31">
        <f t="shared" ref="KF68:KI68" si="1160">KF67*2330</f>
        <v>35722.599698416016</v>
      </c>
      <c r="KG68" s="31">
        <f t="shared" si="1160"/>
        <v>33320.187026283755</v>
      </c>
      <c r="KH68" s="31">
        <f t="shared" si="1160"/>
        <v>45520.983754319968</v>
      </c>
      <c r="KI68" s="31">
        <f t="shared" si="1160"/>
        <v>27442.378494479675</v>
      </c>
      <c r="KJ68" s="31">
        <f t="shared" ref="KJ68:KM68" si="1161">KJ67*2330</f>
        <v>25243.259584897973</v>
      </c>
      <c r="KK68" s="31">
        <f t="shared" si="1161"/>
        <v>33226.392764601856</v>
      </c>
      <c r="KL68" s="31">
        <f t="shared" si="1161"/>
        <v>36525.656816915376</v>
      </c>
      <c r="KM68" s="31">
        <f t="shared" si="1161"/>
        <v>36525.656816915376</v>
      </c>
    </row>
    <row r="69" spans="1:299" s="26" customFormat="1"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BA69" s="56"/>
      <c r="BB69" s="56"/>
      <c r="BC69" s="56"/>
      <c r="BD69" s="56"/>
      <c r="BE69" s="103"/>
      <c r="BF69" s="103"/>
      <c r="BG69" s="103"/>
      <c r="BH69" s="103"/>
      <c r="BI69" s="103"/>
      <c r="BJ69" s="103"/>
      <c r="BK69" s="103"/>
      <c r="BL69" s="134"/>
      <c r="BM69" s="103"/>
      <c r="BN69" s="103"/>
      <c r="BO69" s="103"/>
      <c r="BP69" s="103"/>
      <c r="BQ69" s="103"/>
      <c r="BR69" s="103"/>
      <c r="BS69" s="103"/>
      <c r="BT69" s="103"/>
      <c r="BU69" s="103"/>
      <c r="BV69" s="103"/>
      <c r="BW69" s="103"/>
      <c r="BX69" s="103"/>
      <c r="BY69" s="103"/>
      <c r="BZ69" s="103"/>
      <c r="CA69" s="103"/>
      <c r="CB69" s="103"/>
      <c r="CC69" s="103"/>
      <c r="CD69" s="103"/>
      <c r="CE69" s="103"/>
      <c r="CF69" s="103"/>
      <c r="CG69" s="103"/>
      <c r="CH69" s="103"/>
      <c r="CI69" s="103"/>
      <c r="CJ69" s="179"/>
      <c r="CK69" s="103"/>
      <c r="CL69" s="179"/>
      <c r="CM69" s="103"/>
      <c r="CN69" s="131"/>
      <c r="CO69" s="131"/>
      <c r="CP69" s="131"/>
      <c r="CQ69" s="131"/>
      <c r="CR69" s="131"/>
      <c r="CS69" s="131"/>
      <c r="CT69" s="131"/>
      <c r="CU69" s="131"/>
      <c r="CV69" s="131"/>
      <c r="CW69" s="131"/>
      <c r="CX69" s="131"/>
      <c r="CY69" s="131"/>
      <c r="CZ69" s="131"/>
      <c r="DA69" s="131"/>
      <c r="DB69" s="131"/>
      <c r="DC69" s="131"/>
      <c r="DD69" s="131"/>
      <c r="DE69" s="131"/>
      <c r="DF69" s="131"/>
      <c r="DG69" s="131"/>
      <c r="DH69" s="131"/>
      <c r="DI69" s="131"/>
      <c r="DJ69" s="179"/>
      <c r="DK69" s="179"/>
      <c r="DL69" s="179"/>
      <c r="DM69" s="179"/>
      <c r="DN69" s="179"/>
      <c r="DO69" s="179"/>
      <c r="DP69" s="179"/>
      <c r="DQ69" s="179"/>
      <c r="DR69" s="179"/>
      <c r="DS69" s="179"/>
      <c r="DT69" s="179"/>
      <c r="DU69" s="179"/>
      <c r="DV69" s="179"/>
      <c r="DW69" s="179"/>
      <c r="DX69" s="179"/>
      <c r="DY69" s="179"/>
      <c r="DZ69" s="179"/>
      <c r="EA69" s="179"/>
      <c r="EB69" s="179"/>
      <c r="EC69" s="179"/>
      <c r="ED69" s="179"/>
      <c r="EE69" s="179"/>
      <c r="EF69" s="179"/>
      <c r="EG69" s="179"/>
      <c r="EH69" s="179"/>
      <c r="EI69" s="179"/>
      <c r="EJ69" s="179"/>
      <c r="EK69" s="179"/>
      <c r="EL69" s="179"/>
      <c r="EM69" s="179"/>
      <c r="EN69" s="179"/>
      <c r="EO69" s="179"/>
      <c r="EP69" s="179"/>
      <c r="EQ69" s="179"/>
      <c r="ER69" s="179"/>
      <c r="ES69" s="179"/>
      <c r="ET69" s="179"/>
      <c r="EU69" s="179"/>
      <c r="EV69" s="179"/>
      <c r="EW69" s="179"/>
      <c r="EX69" s="179"/>
      <c r="EY69" s="179"/>
      <c r="EZ69" s="179"/>
      <c r="FA69" s="179"/>
      <c r="FB69" s="179"/>
      <c r="FC69" s="179"/>
      <c r="FD69" s="179"/>
      <c r="FE69" s="179"/>
      <c r="FF69" s="179"/>
      <c r="FG69" s="179"/>
      <c r="FH69" s="179"/>
      <c r="FI69" s="179"/>
      <c r="FJ69" s="179"/>
      <c r="FK69" s="179"/>
      <c r="FL69" s="179"/>
      <c r="FM69" s="179"/>
      <c r="FN69" s="179"/>
      <c r="FO69" s="179"/>
      <c r="FP69" s="179"/>
      <c r="FQ69" s="179"/>
      <c r="FR69" s="179"/>
      <c r="FS69" s="206"/>
      <c r="FT69" s="206"/>
      <c r="FU69" s="206"/>
      <c r="FV69" s="206"/>
      <c r="FW69" s="206"/>
      <c r="FX69" s="206"/>
      <c r="FY69" s="206"/>
      <c r="FZ69" s="206"/>
      <c r="GA69" s="206"/>
      <c r="GB69" s="206"/>
      <c r="GC69" s="206"/>
      <c r="GD69" s="206"/>
      <c r="GE69" s="206"/>
      <c r="GF69" s="206"/>
      <c r="GG69" s="206"/>
      <c r="GH69" s="206"/>
      <c r="GI69" s="206"/>
      <c r="GJ69" s="206"/>
      <c r="GK69" s="206"/>
      <c r="GL69" s="206"/>
      <c r="GM69" s="206"/>
      <c r="GN69" s="206"/>
      <c r="GO69" s="206"/>
      <c r="GP69" s="206"/>
      <c r="GQ69" s="206"/>
      <c r="GR69" s="206"/>
      <c r="GS69" s="206"/>
      <c r="GT69" s="206"/>
      <c r="GU69" s="206"/>
      <c r="GV69" s="206"/>
      <c r="GW69" s="206"/>
      <c r="GX69" s="206"/>
      <c r="GY69" s="206"/>
      <c r="GZ69" s="206"/>
      <c r="HA69" s="206"/>
      <c r="HB69" s="206"/>
      <c r="HC69" s="206"/>
      <c r="HD69" s="206"/>
      <c r="HE69" s="206"/>
      <c r="HF69" s="206"/>
      <c r="HG69" s="206"/>
      <c r="HH69" s="206"/>
      <c r="HI69" s="206"/>
      <c r="HJ69" s="206"/>
      <c r="HK69" s="206"/>
      <c r="HL69" s="206"/>
      <c r="HM69" s="206"/>
      <c r="HN69" s="206"/>
      <c r="HO69" s="206"/>
      <c r="HP69" s="206"/>
      <c r="HQ69" s="206"/>
      <c r="HR69" s="206"/>
      <c r="HS69" s="206"/>
      <c r="HT69" s="206"/>
      <c r="HU69" s="206"/>
      <c r="HV69" s="206"/>
      <c r="HW69" s="206"/>
      <c r="HX69" s="206"/>
      <c r="HY69" s="206"/>
      <c r="HZ69" s="206"/>
      <c r="IA69" s="206"/>
      <c r="IB69" s="206"/>
      <c r="IC69" s="206"/>
      <c r="ID69" s="206"/>
      <c r="IE69" s="206"/>
      <c r="IF69" s="206"/>
      <c r="IG69" s="206"/>
      <c r="IH69" s="206"/>
      <c r="II69" s="206"/>
      <c r="IJ69" s="206"/>
      <c r="IK69" s="206"/>
      <c r="IL69" s="206"/>
      <c r="IM69" s="206"/>
      <c r="IN69" s="206"/>
      <c r="IO69" s="206"/>
      <c r="IP69" s="206"/>
      <c r="IQ69" s="206"/>
      <c r="IR69" s="206"/>
      <c r="IS69" s="206"/>
      <c r="IT69" s="206"/>
      <c r="IU69" s="206"/>
      <c r="IV69" s="206"/>
      <c r="IW69" s="206"/>
      <c r="IX69" s="206"/>
      <c r="IY69" s="206"/>
      <c r="IZ69" s="206"/>
      <c r="JA69" s="206"/>
      <c r="JB69" s="206"/>
      <c r="JC69" s="206"/>
      <c r="JD69" s="206"/>
      <c r="JE69" s="206"/>
      <c r="JF69" s="206"/>
      <c r="JG69" s="206"/>
      <c r="JH69" s="206"/>
      <c r="JI69" s="206"/>
      <c r="JJ69" s="206"/>
      <c r="JK69" s="206"/>
      <c r="JL69" s="206"/>
      <c r="JM69" s="206"/>
      <c r="JN69" s="206"/>
      <c r="JO69" s="206"/>
      <c r="JP69" s="206"/>
      <c r="JQ69" s="206"/>
      <c r="JR69" s="206"/>
      <c r="JS69" s="206"/>
      <c r="JT69" s="206"/>
      <c r="JU69" s="206"/>
      <c r="JV69" s="206"/>
      <c r="JW69" s="206"/>
      <c r="JX69" s="206"/>
      <c r="JY69" s="206"/>
      <c r="JZ69" s="206"/>
      <c r="KA69" s="206"/>
      <c r="KB69" s="206"/>
      <c r="KC69" s="206"/>
      <c r="KD69" s="206"/>
      <c r="KE69" s="206"/>
      <c r="KF69" s="206"/>
      <c r="KG69" s="206"/>
      <c r="KH69" s="206"/>
      <c r="KI69" s="206"/>
      <c r="KJ69" s="206"/>
      <c r="KK69" s="206"/>
      <c r="KL69" s="206"/>
      <c r="KM69" s="206"/>
    </row>
    <row r="70" spans="1:299" s="26" customFormat="1">
      <c r="B70" s="31" t="s">
        <v>59</v>
      </c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176"/>
      <c r="BC70" s="176"/>
      <c r="BD70" s="176"/>
      <c r="BE70" s="33"/>
      <c r="BF70" s="33"/>
      <c r="BG70" s="33"/>
      <c r="BH70" s="33"/>
      <c r="BI70" s="33"/>
      <c r="BJ70" s="33"/>
      <c r="BK70" s="33"/>
      <c r="BL70" s="176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  <c r="IX70" s="33"/>
      <c r="IY70" s="33"/>
      <c r="IZ70" s="33"/>
      <c r="JA70" s="33"/>
      <c r="JB70" s="33"/>
      <c r="JC70" s="33"/>
      <c r="JD70" s="33"/>
      <c r="JE70" s="33"/>
      <c r="JF70" s="33"/>
      <c r="JG70" s="33"/>
      <c r="JH70" s="33"/>
      <c r="JI70" s="33"/>
      <c r="JJ70" s="33"/>
      <c r="JK70" s="33"/>
      <c r="JL70" s="33"/>
      <c r="JM70" s="33"/>
      <c r="JN70" s="33"/>
      <c r="JO70" s="33">
        <f>'sales forecast'!C21</f>
        <v>0</v>
      </c>
      <c r="JP70" s="33">
        <f>'sales forecast'!D21</f>
        <v>956.08</v>
      </c>
      <c r="JQ70" s="33">
        <f>'sales forecast'!E21</f>
        <v>0</v>
      </c>
      <c r="JR70" s="33">
        <f>'sales forecast'!F21</f>
        <v>0</v>
      </c>
      <c r="JS70" s="33">
        <f>'sales forecast'!G21</f>
        <v>19437.040000000005</v>
      </c>
      <c r="JT70" s="33">
        <f>'sales forecast'!H21</f>
        <v>6093.95</v>
      </c>
      <c r="JU70" s="33">
        <f>'sales forecast'!I21</f>
        <v>7079.2</v>
      </c>
      <c r="JV70" s="33">
        <f>'sales forecast'!J21</f>
        <v>0</v>
      </c>
      <c r="JW70" s="33">
        <f>'sales forecast'!K21</f>
        <v>0</v>
      </c>
      <c r="JX70" s="33">
        <f>'sales forecast'!L21</f>
        <v>859.30000000000007</v>
      </c>
      <c r="JY70" s="33">
        <f>'sales forecast'!M21</f>
        <v>1748.33</v>
      </c>
      <c r="JZ70" s="33">
        <f>'sales forecast'!N21</f>
        <v>1831.63</v>
      </c>
      <c r="KA70" s="33">
        <f>'sales forecast'!O21</f>
        <v>2865.52</v>
      </c>
      <c r="KB70" s="33">
        <f>'sales forecast'!P21</f>
        <v>0</v>
      </c>
      <c r="KC70" s="33">
        <f>'sales forecast'!Q21</f>
        <v>947.05</v>
      </c>
      <c r="KD70" s="33">
        <f>'sales forecast'!R21</f>
        <v>0</v>
      </c>
      <c r="KE70" s="33">
        <f>'sales forecast'!S21</f>
        <v>0</v>
      </c>
      <c r="KF70" s="33">
        <f>'sales forecast'!T21</f>
        <v>0</v>
      </c>
      <c r="KG70" s="33">
        <f>'sales forecast'!U21</f>
        <v>0</v>
      </c>
      <c r="KH70" s="33">
        <f>'sales forecast'!V21</f>
        <v>0</v>
      </c>
      <c r="KI70" s="33">
        <f>'sales forecast'!W21</f>
        <v>0</v>
      </c>
      <c r="KJ70" s="33">
        <f>'sales forecast'!X21</f>
        <v>0</v>
      </c>
      <c r="KK70" s="33">
        <f>'sales forecast'!Y21</f>
        <v>0</v>
      </c>
      <c r="KL70" s="33">
        <f>'sales forecast'!Z21</f>
        <v>0</v>
      </c>
      <c r="KM70" s="33">
        <f>'sales forecast'!AA21</f>
        <v>0</v>
      </c>
    </row>
    <row r="71" spans="1:299" s="26" customFormat="1">
      <c r="B71" s="31" t="s">
        <v>58</v>
      </c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176"/>
      <c r="BE71" s="33"/>
      <c r="BF71" s="33"/>
      <c r="BG71" s="33"/>
      <c r="BH71" s="33"/>
      <c r="BI71" s="33"/>
      <c r="BJ71" s="33"/>
      <c r="BK71" s="33"/>
      <c r="BL71" s="176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211">
        <v>25117.61218</v>
      </c>
      <c r="DS71" s="211">
        <v>34029.507839999998</v>
      </c>
      <c r="DT71" s="211">
        <v>36397.826809999999</v>
      </c>
      <c r="DU71" s="211">
        <v>18869.978469999998</v>
      </c>
      <c r="DV71" s="211">
        <v>47925.926749999999</v>
      </c>
      <c r="DW71" s="211">
        <v>19563.2232</v>
      </c>
      <c r="DX71" s="211">
        <v>18089.649519999999</v>
      </c>
      <c r="DY71" s="211">
        <v>20405.118139999999</v>
      </c>
      <c r="DZ71" s="211">
        <v>25723.6214</v>
      </c>
      <c r="EA71" s="211">
        <v>46451.303740000003</v>
      </c>
      <c r="EB71" s="211">
        <v>56364.239679999999</v>
      </c>
      <c r="EC71" s="211">
        <v>76492.230660000001</v>
      </c>
      <c r="ED71" s="211">
        <v>54035.159319999999</v>
      </c>
      <c r="EE71" s="211">
        <v>45480.524460000001</v>
      </c>
      <c r="EF71" s="211">
        <v>50184.556790000002</v>
      </c>
      <c r="EG71" s="211">
        <v>51068.168060000004</v>
      </c>
      <c r="EH71" s="211">
        <v>58576.623520000001</v>
      </c>
      <c r="EI71" s="211">
        <v>61799.34016</v>
      </c>
      <c r="EJ71" s="211">
        <v>50586.412320000003</v>
      </c>
      <c r="EK71" s="211">
        <v>49774.645940000002</v>
      </c>
      <c r="EL71" s="211">
        <v>52313.779970000003</v>
      </c>
      <c r="EM71" s="211">
        <v>33571.327790000003</v>
      </c>
      <c r="EN71" s="211">
        <v>41054.309509999999</v>
      </c>
      <c r="EO71" s="211">
        <v>47625.539629999999</v>
      </c>
      <c r="EP71" s="211">
        <v>42132.78327</v>
      </c>
      <c r="EQ71" s="211">
        <v>59352.455779999997</v>
      </c>
      <c r="ER71" s="211">
        <v>45265.904009999998</v>
      </c>
      <c r="ES71" s="211">
        <v>46445.413059999999</v>
      </c>
      <c r="ET71" s="211">
        <v>52340.147019999997</v>
      </c>
      <c r="EU71" s="211">
        <v>39859.752489999999</v>
      </c>
      <c r="EV71" s="211">
        <v>47374.754999999997</v>
      </c>
      <c r="EW71" s="211">
        <v>47209.003109999998</v>
      </c>
      <c r="EX71" s="211">
        <v>51445</v>
      </c>
      <c r="EY71" s="211">
        <v>57588.254090000002</v>
      </c>
      <c r="EZ71" s="211">
        <v>55420.241329999997</v>
      </c>
      <c r="FA71" s="211">
        <v>51603.547319999998</v>
      </c>
      <c r="FB71" s="211">
        <v>63173.317889999998</v>
      </c>
      <c r="FC71" s="211">
        <v>46453.68146</v>
      </c>
      <c r="FD71" s="211">
        <v>49356.561820000003</v>
      </c>
      <c r="FE71" s="211">
        <v>56611.618999999999</v>
      </c>
      <c r="FF71" s="211">
        <v>46933.693160000003</v>
      </c>
      <c r="FG71" s="211">
        <v>58996</v>
      </c>
      <c r="FH71" s="211">
        <v>62480.905140000003</v>
      </c>
      <c r="FI71" s="211">
        <v>108525</v>
      </c>
      <c r="FJ71" s="211">
        <v>74627</v>
      </c>
      <c r="FK71" s="211">
        <v>72107</v>
      </c>
      <c r="FL71" s="211">
        <v>29395.024710000002</v>
      </c>
      <c r="FM71" s="211">
        <v>44072.070789999998</v>
      </c>
      <c r="FN71" s="211">
        <v>60544.55027</v>
      </c>
      <c r="FO71" s="211">
        <v>43990.781419999999</v>
      </c>
      <c r="FP71" s="211">
        <v>46835.506659999999</v>
      </c>
      <c r="FQ71" s="211">
        <v>29031.360939999999</v>
      </c>
      <c r="FR71" s="211">
        <v>36329.247730000003</v>
      </c>
      <c r="FS71" s="211">
        <v>31515.03297</v>
      </c>
      <c r="FT71" s="211">
        <v>38500.234989999997</v>
      </c>
      <c r="FU71" s="211">
        <v>41077.19068</v>
      </c>
      <c r="FV71" s="211">
        <v>31767.967479999999</v>
      </c>
      <c r="FW71" s="211">
        <v>29807.71617</v>
      </c>
      <c r="FX71" s="211">
        <v>30958.214390000001</v>
      </c>
      <c r="FY71" s="211">
        <v>41651.129150000001</v>
      </c>
      <c r="FZ71" s="211">
        <v>37283.564859999999</v>
      </c>
      <c r="GA71" s="211">
        <v>35171.189420000002</v>
      </c>
      <c r="GB71" s="211">
        <v>28090.676609999999</v>
      </c>
      <c r="GC71" s="211">
        <v>25018.234260000001</v>
      </c>
      <c r="GD71" s="211">
        <v>29335.781490000001</v>
      </c>
      <c r="GE71" s="211">
        <v>21950.249899999999</v>
      </c>
      <c r="GF71" s="211">
        <v>27131.310130000002</v>
      </c>
      <c r="GG71" s="211">
        <v>26054.294150000002</v>
      </c>
      <c r="GH71" s="211">
        <v>25172.509959999999</v>
      </c>
      <c r="GI71" s="211">
        <v>29883.926670000001</v>
      </c>
      <c r="GJ71" s="211">
        <v>23088.542000000001</v>
      </c>
      <c r="GK71" s="211">
        <v>30117.765940000001</v>
      </c>
      <c r="GL71" s="211">
        <v>38747.053639999998</v>
      </c>
      <c r="GM71" s="211">
        <v>27113.038049999999</v>
      </c>
      <c r="GN71" s="211">
        <v>30543.04682</v>
      </c>
      <c r="GO71" s="211">
        <v>26888.440299999998</v>
      </c>
      <c r="GP71" s="211">
        <v>24682.999820000001</v>
      </c>
      <c r="GQ71" s="211">
        <v>24697.50963</v>
      </c>
      <c r="GR71" s="211">
        <v>20984.916720000001</v>
      </c>
      <c r="GS71" s="211">
        <v>20900.413680000001</v>
      </c>
      <c r="GT71" s="211">
        <v>21678.954750000001</v>
      </c>
      <c r="GU71" s="211">
        <v>22058.195919999998</v>
      </c>
      <c r="GV71" s="211">
        <v>17830.90711</v>
      </c>
      <c r="GW71" s="211">
        <v>17399.160329999999</v>
      </c>
      <c r="GX71" s="211">
        <v>19118.510180000001</v>
      </c>
      <c r="GY71" s="211">
        <v>21302.630929999999</v>
      </c>
      <c r="GZ71" s="211">
        <v>22849.157780000001</v>
      </c>
      <c r="HA71" s="211">
        <v>19256.650710000002</v>
      </c>
      <c r="HB71" s="211">
        <v>18982.97608</v>
      </c>
      <c r="HC71" s="211">
        <v>24572.516080000001</v>
      </c>
      <c r="HD71" s="211">
        <v>21220.02622</v>
      </c>
      <c r="HE71" s="211">
        <v>16166.6872</v>
      </c>
      <c r="HF71" s="211">
        <v>16120.113950000001</v>
      </c>
      <c r="HG71" s="211">
        <v>18126.107929999998</v>
      </c>
      <c r="HH71" s="211">
        <v>22616.419379999999</v>
      </c>
      <c r="HI71" s="211">
        <v>35489.883309999997</v>
      </c>
      <c r="HJ71" s="211">
        <v>19082.011439999998</v>
      </c>
      <c r="HK71" s="211">
        <v>22314.423129999999</v>
      </c>
      <c r="HL71" s="211">
        <v>14006.30889</v>
      </c>
      <c r="HM71" s="211">
        <v>12497.130380000001</v>
      </c>
      <c r="HN71" s="211">
        <v>18600.965639999999</v>
      </c>
      <c r="HO71" s="211">
        <v>12485.07812</v>
      </c>
      <c r="HP71" s="211">
        <v>11856.4393</v>
      </c>
      <c r="HQ71" s="211">
        <v>9027.9020400000009</v>
      </c>
      <c r="HR71" s="211">
        <v>11395.344370000001</v>
      </c>
      <c r="HS71" s="211">
        <v>9679.4467499999992</v>
      </c>
      <c r="HT71" s="33"/>
      <c r="HU71" s="33"/>
      <c r="HV71" s="33"/>
      <c r="HW71" s="211">
        <v>8322.8280799999993</v>
      </c>
      <c r="HX71" s="211">
        <v>7015.9594999999999</v>
      </c>
      <c r="HY71" s="211">
        <v>7739.2503500000003</v>
      </c>
      <c r="HZ71" s="211">
        <v>7028.9959399999998</v>
      </c>
      <c r="IA71" s="211">
        <v>8401.2671900000005</v>
      </c>
      <c r="IB71" s="211">
        <v>7210.7214899999999</v>
      </c>
      <c r="IC71" s="211">
        <v>7763.2926100000004</v>
      </c>
      <c r="ID71" s="211">
        <v>7936.2974299999996</v>
      </c>
      <c r="IE71" s="211">
        <v>8490.4957699999995</v>
      </c>
      <c r="IF71" s="211">
        <v>7413.4659700000002</v>
      </c>
      <c r="IG71" s="211">
        <v>7772.33151</v>
      </c>
      <c r="IH71" s="211">
        <v>9176.5668000000005</v>
      </c>
      <c r="II71" s="211">
        <v>9599.0152999999991</v>
      </c>
      <c r="IJ71" s="211">
        <v>10876.701359999999</v>
      </c>
      <c r="IK71" s="211">
        <v>11102.9949</v>
      </c>
      <c r="IL71" s="211">
        <v>10552.480380000001</v>
      </c>
      <c r="IM71" s="211">
        <v>11566.061729999999</v>
      </c>
      <c r="IN71" s="211">
        <v>14020.769780000001</v>
      </c>
      <c r="IO71" s="211">
        <v>14619.474749999999</v>
      </c>
      <c r="IP71" s="211">
        <v>12589.19954</v>
      </c>
      <c r="IQ71" s="211">
        <v>19455.28672</v>
      </c>
      <c r="IR71" s="211">
        <v>11519.33916</v>
      </c>
      <c r="IS71" s="211">
        <v>13824.61702</v>
      </c>
      <c r="IT71" s="211">
        <v>10728.996370000001</v>
      </c>
      <c r="IU71" s="211">
        <v>14075.009760000001</v>
      </c>
      <c r="IV71" s="211">
        <v>15595.990529999999</v>
      </c>
      <c r="IW71" s="211">
        <v>15673.68305</v>
      </c>
      <c r="IX71" s="211">
        <v>10688.717769999999</v>
      </c>
      <c r="IY71" s="211">
        <v>13128.546850000001</v>
      </c>
      <c r="IZ71" s="211">
        <v>11816.52493</v>
      </c>
      <c r="JA71" s="211">
        <v>13624.66</v>
      </c>
      <c r="JB71" s="211">
        <v>13255.21603</v>
      </c>
      <c r="JC71" s="211">
        <v>13769.917890000001</v>
      </c>
      <c r="JD71" s="211">
        <v>12615.197179999999</v>
      </c>
      <c r="JE71" s="211">
        <v>13898.974560000001</v>
      </c>
      <c r="JF71" s="211">
        <v>15350.71992</v>
      </c>
      <c r="JG71" s="211">
        <v>24155.00027</v>
      </c>
      <c r="JH71" s="211">
        <v>21868.258730000001</v>
      </c>
      <c r="JI71" s="211">
        <v>38943.134169999998</v>
      </c>
      <c r="JJ71" s="211">
        <v>16245.12212</v>
      </c>
      <c r="JK71" s="211">
        <v>21623.497230000001</v>
      </c>
      <c r="JL71" s="211">
        <v>14182.5664</v>
      </c>
      <c r="JM71" s="211">
        <v>11041.140820000001</v>
      </c>
      <c r="JN71" s="211">
        <v>12208.27601</v>
      </c>
      <c r="JO71" s="33">
        <f>'sales forecast'!C22</f>
        <v>13169.907063447692</v>
      </c>
      <c r="JP71" s="33">
        <f>'sales forecast'!D22</f>
        <v>9277.711886777437</v>
      </c>
      <c r="JQ71" s="33">
        <f>'sales forecast'!E22</f>
        <v>10223.834740249345</v>
      </c>
      <c r="JR71" s="33">
        <f>'sales forecast'!F22</f>
        <v>9827.8768553133232</v>
      </c>
      <c r="JS71" s="33">
        <f>'sales forecast'!G22</f>
        <v>8688.5706408102524</v>
      </c>
      <c r="JT71" s="33">
        <f>'sales forecast'!H22</f>
        <v>10065.524249103784</v>
      </c>
      <c r="JU71" s="33">
        <f>'sales forecast'!I22</f>
        <v>10512.094202501037</v>
      </c>
      <c r="JV71" s="33">
        <f>'sales forecast'!J22</f>
        <v>10132.473664892759</v>
      </c>
      <c r="JW71" s="33">
        <f>'sales forecast'!K22</f>
        <v>10807.659390175457</v>
      </c>
      <c r="JX71" s="33">
        <f>'sales forecast'!L22</f>
        <v>11129.921700648254</v>
      </c>
      <c r="JY71" s="33">
        <f>'sales forecast'!M22</f>
        <v>9837.3749832045705</v>
      </c>
      <c r="JZ71" s="33">
        <f>'sales forecast'!N22</f>
        <v>9496.7658836682913</v>
      </c>
      <c r="KA71" s="33">
        <f>'sales forecast'!O22</f>
        <v>10424.489693640728</v>
      </c>
      <c r="KB71" s="33">
        <f>'sales forecast'!P22</f>
        <v>10749.526064356123</v>
      </c>
      <c r="KC71" s="33">
        <f>'sales forecast'!Q22</f>
        <v>10920.243127590677</v>
      </c>
      <c r="KD71" s="33">
        <f>'sales forecast'!R22</f>
        <v>11037.994101991571</v>
      </c>
      <c r="KE71" s="33">
        <f>'sales forecast'!S22</f>
        <v>10933.394107813339</v>
      </c>
      <c r="KF71" s="33">
        <f>'sales forecast'!T22</f>
        <v>11095.214637628775</v>
      </c>
      <c r="KG71" s="33">
        <f>'sales forecast'!U22</f>
        <v>11061.662614338567</v>
      </c>
      <c r="KH71" s="33">
        <f>'sales forecast'!V22</f>
        <v>11102.582396512791</v>
      </c>
      <c r="KI71" s="33">
        <f>'sales forecast'!W22</f>
        <v>11756.999700840952</v>
      </c>
      <c r="KJ71" s="33">
        <f>'sales forecast'!X22</f>
        <v>11291.145670949929</v>
      </c>
      <c r="KK71" s="33">
        <f>'sales forecast'!Y22</f>
        <v>13003.811280187445</v>
      </c>
      <c r="KL71" s="33">
        <f>'sales forecast'!Z22</f>
        <v>13337.002371531478</v>
      </c>
      <c r="KM71" s="33">
        <f>'sales forecast'!AA22</f>
        <v>13573.911590470367</v>
      </c>
    </row>
    <row r="72" spans="1:299" s="26" customFormat="1">
      <c r="B72" s="31" t="s">
        <v>48</v>
      </c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176"/>
      <c r="BE72" s="33"/>
      <c r="BF72" s="33"/>
      <c r="BG72" s="33"/>
      <c r="BH72" s="33"/>
      <c r="BI72" s="33"/>
      <c r="BJ72" s="33"/>
      <c r="BK72" s="33"/>
      <c r="BL72" s="176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176"/>
      <c r="CU72" s="176"/>
      <c r="CV72" s="33"/>
      <c r="CW72" s="176"/>
      <c r="CX72" s="33"/>
      <c r="CY72" s="33"/>
      <c r="CZ72" s="176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  <c r="IX72" s="33"/>
      <c r="IY72" s="33"/>
      <c r="IZ72" s="33"/>
      <c r="JA72" s="33"/>
      <c r="JB72" s="33"/>
      <c r="JC72" s="33"/>
      <c r="JD72" s="33"/>
      <c r="JE72" s="33"/>
      <c r="JF72" s="33"/>
      <c r="JG72" s="33"/>
      <c r="JH72" s="33"/>
      <c r="JI72" s="33"/>
      <c r="JJ72" s="33"/>
      <c r="JK72" s="33"/>
      <c r="JL72" s="33"/>
      <c r="JM72" s="33"/>
      <c r="JN72" s="33"/>
      <c r="JO72" s="33">
        <f>'sales forecast'!C24+'sales forecast'!C23</f>
        <v>30935.368370737142</v>
      </c>
      <c r="JP72" s="33">
        <f>'sales forecast'!D24+'sales forecast'!D23</f>
        <v>35514.780236485458</v>
      </c>
      <c r="JQ72" s="33">
        <f>'sales forecast'!E24+'sales forecast'!E23</f>
        <v>28061.991444780964</v>
      </c>
      <c r="JR72" s="33">
        <f>'sales forecast'!F24+'sales forecast'!F23</f>
        <v>45978.874506275402</v>
      </c>
      <c r="JS72" s="33">
        <f>'sales forecast'!G24+'sales forecast'!G23</f>
        <v>41057.344798449274</v>
      </c>
      <c r="JT72" s="33">
        <f>'sales forecast'!H24+'sales forecast'!H23</f>
        <v>38266.305012121054</v>
      </c>
      <c r="JU72" s="33">
        <f>'sales forecast'!I24+'sales forecast'!I23</f>
        <v>36488.019801796399</v>
      </c>
      <c r="JV72" s="33">
        <f>'sales forecast'!J24+'sales forecast'!J23</f>
        <v>34324.208083194033</v>
      </c>
      <c r="JW72" s="33">
        <f>'sales forecast'!K24+'sales forecast'!K23</f>
        <v>33835.163045890564</v>
      </c>
      <c r="JX72" s="33">
        <f>'sales forecast'!L24+'sales forecast'!L23</f>
        <v>31369.483327960079</v>
      </c>
      <c r="JY72" s="33">
        <f>'sales forecast'!M24+'sales forecast'!M23</f>
        <v>28965.375267845804</v>
      </c>
      <c r="JZ72" s="33">
        <f>'sales forecast'!N24+'sales forecast'!N23</f>
        <v>31508.485535569154</v>
      </c>
      <c r="KA72" s="33">
        <f>'sales forecast'!O24+'sales forecast'!O23</f>
        <v>34581.459841649186</v>
      </c>
      <c r="KB72" s="33">
        <f>'sales forecast'!P24+'sales forecast'!P23</f>
        <v>29710.934825374847</v>
      </c>
      <c r="KC72" s="33">
        <f>'sales forecast'!Q24+'sales forecast'!Q23</f>
        <v>28966.619783618909</v>
      </c>
      <c r="KD72" s="33">
        <f>'sales forecast'!R24+'sales forecast'!R23</f>
        <v>29303.268956115455</v>
      </c>
      <c r="KE72" s="33">
        <f>'sales forecast'!S24+'sales forecast'!S23</f>
        <v>27627.389680240878</v>
      </c>
      <c r="KF72" s="33">
        <f>'sales forecast'!T24+'sales forecast'!T23</f>
        <v>22882.581563222662</v>
      </c>
      <c r="KG72" s="33">
        <f>'sales forecast'!U24+'sales forecast'!U23</f>
        <v>21979.62934309477</v>
      </c>
      <c r="KH72" s="33">
        <f>'sales forecast'!V24+'sales forecast'!V23</f>
        <v>23042.868901176596</v>
      </c>
      <c r="KI72" s="33">
        <f>'sales forecast'!W24+'sales forecast'!W23</f>
        <v>21804.083628302098</v>
      </c>
      <c r="KJ72" s="33">
        <f>'sales forecast'!X24+'sales forecast'!X23</f>
        <v>24917.337548328604</v>
      </c>
      <c r="KK72" s="33">
        <f>'sales forecast'!Y24+'sales forecast'!Y23</f>
        <v>22208.557467753606</v>
      </c>
      <c r="KL72" s="33">
        <f>'sales forecast'!Z24+'sales forecast'!Z23</f>
        <v>23966.937442479772</v>
      </c>
      <c r="KM72" s="33">
        <f>'sales forecast'!AA24+'sales forecast'!AA23</f>
        <v>24998.418124636373</v>
      </c>
    </row>
    <row r="73" spans="1:299" s="26" customFormat="1"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4"/>
      <c r="AB73" s="56"/>
      <c r="AC73" s="56"/>
      <c r="AV73" s="56"/>
      <c r="AW73" s="56"/>
      <c r="AX73" s="56"/>
      <c r="AY73" s="56"/>
      <c r="AZ73" s="56"/>
      <c r="BA73" s="56"/>
      <c r="BB73" s="56"/>
      <c r="BC73" s="56"/>
      <c r="BD73" s="134"/>
      <c r="BE73" s="103"/>
      <c r="BF73" s="103"/>
      <c r="BG73" s="103"/>
      <c r="BH73" s="103"/>
      <c r="BI73" s="103"/>
      <c r="BJ73" s="103"/>
      <c r="BK73" s="103"/>
      <c r="BL73" s="134"/>
      <c r="BM73" s="103"/>
      <c r="BN73" s="103"/>
      <c r="BO73" s="103"/>
      <c r="BP73" s="103"/>
      <c r="BQ73" s="103"/>
      <c r="BR73" s="103"/>
      <c r="BS73" s="103"/>
      <c r="BT73" s="103"/>
      <c r="BU73" s="103"/>
      <c r="BV73" s="103"/>
      <c r="BW73" s="103"/>
      <c r="BX73" s="103"/>
      <c r="BY73" s="103"/>
      <c r="BZ73" s="103"/>
      <c r="CA73" s="103"/>
      <c r="CB73" s="103"/>
      <c r="CC73" s="103"/>
      <c r="CD73" s="103"/>
      <c r="CE73" s="103"/>
      <c r="CF73" s="103"/>
      <c r="CG73" s="103"/>
      <c r="CH73" s="103"/>
      <c r="CI73" s="103"/>
      <c r="CJ73" s="103"/>
      <c r="CK73" s="103"/>
      <c r="CL73" s="103"/>
      <c r="CM73" s="103"/>
      <c r="CN73" s="131"/>
      <c r="CO73" s="179"/>
      <c r="CP73" s="179"/>
      <c r="CQ73" s="131"/>
      <c r="CR73" s="131"/>
      <c r="CS73" s="131"/>
      <c r="CT73" s="131"/>
      <c r="CU73" s="131"/>
      <c r="CV73" s="131"/>
      <c r="CW73" s="131"/>
      <c r="CX73" s="131"/>
      <c r="CY73" s="131"/>
      <c r="CZ73" s="131"/>
      <c r="DA73" s="131"/>
      <c r="DB73" s="131"/>
      <c r="DC73" s="131"/>
      <c r="DD73" s="131"/>
      <c r="DE73" s="131"/>
      <c r="DF73" s="131"/>
      <c r="DG73" s="131"/>
      <c r="DH73" s="131"/>
      <c r="DI73" s="131"/>
      <c r="DJ73" s="179"/>
      <c r="DK73" s="179"/>
      <c r="DL73" s="179"/>
      <c r="DM73" s="179"/>
      <c r="DN73" s="179"/>
      <c r="DO73" s="179"/>
      <c r="DP73" s="179"/>
      <c r="DQ73" s="179"/>
      <c r="DR73" s="179"/>
      <c r="DS73" s="179"/>
      <c r="DT73" s="179"/>
      <c r="DU73" s="179"/>
      <c r="DV73" s="179"/>
      <c r="DW73" s="179"/>
      <c r="DX73" s="179"/>
      <c r="DY73" s="179"/>
      <c r="DZ73" s="179"/>
      <c r="EA73" s="179"/>
      <c r="EB73" s="179"/>
      <c r="EC73" s="179"/>
      <c r="ED73" s="179"/>
      <c r="EE73" s="179"/>
      <c r="EF73" s="179"/>
      <c r="EG73" s="179"/>
      <c r="EH73" s="179"/>
      <c r="EI73" s="179"/>
      <c r="EJ73" s="179"/>
      <c r="EK73" s="179"/>
      <c r="EL73" s="179"/>
      <c r="EM73" s="179"/>
      <c r="EN73" s="179"/>
      <c r="EO73" s="179"/>
      <c r="EP73" s="179"/>
      <c r="EQ73" s="179"/>
      <c r="ER73" s="179"/>
      <c r="ES73" s="179"/>
      <c r="ET73" s="179"/>
      <c r="EU73" s="179"/>
      <c r="EV73" s="179"/>
      <c r="EW73" s="179"/>
      <c r="EX73" s="179"/>
      <c r="EY73" s="179"/>
      <c r="EZ73" s="179"/>
      <c r="FA73" s="179"/>
      <c r="FB73" s="179"/>
      <c r="FC73" s="179"/>
      <c r="FD73" s="179"/>
      <c r="FE73" s="179"/>
      <c r="FF73" s="179"/>
      <c r="FG73" s="179"/>
      <c r="FH73" s="179"/>
      <c r="FI73" s="179"/>
      <c r="FJ73" s="179"/>
      <c r="FK73" s="179"/>
      <c r="FL73" s="179"/>
      <c r="FM73" s="179"/>
      <c r="FN73" s="179"/>
      <c r="FO73" s="179"/>
      <c r="FP73" s="179"/>
      <c r="FQ73" s="179"/>
      <c r="FR73" s="179"/>
      <c r="FS73" s="206"/>
      <c r="FT73" s="206"/>
      <c r="FU73" s="206"/>
      <c r="FV73" s="206"/>
      <c r="FW73" s="206"/>
      <c r="FX73" s="206"/>
      <c r="FY73" s="206"/>
      <c r="FZ73" s="206"/>
      <c r="GA73" s="206"/>
      <c r="GB73" s="206"/>
      <c r="GC73" s="206"/>
      <c r="GD73" s="206"/>
      <c r="GE73" s="206"/>
      <c r="GF73" s="206"/>
      <c r="GG73" s="206"/>
      <c r="GH73" s="206"/>
      <c r="GI73" s="206"/>
      <c r="GJ73" s="206"/>
      <c r="GK73" s="206"/>
      <c r="GL73" s="206"/>
      <c r="GM73" s="206"/>
      <c r="GN73" s="206"/>
      <c r="GO73" s="206"/>
      <c r="GP73" s="206"/>
      <c r="GQ73" s="206"/>
      <c r="GR73" s="206"/>
      <c r="GS73" s="206"/>
      <c r="GT73" s="206"/>
      <c r="GU73" s="206"/>
      <c r="GV73" s="206"/>
      <c r="GW73" s="206"/>
      <c r="GX73" s="206"/>
      <c r="GY73" s="206"/>
      <c r="GZ73" s="206"/>
      <c r="HA73" s="206"/>
      <c r="HB73" s="206"/>
      <c r="HC73" s="206"/>
      <c r="HD73" s="206"/>
      <c r="HE73" s="206"/>
      <c r="HF73" s="206"/>
      <c r="HG73" s="206"/>
      <c r="HH73" s="206"/>
      <c r="HI73" s="206"/>
      <c r="HJ73" s="206"/>
      <c r="HK73" s="206"/>
      <c r="HL73" s="206"/>
      <c r="HM73" s="206"/>
      <c r="HN73" s="206"/>
      <c r="HO73" s="206"/>
      <c r="HP73" s="206"/>
      <c r="HQ73" s="206"/>
      <c r="HR73" s="206"/>
      <c r="HS73" s="206"/>
      <c r="HT73" s="206"/>
      <c r="HU73" s="206"/>
      <c r="HV73" s="206"/>
      <c r="HW73" s="206"/>
      <c r="HX73" s="206"/>
      <c r="HY73" s="206"/>
      <c r="HZ73" s="206"/>
      <c r="IA73" s="206"/>
      <c r="IB73" s="206"/>
      <c r="IC73" s="206"/>
      <c r="ID73" s="206"/>
      <c r="IE73" s="206"/>
      <c r="IF73" s="206"/>
      <c r="IG73" s="206"/>
      <c r="IH73" s="206"/>
      <c r="II73" s="206"/>
      <c r="IJ73" s="206"/>
      <c r="IK73" s="206"/>
      <c r="IL73" s="206"/>
      <c r="IM73" s="206"/>
      <c r="IN73" s="206"/>
      <c r="IO73" s="206"/>
      <c r="IP73" s="206"/>
      <c r="IQ73" s="206"/>
      <c r="IR73" s="206"/>
      <c r="IS73" s="206"/>
      <c r="IT73" s="206"/>
      <c r="IU73" s="206"/>
      <c r="IV73" s="206"/>
      <c r="IW73" s="206"/>
      <c r="IX73" s="206"/>
      <c r="IY73" s="206"/>
      <c r="IZ73" s="206"/>
      <c r="JA73" s="206"/>
      <c r="JB73" s="206"/>
      <c r="JC73" s="206"/>
      <c r="JD73" s="206"/>
      <c r="JE73" s="206"/>
      <c r="JF73" s="206"/>
      <c r="JG73" s="206"/>
      <c r="JH73" s="206"/>
      <c r="JI73" s="206"/>
      <c r="JJ73" s="206"/>
      <c r="JK73" s="206"/>
      <c r="JL73" s="206"/>
      <c r="JM73" s="206"/>
      <c r="JN73" s="206"/>
      <c r="JO73" s="206"/>
      <c r="JP73" s="206"/>
      <c r="JQ73" s="206"/>
      <c r="JR73" s="206"/>
      <c r="JS73" s="206"/>
      <c r="JT73" s="206"/>
      <c r="JU73" s="206"/>
      <c r="JV73" s="206"/>
      <c r="JW73" s="206"/>
      <c r="JX73" s="206"/>
      <c r="JY73" s="206"/>
      <c r="JZ73" s="206"/>
      <c r="KA73" s="206"/>
      <c r="KB73" s="206"/>
      <c r="KC73" s="206"/>
      <c r="KD73" s="206"/>
      <c r="KE73" s="206"/>
      <c r="KF73" s="206"/>
      <c r="KG73" s="206"/>
      <c r="KH73" s="206"/>
      <c r="KI73" s="206"/>
      <c r="KJ73" s="206"/>
      <c r="KK73" s="206"/>
      <c r="KL73" s="206"/>
      <c r="KM73" s="206"/>
    </row>
    <row r="74" spans="1:299" s="26" customFormat="1">
      <c r="B74" s="37" t="s">
        <v>9</v>
      </c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7"/>
      <c r="BE74" s="31"/>
      <c r="BF74" s="31"/>
      <c r="BG74" s="31"/>
      <c r="BH74" s="31"/>
      <c r="BI74" s="31"/>
      <c r="BJ74" s="31"/>
      <c r="BK74" s="31"/>
      <c r="BL74" s="37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  <c r="DG74" s="31"/>
      <c r="DH74" s="31"/>
      <c r="DI74" s="31"/>
      <c r="DJ74" s="31"/>
      <c r="DK74" s="31"/>
      <c r="DL74" s="31"/>
      <c r="DM74" s="31"/>
      <c r="DN74" s="31"/>
      <c r="DO74" s="31"/>
      <c r="DP74" s="31"/>
      <c r="DQ74" s="31"/>
      <c r="DR74" s="31"/>
      <c r="DS74" s="31"/>
      <c r="DT74" s="31"/>
      <c r="DU74" s="31"/>
      <c r="DV74" s="31"/>
      <c r="DW74" s="31"/>
      <c r="DX74" s="31"/>
      <c r="DY74" s="31"/>
      <c r="DZ74" s="31"/>
      <c r="EA74" s="31"/>
      <c r="EB74" s="31"/>
      <c r="EC74" s="31"/>
      <c r="ED74" s="31"/>
      <c r="EE74" s="31"/>
      <c r="EF74" s="31"/>
      <c r="EG74" s="31"/>
      <c r="EH74" s="31"/>
      <c r="EI74" s="31"/>
      <c r="EJ74" s="31"/>
      <c r="EK74" s="31"/>
      <c r="EL74" s="31"/>
      <c r="EM74" s="31"/>
      <c r="EN74" s="31"/>
      <c r="EO74" s="31"/>
      <c r="EP74" s="31"/>
      <c r="EQ74" s="31"/>
      <c r="ER74" s="31"/>
      <c r="ES74" s="31"/>
      <c r="ET74" s="31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1"/>
      <c r="FF74" s="31"/>
      <c r="FG74" s="31"/>
      <c r="FH74" s="31"/>
      <c r="FI74" s="31"/>
      <c r="FJ74" s="31"/>
      <c r="FK74" s="31"/>
      <c r="FL74" s="31"/>
      <c r="FM74" s="31"/>
      <c r="FN74" s="31"/>
      <c r="FO74" s="31"/>
      <c r="FP74" s="31"/>
      <c r="FQ74" s="31"/>
      <c r="FR74" s="31"/>
      <c r="FS74" s="31"/>
      <c r="FT74" s="31"/>
      <c r="FU74" s="31"/>
      <c r="FV74" s="31"/>
      <c r="FW74" s="31"/>
      <c r="FX74" s="31"/>
      <c r="FY74" s="31"/>
      <c r="FZ74" s="31"/>
      <c r="GA74" s="31"/>
      <c r="GB74" s="31"/>
      <c r="GC74" s="31"/>
      <c r="GD74" s="31"/>
      <c r="GE74" s="31"/>
      <c r="GF74" s="31"/>
      <c r="GG74" s="31"/>
      <c r="GH74" s="31"/>
      <c r="GI74" s="31"/>
      <c r="GJ74" s="31"/>
      <c r="GK74" s="31"/>
      <c r="GL74" s="31"/>
      <c r="GM74" s="31"/>
      <c r="GN74" s="31"/>
      <c r="GO74" s="31"/>
      <c r="GP74" s="31"/>
      <c r="GQ74" s="31"/>
      <c r="GR74" s="31"/>
      <c r="GS74" s="31"/>
      <c r="GT74" s="31"/>
      <c r="GU74" s="31"/>
      <c r="GV74" s="31"/>
      <c r="GW74" s="31"/>
      <c r="GX74" s="31"/>
      <c r="GY74" s="31"/>
      <c r="GZ74" s="31"/>
      <c r="HA74" s="31"/>
      <c r="HB74" s="31"/>
      <c r="HC74" s="31"/>
      <c r="HD74" s="31"/>
      <c r="HE74" s="31"/>
      <c r="HF74" s="31"/>
      <c r="HG74" s="31"/>
      <c r="HH74" s="31"/>
      <c r="HI74" s="31"/>
      <c r="HJ74" s="31"/>
      <c r="HK74" s="31"/>
      <c r="HL74" s="31"/>
      <c r="HM74" s="31"/>
      <c r="HN74" s="31"/>
      <c r="HO74" s="31"/>
      <c r="HP74" s="31"/>
      <c r="HQ74" s="31"/>
      <c r="HR74" s="31"/>
      <c r="HS74" s="31"/>
      <c r="HT74" s="31"/>
      <c r="HU74" s="31"/>
      <c r="HV74" s="31"/>
      <c r="HW74" s="31"/>
      <c r="HX74" s="31"/>
      <c r="HY74" s="31"/>
      <c r="HZ74" s="31"/>
      <c r="IA74" s="31"/>
      <c r="IB74" s="31"/>
      <c r="IC74" s="31"/>
      <c r="ID74" s="31"/>
      <c r="IE74" s="31"/>
      <c r="IF74" s="31"/>
      <c r="IG74" s="31"/>
      <c r="IH74" s="31"/>
      <c r="II74" s="31"/>
      <c r="IJ74" s="31"/>
      <c r="IK74" s="31"/>
      <c r="IL74" s="31"/>
      <c r="IM74" s="31"/>
      <c r="IN74" s="31"/>
      <c r="IO74" s="31"/>
      <c r="IP74" s="31"/>
      <c r="IQ74" s="31"/>
      <c r="IR74" s="31"/>
      <c r="IS74" s="31"/>
      <c r="IT74" s="31"/>
      <c r="IU74" s="31"/>
      <c r="IV74" s="31"/>
      <c r="IW74" s="31"/>
      <c r="IX74" s="31"/>
      <c r="IY74" s="31"/>
      <c r="IZ74" s="31"/>
      <c r="JA74" s="31"/>
      <c r="JB74" s="31"/>
      <c r="JC74" s="31"/>
      <c r="JD74" s="31"/>
      <c r="JE74" s="31"/>
      <c r="JF74" s="31"/>
      <c r="JG74" s="31"/>
      <c r="JH74" s="31"/>
      <c r="JI74" s="31"/>
      <c r="JJ74" s="31"/>
      <c r="JK74" s="31"/>
      <c r="JL74" s="31"/>
      <c r="JM74" s="31"/>
      <c r="JN74" s="31"/>
      <c r="JO74" s="31">
        <f t="shared" ref="JO74" si="1162">JN68-JO71-JO72-JO70</f>
        <v>67734.724565815166</v>
      </c>
      <c r="JP74" s="31">
        <f t="shared" ref="JP74" si="1163">JO68-JP71-JP72-JP70</f>
        <v>-43418.5721232629</v>
      </c>
      <c r="JQ74" s="31">
        <f t="shared" ref="JQ74" si="1164">JP68-JQ71-JQ72-JQ70</f>
        <v>-38285.82618503031</v>
      </c>
      <c r="JR74" s="31">
        <f t="shared" ref="JR74" si="1165">JQ68-JR71-JR72-JR70</f>
        <v>67683.248638411271</v>
      </c>
      <c r="JS74" s="31">
        <f t="shared" ref="JS74" si="1166">JR68-JS71-JS72-JS70</f>
        <v>7776.9445607404741</v>
      </c>
      <c r="JT74" s="31">
        <f t="shared" ref="JT74" si="1167">JS68-JT71-JT72-JT70</f>
        <v>168135.82073877513</v>
      </c>
      <c r="JU74" s="31">
        <f t="shared" ref="JU74" si="1168">JT68-JU71-JU72-JU70</f>
        <v>-35159.714004297435</v>
      </c>
      <c r="JV74" s="31">
        <f t="shared" ref="JV74" si="1169">JU68-JV71-JV72-JV70</f>
        <v>-34181.381748086787</v>
      </c>
      <c r="JW74" s="31">
        <f t="shared" ref="JW74" si="1170">JV68-JW71-JW72-JW70</f>
        <v>-41637.12243606602</v>
      </c>
      <c r="JX74" s="31">
        <f t="shared" ref="JX74" si="1171">JW68-JX71-JX72-JX70</f>
        <v>22417.194971391666</v>
      </c>
      <c r="JY74" s="31">
        <f t="shared" ref="JY74" si="1172">JX68-JY71-JY72-JY70</f>
        <v>-3504.0802510503763</v>
      </c>
      <c r="JZ74" s="31">
        <f t="shared" ref="JZ74" si="1173">JY68-JZ71-JZ72-JZ70</f>
        <v>-22356.181419237448</v>
      </c>
      <c r="KA74" s="31">
        <f t="shared" ref="KA74" si="1174">JZ68-KA71-KA72-KA70</f>
        <v>-7259.5695352899129</v>
      </c>
      <c r="KB74" s="31">
        <f t="shared" ref="KB74" si="1175">KA68-KB71-KB72-KB70</f>
        <v>10519.939110269028</v>
      </c>
      <c r="KC74" s="31">
        <f>KB68-KC71-KC72-KC70</f>
        <v>6711.1511971606333</v>
      </c>
      <c r="KD74" s="31">
        <f t="shared" ref="KD74" si="1176">KC68-KD71-KD72-KD70</f>
        <v>5904.7959490196663</v>
      </c>
      <c r="KE74" s="31">
        <f t="shared" ref="KE74" si="1177">KD68-KE71-KE72-KE70</f>
        <v>-26101.777488412561</v>
      </c>
      <c r="KF74" s="31">
        <f t="shared" ref="KF74" si="1178">KE68-KF71-KF72-KF70</f>
        <v>-16053.570665206331</v>
      </c>
      <c r="KG74" s="31">
        <f t="shared" ref="KG74" si="1179">KF68-KG71-KG72-KG70</f>
        <v>2681.3077409826801</v>
      </c>
      <c r="KH74" s="31">
        <f t="shared" ref="KH74" si="1180">KG68-KH71-KH72-KH70</f>
        <v>-825.26427140563464</v>
      </c>
      <c r="KI74" s="31">
        <f t="shared" ref="KI74" si="1181">KH68-KI71-KI72-KI70</f>
        <v>11959.900425176915</v>
      </c>
      <c r="KJ74" s="31">
        <f t="shared" ref="KJ74" si="1182">KI68-KJ71-KJ72-KJ70</f>
        <v>-8766.1047247988572</v>
      </c>
      <c r="KK74" s="31">
        <f t="shared" ref="KK74" si="1183">KJ68-KK71-KK72-KK70</f>
        <v>-9969.1091630430783</v>
      </c>
      <c r="KL74" s="31">
        <f t="shared" ref="KL74" si="1184">KK68-KL71-KL72-KL70</f>
        <v>-4077.5470494093934</v>
      </c>
      <c r="KM74" s="31">
        <f t="shared" ref="KM74" si="1185">KL68-KM71-KM72-KM70</f>
        <v>-2046.672898191362</v>
      </c>
    </row>
    <row r="75" spans="1:299" s="26" customFormat="1">
      <c r="B75" s="37" t="s">
        <v>10</v>
      </c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7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1"/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1"/>
      <c r="DT75" s="31"/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31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1"/>
      <c r="ES75" s="31"/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1"/>
      <c r="FF75" s="31"/>
      <c r="FG75" s="31"/>
      <c r="FH75" s="31"/>
      <c r="FI75" s="31"/>
      <c r="FJ75" s="31"/>
      <c r="FK75" s="31"/>
      <c r="FL75" s="31"/>
      <c r="FM75" s="31"/>
      <c r="FN75" s="31"/>
      <c r="FO75" s="31"/>
      <c r="FP75" s="31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/>
      <c r="GD75" s="31"/>
      <c r="GE75" s="31"/>
      <c r="GF75" s="31"/>
      <c r="GG75" s="31"/>
      <c r="GH75" s="31"/>
      <c r="GI75" s="31"/>
      <c r="GJ75" s="31"/>
      <c r="GK75" s="31"/>
      <c r="GL75" s="31"/>
      <c r="GM75" s="31"/>
      <c r="GN75" s="31"/>
      <c r="GO75" s="31"/>
      <c r="GP75" s="31"/>
      <c r="GQ75" s="31"/>
      <c r="GR75" s="31"/>
      <c r="GS75" s="31"/>
      <c r="GT75" s="31"/>
      <c r="GU75" s="31"/>
      <c r="GV75" s="31"/>
      <c r="GW75" s="31"/>
      <c r="GX75" s="31"/>
      <c r="GY75" s="31"/>
      <c r="GZ75" s="31"/>
      <c r="HA75" s="31"/>
      <c r="HB75" s="31"/>
      <c r="HC75" s="31"/>
      <c r="HD75" s="31"/>
      <c r="HE75" s="31"/>
      <c r="HF75" s="31"/>
      <c r="HG75" s="31"/>
      <c r="HH75" s="31"/>
      <c r="HI75" s="31"/>
      <c r="HJ75" s="31"/>
      <c r="HK75" s="31"/>
      <c r="HL75" s="31"/>
      <c r="HM75" s="31"/>
      <c r="HN75" s="31"/>
      <c r="HO75" s="31"/>
      <c r="HP75" s="31"/>
      <c r="HQ75" s="31"/>
      <c r="HR75" s="31"/>
      <c r="HS75" s="31"/>
      <c r="HT75" s="31"/>
      <c r="HU75" s="31"/>
      <c r="HV75" s="31"/>
      <c r="HW75" s="31"/>
      <c r="HX75" s="31"/>
      <c r="HY75" s="31"/>
      <c r="HZ75" s="31"/>
      <c r="IA75" s="31"/>
      <c r="IB75" s="31"/>
      <c r="IC75" s="31"/>
      <c r="ID75" s="31"/>
      <c r="IE75" s="31"/>
      <c r="IF75" s="31"/>
      <c r="IG75" s="31"/>
      <c r="IH75" s="31"/>
      <c r="II75" s="31"/>
      <c r="IJ75" s="31"/>
      <c r="IK75" s="31"/>
      <c r="IL75" s="31"/>
      <c r="IM75" s="31"/>
      <c r="IN75" s="31"/>
      <c r="IO75" s="31"/>
      <c r="IP75" s="31"/>
      <c r="IQ75" s="31"/>
      <c r="IR75" s="31"/>
      <c r="IS75" s="31"/>
      <c r="IT75" s="31"/>
      <c r="IU75" s="31"/>
      <c r="IV75" s="31"/>
      <c r="IW75" s="31"/>
      <c r="IX75" s="31"/>
      <c r="IY75" s="31"/>
      <c r="IZ75" s="31"/>
      <c r="JA75" s="31"/>
      <c r="JB75" s="31"/>
      <c r="JC75" s="31"/>
      <c r="JD75" s="31"/>
      <c r="JE75" s="31"/>
      <c r="JF75" s="31"/>
      <c r="JG75" s="31"/>
      <c r="JH75" s="31"/>
      <c r="JI75" s="31"/>
      <c r="JJ75" s="31"/>
      <c r="JK75" s="31"/>
      <c r="JL75" s="31"/>
      <c r="JM75" s="31"/>
      <c r="JN75" s="31"/>
      <c r="JO75" s="31">
        <f t="shared" ref="JO75" si="1186">JO74+JN75</f>
        <v>67734.724565815166</v>
      </c>
      <c r="JP75" s="31">
        <f t="shared" ref="JP75" si="1187">JP74+JO75</f>
        <v>24316.152442552266</v>
      </c>
      <c r="JQ75" s="31">
        <f t="shared" ref="JQ75" si="1188">JQ74+JP75</f>
        <v>-13969.673742478044</v>
      </c>
      <c r="JR75" s="31">
        <f t="shared" ref="JR75" si="1189">JR74+JQ75</f>
        <v>53713.574895933227</v>
      </c>
      <c r="JS75" s="31">
        <f t="shared" ref="JS75" si="1190">JS74+JR75</f>
        <v>61490.519456673705</v>
      </c>
      <c r="JT75" s="31">
        <f t="shared" ref="JT75" si="1191">JT74+JS75</f>
        <v>229626.34019544884</v>
      </c>
      <c r="JU75" s="31">
        <f t="shared" ref="JU75" si="1192">JU74+JT75</f>
        <v>194466.62619115139</v>
      </c>
      <c r="JV75" s="31">
        <f t="shared" ref="JV75" si="1193">JV74+JU75</f>
        <v>160285.24444306461</v>
      </c>
      <c r="JW75" s="31">
        <f t="shared" ref="JW75" si="1194">JW74+JV75</f>
        <v>118648.1220069986</v>
      </c>
      <c r="JX75" s="31">
        <f t="shared" ref="JX75" si="1195">JX74+JW75</f>
        <v>141065.31697839027</v>
      </c>
      <c r="JY75" s="31">
        <f t="shared" ref="JY75" si="1196">JY74+JX75</f>
        <v>137561.23672733988</v>
      </c>
      <c r="JZ75" s="31">
        <f t="shared" ref="JZ75" si="1197">JZ74+JY75</f>
        <v>115205.05530810244</v>
      </c>
      <c r="KA75" s="31">
        <f t="shared" ref="KA75" si="1198">KA74+JZ75</f>
        <v>107945.48577281254</v>
      </c>
      <c r="KB75" s="31">
        <f t="shared" ref="KB75" si="1199">KB74+KA75</f>
        <v>118465.42488308156</v>
      </c>
      <c r="KC75" s="31">
        <f t="shared" ref="KC75" si="1200">KC74+KB75</f>
        <v>125176.5760802422</v>
      </c>
      <c r="KD75" s="31">
        <f t="shared" ref="KD75" si="1201">KD74+KC75</f>
        <v>131081.37202926187</v>
      </c>
      <c r="KE75" s="31">
        <f t="shared" ref="KE75" si="1202">KE74+KD75</f>
        <v>104979.5945408493</v>
      </c>
      <c r="KF75" s="31">
        <f t="shared" ref="KF75" si="1203">KF74+KE75</f>
        <v>88926.023875642975</v>
      </c>
      <c r="KG75" s="31">
        <f t="shared" ref="KG75" si="1204">KG74+KF75</f>
        <v>91607.331616625655</v>
      </c>
      <c r="KH75" s="31">
        <f t="shared" ref="KH75" si="1205">KH74+KG75</f>
        <v>90782.067345220014</v>
      </c>
      <c r="KI75" s="31">
        <f t="shared" ref="KI75" si="1206">KI74+KH75</f>
        <v>102741.96777039694</v>
      </c>
      <c r="KJ75" s="31">
        <f t="shared" ref="KJ75" si="1207">KJ74+KI75</f>
        <v>93975.863045598075</v>
      </c>
      <c r="KK75" s="31">
        <f t="shared" ref="KK75" si="1208">KK74+KJ75</f>
        <v>84006.753882555</v>
      </c>
      <c r="KL75" s="31">
        <f t="shared" ref="KL75" si="1209">KL74+KK75</f>
        <v>79929.20683314561</v>
      </c>
      <c r="KM75" s="31">
        <f t="shared" ref="KM75" si="1210">KM74+KL75</f>
        <v>77882.533934954248</v>
      </c>
    </row>
    <row r="76" spans="1:299" s="26" customFormat="1"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2"/>
      <c r="R76" s="21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  <c r="DA76" s="32"/>
      <c r="DB76" s="32"/>
      <c r="DC76" s="32"/>
      <c r="DD76" s="32"/>
      <c r="DE76" s="32"/>
      <c r="DF76" s="32"/>
      <c r="DG76" s="32"/>
      <c r="DH76" s="32"/>
      <c r="DI76" s="32"/>
      <c r="DJ76" s="32"/>
      <c r="DK76" s="32"/>
      <c r="DL76" s="32"/>
      <c r="DM76" s="32"/>
      <c r="DN76" s="32"/>
      <c r="DO76" s="32"/>
      <c r="DP76" s="32"/>
      <c r="DQ76" s="32"/>
      <c r="DR76" s="32"/>
      <c r="DS76" s="32"/>
      <c r="DT76" s="32"/>
      <c r="DU76" s="32"/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  <c r="IW76" s="32"/>
      <c r="IX76" s="32"/>
      <c r="IY76" s="32"/>
      <c r="IZ76" s="32"/>
      <c r="JA76" s="32"/>
      <c r="JB76" s="32"/>
      <c r="JC76" s="32"/>
      <c r="JD76" s="32"/>
      <c r="JE76" s="32"/>
      <c r="JF76" s="32"/>
      <c r="JG76" s="32"/>
      <c r="JH76" s="32"/>
      <c r="JI76" s="32"/>
      <c r="JJ76" s="32"/>
      <c r="JK76" s="32"/>
      <c r="JL76" s="32"/>
      <c r="JM76" s="32"/>
      <c r="JN76" s="32"/>
      <c r="JO76" s="32"/>
      <c r="JP76" s="32"/>
      <c r="JQ76" s="32"/>
      <c r="JR76" s="32"/>
      <c r="JS76" s="32"/>
      <c r="JT76" s="32"/>
      <c r="JU76" s="32"/>
      <c r="JV76" s="32"/>
      <c r="JW76" s="32"/>
      <c r="JX76" s="32"/>
      <c r="JY76" s="32"/>
      <c r="JZ76" s="32"/>
      <c r="KA76" s="32"/>
      <c r="KB76" s="32"/>
      <c r="KC76" s="32"/>
      <c r="KD76" s="32"/>
      <c r="KE76" s="32"/>
      <c r="KF76" s="32"/>
      <c r="KG76" s="32"/>
      <c r="KH76" s="32"/>
      <c r="KI76" s="32"/>
      <c r="KJ76" s="32"/>
      <c r="KK76" s="32"/>
      <c r="KL76" s="32"/>
      <c r="KM76" s="32"/>
    </row>
    <row r="77" spans="1:299" s="26" customFormat="1">
      <c r="A77" s="40">
        <f>2000000*0.9</f>
        <v>1800000</v>
      </c>
      <c r="B77" s="27" t="s">
        <v>43</v>
      </c>
      <c r="C77" s="48">
        <v>1642345</v>
      </c>
      <c r="D77" s="48">
        <v>1617033.8022310038</v>
      </c>
      <c r="E77" s="48">
        <v>1397584.8969971186</v>
      </c>
      <c r="F77" s="48">
        <v>1352362.880529203</v>
      </c>
      <c r="G77" s="48"/>
      <c r="H77" s="48">
        <v>1307172.6081043018</v>
      </c>
      <c r="I77" s="48"/>
      <c r="J77" s="48">
        <v>1376407.4200159088</v>
      </c>
      <c r="K77" s="48">
        <v>1400233.3595250803</v>
      </c>
      <c r="L77" s="48"/>
      <c r="M77" s="48">
        <v>1428400.6864391346</v>
      </c>
      <c r="N77" s="48">
        <v>1496173.2426225103</v>
      </c>
      <c r="O77" s="48">
        <v>1525098.8672449244</v>
      </c>
      <c r="P77" s="48">
        <v>1532724.7612295891</v>
      </c>
      <c r="Q77" s="48">
        <v>1530356.7441382173</v>
      </c>
      <c r="R77" s="48">
        <v>1490312.7243261354</v>
      </c>
      <c r="S77" s="41"/>
      <c r="T77" s="48">
        <v>1467130.6119299205</v>
      </c>
      <c r="U77" s="48">
        <v>1488458</v>
      </c>
      <c r="V77" s="48">
        <v>1466627</v>
      </c>
      <c r="W77" s="48">
        <v>1446063.6418173178</v>
      </c>
      <c r="X77" s="48">
        <v>1377141</v>
      </c>
      <c r="Y77" s="48">
        <v>1282172</v>
      </c>
      <c r="Z77" s="48">
        <v>1228906</v>
      </c>
      <c r="AA77" s="48">
        <v>1215090</v>
      </c>
      <c r="AB77" s="48">
        <v>1155029</v>
      </c>
      <c r="AC77" s="48">
        <v>1127792</v>
      </c>
      <c r="AD77" s="48">
        <v>1123659</v>
      </c>
      <c r="AE77" s="48">
        <v>1112864</v>
      </c>
      <c r="AF77" s="48">
        <v>1121422</v>
      </c>
      <c r="AG77" s="48">
        <v>1096130</v>
      </c>
      <c r="AH77" s="48">
        <v>1123941</v>
      </c>
      <c r="AI77" s="48">
        <v>1123941</v>
      </c>
      <c r="AJ77" s="48">
        <v>1176014</v>
      </c>
      <c r="AK77" s="48">
        <v>1214667</v>
      </c>
      <c r="AL77" s="48">
        <v>1288841</v>
      </c>
      <c r="AM77" s="48">
        <v>1330195</v>
      </c>
      <c r="AN77" s="48">
        <v>1349261</v>
      </c>
      <c r="AO77" s="48">
        <v>1375272</v>
      </c>
      <c r="AP77" s="48">
        <v>1524178</v>
      </c>
      <c r="AQ77" s="48">
        <v>1593606</v>
      </c>
      <c r="AR77" s="48">
        <v>1662843</v>
      </c>
      <c r="AS77" s="48">
        <v>1811922</v>
      </c>
      <c r="AT77" s="48">
        <v>1864533</v>
      </c>
      <c r="AU77" s="48">
        <v>1947044</v>
      </c>
      <c r="AV77" s="48">
        <v>1927414</v>
      </c>
      <c r="AW77" s="48">
        <v>1939580</v>
      </c>
      <c r="AX77" s="48">
        <v>1931562</v>
      </c>
      <c r="AY77" s="48">
        <v>1976758</v>
      </c>
      <c r="AZ77" s="48"/>
      <c r="BA77" s="48">
        <v>2146346</v>
      </c>
      <c r="BB77" s="48">
        <v>2114779</v>
      </c>
      <c r="BC77" s="48">
        <v>2052713</v>
      </c>
      <c r="BD77" s="48">
        <v>2042360</v>
      </c>
      <c r="BE77" s="48">
        <v>1909004</v>
      </c>
      <c r="BF77" s="48">
        <v>1710988</v>
      </c>
      <c r="BG77" s="48">
        <v>1679456</v>
      </c>
      <c r="BH77" s="48">
        <v>1594090</v>
      </c>
      <c r="BI77" s="48">
        <v>1587064</v>
      </c>
      <c r="BJ77" s="48">
        <v>1596351</v>
      </c>
      <c r="BK77" s="48">
        <v>1621997</v>
      </c>
      <c r="BL77" s="48">
        <v>1686612</v>
      </c>
      <c r="BM77" s="48">
        <v>1696537</v>
      </c>
      <c r="BN77" s="48">
        <v>1773144</v>
      </c>
      <c r="BO77" s="48">
        <v>1809457</v>
      </c>
      <c r="BP77" s="48"/>
      <c r="BQ77" s="48">
        <v>1801770</v>
      </c>
      <c r="BR77" s="48"/>
      <c r="BS77" s="48">
        <v>1841892</v>
      </c>
      <c r="BT77" s="48">
        <v>1886331</v>
      </c>
      <c r="BU77" s="48">
        <v>1954971</v>
      </c>
      <c r="BV77" s="48">
        <v>2026633</v>
      </c>
      <c r="BW77" s="48">
        <v>2118640</v>
      </c>
      <c r="BX77" s="48">
        <v>2131354</v>
      </c>
      <c r="BY77" s="48">
        <v>2088987</v>
      </c>
      <c r="BZ77" s="48">
        <v>2027693</v>
      </c>
      <c r="CA77" s="48">
        <v>1951717</v>
      </c>
      <c r="CB77" s="48">
        <v>1974647</v>
      </c>
      <c r="CC77" s="48">
        <v>2032115</v>
      </c>
      <c r="CD77" s="48">
        <v>2032594</v>
      </c>
      <c r="CE77" s="48">
        <v>2060256</v>
      </c>
      <c r="CF77" s="48">
        <v>2019821</v>
      </c>
      <c r="CG77" s="200">
        <v>2008823</v>
      </c>
      <c r="CH77" s="48">
        <v>1660581</v>
      </c>
      <c r="CI77" s="48">
        <v>1675876</v>
      </c>
      <c r="CJ77" s="48">
        <v>1688667</v>
      </c>
      <c r="CK77" s="48">
        <v>1705893</v>
      </c>
      <c r="CL77" s="48">
        <v>1701643</v>
      </c>
      <c r="CM77" s="48">
        <v>1683808</v>
      </c>
      <c r="CN77" s="48">
        <v>1647339</v>
      </c>
      <c r="CO77" s="48">
        <v>1638868</v>
      </c>
      <c r="CP77" s="48">
        <v>1644819</v>
      </c>
      <c r="CQ77" s="48">
        <v>1665066</v>
      </c>
      <c r="CR77" s="48">
        <v>1665542</v>
      </c>
      <c r="CS77" s="48">
        <v>1675057</v>
      </c>
      <c r="CT77" s="48">
        <v>1727862</v>
      </c>
      <c r="CU77" s="48">
        <v>1706449</v>
      </c>
      <c r="CV77" s="48">
        <v>1706009</v>
      </c>
      <c r="CW77" s="48">
        <v>1644633</v>
      </c>
      <c r="CX77" s="48">
        <v>1742557</v>
      </c>
      <c r="CY77" s="48">
        <v>1648112</v>
      </c>
      <c r="CZ77" s="48"/>
      <c r="DA77" s="48">
        <v>1773151</v>
      </c>
      <c r="DB77" s="48">
        <v>1627929</v>
      </c>
      <c r="DC77" s="48">
        <v>1571056</v>
      </c>
      <c r="DD77" s="48">
        <v>1559105</v>
      </c>
      <c r="DE77" s="48">
        <v>1503091</v>
      </c>
      <c r="DF77" s="48">
        <v>1487462</v>
      </c>
      <c r="DG77" s="48">
        <v>1326118</v>
      </c>
      <c r="DH77" s="48">
        <v>1247299</v>
      </c>
      <c r="DI77" s="48">
        <v>1171248</v>
      </c>
      <c r="DJ77" s="48">
        <v>1055520</v>
      </c>
      <c r="DK77" s="48">
        <v>1082780</v>
      </c>
      <c r="DL77" s="48">
        <v>1129214</v>
      </c>
      <c r="DM77" s="48">
        <v>1135987</v>
      </c>
      <c r="DN77" s="48">
        <v>1170766</v>
      </c>
      <c r="DO77" s="48">
        <v>1178254</v>
      </c>
      <c r="DP77" s="48">
        <v>1208851</v>
      </c>
      <c r="DQ77" s="48"/>
      <c r="DR77" s="48">
        <v>1206579</v>
      </c>
      <c r="DS77" s="48">
        <v>1181276</v>
      </c>
      <c r="DT77" s="48">
        <v>1162339</v>
      </c>
      <c r="DU77" s="48">
        <v>1113902</v>
      </c>
      <c r="DV77" s="48">
        <v>1101076</v>
      </c>
      <c r="DW77" s="48">
        <v>1011233</v>
      </c>
      <c r="DX77" s="48">
        <v>918080</v>
      </c>
      <c r="DY77" s="48">
        <v>873221</v>
      </c>
      <c r="DZ77" s="48">
        <v>901083</v>
      </c>
      <c r="EA77" s="48">
        <v>919822</v>
      </c>
      <c r="EB77" s="48"/>
      <c r="EC77" s="48"/>
      <c r="ED77" s="48"/>
      <c r="EE77" s="48">
        <v>930780</v>
      </c>
      <c r="EF77" s="48"/>
      <c r="EG77" s="48">
        <v>918469</v>
      </c>
      <c r="EH77" s="48"/>
      <c r="EI77" s="48">
        <v>891326</v>
      </c>
      <c r="EJ77" s="48">
        <v>900940</v>
      </c>
      <c r="EK77" s="48">
        <v>871290</v>
      </c>
      <c r="EL77" s="48">
        <v>864313</v>
      </c>
      <c r="EM77" s="48">
        <v>902768</v>
      </c>
      <c r="EN77" s="48">
        <v>905344</v>
      </c>
      <c r="EO77" s="48">
        <v>827500</v>
      </c>
      <c r="EP77" s="48">
        <v>798214</v>
      </c>
      <c r="EQ77" s="48">
        <v>815166</v>
      </c>
      <c r="ER77" s="48">
        <v>815959</v>
      </c>
      <c r="ES77" s="48">
        <v>815782</v>
      </c>
      <c r="ET77" s="48">
        <v>775815</v>
      </c>
      <c r="EU77" s="48">
        <v>857742</v>
      </c>
      <c r="EV77" s="48">
        <v>938415</v>
      </c>
      <c r="EW77" s="48">
        <v>975612</v>
      </c>
      <c r="EX77" s="48">
        <v>1029352</v>
      </c>
      <c r="EY77" s="48">
        <v>1144700</v>
      </c>
      <c r="EZ77" s="48">
        <v>1233125</v>
      </c>
      <c r="FA77" s="48"/>
      <c r="FB77" s="48"/>
      <c r="FC77" s="48">
        <v>1373217</v>
      </c>
      <c r="FD77" s="48"/>
      <c r="FE77" s="48">
        <v>1484690</v>
      </c>
      <c r="FF77" s="48">
        <v>1398844</v>
      </c>
      <c r="FG77" s="48">
        <v>1398848</v>
      </c>
      <c r="FH77" s="48">
        <v>1394546</v>
      </c>
      <c r="FI77" s="48">
        <v>1365786</v>
      </c>
      <c r="FJ77" s="48">
        <v>1333757</v>
      </c>
      <c r="FK77" s="48">
        <v>1492926</v>
      </c>
      <c r="FL77" s="48">
        <v>1486217</v>
      </c>
      <c r="FM77" s="48">
        <v>1467652</v>
      </c>
      <c r="FN77" s="48">
        <v>1398385</v>
      </c>
      <c r="FO77" s="48">
        <v>1422325</v>
      </c>
      <c r="FP77" s="48">
        <v>1491332</v>
      </c>
      <c r="FQ77" s="48">
        <v>1564366</v>
      </c>
      <c r="FR77" s="48">
        <v>1568316</v>
      </c>
      <c r="FS77" s="48">
        <v>1536209</v>
      </c>
      <c r="FT77" s="48"/>
      <c r="FU77" s="48">
        <v>1490364</v>
      </c>
      <c r="FV77" s="48">
        <v>1394497</v>
      </c>
      <c r="FW77" s="48">
        <v>1370041</v>
      </c>
      <c r="FX77" s="48">
        <v>1333380</v>
      </c>
      <c r="FY77" s="48">
        <v>1335367</v>
      </c>
      <c r="FZ77" s="48">
        <v>1290149</v>
      </c>
      <c r="GA77" s="48">
        <v>1239273</v>
      </c>
      <c r="GB77" s="48">
        <v>1144051</v>
      </c>
      <c r="GC77" s="48">
        <v>1130646</v>
      </c>
      <c r="GD77" s="48">
        <v>1169415</v>
      </c>
      <c r="GE77" s="48"/>
      <c r="GF77" s="48">
        <v>1319749</v>
      </c>
      <c r="GG77" s="48">
        <v>1299518</v>
      </c>
      <c r="GH77" s="48">
        <v>1341408</v>
      </c>
      <c r="GI77" s="48">
        <v>1358645</v>
      </c>
      <c r="GJ77" s="48">
        <v>1423071</v>
      </c>
      <c r="GK77" s="48">
        <v>1483679</v>
      </c>
      <c r="GL77" s="48">
        <v>1481880</v>
      </c>
      <c r="GM77" s="48">
        <v>1540018</v>
      </c>
      <c r="GN77" s="48">
        <v>1576248</v>
      </c>
      <c r="GO77" s="48">
        <v>1654762</v>
      </c>
      <c r="GP77" s="48">
        <v>1718149</v>
      </c>
      <c r="GQ77" s="48">
        <v>1723313</v>
      </c>
      <c r="GR77" s="48">
        <v>1746977</v>
      </c>
      <c r="GS77" s="48">
        <v>1767729</v>
      </c>
      <c r="GT77" s="48">
        <v>1754798</v>
      </c>
      <c r="GU77" s="48">
        <v>1682502</v>
      </c>
      <c r="GV77" s="48">
        <v>1691899</v>
      </c>
      <c r="GW77" s="48"/>
      <c r="GX77" s="48"/>
      <c r="GY77" s="48">
        <v>1596550</v>
      </c>
      <c r="GZ77" s="48">
        <v>1622651</v>
      </c>
      <c r="HA77" s="48"/>
      <c r="HB77" s="48">
        <v>1546542</v>
      </c>
      <c r="HC77" s="48">
        <v>1425294</v>
      </c>
      <c r="HD77" s="48">
        <v>1333046</v>
      </c>
      <c r="HE77" s="48">
        <v>1310172</v>
      </c>
      <c r="HF77" s="48">
        <v>1297668</v>
      </c>
      <c r="HG77" s="48">
        <v>1258338</v>
      </c>
      <c r="HH77" s="48">
        <v>1227333</v>
      </c>
      <c r="HI77" s="48">
        <v>1131300</v>
      </c>
      <c r="HJ77" s="48">
        <v>1087062</v>
      </c>
      <c r="HK77" s="48"/>
      <c r="HL77" s="48"/>
      <c r="HM77" s="48">
        <v>1024450</v>
      </c>
      <c r="HN77" s="48">
        <v>971966</v>
      </c>
      <c r="HO77" s="48"/>
      <c r="HP77" s="48"/>
      <c r="HQ77" s="48"/>
      <c r="HR77" s="48"/>
      <c r="HS77" s="48"/>
      <c r="HT77" s="48">
        <v>1015376</v>
      </c>
      <c r="HU77" s="27"/>
      <c r="HV77" s="27"/>
      <c r="HW77" s="27"/>
      <c r="HX77" s="48">
        <v>1011044</v>
      </c>
      <c r="HY77" s="48"/>
      <c r="HZ77" s="48"/>
      <c r="IA77" s="48"/>
      <c r="IB77" s="48">
        <v>1019236</v>
      </c>
      <c r="IC77" s="48"/>
      <c r="ID77" s="48"/>
      <c r="IE77" s="48"/>
      <c r="IF77" s="48">
        <v>975251.03</v>
      </c>
      <c r="IG77" s="48"/>
      <c r="IH77" s="48"/>
      <c r="II77" s="48"/>
      <c r="IJ77" s="48"/>
      <c r="IK77" s="48">
        <v>983852.39</v>
      </c>
      <c r="IL77" s="48"/>
      <c r="IM77" s="48"/>
      <c r="IN77" s="48"/>
      <c r="IO77" s="48">
        <v>994579.65</v>
      </c>
      <c r="IP77" s="48"/>
      <c r="IQ77" s="48"/>
      <c r="IR77" s="48">
        <v>1005440.6</v>
      </c>
      <c r="IS77" s="48"/>
      <c r="IT77" s="48"/>
      <c r="IU77" s="48"/>
      <c r="IV77" s="48"/>
      <c r="IW77" s="48">
        <v>959889.11</v>
      </c>
      <c r="IX77" s="48"/>
      <c r="IY77" s="48"/>
      <c r="IZ77" s="48"/>
      <c r="JA77" s="48"/>
      <c r="JB77" s="48">
        <v>952644.79</v>
      </c>
      <c r="JC77" s="48"/>
      <c r="JD77" s="48"/>
      <c r="JE77" s="48"/>
      <c r="JF77" s="48">
        <v>991573.48</v>
      </c>
      <c r="JG77" s="48">
        <v>987532.17</v>
      </c>
      <c r="JH77" s="48"/>
      <c r="JI77" s="48"/>
      <c r="JJ77" s="48">
        <v>948804.12</v>
      </c>
      <c r="JK77" s="48"/>
      <c r="JL77" s="48"/>
      <c r="JM77" s="48"/>
      <c r="JN77" s="48"/>
      <c r="JO77" s="48">
        <v>919215.38</v>
      </c>
      <c r="JP77" s="27">
        <f t="shared" ref="JP77" si="1211">JO77+JO74</f>
        <v>986950.10456581519</v>
      </c>
      <c r="JQ77" s="27">
        <f t="shared" ref="JQ77" si="1212">JP77+JP74</f>
        <v>943531.53244255227</v>
      </c>
      <c r="JR77" s="27">
        <f t="shared" ref="JR77" si="1213">JQ77+JQ74</f>
        <v>905245.70625752199</v>
      </c>
      <c r="JS77" s="27">
        <f t="shared" ref="JS77" si="1214">JR77+JR74</f>
        <v>972928.95489593328</v>
      </c>
      <c r="JT77" s="27">
        <f t="shared" ref="JT77" si="1215">JS77+JS74</f>
        <v>980705.89945667377</v>
      </c>
      <c r="JU77" s="27">
        <f t="shared" ref="JU77" si="1216">JT77+JT74</f>
        <v>1148841.720195449</v>
      </c>
      <c r="JV77" s="27">
        <f t="shared" ref="JV77" si="1217">JU77+JU74</f>
        <v>1113682.0061911514</v>
      </c>
      <c r="JW77" s="27">
        <f t="shared" ref="JW77" si="1218">JV77+JV74</f>
        <v>1079500.6244430647</v>
      </c>
      <c r="JX77" s="27">
        <f t="shared" ref="JX77" si="1219">JW77+JW74</f>
        <v>1037863.5020069986</v>
      </c>
      <c r="JY77" s="27">
        <f t="shared" ref="JY77" si="1220">JX77+JX74</f>
        <v>1060280.6969783902</v>
      </c>
      <c r="JZ77" s="27">
        <f t="shared" ref="JZ77" si="1221">JY77+JY74</f>
        <v>1056776.6167273398</v>
      </c>
      <c r="KA77" s="27">
        <f t="shared" ref="KA77" si="1222">JZ77+JZ74</f>
        <v>1034420.4353081024</v>
      </c>
      <c r="KB77" s="27">
        <f t="shared" ref="KB77" si="1223">KA77+KA74</f>
        <v>1027160.8657728125</v>
      </c>
      <c r="KC77" s="27">
        <f t="shared" ref="KC77" si="1224">KB77+KB74</f>
        <v>1037680.8048830816</v>
      </c>
      <c r="KD77" s="27">
        <f>KC77+KC74</f>
        <v>1044391.9560802422</v>
      </c>
      <c r="KE77" s="27">
        <f t="shared" ref="KE77" si="1225">KD77+KD74</f>
        <v>1050296.7520292618</v>
      </c>
      <c r="KF77" s="27">
        <f t="shared" ref="KF77" si="1226">KE77+KE74</f>
        <v>1024194.9745408492</v>
      </c>
      <c r="KG77" s="27">
        <f t="shared" ref="KG77" si="1227">KF77+KF74</f>
        <v>1008141.4038756429</v>
      </c>
      <c r="KH77" s="27">
        <f t="shared" ref="KH77" si="1228">KG77+KG74</f>
        <v>1010822.7116166255</v>
      </c>
      <c r="KI77" s="27">
        <f t="shared" ref="KI77" si="1229">KH77+KH74</f>
        <v>1009997.4473452199</v>
      </c>
      <c r="KJ77" s="27">
        <f t="shared" ref="KJ77" si="1230">KI77+KI74</f>
        <v>1021957.3477703969</v>
      </c>
      <c r="KK77" s="27">
        <f t="shared" ref="KK77" si="1231">KJ77+KJ74</f>
        <v>1013191.243045598</v>
      </c>
      <c r="KL77" s="27">
        <f t="shared" ref="KL77" si="1232">KK77+KK74</f>
        <v>1003222.1338825549</v>
      </c>
      <c r="KM77" s="27">
        <f t="shared" ref="KM77" si="1233">KL77+KL74</f>
        <v>999144.58683314559</v>
      </c>
    </row>
    <row r="78" spans="1:299" s="20" customFormat="1">
      <c r="B78" s="6" t="s">
        <v>72</v>
      </c>
      <c r="C78" s="49">
        <f t="shared" ref="C78:R78" si="1234">SUM(C68,C77)</f>
        <v>1980195</v>
      </c>
      <c r="D78" s="49">
        <f t="shared" si="1234"/>
        <v>1787123.8022310038</v>
      </c>
      <c r="E78" s="49">
        <f t="shared" si="1234"/>
        <v>1551364.8969971186</v>
      </c>
      <c r="F78" s="49">
        <f t="shared" si="1234"/>
        <v>1599342.880529203</v>
      </c>
      <c r="G78" s="49">
        <f t="shared" si="1234"/>
        <v>0</v>
      </c>
      <c r="H78" s="49">
        <f t="shared" si="1234"/>
        <v>1500562.6081043018</v>
      </c>
      <c r="I78" s="49">
        <f t="shared" si="1234"/>
        <v>0</v>
      </c>
      <c r="J78" s="49">
        <f t="shared" si="1234"/>
        <v>1548827.4200159088</v>
      </c>
      <c r="K78" s="49">
        <f t="shared" si="1234"/>
        <v>1565663.3595250803</v>
      </c>
      <c r="L78" s="49">
        <f t="shared" si="1234"/>
        <v>0</v>
      </c>
      <c r="M78" s="49">
        <f t="shared" si="1234"/>
        <v>1610140.6864391346</v>
      </c>
      <c r="N78" s="49">
        <f t="shared" si="1234"/>
        <v>1645293.2426225103</v>
      </c>
      <c r="O78" s="49">
        <f t="shared" si="1234"/>
        <v>1699848.8672449244</v>
      </c>
      <c r="P78" s="49">
        <f t="shared" si="1234"/>
        <v>1663204.7612295891</v>
      </c>
      <c r="Q78" s="49">
        <f t="shared" si="1234"/>
        <v>1646856.7441382173</v>
      </c>
      <c r="R78" s="49">
        <f t="shared" si="1234"/>
        <v>1604482.7243261354</v>
      </c>
      <c r="S78" s="42"/>
      <c r="T78" s="49">
        <f t="shared" ref="T78:Y78" si="1235">SUM(T68,T77)</f>
        <v>1676830.6119299205</v>
      </c>
      <c r="U78" s="49">
        <f t="shared" si="1235"/>
        <v>1639908</v>
      </c>
      <c r="V78" s="49">
        <f t="shared" si="1235"/>
        <v>1597107</v>
      </c>
      <c r="W78" s="49">
        <f t="shared" si="1235"/>
        <v>1504313.6418173178</v>
      </c>
      <c r="X78" s="49">
        <f t="shared" si="1235"/>
        <v>1402771</v>
      </c>
      <c r="Y78" s="49">
        <f t="shared" si="1235"/>
        <v>1307802</v>
      </c>
      <c r="Z78" s="49">
        <f t="shared" ref="Z78:AH78" si="1236">SUM(Z68,Z77)</f>
        <v>1291816</v>
      </c>
      <c r="AA78" s="49">
        <f t="shared" si="1236"/>
        <v>1280330</v>
      </c>
      <c r="AB78" s="49">
        <f t="shared" si="1236"/>
        <v>1276189</v>
      </c>
      <c r="AC78" s="49">
        <f t="shared" si="1236"/>
        <v>1195362</v>
      </c>
      <c r="AD78" s="49">
        <f t="shared" si="1236"/>
        <v>1240159</v>
      </c>
      <c r="AE78" s="49">
        <f t="shared" si="1236"/>
        <v>1185094</v>
      </c>
      <c r="AF78" s="49">
        <f t="shared" si="1236"/>
        <v>1226272</v>
      </c>
      <c r="AG78" s="49">
        <f t="shared" si="1236"/>
        <v>1096130</v>
      </c>
      <c r="AH78" s="49">
        <f t="shared" si="1236"/>
        <v>1303351</v>
      </c>
      <c r="AI78" s="49">
        <v>1303351</v>
      </c>
      <c r="AJ78" s="49">
        <f t="shared" ref="AJ78:AQ78" si="1237">SUM(AJ77,AI68)</f>
        <v>1355424</v>
      </c>
      <c r="AK78" s="49">
        <f t="shared" si="1237"/>
        <v>1382427</v>
      </c>
      <c r="AL78" s="49">
        <f t="shared" si="1237"/>
        <v>1468251</v>
      </c>
      <c r="AM78" s="49">
        <f t="shared" si="1237"/>
        <v>1497955</v>
      </c>
      <c r="AN78" s="49">
        <f t="shared" si="1237"/>
        <v>1675461</v>
      </c>
      <c r="AO78" s="49">
        <f t="shared" si="1237"/>
        <v>1769042</v>
      </c>
      <c r="AP78" s="49">
        <f t="shared" si="1237"/>
        <v>1845718</v>
      </c>
      <c r="AQ78" s="49">
        <f t="shared" si="1237"/>
        <v>1943106</v>
      </c>
      <c r="AR78" s="49">
        <f t="shared" ref="AR78:AY78" si="1238">SUM(AR77,AQ68)</f>
        <v>2072923</v>
      </c>
      <c r="AS78" s="49">
        <f t="shared" si="1238"/>
        <v>2086862</v>
      </c>
      <c r="AT78" s="49">
        <f t="shared" si="1238"/>
        <v>2183743</v>
      </c>
      <c r="AU78" s="49">
        <f t="shared" si="1238"/>
        <v>2173054</v>
      </c>
      <c r="AV78" s="49">
        <f t="shared" si="1238"/>
        <v>2160414</v>
      </c>
      <c r="AW78" s="49">
        <f t="shared" si="1238"/>
        <v>2258790</v>
      </c>
      <c r="AX78" s="49">
        <f t="shared" si="1238"/>
        <v>2250772</v>
      </c>
      <c r="AY78" s="49">
        <f t="shared" si="1238"/>
        <v>2277328</v>
      </c>
      <c r="AZ78" s="49"/>
      <c r="BA78" s="49">
        <f t="shared" ref="BA78:BO78" si="1239">SUM(BA77,AZ68)</f>
        <v>2507496</v>
      </c>
      <c r="BB78" s="49">
        <f t="shared" si="1239"/>
        <v>2350109</v>
      </c>
      <c r="BC78" s="49">
        <f t="shared" si="1239"/>
        <v>2246103</v>
      </c>
      <c r="BD78" s="49">
        <f t="shared" si="1239"/>
        <v>2275360</v>
      </c>
      <c r="BE78" s="49">
        <f t="shared" si="1239"/>
        <v>2111714</v>
      </c>
      <c r="BF78" s="49">
        <f t="shared" si="1239"/>
        <v>1995248</v>
      </c>
      <c r="BG78" s="49">
        <f t="shared" si="1239"/>
        <v>1917116</v>
      </c>
      <c r="BH78" s="49">
        <f t="shared" si="1239"/>
        <v>1922620</v>
      </c>
      <c r="BI78" s="49">
        <f t="shared" si="1239"/>
        <v>1896954</v>
      </c>
      <c r="BJ78" s="49">
        <f t="shared" si="1239"/>
        <v>1899251</v>
      </c>
      <c r="BK78" s="49">
        <f t="shared" si="1239"/>
        <v>1908587</v>
      </c>
      <c r="BL78" s="49">
        <f t="shared" si="1239"/>
        <v>1917282</v>
      </c>
      <c r="BM78" s="49">
        <f t="shared" si="1239"/>
        <v>2022737</v>
      </c>
      <c r="BN78" s="49">
        <f t="shared" si="1239"/>
        <v>2050414</v>
      </c>
      <c r="BO78" s="49">
        <f t="shared" si="1239"/>
        <v>1965567</v>
      </c>
      <c r="BP78" s="49"/>
      <c r="BQ78" s="49">
        <f>SUM(BQ77,BP68)</f>
        <v>2044090</v>
      </c>
      <c r="BR78" s="49">
        <f>SUM(BR77,BQ68)</f>
        <v>0</v>
      </c>
      <c r="BS78" s="49">
        <f t="shared" ref="BS78:BY78" si="1240">SUM(BS77,BR68)</f>
        <v>2189062</v>
      </c>
      <c r="BT78" s="49">
        <f t="shared" si="1240"/>
        <v>2242821</v>
      </c>
      <c r="BU78" s="49">
        <f t="shared" si="1240"/>
        <v>2274181</v>
      </c>
      <c r="BV78" s="49">
        <f t="shared" si="1240"/>
        <v>2301573</v>
      </c>
      <c r="BW78" s="49">
        <f t="shared" si="1240"/>
        <v>2228150</v>
      </c>
      <c r="BX78" s="49">
        <f t="shared" si="1240"/>
        <v>2152324</v>
      </c>
      <c r="BY78" s="49">
        <f t="shared" si="1240"/>
        <v>2133257</v>
      </c>
      <c r="BZ78" s="49">
        <f>SUM(BZ77,BY68)</f>
        <v>2106913</v>
      </c>
      <c r="CA78" s="49">
        <f t="shared" ref="CA78:CG78" si="1241">SUM(CA77,BZ68)</f>
        <v>2133457</v>
      </c>
      <c r="CB78" s="49">
        <f t="shared" si="1241"/>
        <v>2165707</v>
      </c>
      <c r="CC78" s="49">
        <f t="shared" si="1241"/>
        <v>2181235</v>
      </c>
      <c r="CD78" s="49">
        <f t="shared" si="1241"/>
        <v>2137444</v>
      </c>
      <c r="CE78" s="49">
        <f t="shared" si="1241"/>
        <v>2148796</v>
      </c>
      <c r="CF78" s="49">
        <f t="shared" si="1241"/>
        <v>2131661</v>
      </c>
      <c r="CG78" s="201">
        <f t="shared" si="1241"/>
        <v>2167263</v>
      </c>
      <c r="CH78" s="49">
        <f t="shared" ref="CH78:CQ78" si="1242">SUM(CH77,CG68)</f>
        <v>1711841</v>
      </c>
      <c r="CI78" s="49">
        <f t="shared" si="1242"/>
        <v>1736456</v>
      </c>
      <c r="CJ78" s="49">
        <f t="shared" si="1242"/>
        <v>1711967</v>
      </c>
      <c r="CK78" s="49">
        <f t="shared" si="1242"/>
        <v>1712883</v>
      </c>
      <c r="CL78" s="49">
        <f t="shared" si="1242"/>
        <v>1724943</v>
      </c>
      <c r="CM78" s="49">
        <f t="shared" si="1242"/>
        <v>1711768</v>
      </c>
      <c r="CN78" s="49">
        <f t="shared" si="1242"/>
        <v>1754519</v>
      </c>
      <c r="CO78" s="49">
        <f t="shared" si="1242"/>
        <v>1715758</v>
      </c>
      <c r="CP78" s="49">
        <f t="shared" si="1242"/>
        <v>1745009</v>
      </c>
      <c r="CQ78" s="49">
        <f t="shared" si="1242"/>
        <v>1853796</v>
      </c>
      <c r="CR78" s="49">
        <f t="shared" ref="CR78:EK78" si="1243">SUM(CR77,CQ68)</f>
        <v>1812332</v>
      </c>
      <c r="CS78" s="49">
        <f t="shared" si="1243"/>
        <v>1805537</v>
      </c>
      <c r="CT78" s="49">
        <f t="shared" si="1243"/>
        <v>1853682</v>
      </c>
      <c r="CU78" s="49">
        <f t="shared" si="1243"/>
        <v>1818289</v>
      </c>
      <c r="CV78" s="49">
        <f t="shared" si="1243"/>
        <v>1894739</v>
      </c>
      <c r="CW78" s="49">
        <f t="shared" si="1243"/>
        <v>1924233</v>
      </c>
      <c r="CX78" s="49">
        <f t="shared" si="1243"/>
        <v>1889347</v>
      </c>
      <c r="CY78" s="49">
        <f t="shared" si="1243"/>
        <v>1860142</v>
      </c>
      <c r="CZ78" s="49">
        <f t="shared" si="1243"/>
        <v>0</v>
      </c>
      <c r="DA78" s="49">
        <f t="shared" si="1243"/>
        <v>1773151</v>
      </c>
      <c r="DB78" s="49">
        <f t="shared" si="1243"/>
        <v>1818989</v>
      </c>
      <c r="DC78" s="49">
        <f t="shared" si="1243"/>
        <v>1710856</v>
      </c>
      <c r="DD78" s="49">
        <f t="shared" si="1243"/>
        <v>1687255</v>
      </c>
      <c r="DE78" s="49">
        <f t="shared" si="1243"/>
        <v>1621921</v>
      </c>
      <c r="DF78" s="49">
        <f t="shared" si="1243"/>
        <v>1592312</v>
      </c>
      <c r="DG78" s="49">
        <f t="shared" si="1243"/>
        <v>1416988</v>
      </c>
      <c r="DH78" s="49">
        <f t="shared" si="1243"/>
        <v>1326519</v>
      </c>
      <c r="DI78" s="49">
        <f t="shared" si="1243"/>
        <v>1292408</v>
      </c>
      <c r="DJ78" s="49">
        <f t="shared" si="1243"/>
        <v>1183670</v>
      </c>
      <c r="DK78" s="49">
        <f t="shared" si="1243"/>
        <v>1234230</v>
      </c>
      <c r="DL78" s="49">
        <f t="shared" si="1243"/>
        <v>1243384</v>
      </c>
      <c r="DM78" s="49">
        <f t="shared" si="1243"/>
        <v>1252487</v>
      </c>
      <c r="DN78" s="49">
        <f t="shared" si="1243"/>
        <v>1205716</v>
      </c>
      <c r="DO78" s="49">
        <f t="shared" si="1243"/>
        <v>1201554</v>
      </c>
      <c r="DP78" s="49">
        <f t="shared" si="1243"/>
        <v>1222831</v>
      </c>
      <c r="DQ78" s="49">
        <f t="shared" si="1243"/>
        <v>109510</v>
      </c>
      <c r="DR78" s="49">
        <f t="shared" si="1243"/>
        <v>1283469</v>
      </c>
      <c r="DS78" s="49">
        <f t="shared" si="1243"/>
        <v>1225546</v>
      </c>
      <c r="DT78" s="49">
        <f t="shared" si="1243"/>
        <v>1187969</v>
      </c>
      <c r="DU78" s="49">
        <f t="shared" si="1243"/>
        <v>1165162</v>
      </c>
      <c r="DV78" s="49">
        <f t="shared" si="1243"/>
        <v>1117386</v>
      </c>
      <c r="DW78" s="49">
        <f t="shared" si="1243"/>
        <v>1013563</v>
      </c>
      <c r="DX78" s="49">
        <f t="shared" si="1243"/>
        <v>932060</v>
      </c>
      <c r="DY78" s="49">
        <f t="shared" si="1243"/>
        <v>887201</v>
      </c>
      <c r="DZ78" s="49">
        <f t="shared" si="1243"/>
        <v>924383</v>
      </c>
      <c r="EA78" s="49">
        <f t="shared" si="1243"/>
        <v>978072</v>
      </c>
      <c r="EB78" s="49">
        <f t="shared" si="1243"/>
        <v>0</v>
      </c>
      <c r="EC78" s="49">
        <f t="shared" si="1243"/>
        <v>0</v>
      </c>
      <c r="ED78" s="49">
        <f t="shared" si="1243"/>
        <v>0</v>
      </c>
      <c r="EE78" s="49">
        <f t="shared" si="1243"/>
        <v>937770</v>
      </c>
      <c r="EF78" s="49">
        <f t="shared" si="1243"/>
        <v>0</v>
      </c>
      <c r="EG78" s="49">
        <f t="shared" si="1243"/>
        <v>946429</v>
      </c>
      <c r="EH78" s="49">
        <f t="shared" si="1243"/>
        <v>0</v>
      </c>
      <c r="EI78" s="49">
        <f t="shared" si="1243"/>
        <v>965886</v>
      </c>
      <c r="EJ78" s="49">
        <f t="shared" si="1243"/>
        <v>921910</v>
      </c>
      <c r="EK78" s="49">
        <f t="shared" si="1243"/>
        <v>908570</v>
      </c>
      <c r="EL78" s="49">
        <f t="shared" ref="EL78" si="1244">SUM(EL77,EK68)</f>
        <v>1008773</v>
      </c>
      <c r="EM78" s="49">
        <f t="shared" ref="EM78:EN78" si="1245">SUM(EM77,EL68)</f>
        <v>988978</v>
      </c>
      <c r="EN78" s="49">
        <f t="shared" si="1245"/>
        <v>954274</v>
      </c>
      <c r="EO78" s="49">
        <f t="shared" ref="EO78" si="1246">SUM(EO77,EN68)</f>
        <v>892740</v>
      </c>
      <c r="EP78" s="49">
        <f t="shared" ref="EP78" si="1247">SUM(EP77,EO68)</f>
        <v>900734</v>
      </c>
      <c r="EQ78" s="49">
        <f t="shared" ref="EQ78:ES78" si="1248">SUM(EQ77,EP68)</f>
        <v>982926</v>
      </c>
      <c r="ER78" s="49">
        <f t="shared" si="1248"/>
        <v>1034979</v>
      </c>
      <c r="ES78" s="49">
        <f t="shared" si="1248"/>
        <v>1153632</v>
      </c>
      <c r="ET78" s="49">
        <f>SUM(ET77,ES68)</f>
        <v>1241815</v>
      </c>
      <c r="EU78" s="49">
        <f>SUM(EU77,ET68)</f>
        <v>1165302</v>
      </c>
      <c r="EV78" s="49">
        <f t="shared" ref="EV78:EX78" si="1249">SUM(EV77,EU68)</f>
        <v>1471985</v>
      </c>
      <c r="EW78" s="49">
        <f t="shared" si="1249"/>
        <v>1576752</v>
      </c>
      <c r="EX78" s="49">
        <f t="shared" si="1249"/>
        <v>1597872</v>
      </c>
      <c r="EY78" s="49">
        <f>SUM(EY77,EX68)</f>
        <v>1615360</v>
      </c>
      <c r="EZ78" s="49">
        <f>SUM(EZ77,EY68)</f>
        <v>1703785</v>
      </c>
      <c r="FA78" s="49">
        <f t="shared" ref="FA78:FC78" si="1250">SUM(FA77,EZ68)</f>
        <v>90870</v>
      </c>
      <c r="FB78" s="49">
        <f t="shared" si="1250"/>
        <v>237660</v>
      </c>
      <c r="FC78" s="49">
        <f t="shared" si="1250"/>
        <v>1725047</v>
      </c>
      <c r="FD78" s="49">
        <f t="shared" ref="FD78" si="1251">SUM(FD77,FC68)</f>
        <v>170090</v>
      </c>
      <c r="FE78" s="49">
        <f t="shared" ref="FE78" si="1252">SUM(FE77,FD68)</f>
        <v>1706040</v>
      </c>
      <c r="FF78" s="49">
        <f t="shared" ref="FF78" si="1253">SUM(FF77,FE68)</f>
        <v>1686668.9</v>
      </c>
      <c r="FG78" s="49">
        <f t="shared" ref="FG78:FN78" si="1254">SUM(FG77,FF68)</f>
        <v>1557288</v>
      </c>
      <c r="FH78" s="49">
        <f t="shared" si="1254"/>
        <v>1783656</v>
      </c>
      <c r="FI78" s="49">
        <f t="shared" si="1254"/>
        <v>1747906</v>
      </c>
      <c r="FJ78" s="49">
        <f t="shared" si="1254"/>
        <v>1694907</v>
      </c>
      <c r="FK78" s="49">
        <f t="shared" si="1254"/>
        <v>1597776</v>
      </c>
      <c r="FL78" s="49">
        <f t="shared" si="1254"/>
        <v>1546797</v>
      </c>
      <c r="FM78" s="49">
        <f t="shared" si="1254"/>
        <v>1598132</v>
      </c>
      <c r="FN78" s="49">
        <f t="shared" si="1254"/>
        <v>1561485</v>
      </c>
      <c r="FO78" s="49">
        <f t="shared" ref="FO78" si="1255">SUM(FO77,FN68)</f>
        <v>1503875</v>
      </c>
      <c r="FP78" s="49">
        <f t="shared" ref="FP78:FS78" si="1256">SUM(FP77,FO68)</f>
        <v>1698702</v>
      </c>
      <c r="FQ78" s="49">
        <f t="shared" si="1256"/>
        <v>1725136</v>
      </c>
      <c r="FR78" s="49">
        <f t="shared" si="1256"/>
        <v>1768696</v>
      </c>
      <c r="FS78" s="49">
        <f t="shared" si="1256"/>
        <v>1669019</v>
      </c>
      <c r="FT78" s="49">
        <f t="shared" ref="FT78" si="1257">SUM(FT77,FS68)</f>
        <v>223680</v>
      </c>
      <c r="FU78" s="49">
        <f t="shared" ref="FU78:GB78" si="1258">SUM(FU77,FT68)</f>
        <v>1541624</v>
      </c>
      <c r="FV78" s="49">
        <f t="shared" si="1258"/>
        <v>1492357</v>
      </c>
      <c r="FW78" s="49">
        <f t="shared" si="1258"/>
        <v>1449261</v>
      </c>
      <c r="FX78" s="49">
        <f t="shared" si="1258"/>
        <v>1386970</v>
      </c>
      <c r="FY78" s="49">
        <f t="shared" si="1258"/>
        <v>1419247</v>
      </c>
      <c r="FZ78" s="49">
        <f t="shared" si="1258"/>
        <v>1339079</v>
      </c>
      <c r="GA78" s="49">
        <f t="shared" si="1258"/>
        <v>1250923</v>
      </c>
      <c r="GB78" s="49">
        <f t="shared" si="1258"/>
        <v>1232591</v>
      </c>
      <c r="GC78" s="49">
        <f t="shared" ref="GC78" si="1259">SUM(GC77,GB68)</f>
        <v>1293746</v>
      </c>
      <c r="GD78" s="49">
        <f t="shared" ref="GD78" si="1260">SUM(GD77,GC68)</f>
        <v>1397755</v>
      </c>
      <c r="GE78" s="49">
        <f t="shared" ref="GE78" si="1261">SUM(GE77,GD68)</f>
        <v>159139</v>
      </c>
      <c r="GF78" s="49">
        <f t="shared" ref="GF78:GJ78" si="1262">SUM(GF77,GE68)</f>
        <v>1361689</v>
      </c>
      <c r="GG78" s="49">
        <f t="shared" si="1262"/>
        <v>1471938</v>
      </c>
      <c r="GH78" s="49">
        <f t="shared" si="1262"/>
        <v>1448588</v>
      </c>
      <c r="GI78" s="49">
        <f t="shared" si="1262"/>
        <v>1542715</v>
      </c>
      <c r="GJ78" s="49">
        <f t="shared" si="1262"/>
        <v>1518601</v>
      </c>
      <c r="GK78" s="49">
        <f t="shared" ref="GK78" si="1263">SUM(GK77,GJ68)</f>
        <v>1504649</v>
      </c>
      <c r="GL78" s="49">
        <f t="shared" ref="GL78" si="1264">SUM(GL77,GK68)</f>
        <v>1654300</v>
      </c>
      <c r="GM78" s="49">
        <f t="shared" ref="GM78" si="1265">SUM(GM77,GL68)</f>
        <v>1649528</v>
      </c>
      <c r="GN78" s="49">
        <f t="shared" ref="GN78" si="1266">SUM(GN77,GM68)</f>
        <v>1967688</v>
      </c>
      <c r="GO78" s="49">
        <f t="shared" ref="GO78" si="1267">SUM(GO77,GN68)</f>
        <v>1848152</v>
      </c>
      <c r="GP78" s="49">
        <f t="shared" ref="GP78" si="1268">SUM(GP77,GO68)</f>
        <v>1816009</v>
      </c>
      <c r="GQ78" s="49">
        <f t="shared" ref="GQ78:GR78" si="1269">SUM(GQ77,GP68)</f>
        <v>1739623</v>
      </c>
      <c r="GR78" s="49">
        <f t="shared" si="1269"/>
        <v>1835517</v>
      </c>
      <c r="GS78" s="49">
        <f t="shared" ref="GS78" si="1270">SUM(GS77,GR68)</f>
        <v>1816659</v>
      </c>
      <c r="GT78" s="49">
        <f t="shared" ref="GT78" si="1271">SUM(GT77,GS68)</f>
        <v>1815378</v>
      </c>
      <c r="GU78" s="49">
        <f t="shared" ref="GU78" si="1272">SUM(GU77,GT68)</f>
        <v>1775702</v>
      </c>
      <c r="GV78" s="49">
        <f t="shared" ref="GV78" si="1273">SUM(GV77,GU68)</f>
        <v>1796749</v>
      </c>
      <c r="GW78" s="49">
        <f t="shared" ref="GW78" si="1274">SUM(GW77,GV68)</f>
        <v>0</v>
      </c>
      <c r="GX78" s="49">
        <f t="shared" ref="GX78" si="1275">SUM(GX77,GW68)</f>
        <v>55920</v>
      </c>
      <c r="GY78" s="49">
        <f t="shared" ref="GY78" si="1276">SUM(GY77,GX68)</f>
        <v>1811725.5</v>
      </c>
      <c r="GZ78" s="49">
        <f t="shared" ref="GZ78" si="1277">SUM(GZ77,GY68)</f>
        <v>1727501</v>
      </c>
      <c r="HA78" s="49">
        <f t="shared" ref="HA78" si="1278">SUM(HA77,GZ68)</f>
        <v>2330</v>
      </c>
      <c r="HB78" s="49">
        <f t="shared" ref="HB78" si="1279">SUM(HB77,HA68)</f>
        <v>1572172</v>
      </c>
      <c r="HC78" s="49">
        <f t="shared" ref="HC78" si="1280">SUM(HC77,HB68)</f>
        <v>1485874</v>
      </c>
      <c r="HD78" s="49">
        <f t="shared" ref="HD78:HE78" si="1281">SUM(HD77,HC68)</f>
        <v>1405276</v>
      </c>
      <c r="HE78" s="49">
        <f t="shared" si="1281"/>
        <v>1328812</v>
      </c>
      <c r="HF78" s="49">
        <f t="shared" ref="HF78" si="1282">SUM(HF77,HE68)</f>
        <v>1313978</v>
      </c>
      <c r="HG78" s="49">
        <f t="shared" ref="HG78" si="1283">SUM(HG77,HF68)</f>
        <v>1307268</v>
      </c>
      <c r="HH78" s="49">
        <f t="shared" ref="HH78" si="1284">SUM(HH77,HG68)</f>
        <v>1269273</v>
      </c>
      <c r="HI78" s="49">
        <f t="shared" ref="HI78:HJ78" si="1285">SUM(HI77,HH68)</f>
        <v>1201200</v>
      </c>
      <c r="HJ78" s="49">
        <f t="shared" si="1285"/>
        <v>1254822</v>
      </c>
      <c r="HK78" s="49">
        <f t="shared" ref="HK78" si="1286">SUM(HK77,HJ68)</f>
        <v>0</v>
      </c>
      <c r="HL78" s="49">
        <f t="shared" ref="HL78" si="1287">SUM(HL77,HK68)</f>
        <v>0</v>
      </c>
      <c r="HM78" s="49">
        <f t="shared" ref="HM78:HN78" si="1288">SUM(HM77,HL68)</f>
        <v>1038430</v>
      </c>
      <c r="HN78" s="49">
        <f t="shared" si="1288"/>
        <v>995266</v>
      </c>
      <c r="HO78" s="49">
        <f t="shared" ref="HO78" si="1289">SUM(HO77,HN68)</f>
        <v>90870</v>
      </c>
      <c r="HP78" s="49">
        <f t="shared" ref="HP78" si="1290">SUM(HP77,HO68)</f>
        <v>46600</v>
      </c>
      <c r="HQ78" s="49">
        <f t="shared" ref="HQ78" si="1291">SUM(HQ77,HP68)</f>
        <v>193692.9</v>
      </c>
      <c r="HR78" s="49">
        <f t="shared" ref="HR78" si="1292">SUM(HR77,HQ68)</f>
        <v>142479.5</v>
      </c>
      <c r="HS78" s="49">
        <f t="shared" ref="HS78" si="1293">SUM(HS77,HR68)</f>
        <v>87165.299999999988</v>
      </c>
      <c r="HT78" s="49">
        <f t="shared" ref="HT78" si="1294">SUM(HT77,HS68)</f>
        <v>1096926</v>
      </c>
      <c r="HU78" s="42">
        <f t="shared" ref="HU78:HZ78" si="1295">HU77/$A$77</f>
        <v>0</v>
      </c>
      <c r="HV78" s="42">
        <f t="shared" si="1295"/>
        <v>0</v>
      </c>
      <c r="HW78" s="42">
        <f t="shared" si="1295"/>
        <v>0</v>
      </c>
      <c r="HX78" s="42">
        <f t="shared" si="1295"/>
        <v>0.56169111111111114</v>
      </c>
      <c r="HY78" s="42">
        <f t="shared" si="1295"/>
        <v>0</v>
      </c>
      <c r="HZ78" s="42">
        <f t="shared" si="1295"/>
        <v>0</v>
      </c>
      <c r="IA78" s="42">
        <f t="shared" ref="IA78:IE78" si="1296">IA77/$A$77</f>
        <v>0</v>
      </c>
      <c r="IB78" s="42">
        <f t="shared" si="1296"/>
        <v>0.5662422222222222</v>
      </c>
      <c r="IC78" s="42">
        <f t="shared" si="1296"/>
        <v>0</v>
      </c>
      <c r="ID78" s="42">
        <f t="shared" si="1296"/>
        <v>0</v>
      </c>
      <c r="IE78" s="42">
        <f t="shared" si="1296"/>
        <v>0</v>
      </c>
      <c r="IF78" s="42">
        <f t="shared" ref="IF78:II78" si="1297">IF77/$A$77</f>
        <v>0.54180612777777781</v>
      </c>
      <c r="IG78" s="42">
        <f t="shared" si="1297"/>
        <v>0</v>
      </c>
      <c r="IH78" s="42">
        <f t="shared" si="1297"/>
        <v>0</v>
      </c>
      <c r="II78" s="42">
        <f t="shared" si="1297"/>
        <v>0</v>
      </c>
      <c r="IJ78" s="42">
        <f t="shared" ref="IJ78:IK78" si="1298">IJ77/$A$77</f>
        <v>0</v>
      </c>
      <c r="IK78" s="42">
        <f t="shared" si="1298"/>
        <v>0.54658466111111115</v>
      </c>
      <c r="IL78" s="42">
        <f t="shared" ref="IL78:IO78" si="1299">IL77/$A$77</f>
        <v>0</v>
      </c>
      <c r="IM78" s="42">
        <f t="shared" si="1299"/>
        <v>0</v>
      </c>
      <c r="IN78" s="42">
        <f t="shared" si="1299"/>
        <v>0</v>
      </c>
      <c r="IO78" s="42">
        <f t="shared" si="1299"/>
        <v>0.55254424999999996</v>
      </c>
      <c r="IP78" s="42">
        <f t="shared" ref="IP78:IR78" si="1300">IP77/$A$77</f>
        <v>0</v>
      </c>
      <c r="IQ78" s="42">
        <f t="shared" si="1300"/>
        <v>0</v>
      </c>
      <c r="IR78" s="42">
        <f t="shared" si="1300"/>
        <v>0.55857811111111111</v>
      </c>
      <c r="IS78" s="42">
        <f t="shared" ref="IS78:IV78" si="1301">IS77/$A$77</f>
        <v>0</v>
      </c>
      <c r="IT78" s="42">
        <f t="shared" si="1301"/>
        <v>0</v>
      </c>
      <c r="IU78" s="42">
        <f t="shared" si="1301"/>
        <v>0</v>
      </c>
      <c r="IV78" s="42">
        <f t="shared" si="1301"/>
        <v>0</v>
      </c>
      <c r="IW78" s="42">
        <f t="shared" ref="IW78:IZ78" si="1302">IW77/$A$77</f>
        <v>0.53327172777777776</v>
      </c>
      <c r="IX78" s="42">
        <f t="shared" si="1302"/>
        <v>0</v>
      </c>
      <c r="IY78" s="42">
        <f t="shared" si="1302"/>
        <v>0</v>
      </c>
      <c r="IZ78" s="42">
        <f t="shared" si="1302"/>
        <v>0</v>
      </c>
      <c r="JA78" s="42">
        <f t="shared" ref="JA78:JE78" si="1303">JA77/$A$77</f>
        <v>0</v>
      </c>
      <c r="JB78" s="42">
        <f t="shared" si="1303"/>
        <v>0.52924710555555554</v>
      </c>
      <c r="JC78" s="42">
        <f t="shared" si="1303"/>
        <v>0</v>
      </c>
      <c r="JD78" s="42">
        <f t="shared" si="1303"/>
        <v>0</v>
      </c>
      <c r="JE78" s="42">
        <f t="shared" si="1303"/>
        <v>0</v>
      </c>
      <c r="JF78" s="42">
        <f t="shared" ref="JF78:JI78" si="1304">JF77/$A$77</f>
        <v>0.55087415555555552</v>
      </c>
      <c r="JG78" s="42">
        <f t="shared" si="1304"/>
        <v>0.54862898333333332</v>
      </c>
      <c r="JH78" s="42">
        <f t="shared" si="1304"/>
        <v>0</v>
      </c>
      <c r="JI78" s="42">
        <f t="shared" si="1304"/>
        <v>0</v>
      </c>
      <c r="JJ78" s="42">
        <f t="shared" ref="JJ78:JN78" si="1305">JJ77/$A$77</f>
        <v>0.52711339999999995</v>
      </c>
      <c r="JK78" s="42">
        <f t="shared" si="1305"/>
        <v>0</v>
      </c>
      <c r="JL78" s="42">
        <f t="shared" si="1305"/>
        <v>0</v>
      </c>
      <c r="JM78" s="42">
        <f t="shared" si="1305"/>
        <v>0</v>
      </c>
      <c r="JN78" s="42">
        <f t="shared" si="1305"/>
        <v>0</v>
      </c>
      <c r="JO78" s="42">
        <f t="shared" ref="JO78:JR78" si="1306">JO77/$A$77</f>
        <v>0.51067521111111114</v>
      </c>
      <c r="JP78" s="42">
        <f t="shared" si="1306"/>
        <v>0.54830561364767505</v>
      </c>
      <c r="JQ78" s="42">
        <f t="shared" si="1306"/>
        <v>0.52418418469030681</v>
      </c>
      <c r="JR78" s="42">
        <f t="shared" si="1306"/>
        <v>0.50291428125417892</v>
      </c>
      <c r="JS78" s="42">
        <f t="shared" ref="JS78:JV78" si="1307">JS77/$A$77</f>
        <v>0.54051608605329626</v>
      </c>
      <c r="JT78" s="42">
        <f t="shared" si="1307"/>
        <v>0.54483661080926316</v>
      </c>
      <c r="JU78" s="42">
        <f t="shared" si="1307"/>
        <v>0.63824540010858277</v>
      </c>
      <c r="JV78" s="42">
        <f t="shared" si="1307"/>
        <v>0.61871222566175077</v>
      </c>
      <c r="JW78" s="42">
        <f t="shared" ref="JW78:JZ78" si="1308">JW77/$A$77</f>
        <v>0.59972256913503597</v>
      </c>
      <c r="JX78" s="42">
        <f t="shared" si="1308"/>
        <v>0.57659083444833259</v>
      </c>
      <c r="JY78" s="42">
        <f t="shared" si="1308"/>
        <v>0.58904483165466126</v>
      </c>
      <c r="JZ78" s="42">
        <f t="shared" si="1308"/>
        <v>0.58709812040407772</v>
      </c>
      <c r="KA78" s="42">
        <f t="shared" ref="KA78:KE78" si="1309">KA77/$A$77</f>
        <v>0.57467801961561249</v>
      </c>
      <c r="KB78" s="42">
        <f t="shared" si="1309"/>
        <v>0.57064492542934031</v>
      </c>
      <c r="KC78" s="42">
        <f t="shared" si="1309"/>
        <v>0.57648933604615649</v>
      </c>
      <c r="KD78" s="42">
        <f t="shared" si="1309"/>
        <v>0.58021775337791237</v>
      </c>
      <c r="KE78" s="42">
        <f t="shared" si="1309"/>
        <v>0.58349819557181215</v>
      </c>
      <c r="KF78" s="42">
        <f t="shared" ref="KF78:KI78" si="1310">KF77/$A$77</f>
        <v>0.56899720807824961</v>
      </c>
      <c r="KG78" s="42">
        <f t="shared" si="1310"/>
        <v>0.56007855770869053</v>
      </c>
      <c r="KH78" s="42">
        <f t="shared" si="1310"/>
        <v>0.56156817312034757</v>
      </c>
      <c r="KI78" s="42">
        <f t="shared" si="1310"/>
        <v>0.56110969296956659</v>
      </c>
      <c r="KJ78" s="42">
        <f t="shared" ref="KJ78:KM78" si="1311">KJ77/$A$77</f>
        <v>0.56775408209466494</v>
      </c>
      <c r="KK78" s="42">
        <f t="shared" si="1311"/>
        <v>0.5628840239142211</v>
      </c>
      <c r="KL78" s="42">
        <f t="shared" si="1311"/>
        <v>0.55734562993475278</v>
      </c>
      <c r="KM78" s="42">
        <f t="shared" si="1311"/>
        <v>0.55508032601841417</v>
      </c>
    </row>
    <row r="79" spans="1:299" s="45" customFormat="1"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7"/>
      <c r="BM79" s="107"/>
      <c r="BN79" s="107"/>
      <c r="BO79" s="107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7"/>
      <c r="CA79" s="107"/>
      <c r="CB79" s="107"/>
      <c r="CC79" s="107"/>
      <c r="CD79" s="107"/>
      <c r="CE79" s="107"/>
      <c r="CF79" s="107"/>
      <c r="CG79" s="107"/>
      <c r="CH79" s="107"/>
      <c r="CK79" s="134"/>
      <c r="CL79" s="134"/>
      <c r="CM79" s="134"/>
      <c r="DE79" s="136"/>
      <c r="DF79" s="136"/>
      <c r="DG79" s="136"/>
      <c r="DH79" s="136"/>
      <c r="DI79" s="136"/>
      <c r="DN79" s="179"/>
      <c r="DW79" s="136"/>
      <c r="DX79" s="136"/>
      <c r="DY79" s="136"/>
      <c r="DZ79" s="136"/>
      <c r="EA79" s="136"/>
      <c r="EB79" s="136"/>
      <c r="EC79" s="136"/>
      <c r="FU79" s="180"/>
      <c r="GO79" s="122"/>
      <c r="GP79" s="122"/>
      <c r="GQ79" s="122"/>
      <c r="GR79" s="122"/>
      <c r="GS79" s="122"/>
      <c r="GT79" s="122"/>
      <c r="GU79" s="122"/>
      <c r="GV79" s="122"/>
      <c r="GW79" s="122"/>
      <c r="GX79" s="122"/>
      <c r="GY79" s="122"/>
      <c r="GZ79" s="122"/>
    </row>
    <row r="80" spans="1:299" s="44" customFormat="1">
      <c r="B80" s="105"/>
      <c r="C80" s="105"/>
      <c r="D80" s="105"/>
      <c r="E80" s="105"/>
      <c r="F80" s="105"/>
      <c r="G80" s="105"/>
      <c r="H80" s="105"/>
      <c r="I80" s="105"/>
      <c r="J80" s="105"/>
      <c r="K80" s="105"/>
      <c r="L80" s="105"/>
      <c r="M80" s="105"/>
      <c r="N80" s="105"/>
      <c r="O80" s="105"/>
      <c r="P80" s="106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BO80" s="191"/>
      <c r="BP80" s="134"/>
      <c r="BQ80" s="134"/>
      <c r="BR80" s="134"/>
      <c r="BS80" s="134"/>
      <c r="BT80" s="134"/>
      <c r="BU80" s="134"/>
      <c r="BV80" s="134"/>
      <c r="BW80" s="134"/>
      <c r="BX80" s="134"/>
      <c r="BY80" s="134"/>
      <c r="GM80" s="219"/>
      <c r="GN80" s="122"/>
      <c r="GO80" s="122"/>
      <c r="GP80" s="122"/>
      <c r="GQ80" s="122"/>
      <c r="GR80" s="122"/>
      <c r="GS80" s="122"/>
      <c r="GT80" s="122"/>
      <c r="GU80" s="122"/>
      <c r="GV80" s="122"/>
      <c r="GW80" s="122"/>
      <c r="GX80" s="122"/>
      <c r="GY80" s="122"/>
      <c r="GZ80" s="122"/>
      <c r="HA80" s="122"/>
      <c r="HB80" s="122"/>
      <c r="HC80" s="122"/>
      <c r="HD80" s="122"/>
      <c r="HE80" s="122"/>
      <c r="HF80" s="122"/>
      <c r="HG80" s="122"/>
      <c r="HH80" s="122"/>
      <c r="HI80" s="122"/>
      <c r="HJ80" s="122"/>
      <c r="HK80" s="122"/>
      <c r="HL80" s="122"/>
      <c r="HM80" s="122"/>
      <c r="HN80" s="122"/>
      <c r="HO80" s="122"/>
      <c r="HP80" s="122"/>
      <c r="HQ80" s="122"/>
      <c r="HR80" s="122"/>
      <c r="HS80" s="122"/>
      <c r="HT80" s="122"/>
      <c r="HU80" s="122"/>
      <c r="HV80" s="122"/>
      <c r="HW80" s="122"/>
      <c r="HX80" s="122"/>
      <c r="HY80" s="122"/>
      <c r="HZ80" s="122"/>
      <c r="JN80" s="219" t="s">
        <v>546</v>
      </c>
      <c r="JO80" s="122">
        <v>177893.92188884152</v>
      </c>
      <c r="JP80" s="122">
        <v>165449.02956513481</v>
      </c>
      <c r="JQ80" s="122">
        <v>162380.31837473798</v>
      </c>
      <c r="JR80" s="122">
        <v>156204.65524951869</v>
      </c>
      <c r="JS80" s="122">
        <v>144419.26090995959</v>
      </c>
      <c r="JT80" s="122">
        <v>137531.58796634345</v>
      </c>
      <c r="JU80" s="122">
        <v>130643.91502272728</v>
      </c>
      <c r="JV80" s="44">
        <v>124121.5915546118</v>
      </c>
      <c r="JW80" s="44">
        <v>117646.04113456901</v>
      </c>
      <c r="JX80" s="44">
        <v>111170.4907145262</v>
      </c>
      <c r="JY80" s="44">
        <v>104711.12502824811</v>
      </c>
      <c r="JZ80" s="44">
        <v>98279.771381178143</v>
      </c>
      <c r="KA80" s="44">
        <v>91848.417734108152</v>
      </c>
      <c r="KB80" s="44">
        <v>85417.06408703819</v>
      </c>
      <c r="KC80" s="44">
        <v>78985.710439968199</v>
      </c>
      <c r="KD80" s="44">
        <v>76210.835092066118</v>
      </c>
      <c r="KE80" s="44">
        <v>73687.715348760175</v>
      </c>
      <c r="KF80" s="44">
        <v>71168.609257587173</v>
      </c>
      <c r="KG80" s="44">
        <v>68685.752278670465</v>
      </c>
      <c r="KH80" s="44">
        <v>66288.54545693603</v>
      </c>
      <c r="KI80" s="44">
        <v>63917.137692839249</v>
      </c>
      <c r="KJ80" s="44">
        <v>61545.729928742454</v>
      </c>
      <c r="KK80" s="44">
        <v>59174.322164645688</v>
      </c>
      <c r="KL80" s="44">
        <v>56802.914400548892</v>
      </c>
      <c r="KM80" s="44">
        <v>54431.506636452083</v>
      </c>
    </row>
    <row r="81" spans="1:299" s="44" customFormat="1">
      <c r="B81" s="105"/>
      <c r="C81" s="105"/>
      <c r="D81" s="105"/>
      <c r="E81" s="105"/>
      <c r="F81" s="105"/>
      <c r="G81" s="105"/>
      <c r="H81" s="105"/>
      <c r="I81" s="105"/>
      <c r="J81" s="105"/>
      <c r="K81" s="105"/>
      <c r="L81" s="105"/>
      <c r="M81" s="105"/>
      <c r="N81" s="105"/>
      <c r="O81" s="105"/>
      <c r="P81" s="106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BJ81" s="181"/>
      <c r="BK81" s="181"/>
      <c r="BL81" s="181"/>
      <c r="BM81" s="181"/>
      <c r="BN81" s="181"/>
      <c r="BO81" s="181"/>
      <c r="BP81" s="181"/>
      <c r="BQ81" s="181"/>
      <c r="BR81" s="181"/>
      <c r="BS81" s="181"/>
      <c r="BT81" s="181"/>
      <c r="BU81" s="181"/>
      <c r="BV81" s="181"/>
      <c r="BW81" s="181"/>
      <c r="BX81" s="181"/>
      <c r="BY81" s="181"/>
      <c r="BZ81" s="181"/>
      <c r="CA81" s="181"/>
      <c r="CB81" s="181"/>
      <c r="CC81" s="181"/>
      <c r="CD81" s="181"/>
      <c r="CE81" s="181"/>
      <c r="CF81" s="181"/>
      <c r="CG81" s="181"/>
      <c r="CH81" s="181"/>
      <c r="CI81" s="181"/>
      <c r="CJ81" s="181"/>
      <c r="CK81" s="181"/>
      <c r="CL81" s="181"/>
      <c r="CM81" s="181"/>
      <c r="CN81" s="181"/>
      <c r="CO81" s="181"/>
      <c r="CP81" s="181"/>
      <c r="CQ81" s="181"/>
      <c r="CR81" s="181"/>
      <c r="CS81" s="181"/>
      <c r="CT81" s="181"/>
      <c r="CU81" s="181"/>
      <c r="CV81" s="181"/>
      <c r="CW81" s="181"/>
      <c r="CX81" s="181"/>
      <c r="CY81" s="181"/>
      <c r="CZ81" s="181"/>
      <c r="DA81" s="181"/>
      <c r="DB81" s="181"/>
      <c r="DC81" s="181"/>
      <c r="DD81" s="181"/>
      <c r="IT81" s="378"/>
      <c r="IU81" s="378"/>
      <c r="JN81" s="381" t="s">
        <v>693</v>
      </c>
      <c r="JO81" s="122">
        <v>168968</v>
      </c>
      <c r="JP81" s="122">
        <v>138998.06612075097</v>
      </c>
      <c r="JQ81" s="122">
        <v>130637.05599955586</v>
      </c>
      <c r="JR81" s="122">
        <v>162115.9284436169</v>
      </c>
      <c r="JS81" s="122">
        <v>146430.46184989961</v>
      </c>
      <c r="JT81" s="122">
        <v>119327.35796895498</v>
      </c>
      <c r="JU81" s="122">
        <v>150996.91666966624</v>
      </c>
      <c r="JV81" s="122">
        <v>161869.44169191862</v>
      </c>
      <c r="JW81" s="122">
        <v>162505.41021145307</v>
      </c>
      <c r="JX81" s="122">
        <v>146830.78991496787</v>
      </c>
      <c r="JY81" s="122">
        <v>128048.63623543494</v>
      </c>
      <c r="JZ81" s="122">
        <v>111274.79757018373</v>
      </c>
      <c r="KA81" s="122">
        <v>96880.210062732367</v>
      </c>
      <c r="KB81" s="122">
        <v>99118.26085790919</v>
      </c>
      <c r="KC81" s="122">
        <v>95833.90304763896</v>
      </c>
      <c r="KD81" s="122">
        <v>90024.16834239765</v>
      </c>
      <c r="KE81" s="44">
        <v>85261.432789169252</v>
      </c>
      <c r="KF81" s="44">
        <v>94265.064143359705</v>
      </c>
      <c r="KG81" s="44">
        <v>83175.91669393699</v>
      </c>
      <c r="KH81" s="44">
        <v>72647.270976383472</v>
      </c>
      <c r="KI81" s="44">
        <v>80702.186699907907</v>
      </c>
      <c r="KJ81" s="44">
        <v>79738.048673753816</v>
      </c>
      <c r="KK81" s="44">
        <v>81182.959528449079</v>
      </c>
      <c r="KL81" s="44">
        <v>84428.346837866557</v>
      </c>
      <c r="KM81" s="44">
        <v>87579.745246958744</v>
      </c>
    </row>
    <row r="82" spans="1:299" hidden="1">
      <c r="A82" s="1" t="s">
        <v>357</v>
      </c>
      <c r="B82" s="16" t="s">
        <v>36</v>
      </c>
      <c r="C82" s="47">
        <f t="shared" ref="C82:P82" si="1312">D82-7</f>
        <v>43029</v>
      </c>
      <c r="D82" s="47">
        <f t="shared" si="1312"/>
        <v>43036</v>
      </c>
      <c r="E82" s="47">
        <f t="shared" si="1312"/>
        <v>43043</v>
      </c>
      <c r="F82" s="47">
        <f t="shared" si="1312"/>
        <v>43050</v>
      </c>
      <c r="G82" s="47">
        <f t="shared" si="1312"/>
        <v>43057</v>
      </c>
      <c r="H82" s="47">
        <f t="shared" si="1312"/>
        <v>43064</v>
      </c>
      <c r="I82" s="47">
        <f t="shared" si="1312"/>
        <v>43071</v>
      </c>
      <c r="J82" s="47">
        <f t="shared" si="1312"/>
        <v>43078</v>
      </c>
      <c r="K82" s="47">
        <f t="shared" si="1312"/>
        <v>43085</v>
      </c>
      <c r="L82" s="47">
        <f t="shared" si="1312"/>
        <v>43092</v>
      </c>
      <c r="M82" s="47">
        <f t="shared" si="1312"/>
        <v>43099</v>
      </c>
      <c r="N82" s="47">
        <f t="shared" si="1312"/>
        <v>43106</v>
      </c>
      <c r="O82" s="47">
        <f t="shared" si="1312"/>
        <v>43113</v>
      </c>
      <c r="P82" s="47">
        <f t="shared" si="1312"/>
        <v>43120</v>
      </c>
      <c r="Q82" s="47">
        <v>43127</v>
      </c>
      <c r="R82" s="47">
        <v>43134</v>
      </c>
      <c r="S82" s="47">
        <v>43141</v>
      </c>
      <c r="T82" s="47">
        <v>43148</v>
      </c>
      <c r="U82" s="47">
        <v>43155</v>
      </c>
      <c r="V82" s="47">
        <v>43162</v>
      </c>
      <c r="W82" s="47">
        <v>43169</v>
      </c>
      <c r="X82" s="47">
        <v>43176</v>
      </c>
      <c r="Y82" s="47">
        <v>43183</v>
      </c>
      <c r="Z82" s="47">
        <v>43190</v>
      </c>
      <c r="AA82" s="47">
        <v>43197</v>
      </c>
      <c r="AB82" s="47">
        <v>43204</v>
      </c>
      <c r="AC82" s="47">
        <v>43211</v>
      </c>
      <c r="AD82" s="47">
        <v>43218</v>
      </c>
      <c r="AE82" s="47">
        <v>43225</v>
      </c>
      <c r="AF82" s="47">
        <v>43232</v>
      </c>
      <c r="AG82" s="47">
        <v>43239</v>
      </c>
      <c r="AH82" s="47">
        <v>43246</v>
      </c>
      <c r="AI82" s="47">
        <f t="shared" ref="AI82:BN82" si="1313">AH82+7</f>
        <v>43253</v>
      </c>
      <c r="AJ82" s="47">
        <f t="shared" si="1313"/>
        <v>43260</v>
      </c>
      <c r="AK82" s="47">
        <f t="shared" si="1313"/>
        <v>43267</v>
      </c>
      <c r="AL82" s="47">
        <f t="shared" si="1313"/>
        <v>43274</v>
      </c>
      <c r="AM82" s="47">
        <f t="shared" si="1313"/>
        <v>43281</v>
      </c>
      <c r="AN82" s="47">
        <f t="shared" si="1313"/>
        <v>43288</v>
      </c>
      <c r="AO82" s="47">
        <f t="shared" si="1313"/>
        <v>43295</v>
      </c>
      <c r="AP82" s="47">
        <f t="shared" si="1313"/>
        <v>43302</v>
      </c>
      <c r="AQ82" s="47">
        <f t="shared" si="1313"/>
        <v>43309</v>
      </c>
      <c r="AR82" s="47">
        <f t="shared" si="1313"/>
        <v>43316</v>
      </c>
      <c r="AS82" s="47">
        <f t="shared" si="1313"/>
        <v>43323</v>
      </c>
      <c r="AT82" s="47">
        <f t="shared" si="1313"/>
        <v>43330</v>
      </c>
      <c r="AU82" s="47">
        <f t="shared" si="1313"/>
        <v>43337</v>
      </c>
      <c r="AV82" s="47">
        <f t="shared" si="1313"/>
        <v>43344</v>
      </c>
      <c r="AW82" s="47">
        <f t="shared" si="1313"/>
        <v>43351</v>
      </c>
      <c r="AX82" s="47">
        <f t="shared" si="1313"/>
        <v>43358</v>
      </c>
      <c r="AY82" s="47">
        <f t="shared" si="1313"/>
        <v>43365</v>
      </c>
      <c r="AZ82" s="47">
        <f t="shared" si="1313"/>
        <v>43372</v>
      </c>
      <c r="BA82" s="47">
        <f t="shared" si="1313"/>
        <v>43379</v>
      </c>
      <c r="BB82" s="47">
        <f t="shared" si="1313"/>
        <v>43386</v>
      </c>
      <c r="BC82" s="47">
        <f t="shared" si="1313"/>
        <v>43393</v>
      </c>
      <c r="BD82" s="47">
        <f t="shared" si="1313"/>
        <v>43400</v>
      </c>
      <c r="BE82" s="47">
        <f t="shared" si="1313"/>
        <v>43407</v>
      </c>
      <c r="BF82" s="47">
        <f t="shared" si="1313"/>
        <v>43414</v>
      </c>
      <c r="BG82" s="47">
        <f t="shared" si="1313"/>
        <v>43421</v>
      </c>
      <c r="BH82" s="47">
        <f t="shared" si="1313"/>
        <v>43428</v>
      </c>
      <c r="BI82" s="47">
        <f t="shared" si="1313"/>
        <v>43435</v>
      </c>
      <c r="BJ82" s="47">
        <f t="shared" si="1313"/>
        <v>43442</v>
      </c>
      <c r="BK82" s="47">
        <f t="shared" si="1313"/>
        <v>43449</v>
      </c>
      <c r="BL82" s="47">
        <f t="shared" si="1313"/>
        <v>43456</v>
      </c>
      <c r="BM82" s="47">
        <f t="shared" si="1313"/>
        <v>43463</v>
      </c>
      <c r="BN82" s="47">
        <f t="shared" si="1313"/>
        <v>43470</v>
      </c>
      <c r="BO82" s="47">
        <f t="shared" ref="BO82:CT82" si="1314">BN82+7</f>
        <v>43477</v>
      </c>
      <c r="BP82" s="47">
        <f t="shared" si="1314"/>
        <v>43484</v>
      </c>
      <c r="BQ82" s="47">
        <f t="shared" si="1314"/>
        <v>43491</v>
      </c>
      <c r="BR82" s="47">
        <f t="shared" si="1314"/>
        <v>43498</v>
      </c>
      <c r="BS82" s="47">
        <f t="shared" si="1314"/>
        <v>43505</v>
      </c>
      <c r="BT82" s="47">
        <f t="shared" si="1314"/>
        <v>43512</v>
      </c>
      <c r="BU82" s="47">
        <f t="shared" si="1314"/>
        <v>43519</v>
      </c>
      <c r="BV82" s="47">
        <f t="shared" si="1314"/>
        <v>43526</v>
      </c>
      <c r="BW82" s="47">
        <f t="shared" si="1314"/>
        <v>43533</v>
      </c>
      <c r="BX82" s="47">
        <f t="shared" si="1314"/>
        <v>43540</v>
      </c>
      <c r="BY82" s="47">
        <f t="shared" si="1314"/>
        <v>43547</v>
      </c>
      <c r="BZ82" s="47">
        <f t="shared" si="1314"/>
        <v>43554</v>
      </c>
      <c r="CA82" s="47">
        <f t="shared" si="1314"/>
        <v>43561</v>
      </c>
      <c r="CB82" s="47">
        <f t="shared" si="1314"/>
        <v>43568</v>
      </c>
      <c r="CC82" s="47">
        <f t="shared" si="1314"/>
        <v>43575</v>
      </c>
      <c r="CD82" s="47">
        <f t="shared" si="1314"/>
        <v>43582</v>
      </c>
      <c r="CE82" s="47">
        <f t="shared" si="1314"/>
        <v>43589</v>
      </c>
      <c r="CF82" s="47">
        <f t="shared" si="1314"/>
        <v>43596</v>
      </c>
      <c r="CG82" s="47">
        <f t="shared" si="1314"/>
        <v>43603</v>
      </c>
      <c r="CH82" s="47">
        <f t="shared" si="1314"/>
        <v>43610</v>
      </c>
      <c r="CI82" s="47">
        <f t="shared" si="1314"/>
        <v>43617</v>
      </c>
      <c r="CJ82" s="47">
        <f t="shared" si="1314"/>
        <v>43624</v>
      </c>
      <c r="CK82" s="47">
        <f t="shared" si="1314"/>
        <v>43631</v>
      </c>
      <c r="CL82" s="47">
        <f t="shared" si="1314"/>
        <v>43638</v>
      </c>
      <c r="CM82" s="47">
        <f t="shared" si="1314"/>
        <v>43645</v>
      </c>
      <c r="CN82" s="47">
        <f t="shared" si="1314"/>
        <v>43652</v>
      </c>
      <c r="CO82" s="47">
        <f t="shared" si="1314"/>
        <v>43659</v>
      </c>
      <c r="CP82" s="47">
        <f t="shared" si="1314"/>
        <v>43666</v>
      </c>
      <c r="CQ82" s="47">
        <f t="shared" si="1314"/>
        <v>43673</v>
      </c>
      <c r="CR82" s="47">
        <f t="shared" si="1314"/>
        <v>43680</v>
      </c>
      <c r="CS82" s="47">
        <f t="shared" si="1314"/>
        <v>43687</v>
      </c>
      <c r="CT82" s="47">
        <f t="shared" si="1314"/>
        <v>43694</v>
      </c>
      <c r="CU82" s="47">
        <f t="shared" ref="CU82:DZ82" si="1315">CT82+7</f>
        <v>43701</v>
      </c>
      <c r="CV82" s="47">
        <f t="shared" si="1315"/>
        <v>43708</v>
      </c>
      <c r="CW82" s="47">
        <f t="shared" si="1315"/>
        <v>43715</v>
      </c>
      <c r="CX82" s="47">
        <f t="shared" si="1315"/>
        <v>43722</v>
      </c>
      <c r="CY82" s="47">
        <f t="shared" si="1315"/>
        <v>43729</v>
      </c>
      <c r="CZ82" s="47">
        <f t="shared" si="1315"/>
        <v>43736</v>
      </c>
      <c r="DA82" s="47">
        <f t="shared" si="1315"/>
        <v>43743</v>
      </c>
      <c r="DB82" s="47">
        <f t="shared" si="1315"/>
        <v>43750</v>
      </c>
      <c r="DC82" s="47">
        <f t="shared" si="1315"/>
        <v>43757</v>
      </c>
      <c r="DD82" s="47">
        <f t="shared" si="1315"/>
        <v>43764</v>
      </c>
      <c r="DE82" s="47">
        <f t="shared" si="1315"/>
        <v>43771</v>
      </c>
      <c r="DF82" s="47">
        <f t="shared" si="1315"/>
        <v>43778</v>
      </c>
      <c r="DG82" s="47">
        <f t="shared" si="1315"/>
        <v>43785</v>
      </c>
      <c r="DH82" s="47">
        <f t="shared" si="1315"/>
        <v>43792</v>
      </c>
      <c r="DI82" s="47">
        <f t="shared" si="1315"/>
        <v>43799</v>
      </c>
      <c r="DJ82" s="47">
        <f t="shared" si="1315"/>
        <v>43806</v>
      </c>
      <c r="DK82" s="47">
        <f t="shared" si="1315"/>
        <v>43813</v>
      </c>
      <c r="DL82" s="47">
        <f t="shared" si="1315"/>
        <v>43820</v>
      </c>
      <c r="DM82" s="47">
        <f t="shared" si="1315"/>
        <v>43827</v>
      </c>
      <c r="DN82" s="47">
        <f t="shared" si="1315"/>
        <v>43834</v>
      </c>
      <c r="DO82" s="47">
        <f t="shared" si="1315"/>
        <v>43841</v>
      </c>
      <c r="DP82" s="47">
        <f t="shared" si="1315"/>
        <v>43848</v>
      </c>
      <c r="DQ82" s="47">
        <f t="shared" si="1315"/>
        <v>43855</v>
      </c>
      <c r="DR82" s="47">
        <f t="shared" si="1315"/>
        <v>43862</v>
      </c>
      <c r="DS82" s="47">
        <f t="shared" si="1315"/>
        <v>43869</v>
      </c>
      <c r="DT82" s="47">
        <f t="shared" si="1315"/>
        <v>43876</v>
      </c>
      <c r="DU82" s="47">
        <f t="shared" si="1315"/>
        <v>43883</v>
      </c>
      <c r="DV82" s="47">
        <f t="shared" si="1315"/>
        <v>43890</v>
      </c>
      <c r="DW82" s="47">
        <f t="shared" si="1315"/>
        <v>43897</v>
      </c>
      <c r="DX82" s="47">
        <f t="shared" si="1315"/>
        <v>43904</v>
      </c>
      <c r="DY82" s="47">
        <f t="shared" si="1315"/>
        <v>43911</v>
      </c>
      <c r="DZ82" s="47">
        <f t="shared" si="1315"/>
        <v>43918</v>
      </c>
      <c r="EA82" s="47">
        <f t="shared" ref="EA82:FC82" si="1316">DZ82+7</f>
        <v>43925</v>
      </c>
      <c r="EB82" s="47">
        <f t="shared" si="1316"/>
        <v>43932</v>
      </c>
      <c r="EC82" s="47">
        <f t="shared" si="1316"/>
        <v>43939</v>
      </c>
      <c r="ED82" s="47">
        <f t="shared" si="1316"/>
        <v>43946</v>
      </c>
      <c r="EE82" s="47">
        <f t="shared" si="1316"/>
        <v>43953</v>
      </c>
      <c r="EF82" s="47">
        <f t="shared" si="1316"/>
        <v>43960</v>
      </c>
      <c r="EG82" s="47">
        <f t="shared" si="1316"/>
        <v>43967</v>
      </c>
      <c r="EH82" s="47">
        <f t="shared" si="1316"/>
        <v>43974</v>
      </c>
      <c r="EI82" s="47">
        <f t="shared" si="1316"/>
        <v>43981</v>
      </c>
      <c r="EJ82" s="47">
        <f t="shared" si="1316"/>
        <v>43988</v>
      </c>
      <c r="EK82" s="47">
        <f t="shared" si="1316"/>
        <v>43995</v>
      </c>
      <c r="EL82" s="47">
        <f t="shared" si="1316"/>
        <v>44002</v>
      </c>
      <c r="EM82" s="47">
        <f t="shared" si="1316"/>
        <v>44009</v>
      </c>
      <c r="EN82" s="47">
        <f t="shared" si="1316"/>
        <v>44016</v>
      </c>
      <c r="EO82" s="47">
        <f t="shared" si="1316"/>
        <v>44023</v>
      </c>
      <c r="EP82" s="47">
        <f t="shared" si="1316"/>
        <v>44030</v>
      </c>
      <c r="EQ82" s="47">
        <f t="shared" si="1316"/>
        <v>44037</v>
      </c>
      <c r="ER82" s="47">
        <f t="shared" si="1316"/>
        <v>44044</v>
      </c>
      <c r="ES82" s="47">
        <f t="shared" si="1316"/>
        <v>44051</v>
      </c>
      <c r="ET82" s="47">
        <f t="shared" si="1316"/>
        <v>44058</v>
      </c>
      <c r="EU82" s="47">
        <f t="shared" si="1316"/>
        <v>44065</v>
      </c>
      <c r="EV82" s="47">
        <f t="shared" si="1316"/>
        <v>44072</v>
      </c>
      <c r="EW82" s="47">
        <f t="shared" si="1316"/>
        <v>44079</v>
      </c>
      <c r="EX82" s="47">
        <f t="shared" si="1316"/>
        <v>44086</v>
      </c>
      <c r="EY82" s="47">
        <f t="shared" si="1316"/>
        <v>44093</v>
      </c>
      <c r="EZ82" s="47">
        <f t="shared" si="1316"/>
        <v>44100</v>
      </c>
      <c r="FA82" s="47">
        <f t="shared" si="1316"/>
        <v>44107</v>
      </c>
      <c r="FB82" s="47">
        <f t="shared" si="1316"/>
        <v>44114</v>
      </c>
      <c r="FC82" s="47">
        <f t="shared" si="1316"/>
        <v>44121</v>
      </c>
      <c r="FD82" s="47">
        <f t="shared" ref="FD82" si="1317">FC82+7</f>
        <v>44128</v>
      </c>
      <c r="FE82" s="47">
        <f t="shared" ref="FE82" si="1318">FD82+7</f>
        <v>44135</v>
      </c>
      <c r="FF82" s="47">
        <f t="shared" ref="FF82" si="1319">FE82+7</f>
        <v>44142</v>
      </c>
      <c r="FG82" s="47">
        <f t="shared" ref="FG82" si="1320">FF82+7</f>
        <v>44149</v>
      </c>
      <c r="FH82" s="47">
        <f t="shared" ref="FH82" si="1321">FG82+7</f>
        <v>44156</v>
      </c>
      <c r="FI82" s="47">
        <f t="shared" ref="FI82" si="1322">FH82+7</f>
        <v>44163</v>
      </c>
      <c r="FJ82" s="47">
        <f t="shared" ref="FJ82" si="1323">FI82+7</f>
        <v>44170</v>
      </c>
      <c r="FK82" s="47">
        <f t="shared" ref="FK82" si="1324">FJ82+7</f>
        <v>44177</v>
      </c>
      <c r="FL82" s="47">
        <f t="shared" ref="FL82" si="1325">FK82+7</f>
        <v>44184</v>
      </c>
      <c r="FM82" s="47">
        <f t="shared" ref="FM82" si="1326">FL82+7</f>
        <v>44191</v>
      </c>
      <c r="FN82" s="47">
        <f t="shared" ref="FN82" si="1327">FM82+7</f>
        <v>44198</v>
      </c>
      <c r="FO82" s="47">
        <f t="shared" ref="FO82" si="1328">FN82+7</f>
        <v>44205</v>
      </c>
      <c r="FP82" s="47">
        <f t="shared" ref="FP82" si="1329">FO82+7</f>
        <v>44212</v>
      </c>
      <c r="FQ82" s="47">
        <f t="shared" ref="FQ82" si="1330">FP82+7</f>
        <v>44219</v>
      </c>
      <c r="FR82" s="47">
        <f t="shared" ref="FR82" si="1331">FQ82+7</f>
        <v>44226</v>
      </c>
      <c r="FS82" s="47">
        <f t="shared" ref="FS82" si="1332">FR82+7</f>
        <v>44233</v>
      </c>
      <c r="FT82" s="47">
        <f t="shared" ref="FT82" si="1333">FS82+7</f>
        <v>44240</v>
      </c>
      <c r="FU82" s="47">
        <f t="shared" ref="FU82" si="1334">FT82+7</f>
        <v>44247</v>
      </c>
      <c r="FV82" s="47">
        <f t="shared" ref="FV82" si="1335">FU82+7</f>
        <v>44254</v>
      </c>
      <c r="FW82" s="47">
        <f t="shared" ref="FW82" si="1336">FV82+7</f>
        <v>44261</v>
      </c>
      <c r="FX82" s="47">
        <f t="shared" ref="FX82" si="1337">FW82+7</f>
        <v>44268</v>
      </c>
      <c r="FY82" s="47">
        <f t="shared" ref="FY82" si="1338">FX82+7</f>
        <v>44275</v>
      </c>
      <c r="FZ82" s="47">
        <f t="shared" ref="FZ82" si="1339">FY82+7</f>
        <v>44282</v>
      </c>
      <c r="GA82" s="47">
        <f t="shared" ref="GA82" si="1340">FZ82+7</f>
        <v>44289</v>
      </c>
      <c r="GB82" s="47">
        <f t="shared" ref="GB82" si="1341">GA82+7</f>
        <v>44296</v>
      </c>
      <c r="GC82" s="47">
        <f t="shared" ref="GC82" si="1342">GB82+7</f>
        <v>44303</v>
      </c>
      <c r="GD82" s="47">
        <f t="shared" ref="GD82" si="1343">GC82+7</f>
        <v>44310</v>
      </c>
      <c r="GE82" s="47">
        <f t="shared" ref="GE82" si="1344">GD82+7</f>
        <v>44317</v>
      </c>
      <c r="GF82" s="47">
        <f t="shared" ref="GF82" si="1345">GE82+7</f>
        <v>44324</v>
      </c>
      <c r="GG82" s="47">
        <f t="shared" ref="GG82" si="1346">GF82+7</f>
        <v>44331</v>
      </c>
      <c r="GH82" s="47">
        <f t="shared" ref="GH82" si="1347">GG82+7</f>
        <v>44338</v>
      </c>
      <c r="GI82" s="47">
        <f t="shared" ref="GI82" si="1348">GH82+7</f>
        <v>44345</v>
      </c>
      <c r="GJ82" s="47">
        <f t="shared" ref="GJ82" si="1349">GI82+7</f>
        <v>44352</v>
      </c>
      <c r="GK82" s="47">
        <f t="shared" ref="GK82" si="1350">GJ82+7</f>
        <v>44359</v>
      </c>
      <c r="GL82" s="47">
        <f t="shared" ref="GL82" si="1351">GK82+7</f>
        <v>44366</v>
      </c>
      <c r="GM82" s="47">
        <f t="shared" ref="GM82" si="1352">GL82+7</f>
        <v>44373</v>
      </c>
      <c r="GN82" s="47">
        <f t="shared" ref="GN82" si="1353">GM82+7</f>
        <v>44380</v>
      </c>
      <c r="GO82" s="47">
        <f t="shared" ref="GO82" si="1354">GN82+7</f>
        <v>44387</v>
      </c>
      <c r="GP82" s="47">
        <f t="shared" ref="GP82" si="1355">GO82+7</f>
        <v>44394</v>
      </c>
      <c r="GQ82" s="47">
        <f t="shared" ref="GQ82" si="1356">GP82+7</f>
        <v>44401</v>
      </c>
      <c r="GR82" s="47">
        <f t="shared" ref="GR82" si="1357">GQ82+7</f>
        <v>44408</v>
      </c>
      <c r="GS82" s="47">
        <f t="shared" ref="GS82" si="1358">GR82+7</f>
        <v>44415</v>
      </c>
      <c r="GT82" s="47">
        <f t="shared" ref="GT82" si="1359">GS82+7</f>
        <v>44422</v>
      </c>
      <c r="GU82" s="47">
        <f t="shared" ref="GU82" si="1360">GT82+7</f>
        <v>44429</v>
      </c>
      <c r="GV82" s="47">
        <f t="shared" ref="GV82" si="1361">GU82+7</f>
        <v>44436</v>
      </c>
      <c r="GW82" s="47">
        <f t="shared" ref="GW82" si="1362">GV82+7</f>
        <v>44443</v>
      </c>
      <c r="GX82" s="47">
        <f t="shared" ref="GX82" si="1363">GW82+7</f>
        <v>44450</v>
      </c>
      <c r="GY82" s="47">
        <f t="shared" ref="GY82" si="1364">GX82+7</f>
        <v>44457</v>
      </c>
      <c r="GZ82" s="47">
        <f t="shared" ref="GZ82" si="1365">GY82+7</f>
        <v>44464</v>
      </c>
      <c r="HA82" s="47">
        <f t="shared" ref="HA82" si="1366">GZ82+7</f>
        <v>44471</v>
      </c>
      <c r="HB82" s="47">
        <f t="shared" ref="HB82" si="1367">HA82+7</f>
        <v>44478</v>
      </c>
      <c r="HC82" s="47">
        <f t="shared" ref="HC82" si="1368">HB82+7</f>
        <v>44485</v>
      </c>
      <c r="HD82" s="47">
        <f t="shared" ref="HD82" si="1369">HC82+7</f>
        <v>44492</v>
      </c>
      <c r="HE82" s="47">
        <f t="shared" ref="HE82" si="1370">HD82+7</f>
        <v>44499</v>
      </c>
      <c r="HF82" s="47">
        <f t="shared" ref="HF82" si="1371">HE82+7</f>
        <v>44506</v>
      </c>
      <c r="HG82" s="47">
        <f t="shared" ref="HG82" si="1372">HF82+7</f>
        <v>44513</v>
      </c>
      <c r="HH82" s="47">
        <f t="shared" ref="HH82" si="1373">HG82+7</f>
        <v>44520</v>
      </c>
      <c r="HI82" s="47">
        <f t="shared" ref="HI82" si="1374">HH82+7</f>
        <v>44527</v>
      </c>
      <c r="HJ82" s="47">
        <f t="shared" ref="HJ82" si="1375">HI82+7</f>
        <v>44534</v>
      </c>
      <c r="HK82" s="47">
        <f t="shared" ref="HK82" si="1376">HJ82+7</f>
        <v>44541</v>
      </c>
      <c r="HL82" s="47">
        <f t="shared" ref="HL82" si="1377">HK82+7</f>
        <v>44548</v>
      </c>
      <c r="HM82" s="47">
        <f t="shared" ref="HM82" si="1378">HL82+7</f>
        <v>44555</v>
      </c>
      <c r="HN82" s="47">
        <f t="shared" ref="HN82" si="1379">HM82+7</f>
        <v>44562</v>
      </c>
      <c r="HO82" s="47">
        <f t="shared" ref="HO82" si="1380">HN82+7</f>
        <v>44569</v>
      </c>
      <c r="HP82" s="47">
        <f t="shared" ref="HP82" si="1381">HO82+7</f>
        <v>44576</v>
      </c>
      <c r="HQ82" s="47">
        <f t="shared" ref="HQ82" si="1382">HP82+7</f>
        <v>44583</v>
      </c>
      <c r="HR82" s="47">
        <f t="shared" ref="HR82" si="1383">HQ82+7</f>
        <v>44590</v>
      </c>
      <c r="HS82" s="47">
        <f t="shared" ref="HS82" si="1384">HR82+7</f>
        <v>44597</v>
      </c>
      <c r="HT82" s="47">
        <f t="shared" ref="HT82" si="1385">HS82+7</f>
        <v>44604</v>
      </c>
      <c r="HU82" s="47">
        <f t="shared" ref="HU82" si="1386">HT82+7</f>
        <v>44611</v>
      </c>
      <c r="HV82" s="47">
        <f t="shared" ref="HV82" si="1387">HU82+7</f>
        <v>44618</v>
      </c>
      <c r="HW82" s="47">
        <f t="shared" ref="HW82" si="1388">HV82+7</f>
        <v>44625</v>
      </c>
      <c r="HX82" s="47">
        <f t="shared" ref="HX82" si="1389">HW82+7</f>
        <v>44632</v>
      </c>
      <c r="HY82" s="47">
        <f t="shared" ref="HY82" si="1390">HX82+7</f>
        <v>44639</v>
      </c>
      <c r="HZ82" s="47">
        <f t="shared" ref="HZ82" si="1391">HY82+7</f>
        <v>44646</v>
      </c>
      <c r="IA82" s="47">
        <f t="shared" ref="IA82" si="1392">HZ82+7</f>
        <v>44653</v>
      </c>
      <c r="IB82" s="47">
        <f t="shared" ref="IB82" si="1393">IA82+7</f>
        <v>44660</v>
      </c>
      <c r="IC82" s="47">
        <f t="shared" ref="IC82" si="1394">IB82+7</f>
        <v>44667</v>
      </c>
      <c r="ID82" s="47">
        <f t="shared" ref="ID82" si="1395">IC82+7</f>
        <v>44674</v>
      </c>
      <c r="IE82" s="47">
        <f t="shared" ref="IE82" si="1396">ID82+7</f>
        <v>44681</v>
      </c>
      <c r="IF82" s="47">
        <f t="shared" ref="IF82" si="1397">IE82+7</f>
        <v>44688</v>
      </c>
      <c r="IG82" s="47">
        <f t="shared" ref="IG82" si="1398">IF82+7</f>
        <v>44695</v>
      </c>
      <c r="IH82" s="47">
        <f t="shared" ref="IH82" si="1399">IG82+7</f>
        <v>44702</v>
      </c>
      <c r="II82" s="47">
        <f t="shared" ref="II82" si="1400">IH82+7</f>
        <v>44709</v>
      </c>
      <c r="IJ82" s="47">
        <f t="shared" ref="IJ82" si="1401">II82+7</f>
        <v>44716</v>
      </c>
      <c r="IK82" s="47">
        <f t="shared" ref="IK82" si="1402">IJ82+7</f>
        <v>44723</v>
      </c>
      <c r="IL82" s="47">
        <f t="shared" ref="IL82" si="1403">IK82+7</f>
        <v>44730</v>
      </c>
      <c r="IM82" s="47">
        <f t="shared" ref="IM82" si="1404">IL82+7</f>
        <v>44737</v>
      </c>
      <c r="IN82" s="47">
        <f t="shared" ref="IN82" si="1405">IM82+7</f>
        <v>44744</v>
      </c>
      <c r="IO82" s="47">
        <f t="shared" ref="IO82" si="1406">IN82+7</f>
        <v>44751</v>
      </c>
      <c r="IP82" s="47">
        <f t="shared" ref="IP82" si="1407">IO82+7</f>
        <v>44758</v>
      </c>
      <c r="IQ82" s="47">
        <f t="shared" ref="IQ82" si="1408">IP82+7</f>
        <v>44765</v>
      </c>
      <c r="IR82" s="47">
        <f t="shared" ref="IR82" si="1409">IQ82+7</f>
        <v>44772</v>
      </c>
      <c r="IS82" s="47">
        <f t="shared" ref="IS82" si="1410">IR82+7</f>
        <v>44779</v>
      </c>
      <c r="IT82" s="47">
        <f t="shared" ref="IT82" si="1411">IS82+7</f>
        <v>44786</v>
      </c>
      <c r="IU82" s="47">
        <f t="shared" ref="IU82" si="1412">IT82+7</f>
        <v>44793</v>
      </c>
      <c r="IV82" s="47">
        <f t="shared" ref="IV82" si="1413">IU82+7</f>
        <v>44800</v>
      </c>
      <c r="IW82" s="47">
        <f t="shared" ref="IW82" si="1414">IV82+7</f>
        <v>44807</v>
      </c>
      <c r="IX82" s="47">
        <f t="shared" ref="IX82" si="1415">IW82+7</f>
        <v>44814</v>
      </c>
      <c r="IY82" s="47">
        <f t="shared" ref="IY82" si="1416">IX82+7</f>
        <v>44821</v>
      </c>
      <c r="IZ82" s="47">
        <f t="shared" ref="IZ82" si="1417">IY82+7</f>
        <v>44828</v>
      </c>
      <c r="JA82" s="47">
        <f t="shared" ref="JA82" si="1418">IZ82+7</f>
        <v>44835</v>
      </c>
      <c r="JB82" s="47">
        <f t="shared" ref="JB82" si="1419">JA82+7</f>
        <v>44842</v>
      </c>
      <c r="JC82" s="47">
        <f t="shared" ref="JC82" si="1420">JB82+7</f>
        <v>44849</v>
      </c>
      <c r="JD82" s="47">
        <f t="shared" ref="JD82" si="1421">JC82+7</f>
        <v>44856</v>
      </c>
      <c r="JE82" s="47">
        <f t="shared" ref="JE82" si="1422">JD82+7</f>
        <v>44863</v>
      </c>
      <c r="JF82" s="47">
        <f t="shared" ref="JF82" si="1423">JE82+7</f>
        <v>44870</v>
      </c>
      <c r="JG82" s="47">
        <f t="shared" ref="JG82" si="1424">JF82+7</f>
        <v>44877</v>
      </c>
      <c r="JH82" s="12">
        <f t="shared" ref="JH82" si="1425">JG82+7</f>
        <v>44884</v>
      </c>
      <c r="JI82" s="44"/>
      <c r="JJ82" s="44"/>
      <c r="JK82" s="44"/>
      <c r="JL82" s="44"/>
      <c r="JM82" s="44"/>
      <c r="JN82" s="12">
        <f t="shared" ref="JN82" si="1426">JM82+7</f>
        <v>7</v>
      </c>
      <c r="JO82" s="12">
        <f t="shared" ref="JO82" si="1427">JN82+7</f>
        <v>14</v>
      </c>
      <c r="JP82" s="12">
        <f t="shared" ref="JP82" si="1428">JO82+7</f>
        <v>21</v>
      </c>
      <c r="JQ82" s="12">
        <f t="shared" ref="JQ82" si="1429">JP82+7</f>
        <v>28</v>
      </c>
      <c r="JR82" s="12">
        <f t="shared" ref="JR82" si="1430">JQ82+7</f>
        <v>35</v>
      </c>
      <c r="JS82" s="12">
        <f t="shared" ref="JS82" si="1431">JR82+7</f>
        <v>42</v>
      </c>
      <c r="JT82" s="12">
        <f t="shared" ref="JT82" si="1432">JS82+7</f>
        <v>49</v>
      </c>
      <c r="JU82" s="12">
        <f t="shared" ref="JU82" si="1433">JT82+7</f>
        <v>56</v>
      </c>
      <c r="JV82" s="12">
        <f t="shared" ref="JV82" si="1434">JU82+7</f>
        <v>63</v>
      </c>
      <c r="JW82" s="12">
        <f t="shared" ref="JW82" si="1435">JV82+7</f>
        <v>70</v>
      </c>
      <c r="JX82" s="12">
        <f t="shared" ref="JX82" si="1436">JW82+7</f>
        <v>77</v>
      </c>
      <c r="JY82" s="12">
        <f t="shared" ref="JY82" si="1437">JX82+7</f>
        <v>84</v>
      </c>
      <c r="JZ82" s="12">
        <f t="shared" ref="JZ82" si="1438">JY82+7</f>
        <v>91</v>
      </c>
      <c r="KA82" s="12">
        <f t="shared" ref="KA82" si="1439">JZ82+7</f>
        <v>98</v>
      </c>
      <c r="KB82" s="12">
        <f t="shared" ref="KB82" si="1440">KA82+7</f>
        <v>105</v>
      </c>
      <c r="KC82" s="12">
        <f t="shared" ref="KC82" si="1441">KB82+7</f>
        <v>112</v>
      </c>
      <c r="KD82" s="12">
        <f t="shared" ref="KD82" si="1442">KC82+7</f>
        <v>119</v>
      </c>
      <c r="KE82" s="12">
        <f t="shared" ref="KE82" si="1443">KD82+7</f>
        <v>126</v>
      </c>
      <c r="KF82" s="12">
        <f t="shared" ref="KF82" si="1444">KE82+7</f>
        <v>133</v>
      </c>
      <c r="KG82" s="12">
        <f t="shared" ref="KG82" si="1445">KF82+7</f>
        <v>140</v>
      </c>
      <c r="KH82" s="12">
        <f t="shared" ref="KH82" si="1446">KG82+7</f>
        <v>147</v>
      </c>
      <c r="KI82" s="12">
        <f t="shared" ref="KI82" si="1447">KH82+7</f>
        <v>154</v>
      </c>
      <c r="KJ82" s="12">
        <f t="shared" ref="KJ82" si="1448">KI82+7</f>
        <v>161</v>
      </c>
      <c r="KK82" s="12">
        <f t="shared" ref="KK82" si="1449">KJ82+7</f>
        <v>168</v>
      </c>
      <c r="KL82" s="12">
        <f t="shared" ref="KL82" si="1450">KK82+7</f>
        <v>175</v>
      </c>
      <c r="KM82" s="12">
        <f t="shared" ref="KM82" si="1451">KL82+7</f>
        <v>182</v>
      </c>
    </row>
    <row r="83" spans="1:299" hidden="1">
      <c r="B83" s="17" t="s">
        <v>360</v>
      </c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 t="s">
        <v>231</v>
      </c>
      <c r="CI83" s="8" t="s">
        <v>232</v>
      </c>
      <c r="CJ83" s="8" t="s">
        <v>233</v>
      </c>
      <c r="CK83" s="8" t="s">
        <v>234</v>
      </c>
      <c r="CL83" s="8" t="s">
        <v>235</v>
      </c>
      <c r="CM83" s="8" t="s">
        <v>236</v>
      </c>
      <c r="CN83" s="8" t="s">
        <v>320</v>
      </c>
      <c r="CO83" s="8" t="s">
        <v>321</v>
      </c>
      <c r="CP83" s="8" t="s">
        <v>322</v>
      </c>
      <c r="CQ83" s="8" t="s">
        <v>323</v>
      </c>
      <c r="CR83" s="8" t="s">
        <v>330</v>
      </c>
      <c r="CS83" s="8" t="s">
        <v>331</v>
      </c>
      <c r="CT83" s="8" t="s">
        <v>332</v>
      </c>
      <c r="CU83" s="8" t="s">
        <v>333</v>
      </c>
      <c r="CV83" s="8" t="s">
        <v>334</v>
      </c>
      <c r="CW83" s="8" t="s">
        <v>335</v>
      </c>
      <c r="CX83" s="8" t="s">
        <v>336</v>
      </c>
      <c r="CY83" s="8" t="s">
        <v>337</v>
      </c>
      <c r="CZ83" s="8" t="s">
        <v>339</v>
      </c>
      <c r="DA83" s="8" t="s">
        <v>340</v>
      </c>
      <c r="DB83" s="8" t="s">
        <v>341</v>
      </c>
      <c r="DC83" s="8" t="s">
        <v>342</v>
      </c>
      <c r="DD83" s="8" t="s">
        <v>343</v>
      </c>
      <c r="DE83" s="8" t="s">
        <v>346</v>
      </c>
      <c r="DF83" s="8" t="s">
        <v>347</v>
      </c>
      <c r="DG83" s="8" t="s">
        <v>348</v>
      </c>
      <c r="DH83" s="8" t="s">
        <v>349</v>
      </c>
      <c r="DI83" s="8" t="s">
        <v>350</v>
      </c>
      <c r="DJ83" s="8" t="s">
        <v>364</v>
      </c>
      <c r="DK83" s="8" t="s">
        <v>365</v>
      </c>
      <c r="DL83" s="8" t="s">
        <v>366</v>
      </c>
      <c r="DM83" s="8" t="s">
        <v>367</v>
      </c>
      <c r="DN83" s="8" t="s">
        <v>368</v>
      </c>
      <c r="DO83" s="8" t="s">
        <v>369</v>
      </c>
      <c r="DP83" s="8" t="s">
        <v>370</v>
      </c>
      <c r="DQ83" s="8" t="s">
        <v>408</v>
      </c>
      <c r="DR83" s="8" t="s">
        <v>409</v>
      </c>
      <c r="DS83" s="8" t="s">
        <v>371</v>
      </c>
      <c r="DT83" s="8" t="s">
        <v>372</v>
      </c>
      <c r="DU83" s="8" t="s">
        <v>373</v>
      </c>
      <c r="DV83" s="8" t="s">
        <v>374</v>
      </c>
      <c r="DW83" s="8" t="s">
        <v>375</v>
      </c>
      <c r="DX83" s="8" t="s">
        <v>376</v>
      </c>
      <c r="DY83" s="8" t="s">
        <v>377</v>
      </c>
      <c r="DZ83" s="8" t="s">
        <v>378</v>
      </c>
      <c r="EA83" s="8" t="s">
        <v>379</v>
      </c>
      <c r="EB83" s="8" t="s">
        <v>380</v>
      </c>
      <c r="EC83" s="8" t="s">
        <v>382</v>
      </c>
      <c r="ED83" s="8" t="s">
        <v>383</v>
      </c>
      <c r="EE83" s="8" t="s">
        <v>384</v>
      </c>
      <c r="EF83" s="8" t="s">
        <v>385</v>
      </c>
      <c r="EG83" s="8" t="s">
        <v>386</v>
      </c>
      <c r="EH83" s="8" t="s">
        <v>387</v>
      </c>
      <c r="EI83" s="8" t="s">
        <v>388</v>
      </c>
      <c r="EJ83" s="8" t="s">
        <v>389</v>
      </c>
      <c r="EK83" s="8" t="s">
        <v>392</v>
      </c>
      <c r="EL83" s="8" t="s">
        <v>393</v>
      </c>
      <c r="EM83" s="8" t="s">
        <v>394</v>
      </c>
      <c r="EN83" s="8" t="s">
        <v>395</v>
      </c>
      <c r="EO83" s="8" t="s">
        <v>396</v>
      </c>
      <c r="EP83" s="8" t="s">
        <v>397</v>
      </c>
      <c r="EQ83" s="8" t="s">
        <v>398</v>
      </c>
      <c r="ER83" s="8" t="s">
        <v>399</v>
      </c>
      <c r="ES83" s="8" t="s">
        <v>403</v>
      </c>
      <c r="ET83" s="8" t="s">
        <v>404</v>
      </c>
      <c r="EU83" s="8" t="s">
        <v>405</v>
      </c>
      <c r="EV83" s="8" t="s">
        <v>406</v>
      </c>
      <c r="EW83" s="8" t="s">
        <v>407</v>
      </c>
      <c r="EX83" s="8" t="s">
        <v>411</v>
      </c>
      <c r="EY83" s="8" t="s">
        <v>412</v>
      </c>
      <c r="EZ83" s="8" t="s">
        <v>413</v>
      </c>
      <c r="FA83" s="8" t="s">
        <v>414</v>
      </c>
      <c r="FB83" s="8" t="s">
        <v>415</v>
      </c>
      <c r="FC83" s="8" t="s">
        <v>416</v>
      </c>
      <c r="FD83" s="8" t="s">
        <v>417</v>
      </c>
      <c r="FE83" s="8" t="s">
        <v>418</v>
      </c>
      <c r="FF83" s="8" t="s">
        <v>419</v>
      </c>
      <c r="FG83" s="8" t="s">
        <v>420</v>
      </c>
      <c r="FH83" s="8" t="s">
        <v>421</v>
      </c>
      <c r="FI83" s="8" t="s">
        <v>422</v>
      </c>
      <c r="FJ83" s="8" t="s">
        <v>423</v>
      </c>
      <c r="FK83" s="8" t="s">
        <v>424</v>
      </c>
      <c r="FL83" s="8" t="s">
        <v>425</v>
      </c>
      <c r="FM83" s="8" t="s">
        <v>426</v>
      </c>
      <c r="FN83" s="8" t="s">
        <v>430</v>
      </c>
      <c r="FO83" s="8" t="s">
        <v>431</v>
      </c>
      <c r="FP83" s="8" t="s">
        <v>432</v>
      </c>
      <c r="FQ83" s="8" t="s">
        <v>433</v>
      </c>
      <c r="FR83" s="8" t="s">
        <v>434</v>
      </c>
      <c r="FS83" s="8" t="s">
        <v>436</v>
      </c>
      <c r="FT83" s="8" t="s">
        <v>437</v>
      </c>
      <c r="FU83" s="8" t="s">
        <v>438</v>
      </c>
      <c r="FV83" s="8" t="s">
        <v>439</v>
      </c>
      <c r="FW83" s="8" t="s">
        <v>471</v>
      </c>
      <c r="FX83" s="8" t="s">
        <v>472</v>
      </c>
      <c r="FY83" s="8" t="s">
        <v>473</v>
      </c>
      <c r="FZ83" s="8" t="s">
        <v>474</v>
      </c>
      <c r="GA83" s="8" t="s">
        <v>480</v>
      </c>
      <c r="GB83" s="8" t="s">
        <v>481</v>
      </c>
      <c r="GC83" s="8" t="s">
        <v>482</v>
      </c>
      <c r="GD83" s="8" t="s">
        <v>483</v>
      </c>
      <c r="GE83" s="8" t="s">
        <v>484</v>
      </c>
      <c r="GF83" s="8" t="s">
        <v>485</v>
      </c>
      <c r="GG83" s="8" t="s">
        <v>486</v>
      </c>
      <c r="GH83" s="8" t="s">
        <v>487</v>
      </c>
      <c r="GI83" s="8" t="s">
        <v>488</v>
      </c>
      <c r="GJ83" s="8" t="s">
        <v>489</v>
      </c>
      <c r="GK83" s="8" t="s">
        <v>490</v>
      </c>
      <c r="GL83" s="8" t="s">
        <v>491</v>
      </c>
      <c r="GM83" s="8" t="s">
        <v>492</v>
      </c>
      <c r="GN83" s="8" t="s">
        <v>493</v>
      </c>
      <c r="GO83" s="8" t="s">
        <v>494</v>
      </c>
      <c r="GP83" s="8" t="s">
        <v>495</v>
      </c>
      <c r="GQ83" s="8" t="s">
        <v>496</v>
      </c>
      <c r="GR83" s="8" t="s">
        <v>499</v>
      </c>
      <c r="GS83" s="8" t="s">
        <v>500</v>
      </c>
      <c r="GT83" s="8" t="s">
        <v>501</v>
      </c>
      <c r="GU83" s="8" t="s">
        <v>502</v>
      </c>
      <c r="GV83" s="8" t="s">
        <v>503</v>
      </c>
      <c r="GW83" s="8" t="s">
        <v>504</v>
      </c>
      <c r="GX83" s="8" t="s">
        <v>505</v>
      </c>
      <c r="GY83" s="8" t="s">
        <v>506</v>
      </c>
      <c r="GZ83" s="8" t="s">
        <v>507</v>
      </c>
      <c r="HA83" s="8" t="s">
        <v>508</v>
      </c>
      <c r="HB83" s="8" t="s">
        <v>509</v>
      </c>
      <c r="HC83" s="8" t="s">
        <v>510</v>
      </c>
      <c r="HD83" s="8" t="s">
        <v>511</v>
      </c>
      <c r="HE83" s="8" t="s">
        <v>512</v>
      </c>
      <c r="HF83" s="8" t="s">
        <v>513</v>
      </c>
      <c r="HG83" s="8" t="s">
        <v>514</v>
      </c>
      <c r="HH83" s="8" t="s">
        <v>515</v>
      </c>
      <c r="HI83" s="8" t="s">
        <v>516</v>
      </c>
      <c r="HJ83" s="8" t="s">
        <v>517</v>
      </c>
      <c r="HK83" s="8" t="s">
        <v>518</v>
      </c>
      <c r="HL83" s="8" t="s">
        <v>519</v>
      </c>
      <c r="HM83" s="8" t="s">
        <v>520</v>
      </c>
      <c r="HN83" s="8" t="s">
        <v>521</v>
      </c>
      <c r="HO83" s="8" t="s">
        <v>522</v>
      </c>
      <c r="HP83" s="8" t="s">
        <v>523</v>
      </c>
      <c r="HQ83" s="8" t="s">
        <v>524</v>
      </c>
      <c r="HR83" s="8" t="s">
        <v>525</v>
      </c>
      <c r="HS83" s="8" t="s">
        <v>526</v>
      </c>
      <c r="HT83" s="8" t="s">
        <v>527</v>
      </c>
      <c r="HU83" s="8" t="s">
        <v>528</v>
      </c>
      <c r="HV83" s="8" t="s">
        <v>529</v>
      </c>
      <c r="HW83" s="8" t="s">
        <v>530</v>
      </c>
      <c r="HX83" s="8" t="s">
        <v>531</v>
      </c>
      <c r="HY83" s="8" t="s">
        <v>532</v>
      </c>
      <c r="HZ83" s="8" t="s">
        <v>533</v>
      </c>
      <c r="IA83" s="8" t="s">
        <v>534</v>
      </c>
      <c r="IB83" s="8" t="s">
        <v>547</v>
      </c>
      <c r="IC83" s="8" t="s">
        <v>548</v>
      </c>
      <c r="ID83" s="8" t="s">
        <v>549</v>
      </c>
      <c r="IE83" s="8" t="s">
        <v>550</v>
      </c>
      <c r="IF83" s="8" t="s">
        <v>553</v>
      </c>
      <c r="IG83" s="8" t="s">
        <v>554</v>
      </c>
      <c r="IH83" s="8" t="s">
        <v>555</v>
      </c>
      <c r="II83" s="8" t="s">
        <v>556</v>
      </c>
      <c r="IJ83" s="8" t="s">
        <v>564</v>
      </c>
      <c r="IK83" s="8" t="s">
        <v>565</v>
      </c>
      <c r="IL83" s="8" t="s">
        <v>566</v>
      </c>
      <c r="IM83" s="8" t="s">
        <v>567</v>
      </c>
      <c r="IN83" s="8" t="s">
        <v>568</v>
      </c>
      <c r="IO83" s="8" t="s">
        <v>569</v>
      </c>
      <c r="IP83" s="8" t="s">
        <v>570</v>
      </c>
      <c r="IQ83" s="8" t="s">
        <v>571</v>
      </c>
      <c r="IR83" s="8" t="s">
        <v>572</v>
      </c>
      <c r="IS83" s="8" t="s">
        <v>573</v>
      </c>
      <c r="IT83" s="379" t="s">
        <v>574</v>
      </c>
      <c r="IU83" s="379" t="s">
        <v>575</v>
      </c>
      <c r="IV83" s="8" t="s">
        <v>576</v>
      </c>
      <c r="IW83" s="8" t="s">
        <v>603</v>
      </c>
      <c r="IX83" s="8" t="s">
        <v>604</v>
      </c>
      <c r="IY83" s="8" t="s">
        <v>605</v>
      </c>
      <c r="IZ83" s="8" t="s">
        <v>606</v>
      </c>
      <c r="JA83" s="8" t="s">
        <v>621</v>
      </c>
      <c r="JB83" s="8" t="s">
        <v>622</v>
      </c>
      <c r="JC83" s="8" t="s">
        <v>623</v>
      </c>
      <c r="JD83" s="8" t="s">
        <v>624</v>
      </c>
      <c r="JE83" s="8" t="s">
        <v>625</v>
      </c>
      <c r="JF83" s="8" t="s">
        <v>626</v>
      </c>
      <c r="JG83" s="8" t="s">
        <v>627</v>
      </c>
      <c r="JH83" s="8" t="s">
        <v>628</v>
      </c>
      <c r="JI83" s="44"/>
      <c r="JJ83" s="44"/>
      <c r="JK83" s="44"/>
      <c r="JL83" s="44"/>
      <c r="JM83" s="44"/>
      <c r="JN83" s="8" t="s">
        <v>635</v>
      </c>
      <c r="JO83" s="8" t="s">
        <v>642</v>
      </c>
      <c r="JP83" s="8" t="s">
        <v>643</v>
      </c>
      <c r="JQ83" s="8" t="s">
        <v>644</v>
      </c>
      <c r="JR83" s="8" t="s">
        <v>645</v>
      </c>
      <c r="JS83" s="8" t="s">
        <v>648</v>
      </c>
      <c r="JT83" s="8" t="s">
        <v>649</v>
      </c>
      <c r="JU83" s="8" t="s">
        <v>650</v>
      </c>
      <c r="JV83" s="8" t="s">
        <v>651</v>
      </c>
      <c r="JW83" s="8" t="s">
        <v>680</v>
      </c>
      <c r="JX83" s="8" t="s">
        <v>681</v>
      </c>
      <c r="JY83" s="8" t="s">
        <v>682</v>
      </c>
      <c r="JZ83" s="8" t="s">
        <v>683</v>
      </c>
      <c r="KA83" s="8" t="s">
        <v>685</v>
      </c>
      <c r="KB83" s="8" t="s">
        <v>686</v>
      </c>
      <c r="KC83" s="8" t="s">
        <v>687</v>
      </c>
      <c r="KD83" s="8" t="s">
        <v>688</v>
      </c>
      <c r="KE83" s="8" t="s">
        <v>689</v>
      </c>
      <c r="KF83" s="8" t="s">
        <v>694</v>
      </c>
      <c r="KG83" s="8" t="s">
        <v>695</v>
      </c>
      <c r="KH83" s="8" t="s">
        <v>696</v>
      </c>
      <c r="KI83" s="8" t="s">
        <v>697</v>
      </c>
      <c r="KJ83" s="8" t="s">
        <v>698</v>
      </c>
      <c r="KK83" s="8" t="s">
        <v>699</v>
      </c>
      <c r="KL83" s="8" t="s">
        <v>700</v>
      </c>
      <c r="KM83" s="8" t="s">
        <v>701</v>
      </c>
    </row>
    <row r="84" spans="1:299" hidden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44"/>
      <c r="AC84" s="44"/>
      <c r="AD84" s="134"/>
      <c r="AE84" s="131"/>
      <c r="AF84" s="131"/>
      <c r="AG84" s="131"/>
      <c r="AH84" s="131"/>
      <c r="AI84" s="131"/>
      <c r="AJ84" s="131"/>
      <c r="AK84" s="131"/>
      <c r="AL84" s="131"/>
      <c r="AM84" s="131"/>
      <c r="AN84" s="131"/>
      <c r="AO84" s="131"/>
      <c r="AP84" s="131"/>
      <c r="AQ84" s="131"/>
      <c r="AR84" s="134"/>
      <c r="AS84" s="134"/>
      <c r="AT84" s="134"/>
      <c r="AU84" s="134"/>
      <c r="AV84" s="134"/>
      <c r="AW84" s="131"/>
      <c r="AX84" s="131"/>
      <c r="AY84" s="131"/>
      <c r="AZ84" s="131"/>
      <c r="BA84" s="131"/>
      <c r="BB84" s="131"/>
      <c r="BC84" s="131"/>
      <c r="BD84" s="131"/>
      <c r="BE84" s="131"/>
      <c r="BF84" s="179"/>
      <c r="BG84" s="179"/>
      <c r="BH84" s="179"/>
      <c r="BI84" s="179"/>
      <c r="BJ84" s="179"/>
      <c r="BK84" s="179"/>
      <c r="BL84" s="179"/>
      <c r="BM84" s="179"/>
      <c r="BN84" s="179"/>
      <c r="BO84" s="179"/>
      <c r="BP84" s="179"/>
      <c r="BQ84" s="179"/>
      <c r="BR84" s="179"/>
      <c r="BS84" s="179"/>
      <c r="BT84" s="179"/>
      <c r="BU84" s="179"/>
      <c r="BV84" s="179"/>
      <c r="BW84" s="179"/>
      <c r="BX84" s="179"/>
      <c r="BY84" s="179"/>
      <c r="IT84" s="380"/>
      <c r="IU84" s="380"/>
      <c r="JI84" s="44"/>
      <c r="JJ84" s="44"/>
      <c r="JK84" s="44"/>
      <c r="JL84" s="44"/>
      <c r="JM84" s="44"/>
    </row>
    <row r="85" spans="1:299" s="131" customFormat="1" hidden="1">
      <c r="B85" s="29" t="s">
        <v>8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116"/>
      <c r="S85" s="129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40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116"/>
      <c r="AT85" s="116"/>
      <c r="AU85" s="139"/>
      <c r="AV85" s="116"/>
      <c r="AW85" s="116"/>
      <c r="AX85" s="116"/>
      <c r="AY85" s="129"/>
      <c r="AZ85" s="116"/>
      <c r="BA85" s="116"/>
      <c r="BB85" s="116"/>
      <c r="BC85" s="116"/>
      <c r="BD85" s="114"/>
      <c r="BE85" s="116"/>
      <c r="BF85" s="116"/>
      <c r="BG85" s="116"/>
      <c r="BH85" s="116"/>
      <c r="BI85" s="116"/>
      <c r="BJ85" s="116"/>
      <c r="BK85" s="116"/>
      <c r="BL85" s="116"/>
      <c r="BM85" s="116"/>
      <c r="BN85" s="114"/>
      <c r="BO85" s="129"/>
      <c r="BP85" s="116"/>
      <c r="BQ85" s="129"/>
      <c r="BR85" s="116"/>
      <c r="BS85" s="116"/>
      <c r="BT85" s="116"/>
      <c r="BU85" s="116"/>
      <c r="BV85" s="116"/>
      <c r="BW85" s="116"/>
      <c r="BX85" s="116"/>
      <c r="BY85" s="116"/>
      <c r="BZ85" s="116"/>
      <c r="CA85" s="116"/>
      <c r="CB85" s="116"/>
      <c r="CC85" s="116"/>
      <c r="CD85" s="116"/>
      <c r="CE85" s="116"/>
      <c r="CF85" s="116"/>
      <c r="CG85" s="116">
        <v>35</v>
      </c>
      <c r="CH85" s="116">
        <v>41</v>
      </c>
      <c r="CI85" s="116">
        <v>48</v>
      </c>
      <c r="CJ85" s="116">
        <v>31</v>
      </c>
      <c r="CK85" s="116">
        <v>35</v>
      </c>
      <c r="CL85" s="116">
        <v>44</v>
      </c>
      <c r="CM85" s="116">
        <v>39</v>
      </c>
      <c r="CN85" s="116">
        <v>44</v>
      </c>
      <c r="CO85" s="116">
        <v>51</v>
      </c>
      <c r="CP85" s="116">
        <v>47</v>
      </c>
      <c r="CQ85" s="116">
        <v>29</v>
      </c>
      <c r="CR85" s="116">
        <v>23</v>
      </c>
      <c r="CS85" s="116">
        <v>24</v>
      </c>
      <c r="CT85" s="116">
        <v>34</v>
      </c>
      <c r="CU85" s="116">
        <v>28</v>
      </c>
      <c r="CV85" s="116">
        <v>25</v>
      </c>
      <c r="CW85" s="116">
        <v>24</v>
      </c>
      <c r="CX85" s="116">
        <v>9</v>
      </c>
      <c r="CY85" s="46"/>
      <c r="CZ85" s="46"/>
      <c r="DA85" s="101">
        <v>17</v>
      </c>
      <c r="DB85" s="116">
        <v>15</v>
      </c>
      <c r="DC85" s="116">
        <v>21</v>
      </c>
      <c r="DD85" s="116">
        <v>20</v>
      </c>
      <c r="DE85" s="116">
        <v>19</v>
      </c>
      <c r="DF85" s="116">
        <v>3</v>
      </c>
      <c r="DG85" s="116">
        <v>8</v>
      </c>
      <c r="DH85" s="116">
        <v>7</v>
      </c>
      <c r="DI85" s="116">
        <v>14</v>
      </c>
      <c r="DJ85" s="116">
        <v>8</v>
      </c>
      <c r="DK85" s="116">
        <v>1</v>
      </c>
      <c r="DL85" s="116">
        <v>6</v>
      </c>
      <c r="DM85" s="116">
        <v>24</v>
      </c>
      <c r="DN85" s="116">
        <v>21</v>
      </c>
      <c r="DO85" s="116">
        <v>12</v>
      </c>
      <c r="DP85" s="139">
        <v>26</v>
      </c>
      <c r="DQ85" s="116">
        <v>27</v>
      </c>
      <c r="DR85" s="116">
        <v>15</v>
      </c>
      <c r="DS85" s="116">
        <v>9</v>
      </c>
      <c r="DT85" s="116">
        <v>2</v>
      </c>
      <c r="DU85" s="116">
        <v>0</v>
      </c>
      <c r="DV85" s="116">
        <v>0</v>
      </c>
      <c r="DW85" s="116">
        <v>0</v>
      </c>
      <c r="DX85" s="116">
        <v>0</v>
      </c>
      <c r="DY85" s="116">
        <v>0</v>
      </c>
      <c r="DZ85" s="116">
        <v>3</v>
      </c>
      <c r="EA85" s="129"/>
      <c r="EB85" s="129"/>
      <c r="EC85" s="129"/>
      <c r="ED85" s="116">
        <v>5</v>
      </c>
      <c r="EE85" s="129"/>
      <c r="EF85" s="116">
        <v>10</v>
      </c>
      <c r="EG85" s="129"/>
      <c r="EH85" s="116">
        <v>16</v>
      </c>
      <c r="EI85" s="116">
        <v>5</v>
      </c>
      <c r="EJ85" s="116">
        <v>9</v>
      </c>
      <c r="EK85" s="129">
        <v>54</v>
      </c>
      <c r="EL85" s="116">
        <v>38</v>
      </c>
      <c r="EM85" s="116">
        <v>61</v>
      </c>
      <c r="EN85" s="116">
        <v>45</v>
      </c>
      <c r="EO85" s="116">
        <v>62</v>
      </c>
      <c r="EP85" s="116">
        <v>83</v>
      </c>
      <c r="EQ85" s="116">
        <v>90</v>
      </c>
      <c r="ER85" s="116">
        <v>121</v>
      </c>
      <c r="ES85" s="116">
        <v>99</v>
      </c>
      <c r="ET85" s="116">
        <v>124</v>
      </c>
      <c r="EU85" s="116">
        <v>97</v>
      </c>
      <c r="EV85" s="116">
        <v>82</v>
      </c>
      <c r="EW85" s="116">
        <v>61</v>
      </c>
      <c r="EX85" s="116">
        <v>93</v>
      </c>
      <c r="EY85" s="116">
        <v>55</v>
      </c>
      <c r="EZ85" s="129">
        <v>57</v>
      </c>
      <c r="FA85" s="129">
        <v>68</v>
      </c>
      <c r="FB85" s="116">
        <v>68</v>
      </c>
      <c r="FC85" s="129">
        <v>15</v>
      </c>
      <c r="FD85" s="129">
        <v>97</v>
      </c>
      <c r="FE85" s="129">
        <v>73.92</v>
      </c>
      <c r="FF85" s="116">
        <v>27</v>
      </c>
      <c r="FG85" s="116">
        <v>44</v>
      </c>
      <c r="FH85" s="116">
        <v>46</v>
      </c>
      <c r="FI85" s="116">
        <v>57</v>
      </c>
      <c r="FJ85" s="116">
        <v>19</v>
      </c>
      <c r="FK85" s="116">
        <v>45</v>
      </c>
      <c r="FL85" s="116">
        <v>60</v>
      </c>
      <c r="FM85" s="116">
        <v>45</v>
      </c>
      <c r="FN85" s="116">
        <v>17</v>
      </c>
      <c r="FO85" s="116">
        <v>27</v>
      </c>
      <c r="FP85" s="116">
        <v>10</v>
      </c>
      <c r="FQ85" s="116">
        <v>35</v>
      </c>
      <c r="FR85" s="116">
        <v>39</v>
      </c>
      <c r="FS85" s="129">
        <v>39</v>
      </c>
      <c r="FT85" s="116">
        <v>26</v>
      </c>
      <c r="FU85" s="116">
        <v>25</v>
      </c>
      <c r="FV85" s="116">
        <v>10</v>
      </c>
      <c r="FW85" s="116">
        <v>14</v>
      </c>
      <c r="FX85" s="116">
        <v>29</v>
      </c>
      <c r="FY85" s="116">
        <v>20</v>
      </c>
      <c r="FZ85" s="116">
        <v>16</v>
      </c>
      <c r="GA85" s="116">
        <v>43</v>
      </c>
      <c r="GB85" s="116">
        <v>24</v>
      </c>
      <c r="GC85" s="116">
        <v>18</v>
      </c>
      <c r="GD85" s="129">
        <v>19.11</v>
      </c>
      <c r="GE85" s="116">
        <v>17</v>
      </c>
      <c r="GF85" s="116">
        <v>23</v>
      </c>
      <c r="GG85" s="116">
        <v>22</v>
      </c>
      <c r="GH85" s="116">
        <v>46</v>
      </c>
      <c r="GI85" s="116">
        <v>26</v>
      </c>
      <c r="GJ85" s="116">
        <v>21</v>
      </c>
      <c r="GK85" s="116">
        <v>39</v>
      </c>
      <c r="GL85" s="116">
        <v>28</v>
      </c>
      <c r="GM85" s="116">
        <v>79</v>
      </c>
      <c r="GN85" s="116">
        <v>43</v>
      </c>
      <c r="GO85" s="116">
        <v>43</v>
      </c>
      <c r="GP85" s="116">
        <v>11</v>
      </c>
      <c r="GQ85" s="116">
        <v>9</v>
      </c>
      <c r="GR85" s="116">
        <v>7</v>
      </c>
      <c r="GS85" s="116">
        <v>19</v>
      </c>
      <c r="GT85" s="116">
        <v>46</v>
      </c>
      <c r="GU85" s="116">
        <v>63</v>
      </c>
      <c r="GV85" s="129">
        <v>0</v>
      </c>
      <c r="GW85" s="129">
        <v>1</v>
      </c>
      <c r="GX85" s="129">
        <v>76.7</v>
      </c>
      <c r="GY85" s="116">
        <v>59</v>
      </c>
      <c r="GZ85" s="129">
        <v>0</v>
      </c>
      <c r="HA85" s="116">
        <v>14</v>
      </c>
      <c r="HB85" s="116">
        <v>14</v>
      </c>
      <c r="HC85" s="116">
        <v>39</v>
      </c>
      <c r="HD85" s="116">
        <v>17</v>
      </c>
      <c r="HE85" s="116">
        <v>7</v>
      </c>
      <c r="HF85" s="116">
        <v>28</v>
      </c>
      <c r="HG85" s="116">
        <v>28</v>
      </c>
      <c r="HH85" s="116">
        <v>9</v>
      </c>
      <c r="HI85" s="116">
        <v>78</v>
      </c>
      <c r="HJ85" s="129"/>
      <c r="HK85" s="129"/>
      <c r="HL85" s="116">
        <v>20</v>
      </c>
      <c r="HM85" s="116">
        <v>9</v>
      </c>
      <c r="HN85" s="129">
        <v>5</v>
      </c>
      <c r="HO85" s="129">
        <v>21</v>
      </c>
      <c r="HP85" s="129">
        <v>58.42</v>
      </c>
      <c r="HQ85" s="129">
        <v>104.95</v>
      </c>
      <c r="HR85" s="129">
        <v>67.67</v>
      </c>
      <c r="HS85" s="116">
        <v>32</v>
      </c>
      <c r="HT85" s="129">
        <v>69</v>
      </c>
      <c r="HU85" s="129">
        <v>8</v>
      </c>
      <c r="HV85" s="129">
        <v>41</v>
      </c>
      <c r="HW85" s="116">
        <v>11</v>
      </c>
      <c r="HX85" s="129">
        <v>0</v>
      </c>
      <c r="HY85" s="129">
        <v>0</v>
      </c>
      <c r="HZ85" s="129">
        <v>29</v>
      </c>
      <c r="IA85" s="116">
        <v>5</v>
      </c>
      <c r="IB85" s="129">
        <v>8</v>
      </c>
      <c r="IC85" s="129">
        <v>4</v>
      </c>
      <c r="ID85" s="129">
        <v>11.24</v>
      </c>
      <c r="IE85" s="116">
        <v>0</v>
      </c>
      <c r="IF85" s="129">
        <v>0</v>
      </c>
      <c r="IG85" s="129"/>
      <c r="IH85" s="129"/>
      <c r="II85" s="129"/>
      <c r="IJ85" s="129"/>
      <c r="IK85" s="129"/>
      <c r="IL85" s="129"/>
      <c r="IM85" s="129"/>
      <c r="IN85" s="116">
        <v>5</v>
      </c>
      <c r="IO85" s="129">
        <v>6</v>
      </c>
      <c r="IP85" s="129">
        <v>8</v>
      </c>
      <c r="IQ85" s="116">
        <v>12</v>
      </c>
      <c r="IR85" s="129">
        <v>3</v>
      </c>
      <c r="IS85" s="129">
        <v>0</v>
      </c>
      <c r="IT85" s="129">
        <v>0</v>
      </c>
      <c r="IU85" s="129">
        <v>0</v>
      </c>
      <c r="IV85" s="116">
        <v>0</v>
      </c>
      <c r="IW85" s="129"/>
      <c r="IX85" s="129"/>
      <c r="IY85" s="129"/>
      <c r="IZ85" s="129"/>
      <c r="JA85" s="116">
        <v>7</v>
      </c>
      <c r="JB85" s="129"/>
      <c r="JC85" s="129"/>
      <c r="JD85" s="129"/>
      <c r="JE85" s="116"/>
      <c r="JF85" s="129">
        <v>0</v>
      </c>
      <c r="JG85" s="129">
        <v>0</v>
      </c>
      <c r="JH85" s="129">
        <v>0</v>
      </c>
      <c r="JI85" s="44"/>
      <c r="JJ85" s="44"/>
      <c r="JK85" s="44"/>
      <c r="JL85" s="44"/>
      <c r="JM85" s="44"/>
      <c r="JN85" s="130" t="e">
        <f>Incomingforecast!#REF!</f>
        <v>#REF!</v>
      </c>
      <c r="JO85" s="130">
        <f>Incomingforecast!C36</f>
        <v>0</v>
      </c>
      <c r="JP85" s="130">
        <f>Incomingforecast!D36</f>
        <v>0</v>
      </c>
      <c r="JQ85" s="130">
        <f>Incomingforecast!E36</f>
        <v>0</v>
      </c>
      <c r="JR85" s="130">
        <f>Incomingforecast!F36</f>
        <v>0</v>
      </c>
      <c r="JS85" s="130">
        <f>Incomingforecast!G36</f>
        <v>0</v>
      </c>
      <c r="JT85" s="130">
        <f>Incomingforecast!H36</f>
        <v>0</v>
      </c>
      <c r="JU85" s="130">
        <f>Incomingforecast!I36</f>
        <v>0</v>
      </c>
      <c r="JV85" s="130">
        <f>Incomingforecast!J36</f>
        <v>0</v>
      </c>
      <c r="JW85" s="130">
        <f>Incomingforecast!K36</f>
        <v>0</v>
      </c>
      <c r="JX85" s="130">
        <f>Incomingforecast!L36</f>
        <v>0</v>
      </c>
      <c r="JY85" s="130">
        <f>Incomingforecast!M36</f>
        <v>0</v>
      </c>
      <c r="JZ85" s="130">
        <f>Incomingforecast!N36</f>
        <v>0</v>
      </c>
      <c r="KA85" s="130">
        <f>Incomingforecast!O36</f>
        <v>0</v>
      </c>
      <c r="KB85" s="130">
        <f>Incomingforecast!P36</f>
        <v>0</v>
      </c>
      <c r="KC85" s="130">
        <f>Incomingforecast!Q36</f>
        <v>0</v>
      </c>
      <c r="KD85" s="130">
        <f>Incomingforecast!R36</f>
        <v>0</v>
      </c>
      <c r="KE85" s="130">
        <f>Incomingforecast!S36</f>
        <v>0</v>
      </c>
      <c r="KF85" s="130">
        <f>Incomingforecast!T36</f>
        <v>0</v>
      </c>
      <c r="KG85" s="130">
        <f>Incomingforecast!U36</f>
        <v>0</v>
      </c>
      <c r="KH85" s="130">
        <f>Incomingforecast!V36</f>
        <v>0</v>
      </c>
      <c r="KI85" s="130">
        <f>Incomingforecast!W36</f>
        <v>0</v>
      </c>
      <c r="KJ85" s="130">
        <f>Incomingforecast!X36</f>
        <v>0</v>
      </c>
      <c r="KK85" s="130">
        <f>Incomingforecast!Y36</f>
        <v>0</v>
      </c>
      <c r="KL85" s="130">
        <f>Incomingforecast!Z36</f>
        <v>0</v>
      </c>
      <c r="KM85" s="130">
        <f>Incomingforecast!AA36</f>
        <v>0</v>
      </c>
    </row>
    <row r="86" spans="1:299" s="131" customFormat="1" hidden="1">
      <c r="B86" s="31" t="s">
        <v>7</v>
      </c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>
        <f t="shared" ref="CG86:DI86" si="1452">CG85*2330</f>
        <v>81550</v>
      </c>
      <c r="CH86" s="31">
        <f>CH85*2330</f>
        <v>95530</v>
      </c>
      <c r="CI86" s="31">
        <f>CI85*2330</f>
        <v>111840</v>
      </c>
      <c r="CJ86" s="31">
        <f t="shared" si="1452"/>
        <v>72230</v>
      </c>
      <c r="CK86" s="31">
        <f t="shared" si="1452"/>
        <v>81550</v>
      </c>
      <c r="CL86" s="31">
        <f t="shared" si="1452"/>
        <v>102520</v>
      </c>
      <c r="CM86" s="31">
        <f t="shared" si="1452"/>
        <v>90870</v>
      </c>
      <c r="CN86" s="31">
        <f t="shared" si="1452"/>
        <v>102520</v>
      </c>
      <c r="CO86" s="31">
        <f t="shared" si="1452"/>
        <v>118830</v>
      </c>
      <c r="CP86" s="31">
        <f t="shared" si="1452"/>
        <v>109510</v>
      </c>
      <c r="CQ86" s="31">
        <f t="shared" si="1452"/>
        <v>67570</v>
      </c>
      <c r="CR86" s="31">
        <f t="shared" si="1452"/>
        <v>53590</v>
      </c>
      <c r="CS86" s="31">
        <f t="shared" si="1452"/>
        <v>55920</v>
      </c>
      <c r="CT86" s="31">
        <f t="shared" si="1452"/>
        <v>79220</v>
      </c>
      <c r="CU86" s="31">
        <f t="shared" si="1452"/>
        <v>65240</v>
      </c>
      <c r="CV86" s="31">
        <f t="shared" si="1452"/>
        <v>58250</v>
      </c>
      <c r="CW86" s="31">
        <f t="shared" si="1452"/>
        <v>55920</v>
      </c>
      <c r="CX86" s="31">
        <f t="shared" si="1452"/>
        <v>20970</v>
      </c>
      <c r="CY86" s="31">
        <f t="shared" si="1452"/>
        <v>0</v>
      </c>
      <c r="CZ86" s="31">
        <f t="shared" si="1452"/>
        <v>0</v>
      </c>
      <c r="DA86" s="31">
        <f t="shared" si="1452"/>
        <v>39610</v>
      </c>
      <c r="DB86" s="31">
        <f t="shared" si="1452"/>
        <v>34950</v>
      </c>
      <c r="DC86" s="31">
        <f t="shared" si="1452"/>
        <v>48930</v>
      </c>
      <c r="DD86" s="31">
        <f t="shared" si="1452"/>
        <v>46600</v>
      </c>
      <c r="DE86" s="31">
        <f t="shared" si="1452"/>
        <v>44270</v>
      </c>
      <c r="DF86" s="31">
        <f t="shared" si="1452"/>
        <v>6990</v>
      </c>
      <c r="DG86" s="31">
        <f t="shared" si="1452"/>
        <v>18640</v>
      </c>
      <c r="DH86" s="31">
        <f t="shared" si="1452"/>
        <v>16310</v>
      </c>
      <c r="DI86" s="31">
        <f t="shared" si="1452"/>
        <v>32620</v>
      </c>
      <c r="DJ86" s="31">
        <f t="shared" ref="DJ86:EI86" si="1453">DJ85*2330</f>
        <v>18640</v>
      </c>
      <c r="DK86" s="31">
        <f t="shared" si="1453"/>
        <v>2330</v>
      </c>
      <c r="DL86" s="31">
        <f t="shared" si="1453"/>
        <v>13980</v>
      </c>
      <c r="DM86" s="31">
        <f t="shared" si="1453"/>
        <v>55920</v>
      </c>
      <c r="DN86" s="31">
        <f t="shared" si="1453"/>
        <v>48930</v>
      </c>
      <c r="DO86" s="31">
        <f t="shared" si="1453"/>
        <v>27960</v>
      </c>
      <c r="DP86" s="31">
        <f t="shared" si="1453"/>
        <v>60580</v>
      </c>
      <c r="DQ86" s="31">
        <f t="shared" si="1453"/>
        <v>62910</v>
      </c>
      <c r="DR86" s="31">
        <f t="shared" si="1453"/>
        <v>34950</v>
      </c>
      <c r="DS86" s="31">
        <f t="shared" si="1453"/>
        <v>20970</v>
      </c>
      <c r="DT86" s="31">
        <f t="shared" si="1453"/>
        <v>4660</v>
      </c>
      <c r="DU86" s="31">
        <f t="shared" si="1453"/>
        <v>0</v>
      </c>
      <c r="DV86" s="31">
        <f t="shared" si="1453"/>
        <v>0</v>
      </c>
      <c r="DW86" s="31">
        <f t="shared" si="1453"/>
        <v>0</v>
      </c>
      <c r="DX86" s="31">
        <f t="shared" si="1453"/>
        <v>0</v>
      </c>
      <c r="DY86" s="31">
        <f t="shared" si="1453"/>
        <v>0</v>
      </c>
      <c r="DZ86" s="31">
        <f t="shared" si="1453"/>
        <v>6990</v>
      </c>
      <c r="EA86" s="31">
        <f t="shared" si="1453"/>
        <v>0</v>
      </c>
      <c r="EB86" s="31">
        <f t="shared" si="1453"/>
        <v>0</v>
      </c>
      <c r="EC86" s="31">
        <f t="shared" si="1453"/>
        <v>0</v>
      </c>
      <c r="ED86" s="31">
        <f t="shared" si="1453"/>
        <v>11650</v>
      </c>
      <c r="EE86" s="31">
        <f t="shared" si="1453"/>
        <v>0</v>
      </c>
      <c r="EF86" s="31">
        <f t="shared" si="1453"/>
        <v>23300</v>
      </c>
      <c r="EG86" s="31">
        <f t="shared" si="1453"/>
        <v>0</v>
      </c>
      <c r="EH86" s="31">
        <f t="shared" si="1453"/>
        <v>37280</v>
      </c>
      <c r="EI86" s="31">
        <f t="shared" si="1453"/>
        <v>11650</v>
      </c>
      <c r="EJ86" s="31">
        <f t="shared" ref="EJ86:EQ86" si="1454">EJ85*2330</f>
        <v>20970</v>
      </c>
      <c r="EK86" s="31">
        <f t="shared" si="1454"/>
        <v>125820</v>
      </c>
      <c r="EL86" s="31">
        <f t="shared" si="1454"/>
        <v>88540</v>
      </c>
      <c r="EM86" s="31">
        <f t="shared" si="1454"/>
        <v>142130</v>
      </c>
      <c r="EN86" s="31">
        <f t="shared" si="1454"/>
        <v>104850</v>
      </c>
      <c r="EO86" s="31">
        <f t="shared" si="1454"/>
        <v>144460</v>
      </c>
      <c r="EP86" s="31">
        <f t="shared" si="1454"/>
        <v>193390</v>
      </c>
      <c r="EQ86" s="31">
        <f t="shared" si="1454"/>
        <v>209700</v>
      </c>
      <c r="ER86" s="31">
        <f t="shared" ref="ER86:FC86" si="1455">ER85*2330</f>
        <v>281930</v>
      </c>
      <c r="ES86" s="31">
        <f t="shared" si="1455"/>
        <v>230670</v>
      </c>
      <c r="ET86" s="31">
        <f t="shared" si="1455"/>
        <v>288920</v>
      </c>
      <c r="EU86" s="31">
        <f t="shared" si="1455"/>
        <v>226010</v>
      </c>
      <c r="EV86" s="31">
        <f t="shared" si="1455"/>
        <v>191060</v>
      </c>
      <c r="EW86" s="31">
        <f t="shared" si="1455"/>
        <v>142130</v>
      </c>
      <c r="EX86" s="31">
        <f t="shared" si="1455"/>
        <v>216690</v>
      </c>
      <c r="EY86" s="31">
        <f t="shared" si="1455"/>
        <v>128150</v>
      </c>
      <c r="EZ86" s="31">
        <f t="shared" si="1455"/>
        <v>132810</v>
      </c>
      <c r="FA86" s="31">
        <f t="shared" si="1455"/>
        <v>158440</v>
      </c>
      <c r="FB86" s="31">
        <f t="shared" si="1455"/>
        <v>158440</v>
      </c>
      <c r="FC86" s="31">
        <f t="shared" si="1455"/>
        <v>34950</v>
      </c>
      <c r="FD86" s="31">
        <f t="shared" ref="FD86:FM86" si="1456">FD85*2330</f>
        <v>226010</v>
      </c>
      <c r="FE86" s="31">
        <f t="shared" si="1456"/>
        <v>172233.60000000001</v>
      </c>
      <c r="FF86" s="31">
        <f t="shared" si="1456"/>
        <v>62910</v>
      </c>
      <c r="FG86" s="31">
        <f t="shared" si="1456"/>
        <v>102520</v>
      </c>
      <c r="FH86" s="31">
        <f t="shared" si="1456"/>
        <v>107180</v>
      </c>
      <c r="FI86" s="31">
        <f t="shared" si="1456"/>
        <v>132810</v>
      </c>
      <c r="FJ86" s="31">
        <f t="shared" si="1456"/>
        <v>44270</v>
      </c>
      <c r="FK86" s="31">
        <f t="shared" si="1456"/>
        <v>104850</v>
      </c>
      <c r="FL86" s="31">
        <f t="shared" si="1456"/>
        <v>139800</v>
      </c>
      <c r="FM86" s="31">
        <f t="shared" si="1456"/>
        <v>104850</v>
      </c>
      <c r="FN86" s="31">
        <f t="shared" ref="FN86:FR86" si="1457">FN85*2330</f>
        <v>39610</v>
      </c>
      <c r="FO86" s="31">
        <f t="shared" si="1457"/>
        <v>62910</v>
      </c>
      <c r="FP86" s="31">
        <f t="shared" si="1457"/>
        <v>23300</v>
      </c>
      <c r="FQ86" s="31">
        <f t="shared" si="1457"/>
        <v>81550</v>
      </c>
      <c r="FR86" s="31">
        <f t="shared" si="1457"/>
        <v>90870</v>
      </c>
      <c r="FS86" s="31">
        <f t="shared" ref="FS86:FV86" si="1458">FS85*2330</f>
        <v>90870</v>
      </c>
      <c r="FT86" s="31">
        <f t="shared" si="1458"/>
        <v>60580</v>
      </c>
      <c r="FU86" s="31">
        <f t="shared" si="1458"/>
        <v>58250</v>
      </c>
      <c r="FV86" s="31">
        <f t="shared" si="1458"/>
        <v>23300</v>
      </c>
      <c r="FW86" s="31">
        <f t="shared" ref="FW86:FZ86" si="1459">FW85*2330</f>
        <v>32620</v>
      </c>
      <c r="FX86" s="31">
        <f t="shared" si="1459"/>
        <v>67570</v>
      </c>
      <c r="FY86" s="31">
        <f t="shared" si="1459"/>
        <v>46600</v>
      </c>
      <c r="FZ86" s="31">
        <f t="shared" si="1459"/>
        <v>37280</v>
      </c>
      <c r="GA86" s="31">
        <f t="shared" ref="GA86:GD86" si="1460">GA85*2330</f>
        <v>100190</v>
      </c>
      <c r="GB86" s="31">
        <f t="shared" si="1460"/>
        <v>55920</v>
      </c>
      <c r="GC86" s="31">
        <f t="shared" si="1460"/>
        <v>41940</v>
      </c>
      <c r="GD86" s="31">
        <f t="shared" si="1460"/>
        <v>44526.299999999996</v>
      </c>
      <c r="GE86" s="31">
        <f t="shared" ref="GE86:GH86" si="1461">GE85*2330</f>
        <v>39610</v>
      </c>
      <c r="GF86" s="31">
        <f t="shared" si="1461"/>
        <v>53590</v>
      </c>
      <c r="GG86" s="31">
        <f t="shared" si="1461"/>
        <v>51260</v>
      </c>
      <c r="GH86" s="31">
        <f t="shared" si="1461"/>
        <v>107180</v>
      </c>
      <c r="GI86" s="31">
        <f t="shared" ref="GI86:GM86" si="1462">GI85*2330</f>
        <v>60580</v>
      </c>
      <c r="GJ86" s="31">
        <f t="shared" si="1462"/>
        <v>48930</v>
      </c>
      <c r="GK86" s="31">
        <f t="shared" si="1462"/>
        <v>90870</v>
      </c>
      <c r="GL86" s="31">
        <f t="shared" si="1462"/>
        <v>65240</v>
      </c>
      <c r="GM86" s="31">
        <f t="shared" si="1462"/>
        <v>184070</v>
      </c>
      <c r="GN86" s="31">
        <f t="shared" ref="GN86:GQ86" si="1463">GN85*2330</f>
        <v>100190</v>
      </c>
      <c r="GO86" s="31">
        <f t="shared" si="1463"/>
        <v>100190</v>
      </c>
      <c r="GP86" s="31">
        <f t="shared" si="1463"/>
        <v>25630</v>
      </c>
      <c r="GQ86" s="31">
        <f t="shared" si="1463"/>
        <v>20970</v>
      </c>
      <c r="GR86" s="31">
        <f t="shared" ref="GR86:GV86" si="1464">GR85*2330</f>
        <v>16310</v>
      </c>
      <c r="GS86" s="31">
        <f t="shared" si="1464"/>
        <v>44270</v>
      </c>
      <c r="GT86" s="31">
        <f t="shared" si="1464"/>
        <v>107180</v>
      </c>
      <c r="GU86" s="31">
        <f t="shared" si="1464"/>
        <v>146790</v>
      </c>
      <c r="GV86" s="31">
        <f t="shared" si="1464"/>
        <v>0</v>
      </c>
      <c r="GW86" s="31">
        <f t="shared" ref="GW86:HE86" si="1465">GW85*2330</f>
        <v>2330</v>
      </c>
      <c r="GX86" s="31">
        <f t="shared" si="1465"/>
        <v>178711</v>
      </c>
      <c r="GY86" s="31">
        <f t="shared" si="1465"/>
        <v>137470</v>
      </c>
      <c r="GZ86" s="31">
        <f t="shared" si="1465"/>
        <v>0</v>
      </c>
      <c r="HA86" s="31">
        <f t="shared" si="1465"/>
        <v>32620</v>
      </c>
      <c r="HB86" s="31">
        <f t="shared" si="1465"/>
        <v>32620</v>
      </c>
      <c r="HC86" s="31">
        <f t="shared" si="1465"/>
        <v>90870</v>
      </c>
      <c r="HD86" s="31">
        <f t="shared" si="1465"/>
        <v>39610</v>
      </c>
      <c r="HE86" s="31">
        <f t="shared" si="1465"/>
        <v>16310</v>
      </c>
      <c r="HF86" s="31">
        <f t="shared" ref="HF86:HM86" si="1466">HF85*2330</f>
        <v>65240</v>
      </c>
      <c r="HG86" s="31">
        <f t="shared" si="1466"/>
        <v>65240</v>
      </c>
      <c r="HH86" s="31">
        <f t="shared" si="1466"/>
        <v>20970</v>
      </c>
      <c r="HI86" s="31">
        <f t="shared" si="1466"/>
        <v>181740</v>
      </c>
      <c r="HJ86" s="31">
        <f t="shared" si="1466"/>
        <v>0</v>
      </c>
      <c r="HK86" s="31">
        <f t="shared" si="1466"/>
        <v>0</v>
      </c>
      <c r="HL86" s="31">
        <f t="shared" si="1466"/>
        <v>46600</v>
      </c>
      <c r="HM86" s="31">
        <f t="shared" si="1466"/>
        <v>20970</v>
      </c>
      <c r="HN86" s="31">
        <f t="shared" ref="HN86:HT86" si="1467">HN85*2330</f>
        <v>11650</v>
      </c>
      <c r="HO86" s="31">
        <f t="shared" si="1467"/>
        <v>48930</v>
      </c>
      <c r="HP86" s="31">
        <f t="shared" si="1467"/>
        <v>136118.6</v>
      </c>
      <c r="HQ86" s="31">
        <f t="shared" si="1467"/>
        <v>244533.5</v>
      </c>
      <c r="HR86" s="31">
        <f t="shared" si="1467"/>
        <v>157671.1</v>
      </c>
      <c r="HS86" s="31">
        <f t="shared" si="1467"/>
        <v>74560</v>
      </c>
      <c r="HT86" s="31">
        <f t="shared" si="1467"/>
        <v>160770</v>
      </c>
      <c r="HU86" s="31">
        <f t="shared" ref="HU86:HZ86" si="1468">HU85*2330</f>
        <v>18640</v>
      </c>
      <c r="HV86" s="31">
        <f t="shared" si="1468"/>
        <v>95530</v>
      </c>
      <c r="HW86" s="31">
        <f t="shared" si="1468"/>
        <v>25630</v>
      </c>
      <c r="HX86" s="31">
        <f t="shared" si="1468"/>
        <v>0</v>
      </c>
      <c r="HY86" s="31">
        <f t="shared" si="1468"/>
        <v>0</v>
      </c>
      <c r="HZ86" s="31">
        <f t="shared" si="1468"/>
        <v>67570</v>
      </c>
      <c r="IA86" s="31">
        <f t="shared" ref="IA86:IE86" si="1469">IA85*2330</f>
        <v>11650</v>
      </c>
      <c r="IB86" s="31">
        <f t="shared" si="1469"/>
        <v>18640</v>
      </c>
      <c r="IC86" s="31">
        <f t="shared" si="1469"/>
        <v>9320</v>
      </c>
      <c r="ID86" s="31">
        <f t="shared" si="1469"/>
        <v>26189.200000000001</v>
      </c>
      <c r="IE86" s="31">
        <f t="shared" si="1469"/>
        <v>0</v>
      </c>
      <c r="IF86" s="31">
        <f t="shared" ref="IF86:II86" si="1470">IF85*2330</f>
        <v>0</v>
      </c>
      <c r="IG86" s="31">
        <f t="shared" si="1470"/>
        <v>0</v>
      </c>
      <c r="IH86" s="31">
        <f t="shared" si="1470"/>
        <v>0</v>
      </c>
      <c r="II86" s="31">
        <f t="shared" si="1470"/>
        <v>0</v>
      </c>
      <c r="IJ86" s="31">
        <f t="shared" ref="IJ86:IM86" si="1471">IJ85*2330</f>
        <v>0</v>
      </c>
      <c r="IK86" s="31">
        <f t="shared" si="1471"/>
        <v>0</v>
      </c>
      <c r="IL86" s="31">
        <f t="shared" si="1471"/>
        <v>0</v>
      </c>
      <c r="IM86" s="31">
        <f t="shared" si="1471"/>
        <v>0</v>
      </c>
      <c r="IN86" s="31">
        <f t="shared" ref="IN86:IR86" si="1472">IN85*2330</f>
        <v>11650</v>
      </c>
      <c r="IO86" s="31">
        <f t="shared" si="1472"/>
        <v>13980</v>
      </c>
      <c r="IP86" s="31">
        <f t="shared" si="1472"/>
        <v>18640</v>
      </c>
      <c r="IQ86" s="31">
        <f t="shared" si="1472"/>
        <v>27960</v>
      </c>
      <c r="IR86" s="31">
        <f t="shared" si="1472"/>
        <v>6990</v>
      </c>
      <c r="IS86" s="31">
        <f t="shared" ref="IS86:IV86" si="1473">IS85*2330</f>
        <v>0</v>
      </c>
      <c r="IT86" s="31">
        <f t="shared" si="1473"/>
        <v>0</v>
      </c>
      <c r="IU86" s="31">
        <f t="shared" si="1473"/>
        <v>0</v>
      </c>
      <c r="IV86" s="31">
        <f t="shared" si="1473"/>
        <v>0</v>
      </c>
      <c r="IW86" s="31"/>
      <c r="IX86" s="31"/>
      <c r="IY86" s="31"/>
      <c r="IZ86" s="31"/>
      <c r="JA86" s="31">
        <f t="shared" ref="JA86" si="1474">JA85*2330</f>
        <v>16310</v>
      </c>
      <c r="JB86" s="31"/>
      <c r="JC86" s="31"/>
      <c r="JD86" s="31"/>
      <c r="JE86" s="31">
        <f t="shared" ref="JE86:JI86" si="1475">JE85*2330</f>
        <v>0</v>
      </c>
      <c r="JF86" s="31">
        <f t="shared" si="1475"/>
        <v>0</v>
      </c>
      <c r="JG86" s="31">
        <f t="shared" si="1475"/>
        <v>0</v>
      </c>
      <c r="JH86" s="31">
        <f t="shared" si="1475"/>
        <v>0</v>
      </c>
      <c r="JI86" s="44"/>
      <c r="JJ86" s="44"/>
      <c r="JK86" s="44"/>
      <c r="JL86" s="44"/>
      <c r="JM86" s="44"/>
      <c r="JN86" s="31" t="e">
        <f t="shared" ref="JJ86:JN86" si="1476">JN85*2330</f>
        <v>#REF!</v>
      </c>
      <c r="JO86" s="31">
        <f t="shared" ref="JO86:JR86" si="1477">JO85*2330</f>
        <v>0</v>
      </c>
      <c r="JP86" s="31">
        <f t="shared" si="1477"/>
        <v>0</v>
      </c>
      <c r="JQ86" s="31">
        <f t="shared" si="1477"/>
        <v>0</v>
      </c>
      <c r="JR86" s="31">
        <f t="shared" si="1477"/>
        <v>0</v>
      </c>
      <c r="JS86" s="31">
        <f t="shared" ref="JS86:JV86" si="1478">JS85*2330</f>
        <v>0</v>
      </c>
      <c r="JT86" s="31">
        <f t="shared" si="1478"/>
        <v>0</v>
      </c>
      <c r="JU86" s="31">
        <f t="shared" si="1478"/>
        <v>0</v>
      </c>
      <c r="JV86" s="31">
        <f t="shared" si="1478"/>
        <v>0</v>
      </c>
      <c r="JW86" s="31">
        <f t="shared" ref="JW86:JZ86" si="1479">JW85*2330</f>
        <v>0</v>
      </c>
      <c r="JX86" s="31">
        <f t="shared" si="1479"/>
        <v>0</v>
      </c>
      <c r="JY86" s="31">
        <f t="shared" si="1479"/>
        <v>0</v>
      </c>
      <c r="JZ86" s="31">
        <f t="shared" si="1479"/>
        <v>0</v>
      </c>
      <c r="KA86" s="31">
        <f t="shared" ref="KA86:KE86" si="1480">KA85*2330</f>
        <v>0</v>
      </c>
      <c r="KB86" s="31">
        <f t="shared" si="1480"/>
        <v>0</v>
      </c>
      <c r="KC86" s="31">
        <f t="shared" si="1480"/>
        <v>0</v>
      </c>
      <c r="KD86" s="31">
        <f t="shared" si="1480"/>
        <v>0</v>
      </c>
      <c r="KE86" s="31">
        <f t="shared" si="1480"/>
        <v>0</v>
      </c>
      <c r="KF86" s="31">
        <f t="shared" ref="KF86:KI86" si="1481">KF85*2330</f>
        <v>0</v>
      </c>
      <c r="KG86" s="31">
        <f t="shared" si="1481"/>
        <v>0</v>
      </c>
      <c r="KH86" s="31">
        <f t="shared" si="1481"/>
        <v>0</v>
      </c>
      <c r="KI86" s="31">
        <f t="shared" si="1481"/>
        <v>0</v>
      </c>
      <c r="KJ86" s="31">
        <f t="shared" ref="KJ86:KM86" si="1482">KJ85*2330</f>
        <v>0</v>
      </c>
      <c r="KK86" s="31">
        <f t="shared" si="1482"/>
        <v>0</v>
      </c>
      <c r="KL86" s="31">
        <f t="shared" si="1482"/>
        <v>0</v>
      </c>
      <c r="KM86" s="31">
        <f t="shared" si="1482"/>
        <v>0</v>
      </c>
    </row>
    <row r="87" spans="1:299" s="131" customFormat="1" hidden="1"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BL87" s="134"/>
      <c r="DJ87" s="179"/>
      <c r="DK87" s="179"/>
      <c r="DL87" s="179"/>
      <c r="DM87" s="179"/>
      <c r="DN87" s="179"/>
      <c r="DO87" s="179"/>
      <c r="DP87" s="179"/>
      <c r="DQ87" s="179"/>
      <c r="DR87" s="179"/>
      <c r="DS87" s="179"/>
      <c r="DT87" s="179"/>
      <c r="DU87" s="179"/>
      <c r="DV87" s="179"/>
      <c r="DW87" s="179"/>
      <c r="DX87" s="179"/>
      <c r="DY87" s="179"/>
      <c r="DZ87" s="179"/>
      <c r="EA87" s="179"/>
      <c r="EB87" s="179"/>
      <c r="EC87" s="179"/>
      <c r="ED87" s="179"/>
      <c r="EE87" s="179"/>
      <c r="EF87" s="179"/>
      <c r="EG87" s="179"/>
      <c r="EH87" s="179"/>
      <c r="EI87" s="179"/>
      <c r="EJ87" s="179"/>
      <c r="EK87" s="179"/>
      <c r="EL87" s="179"/>
      <c r="EM87" s="179"/>
      <c r="EN87" s="179"/>
      <c r="EO87" s="179"/>
      <c r="EP87" s="179"/>
      <c r="EQ87" s="179"/>
      <c r="ER87" s="179"/>
      <c r="ES87" s="179"/>
      <c r="ET87" s="179"/>
      <c r="EU87" s="179"/>
      <c r="EV87" s="179"/>
      <c r="EW87" s="179"/>
      <c r="EX87" s="179"/>
      <c r="EY87" s="179"/>
      <c r="EZ87" s="179"/>
      <c r="FA87" s="179"/>
      <c r="FB87" s="179"/>
      <c r="FC87" s="179"/>
      <c r="FD87" s="179"/>
      <c r="FE87" s="179"/>
      <c r="FF87" s="179"/>
      <c r="FG87" s="179"/>
      <c r="FH87" s="179"/>
      <c r="FI87" s="179"/>
      <c r="FJ87" s="179"/>
      <c r="FK87" s="179"/>
      <c r="FL87" s="179"/>
      <c r="FM87" s="179"/>
      <c r="FN87" s="179"/>
      <c r="FO87" s="179"/>
      <c r="FP87" s="179"/>
      <c r="FQ87" s="179"/>
      <c r="FR87" s="179"/>
      <c r="FS87" s="206"/>
      <c r="FT87" s="206"/>
      <c r="FU87" s="206"/>
      <c r="FV87" s="206"/>
      <c r="FW87" s="206"/>
      <c r="FX87" s="206"/>
      <c r="FY87" s="206"/>
      <c r="FZ87" s="206"/>
      <c r="GA87" s="206"/>
      <c r="GB87" s="206"/>
      <c r="GC87" s="206"/>
      <c r="GD87" s="206"/>
      <c r="GE87" s="206"/>
      <c r="GF87" s="206"/>
      <c r="GG87" s="206"/>
      <c r="GH87" s="206"/>
      <c r="GI87" s="206"/>
      <c r="GJ87" s="206"/>
      <c r="GK87" s="206"/>
      <c r="GL87" s="206"/>
      <c r="GM87" s="206"/>
      <c r="GN87" s="206"/>
      <c r="GO87" s="206"/>
      <c r="GP87" s="206"/>
      <c r="GQ87" s="206"/>
      <c r="GR87" s="206"/>
      <c r="GS87" s="206"/>
      <c r="GT87" s="206"/>
      <c r="GU87" s="206"/>
      <c r="GV87" s="206"/>
      <c r="GW87" s="206"/>
      <c r="GX87" s="206"/>
      <c r="GY87" s="206"/>
      <c r="GZ87" s="206"/>
      <c r="HA87" s="206"/>
      <c r="HB87" s="206"/>
      <c r="HC87" s="206"/>
      <c r="HD87" s="206"/>
      <c r="HE87" s="206"/>
      <c r="HF87" s="206"/>
      <c r="HG87" s="206"/>
      <c r="HH87" s="206"/>
      <c r="HI87" s="206"/>
      <c r="HJ87" s="206"/>
      <c r="HK87" s="206"/>
      <c r="HL87" s="206"/>
      <c r="HM87" s="206"/>
      <c r="HN87" s="206"/>
      <c r="HO87" s="206"/>
      <c r="HP87" s="206"/>
      <c r="HQ87" s="206"/>
      <c r="HR87" s="206"/>
      <c r="HS87" s="206"/>
      <c r="HT87" s="206"/>
      <c r="HU87" s="206"/>
      <c r="HV87" s="206"/>
      <c r="HW87" s="206"/>
      <c r="HX87" s="206"/>
      <c r="HY87" s="206"/>
      <c r="HZ87" s="206"/>
      <c r="IA87" s="206"/>
      <c r="IB87" s="206"/>
      <c r="IC87" s="206"/>
      <c r="ID87" s="206"/>
      <c r="IE87" s="206"/>
      <c r="IF87" s="206"/>
      <c r="IG87" s="206"/>
      <c r="IH87" s="206"/>
      <c r="II87" s="206"/>
      <c r="IJ87" s="206"/>
      <c r="IK87" s="206"/>
      <c r="IL87" s="206"/>
      <c r="IM87" s="206"/>
      <c r="IN87" s="206"/>
      <c r="IO87" s="206"/>
      <c r="IP87" s="206"/>
      <c r="IQ87" s="206"/>
      <c r="IR87" s="206"/>
      <c r="IS87" s="206"/>
      <c r="IT87" s="206"/>
      <c r="IU87" s="206"/>
      <c r="IV87" s="206"/>
      <c r="IW87" s="206"/>
      <c r="IX87" s="206"/>
      <c r="IY87" s="206"/>
      <c r="IZ87" s="206"/>
      <c r="JA87" s="206"/>
      <c r="JB87" s="206"/>
      <c r="JC87" s="206"/>
      <c r="JD87" s="206"/>
      <c r="JE87" s="206"/>
      <c r="JF87" s="206"/>
      <c r="JG87" s="206"/>
      <c r="JH87" s="206"/>
      <c r="JI87" s="44"/>
      <c r="JJ87" s="44"/>
      <c r="JK87" s="44"/>
      <c r="JL87" s="44"/>
      <c r="JM87" s="44"/>
      <c r="JN87" s="206"/>
      <c r="JO87" s="206"/>
      <c r="JP87" s="206"/>
      <c r="JQ87" s="206"/>
      <c r="JR87" s="206"/>
      <c r="JS87" s="206"/>
      <c r="JT87" s="206"/>
      <c r="JU87" s="206"/>
      <c r="JV87" s="206"/>
      <c r="JW87" s="206"/>
      <c r="JX87" s="206"/>
      <c r="JY87" s="206"/>
      <c r="JZ87" s="206"/>
      <c r="KA87" s="206"/>
      <c r="KB87" s="206"/>
      <c r="KC87" s="206"/>
      <c r="KD87" s="206"/>
      <c r="KE87" s="206"/>
      <c r="KF87" s="206"/>
      <c r="KG87" s="206"/>
      <c r="KH87" s="206"/>
      <c r="KI87" s="206"/>
      <c r="KJ87" s="206"/>
      <c r="KK87" s="206"/>
      <c r="KL87" s="206"/>
      <c r="KM87" s="206"/>
    </row>
    <row r="88" spans="1:299" s="131" customFormat="1" hidden="1">
      <c r="B88" s="31" t="s">
        <v>59</v>
      </c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140"/>
      <c r="S88" s="140"/>
      <c r="T88" s="140"/>
      <c r="U88" s="140"/>
      <c r="V88" s="140"/>
      <c r="W88" s="140"/>
      <c r="X88" s="140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176"/>
      <c r="BC88" s="176"/>
      <c r="BD88" s="176"/>
      <c r="BE88" s="33"/>
      <c r="BF88" s="33"/>
      <c r="BG88" s="33"/>
      <c r="BH88" s="33"/>
      <c r="BI88" s="33"/>
      <c r="BJ88" s="33"/>
      <c r="BK88" s="33"/>
      <c r="BL88" s="176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  <c r="IX88" s="33"/>
      <c r="IY88" s="33"/>
      <c r="IZ88" s="33"/>
      <c r="JA88" s="33"/>
      <c r="JB88" s="33"/>
      <c r="JC88" s="33"/>
      <c r="JD88" s="33"/>
      <c r="JE88" s="33"/>
      <c r="JF88" s="33"/>
      <c r="JG88" s="33"/>
      <c r="JH88" s="33"/>
      <c r="JI88" s="44"/>
      <c r="JJ88" s="44"/>
      <c r="JK88" s="44"/>
      <c r="JL88" s="44"/>
      <c r="JM88" s="44"/>
      <c r="JN88" s="33" t="e">
        <f>'sales forecast'!#REF!</f>
        <v>#REF!</v>
      </c>
      <c r="JO88" s="33">
        <f>'sales forecast'!C31</f>
        <v>0</v>
      </c>
      <c r="JP88" s="33">
        <f>'sales forecast'!D31</f>
        <v>0</v>
      </c>
      <c r="JQ88" s="33">
        <f>'sales forecast'!E31</f>
        <v>0</v>
      </c>
      <c r="JR88" s="33">
        <f>'sales forecast'!F31</f>
        <v>0</v>
      </c>
      <c r="JS88" s="33">
        <f>'sales forecast'!G31</f>
        <v>0</v>
      </c>
      <c r="JT88" s="33">
        <f>'sales forecast'!H31</f>
        <v>0</v>
      </c>
      <c r="JU88" s="33">
        <f>'sales forecast'!I31</f>
        <v>0</v>
      </c>
      <c r="JV88" s="33">
        <f>'sales forecast'!J31</f>
        <v>0</v>
      </c>
      <c r="JW88" s="33">
        <f>'sales forecast'!K31</f>
        <v>0</v>
      </c>
      <c r="JX88" s="33">
        <f>'sales forecast'!L31</f>
        <v>0</v>
      </c>
      <c r="JY88" s="33">
        <f>'sales forecast'!M31</f>
        <v>0</v>
      </c>
      <c r="JZ88" s="33">
        <f>'sales forecast'!N31</f>
        <v>0</v>
      </c>
      <c r="KA88" s="33">
        <f>'sales forecast'!O31</f>
        <v>0</v>
      </c>
      <c r="KB88" s="33">
        <f>'sales forecast'!P31</f>
        <v>0</v>
      </c>
      <c r="KC88" s="33">
        <f>'sales forecast'!Q31</f>
        <v>0</v>
      </c>
      <c r="KD88" s="33">
        <f>'sales forecast'!R31</f>
        <v>0</v>
      </c>
      <c r="KE88" s="33">
        <f>'sales forecast'!S31</f>
        <v>0</v>
      </c>
      <c r="KF88" s="33">
        <f>'sales forecast'!T31</f>
        <v>0</v>
      </c>
      <c r="KG88" s="33">
        <f>'sales forecast'!U31</f>
        <v>0</v>
      </c>
      <c r="KH88" s="33">
        <f>'sales forecast'!V31</f>
        <v>0</v>
      </c>
      <c r="KI88" s="33">
        <f>'sales forecast'!W31</f>
        <v>0</v>
      </c>
      <c r="KJ88" s="33">
        <f>'sales forecast'!X31</f>
        <v>0</v>
      </c>
      <c r="KK88" s="33">
        <f>'sales forecast'!Y31</f>
        <v>0</v>
      </c>
      <c r="KL88" s="33">
        <f>'sales forecast'!Z31</f>
        <v>0</v>
      </c>
      <c r="KM88" s="33">
        <f>'sales forecast'!AA31</f>
        <v>0</v>
      </c>
    </row>
    <row r="89" spans="1:299" s="131" customFormat="1" hidden="1">
      <c r="B89" s="31" t="s">
        <v>359</v>
      </c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176"/>
      <c r="BE89" s="33"/>
      <c r="BF89" s="33"/>
      <c r="BG89" s="33"/>
      <c r="BH89" s="33"/>
      <c r="BI89" s="33"/>
      <c r="BJ89" s="33"/>
      <c r="BK89" s="33"/>
      <c r="BL89" s="176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  <c r="IW89" s="33"/>
      <c r="IX89" s="33"/>
      <c r="IY89" s="33"/>
      <c r="IZ89" s="33"/>
      <c r="JA89" s="33"/>
      <c r="JB89" s="33"/>
      <c r="JC89" s="33"/>
      <c r="JD89" s="33"/>
      <c r="JE89" s="33"/>
      <c r="JF89" s="33"/>
      <c r="JG89" s="33"/>
      <c r="JH89" s="33"/>
      <c r="JI89" s="44"/>
      <c r="JJ89" s="44"/>
      <c r="JK89" s="44"/>
      <c r="JL89" s="44"/>
      <c r="JM89" s="44"/>
      <c r="JN89" s="33"/>
      <c r="JO89" s="33"/>
      <c r="JP89" s="33"/>
      <c r="JQ89" s="33"/>
      <c r="JR89" s="33"/>
      <c r="JS89" s="33"/>
      <c r="JT89" s="33"/>
      <c r="JU89" s="33"/>
      <c r="JV89" s="33"/>
      <c r="JW89" s="33"/>
      <c r="JX89" s="33"/>
      <c r="JY89" s="33"/>
      <c r="JZ89" s="33"/>
      <c r="KA89" s="33"/>
      <c r="KB89" s="33"/>
      <c r="KC89" s="33"/>
      <c r="KD89" s="33"/>
      <c r="KE89" s="33"/>
      <c r="KF89" s="33"/>
      <c r="KG89" s="33"/>
      <c r="KH89" s="33"/>
      <c r="KI89" s="33"/>
      <c r="KJ89" s="33"/>
      <c r="KK89" s="33"/>
      <c r="KL89" s="33"/>
      <c r="KM89" s="33"/>
    </row>
    <row r="90" spans="1:299" s="131" customFormat="1" hidden="1">
      <c r="B90" s="31" t="s">
        <v>358</v>
      </c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176"/>
      <c r="BE90" s="33"/>
      <c r="BF90" s="33"/>
      <c r="BG90" s="33"/>
      <c r="BH90" s="33"/>
      <c r="BI90" s="33"/>
      <c r="BJ90" s="33"/>
      <c r="BK90" s="33"/>
      <c r="BL90" s="176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176"/>
      <c r="CY90" s="176"/>
      <c r="CZ90" s="176"/>
      <c r="DA90" s="176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267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01"/>
      <c r="HO90" s="301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  <c r="IW90" s="33"/>
      <c r="IX90" s="33"/>
      <c r="IY90" s="33"/>
      <c r="IZ90" s="33"/>
      <c r="JA90" s="33"/>
      <c r="JB90" s="33"/>
      <c r="JC90" s="33"/>
      <c r="JD90" s="33"/>
      <c r="JE90" s="33"/>
      <c r="JF90" s="33"/>
      <c r="JG90" s="33"/>
      <c r="JH90" s="33"/>
      <c r="JI90" s="44"/>
      <c r="JJ90" s="44"/>
      <c r="JK90" s="44"/>
      <c r="JL90" s="44"/>
      <c r="JM90" s="44"/>
      <c r="JN90" s="33" t="e">
        <f>'sales forecast'!#REF!</f>
        <v>#REF!</v>
      </c>
      <c r="JO90" s="33">
        <f>'sales forecast'!C35</f>
        <v>0</v>
      </c>
      <c r="JP90" s="33">
        <f>'sales forecast'!D35</f>
        <v>0</v>
      </c>
      <c r="JQ90" s="33">
        <f>'sales forecast'!E35</f>
        <v>0</v>
      </c>
      <c r="JR90" s="33">
        <f>'sales forecast'!F35</f>
        <v>0</v>
      </c>
      <c r="JS90" s="33">
        <f>'sales forecast'!G35</f>
        <v>0</v>
      </c>
      <c r="JT90" s="33">
        <f>'sales forecast'!H35</f>
        <v>0</v>
      </c>
      <c r="JU90" s="33">
        <f>'sales forecast'!I35</f>
        <v>0</v>
      </c>
      <c r="JV90" s="33">
        <f>'sales forecast'!J35</f>
        <v>0</v>
      </c>
      <c r="JW90" s="33">
        <f>'sales forecast'!K35</f>
        <v>0</v>
      </c>
      <c r="JX90" s="33">
        <f>'sales forecast'!L35</f>
        <v>0</v>
      </c>
      <c r="JY90" s="33">
        <f>'sales forecast'!M35</f>
        <v>0</v>
      </c>
      <c r="JZ90" s="33">
        <f>'sales forecast'!N35</f>
        <v>0</v>
      </c>
      <c r="KA90" s="33">
        <f>'sales forecast'!O35</f>
        <v>0</v>
      </c>
      <c r="KB90" s="33">
        <f>'sales forecast'!P35</f>
        <v>0</v>
      </c>
      <c r="KC90" s="33">
        <f>'sales forecast'!Q35</f>
        <v>0</v>
      </c>
      <c r="KD90" s="33">
        <f>'sales forecast'!R35</f>
        <v>0</v>
      </c>
      <c r="KE90" s="33">
        <f>'sales forecast'!S35</f>
        <v>0</v>
      </c>
      <c r="KF90" s="33">
        <f>'sales forecast'!T35</f>
        <v>0</v>
      </c>
      <c r="KG90" s="33">
        <f>'sales forecast'!U35</f>
        <v>0</v>
      </c>
      <c r="KH90" s="33">
        <f>'sales forecast'!V35</f>
        <v>0</v>
      </c>
      <c r="KI90" s="33">
        <f>'sales forecast'!W35</f>
        <v>0</v>
      </c>
      <c r="KJ90" s="33">
        <f>'sales forecast'!X35</f>
        <v>0</v>
      </c>
      <c r="KK90" s="33">
        <f>'sales forecast'!Y35</f>
        <v>0</v>
      </c>
      <c r="KL90" s="33">
        <f>'sales forecast'!Z35</f>
        <v>0</v>
      </c>
      <c r="KM90" s="33">
        <f>'sales forecast'!AA35</f>
        <v>0</v>
      </c>
    </row>
    <row r="91" spans="1:299" s="131" customFormat="1" hidden="1"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4"/>
      <c r="BD91" s="134"/>
      <c r="BL91" s="134"/>
      <c r="CO91" s="179"/>
      <c r="DJ91" s="179"/>
      <c r="DK91" s="179"/>
      <c r="DL91" s="179"/>
      <c r="DM91" s="179"/>
      <c r="DN91" s="179"/>
      <c r="DO91" s="179"/>
      <c r="DP91" s="179"/>
      <c r="DQ91" s="179"/>
      <c r="DR91" s="179"/>
      <c r="DS91" s="179"/>
      <c r="DT91" s="179"/>
      <c r="DU91" s="179"/>
      <c r="DV91" s="179"/>
      <c r="DW91" s="179"/>
      <c r="DX91" s="179"/>
      <c r="DY91" s="179"/>
      <c r="DZ91" s="179"/>
      <c r="EA91" s="179"/>
      <c r="EB91" s="179"/>
      <c r="EC91" s="179"/>
      <c r="ED91" s="179"/>
      <c r="EE91" s="179"/>
      <c r="EF91" s="179"/>
      <c r="EG91" s="179"/>
      <c r="EH91" s="179"/>
      <c r="EI91" s="179"/>
      <c r="EJ91" s="179"/>
      <c r="EK91" s="179"/>
      <c r="EL91" s="179"/>
      <c r="EM91" s="179"/>
      <c r="EN91" s="179"/>
      <c r="EO91" s="179"/>
      <c r="EP91" s="179"/>
      <c r="EQ91" s="179"/>
      <c r="ER91" s="179"/>
      <c r="ES91" s="179"/>
      <c r="ET91" s="179"/>
      <c r="EU91" s="179"/>
      <c r="EV91" s="179"/>
      <c r="EW91" s="179"/>
      <c r="EX91" s="179"/>
      <c r="EY91" s="179"/>
      <c r="EZ91" s="179"/>
      <c r="FA91" s="179"/>
      <c r="FB91" s="179"/>
      <c r="FC91" s="179"/>
      <c r="FD91" s="179"/>
      <c r="FE91" s="179"/>
      <c r="FF91" s="179"/>
      <c r="FG91" s="179"/>
      <c r="FH91" s="179"/>
      <c r="FI91" s="179"/>
      <c r="FJ91" s="179"/>
      <c r="FK91" s="179"/>
      <c r="FL91" s="179"/>
      <c r="FM91" s="179"/>
      <c r="FN91" s="179"/>
      <c r="FO91" s="179"/>
      <c r="FP91" s="179"/>
      <c r="FQ91" s="179"/>
      <c r="FR91" s="179"/>
      <c r="FS91" s="206"/>
      <c r="FT91" s="206"/>
      <c r="FU91" s="206"/>
      <c r="FV91" s="206"/>
      <c r="FW91" s="206"/>
      <c r="FX91" s="206"/>
      <c r="FY91" s="206"/>
      <c r="FZ91" s="206"/>
      <c r="GA91" s="206"/>
      <c r="GB91" s="206"/>
      <c r="GC91" s="206"/>
      <c r="GD91" s="206"/>
      <c r="GE91" s="206"/>
      <c r="GF91" s="206"/>
      <c r="GG91" s="206"/>
      <c r="GH91" s="206"/>
      <c r="GI91" s="206"/>
      <c r="GJ91" s="206"/>
      <c r="GK91" s="206"/>
      <c r="GL91" s="206"/>
      <c r="GM91" s="206"/>
      <c r="GN91" s="206"/>
      <c r="GO91" s="206"/>
      <c r="GP91" s="206"/>
      <c r="GQ91" s="206"/>
      <c r="GR91" s="206"/>
      <c r="GS91" s="206"/>
      <c r="GT91" s="206"/>
      <c r="GU91" s="206"/>
      <c r="GV91" s="206"/>
      <c r="GW91" s="206"/>
      <c r="GX91" s="206"/>
      <c r="GY91" s="206"/>
      <c r="GZ91" s="206"/>
      <c r="HA91" s="206"/>
      <c r="HB91" s="206"/>
      <c r="HC91" s="206"/>
      <c r="HD91" s="206"/>
      <c r="HE91" s="206"/>
      <c r="HF91" s="206"/>
      <c r="HG91" s="206"/>
      <c r="HH91" s="206"/>
      <c r="HI91" s="206"/>
      <c r="HJ91" s="206"/>
      <c r="HK91" s="206"/>
      <c r="HL91" s="206"/>
      <c r="HM91" s="206"/>
      <c r="HN91" s="206"/>
      <c r="HO91" s="206"/>
      <c r="HP91" s="206"/>
      <c r="HQ91" s="206"/>
      <c r="HR91" s="206"/>
      <c r="HS91" s="206"/>
      <c r="HT91" s="206"/>
      <c r="HU91" s="206"/>
      <c r="HV91" s="206"/>
      <c r="HW91" s="206"/>
      <c r="HX91" s="206"/>
      <c r="HY91" s="206"/>
      <c r="HZ91" s="206"/>
      <c r="IA91" s="206"/>
      <c r="IB91" s="206"/>
      <c r="IC91" s="206"/>
      <c r="ID91" s="206"/>
      <c r="IE91" s="206"/>
      <c r="IF91" s="206"/>
      <c r="IG91" s="206"/>
      <c r="IH91" s="206"/>
      <c r="II91" s="206"/>
      <c r="IJ91" s="206"/>
      <c r="IK91" s="206"/>
      <c r="IL91" s="206"/>
      <c r="IM91" s="206"/>
      <c r="IN91" s="206"/>
      <c r="IO91" s="206"/>
      <c r="IP91" s="206"/>
      <c r="IQ91" s="206"/>
      <c r="IR91" s="206"/>
      <c r="IS91" s="206"/>
      <c r="IT91" s="206"/>
      <c r="IU91" s="206"/>
      <c r="IV91" s="206"/>
      <c r="IW91" s="206"/>
      <c r="IX91" s="206"/>
      <c r="IY91" s="206"/>
      <c r="IZ91" s="206"/>
      <c r="JA91" s="206"/>
      <c r="JB91" s="206"/>
      <c r="JC91" s="206"/>
      <c r="JD91" s="206"/>
      <c r="JE91" s="206"/>
      <c r="JF91" s="206"/>
      <c r="JG91" s="206"/>
      <c r="JH91" s="206"/>
      <c r="JI91" s="44"/>
      <c r="JJ91" s="44"/>
      <c r="JK91" s="44"/>
      <c r="JL91" s="44"/>
      <c r="JM91" s="44"/>
      <c r="JN91" s="206"/>
      <c r="JO91" s="206"/>
      <c r="JP91" s="206"/>
      <c r="JQ91" s="206"/>
      <c r="JR91" s="206"/>
      <c r="JS91" s="206"/>
      <c r="JT91" s="206"/>
      <c r="JU91" s="206"/>
      <c r="JV91" s="206"/>
      <c r="JW91" s="206"/>
      <c r="JX91" s="206"/>
      <c r="JY91" s="206"/>
      <c r="JZ91" s="206"/>
      <c r="KA91" s="206"/>
      <c r="KB91" s="206"/>
      <c r="KC91" s="206"/>
      <c r="KD91" s="206"/>
      <c r="KE91" s="206"/>
      <c r="KF91" s="206"/>
      <c r="KG91" s="206"/>
      <c r="KH91" s="206"/>
      <c r="KI91" s="206"/>
      <c r="KJ91" s="206"/>
      <c r="KK91" s="206"/>
      <c r="KL91" s="206"/>
      <c r="KM91" s="206"/>
    </row>
    <row r="92" spans="1:299" s="131" customFormat="1" hidden="1">
      <c r="B92" s="37" t="s">
        <v>9</v>
      </c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7"/>
      <c r="BE92" s="31"/>
      <c r="BF92" s="31"/>
      <c r="BG92" s="31"/>
      <c r="BH92" s="31"/>
      <c r="BI92" s="31"/>
      <c r="BJ92" s="31"/>
      <c r="BK92" s="31"/>
      <c r="BL92" s="37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1"/>
      <c r="DT92" s="31"/>
      <c r="DU92" s="31"/>
      <c r="DV92" s="31"/>
      <c r="DW92" s="31"/>
      <c r="DX92" s="31"/>
      <c r="DY92" s="31"/>
      <c r="DZ92" s="31"/>
      <c r="EA92" s="31"/>
      <c r="EB92" s="31"/>
      <c r="EC92" s="31"/>
      <c r="ED92" s="31"/>
      <c r="EE92" s="31"/>
      <c r="EF92" s="31"/>
      <c r="EG92" s="31"/>
      <c r="EH92" s="31"/>
      <c r="EI92" s="31"/>
      <c r="EJ92" s="31"/>
      <c r="EK92" s="31"/>
      <c r="EL92" s="31"/>
      <c r="EM92" s="31"/>
      <c r="EN92" s="31"/>
      <c r="EO92" s="31"/>
      <c r="EP92" s="31"/>
      <c r="EQ92" s="31"/>
      <c r="ER92" s="31"/>
      <c r="ES92" s="31"/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1"/>
      <c r="FF92" s="31"/>
      <c r="FG92" s="31"/>
      <c r="FH92" s="31"/>
      <c r="FI92" s="31"/>
      <c r="FJ92" s="31"/>
      <c r="FK92" s="31"/>
      <c r="FL92" s="31"/>
      <c r="FM92" s="31"/>
      <c r="FN92" s="31"/>
      <c r="FO92" s="31"/>
      <c r="FP92" s="31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/>
      <c r="GD92" s="31"/>
      <c r="GE92" s="31"/>
      <c r="GF92" s="31"/>
      <c r="GG92" s="31"/>
      <c r="GH92" s="31"/>
      <c r="GI92" s="31"/>
      <c r="GJ92" s="31"/>
      <c r="GK92" s="31"/>
      <c r="GL92" s="31"/>
      <c r="GM92" s="31"/>
      <c r="GN92" s="31"/>
      <c r="GO92" s="31"/>
      <c r="GP92" s="31"/>
      <c r="GQ92" s="31"/>
      <c r="GR92" s="31"/>
      <c r="GS92" s="31"/>
      <c r="GT92" s="31"/>
      <c r="GU92" s="31"/>
      <c r="GV92" s="31"/>
      <c r="GW92" s="31"/>
      <c r="GX92" s="31"/>
      <c r="GY92" s="31"/>
      <c r="GZ92" s="31"/>
      <c r="HA92" s="31"/>
      <c r="HB92" s="31"/>
      <c r="HC92" s="31"/>
      <c r="HD92" s="31"/>
      <c r="HE92" s="31"/>
      <c r="HF92" s="31"/>
      <c r="HG92" s="31"/>
      <c r="HH92" s="31"/>
      <c r="HI92" s="31"/>
      <c r="HJ92" s="31"/>
      <c r="HK92" s="31"/>
      <c r="HL92" s="31"/>
      <c r="HM92" s="31"/>
      <c r="HN92" s="31"/>
      <c r="HO92" s="31"/>
      <c r="HP92" s="31"/>
      <c r="HQ92" s="31"/>
      <c r="HR92" s="31"/>
      <c r="HS92" s="31"/>
      <c r="HT92" s="31"/>
      <c r="HU92" s="31"/>
      <c r="HV92" s="31"/>
      <c r="HW92" s="31"/>
      <c r="HX92" s="31"/>
      <c r="HY92" s="31"/>
      <c r="HZ92" s="31"/>
      <c r="IA92" s="31"/>
      <c r="IB92" s="31"/>
      <c r="IC92" s="31"/>
      <c r="ID92" s="31"/>
      <c r="IE92" s="31"/>
      <c r="IF92" s="31"/>
      <c r="IG92" s="31"/>
      <c r="IH92" s="31"/>
      <c r="II92" s="31"/>
      <c r="IJ92" s="31"/>
      <c r="IK92" s="31"/>
      <c r="IL92" s="31"/>
      <c r="IM92" s="31"/>
      <c r="IN92" s="31"/>
      <c r="IO92" s="31"/>
      <c r="IP92" s="31"/>
      <c r="IQ92" s="31"/>
      <c r="IR92" s="31"/>
      <c r="IS92" s="31"/>
      <c r="IT92" s="31"/>
      <c r="IU92" s="31"/>
      <c r="IV92" s="31"/>
      <c r="IW92" s="31"/>
      <c r="IX92" s="31"/>
      <c r="IY92" s="31"/>
      <c r="IZ92" s="31"/>
      <c r="JA92" s="31"/>
      <c r="JB92" s="31"/>
      <c r="JC92" s="31"/>
      <c r="JD92" s="31"/>
      <c r="JE92" s="31"/>
      <c r="JF92" s="31"/>
      <c r="JG92" s="31"/>
      <c r="JH92" s="31"/>
      <c r="JI92" s="44"/>
      <c r="JJ92" s="44"/>
      <c r="JK92" s="44"/>
      <c r="JL92" s="44"/>
      <c r="JM92" s="44"/>
      <c r="JN92" s="31" t="e">
        <f t="shared" ref="JN92" si="1483">JM86-JN89-JN90-JN88</f>
        <v>#REF!</v>
      </c>
      <c r="JO92" s="31" t="e">
        <f t="shared" ref="JO92" si="1484">JN86-JO89-JO90-JO88</f>
        <v>#REF!</v>
      </c>
      <c r="JP92" s="31">
        <f t="shared" ref="JP92" si="1485">JO86-JP89-JP90-JP88</f>
        <v>0</v>
      </c>
      <c r="JQ92" s="31">
        <f t="shared" ref="JQ92" si="1486">JP86-JQ89-JQ90-JQ88</f>
        <v>0</v>
      </c>
      <c r="JR92" s="31">
        <f t="shared" ref="JR92" si="1487">JQ86-JR89-JR90-JR88</f>
        <v>0</v>
      </c>
      <c r="JS92" s="31">
        <f t="shared" ref="JS92" si="1488">JR86-JS89-JS90-JS88</f>
        <v>0</v>
      </c>
      <c r="JT92" s="31">
        <f t="shared" ref="JT92" si="1489">JS86-JT89-JT90-JT88</f>
        <v>0</v>
      </c>
      <c r="JU92" s="31">
        <f t="shared" ref="JU92" si="1490">JT86-JU89-JU90-JU88</f>
        <v>0</v>
      </c>
      <c r="JV92" s="31">
        <f t="shared" ref="JV92" si="1491">JU86-JV89-JV90-JV88</f>
        <v>0</v>
      </c>
      <c r="JW92" s="31">
        <f t="shared" ref="JW92" si="1492">JV86-JW89-JW90-JW88</f>
        <v>0</v>
      </c>
      <c r="JX92" s="31">
        <f t="shared" ref="JX92" si="1493">JW86-JX89-JX90-JX88</f>
        <v>0</v>
      </c>
      <c r="JY92" s="31">
        <f t="shared" ref="JY92" si="1494">JX86-JY89-JY90-JY88</f>
        <v>0</v>
      </c>
      <c r="JZ92" s="31">
        <f t="shared" ref="JZ92" si="1495">JY86-JZ89-JZ90-JZ88</f>
        <v>0</v>
      </c>
      <c r="KA92" s="31">
        <f t="shared" ref="KA92" si="1496">JZ86-KA89-KA90-KA88</f>
        <v>0</v>
      </c>
      <c r="KB92" s="31">
        <f t="shared" ref="KB92" si="1497">KA86-KB89-KB90-KB88</f>
        <v>0</v>
      </c>
      <c r="KC92" s="31">
        <f t="shared" ref="KC92" si="1498">KB86-KC89-KC90-KC88</f>
        <v>0</v>
      </c>
      <c r="KD92" s="31">
        <f t="shared" ref="KD92" si="1499">KC86-KD89-KD90-KD88</f>
        <v>0</v>
      </c>
      <c r="KE92" s="31">
        <f t="shared" ref="KE92" si="1500">KD86-KE89-KE90-KE88</f>
        <v>0</v>
      </c>
      <c r="KF92" s="31">
        <f t="shared" ref="KF92" si="1501">KE86-KF89-KF90-KF88</f>
        <v>0</v>
      </c>
      <c r="KG92" s="31">
        <f t="shared" ref="KG92" si="1502">KF86-KG89-KG90-KG88</f>
        <v>0</v>
      </c>
      <c r="KH92" s="31">
        <f t="shared" ref="KH92" si="1503">KG86-KH89-KH90-KH88</f>
        <v>0</v>
      </c>
      <c r="KI92" s="31">
        <f t="shared" ref="KI92" si="1504">KH86-KI89-KI90-KI88</f>
        <v>0</v>
      </c>
      <c r="KJ92" s="31">
        <f t="shared" ref="KJ92" si="1505">KI86-KJ89-KJ90-KJ88</f>
        <v>0</v>
      </c>
      <c r="KK92" s="31">
        <f t="shared" ref="KK92" si="1506">KJ86-KK89-KK90-KK88</f>
        <v>0</v>
      </c>
      <c r="KL92" s="31">
        <f t="shared" ref="KL92" si="1507">KK86-KL89-KL90-KL88</f>
        <v>0</v>
      </c>
      <c r="KM92" s="31">
        <f t="shared" ref="KM92" si="1508">KL86-KM89-KM90-KM88</f>
        <v>0</v>
      </c>
    </row>
    <row r="93" spans="1:299" s="131" customFormat="1" hidden="1">
      <c r="B93" s="37" t="s">
        <v>10</v>
      </c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7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1"/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1"/>
      <c r="DT93" s="31"/>
      <c r="DU93" s="31"/>
      <c r="DV93" s="31"/>
      <c r="DW93" s="31"/>
      <c r="DX93" s="31"/>
      <c r="DY93" s="31"/>
      <c r="DZ93" s="31"/>
      <c r="EA93" s="31"/>
      <c r="EB93" s="31"/>
      <c r="EC93" s="31"/>
      <c r="ED93" s="31"/>
      <c r="EE93" s="31"/>
      <c r="EF93" s="31"/>
      <c r="EG93" s="31"/>
      <c r="EH93" s="31"/>
      <c r="EI93" s="31"/>
      <c r="EJ93" s="31"/>
      <c r="EK93" s="31"/>
      <c r="EL93" s="31"/>
      <c r="EM93" s="31"/>
      <c r="EN93" s="31"/>
      <c r="EO93" s="31"/>
      <c r="EP93" s="31"/>
      <c r="EQ93" s="31"/>
      <c r="ER93" s="31"/>
      <c r="ES93" s="31"/>
      <c r="ET93" s="31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1"/>
      <c r="FF93" s="31"/>
      <c r="FG93" s="31"/>
      <c r="FH93" s="31"/>
      <c r="FI93" s="31"/>
      <c r="FJ93" s="31"/>
      <c r="FK93" s="31"/>
      <c r="FL93" s="31"/>
      <c r="FM93" s="31"/>
      <c r="FN93" s="31"/>
      <c r="FO93" s="31"/>
      <c r="FP93" s="31"/>
      <c r="FQ93" s="31"/>
      <c r="FR93" s="31"/>
      <c r="FS93" s="31"/>
      <c r="FT93" s="31"/>
      <c r="FU93" s="31"/>
      <c r="FV93" s="31"/>
      <c r="FW93" s="31"/>
      <c r="FX93" s="31"/>
      <c r="FY93" s="31"/>
      <c r="FZ93" s="31"/>
      <c r="GA93" s="31"/>
      <c r="GB93" s="31"/>
      <c r="GC93" s="31"/>
      <c r="GD93" s="31"/>
      <c r="GE93" s="31"/>
      <c r="GF93" s="31"/>
      <c r="GG93" s="31"/>
      <c r="GH93" s="31"/>
      <c r="GI93" s="31"/>
      <c r="GJ93" s="31"/>
      <c r="GK93" s="31"/>
      <c r="GL93" s="31"/>
      <c r="GM93" s="31"/>
      <c r="GN93" s="31"/>
      <c r="GO93" s="31"/>
      <c r="GP93" s="31"/>
      <c r="GQ93" s="31"/>
      <c r="GR93" s="31"/>
      <c r="GS93" s="31"/>
      <c r="GT93" s="31"/>
      <c r="GU93" s="31"/>
      <c r="GV93" s="31"/>
      <c r="GW93" s="31"/>
      <c r="GX93" s="31"/>
      <c r="GY93" s="31"/>
      <c r="GZ93" s="31"/>
      <c r="HA93" s="31"/>
      <c r="HB93" s="31"/>
      <c r="HC93" s="31"/>
      <c r="HD93" s="31"/>
      <c r="HE93" s="31"/>
      <c r="HF93" s="31"/>
      <c r="HG93" s="31"/>
      <c r="HH93" s="31"/>
      <c r="HI93" s="31"/>
      <c r="HJ93" s="31"/>
      <c r="HK93" s="31"/>
      <c r="HL93" s="31"/>
      <c r="HM93" s="31"/>
      <c r="HN93" s="31"/>
      <c r="HO93" s="31"/>
      <c r="HP93" s="31"/>
      <c r="HQ93" s="31"/>
      <c r="HR93" s="31"/>
      <c r="HS93" s="31"/>
      <c r="HT93" s="31"/>
      <c r="HU93" s="31"/>
      <c r="HV93" s="31"/>
      <c r="HW93" s="31"/>
      <c r="HX93" s="31"/>
      <c r="HY93" s="31"/>
      <c r="HZ93" s="31"/>
      <c r="IA93" s="31"/>
      <c r="IB93" s="31"/>
      <c r="IC93" s="31"/>
      <c r="ID93" s="31"/>
      <c r="IE93" s="31"/>
      <c r="IF93" s="31"/>
      <c r="IG93" s="31"/>
      <c r="IH93" s="31"/>
      <c r="II93" s="31"/>
      <c r="IJ93" s="31"/>
      <c r="IK93" s="31"/>
      <c r="IL93" s="31"/>
      <c r="IM93" s="31"/>
      <c r="IN93" s="31"/>
      <c r="IO93" s="31"/>
      <c r="IP93" s="31"/>
      <c r="IQ93" s="31"/>
      <c r="IR93" s="31"/>
      <c r="IS93" s="31"/>
      <c r="IT93" s="31"/>
      <c r="IU93" s="31"/>
      <c r="IV93" s="31"/>
      <c r="IW93" s="31"/>
      <c r="IX93" s="31"/>
      <c r="IY93" s="31"/>
      <c r="IZ93" s="31"/>
      <c r="JA93" s="31"/>
      <c r="JB93" s="31"/>
      <c r="JC93" s="31"/>
      <c r="JD93" s="31"/>
      <c r="JE93" s="31"/>
      <c r="JF93" s="31"/>
      <c r="JG93" s="31"/>
      <c r="JH93" s="31"/>
      <c r="JI93" s="44"/>
      <c r="JJ93" s="44"/>
      <c r="JK93" s="44"/>
      <c r="JL93" s="44"/>
      <c r="JM93" s="44"/>
      <c r="JN93" s="31"/>
      <c r="JO93" s="31"/>
      <c r="JP93" s="31"/>
      <c r="JQ93" s="31"/>
      <c r="JR93" s="31"/>
      <c r="JS93" s="31"/>
      <c r="JT93" s="31"/>
      <c r="JU93" s="31"/>
      <c r="JV93" s="31"/>
      <c r="JW93" s="31"/>
      <c r="JX93" s="31"/>
      <c r="JY93" s="31"/>
      <c r="JZ93" s="31"/>
      <c r="KA93" s="31"/>
      <c r="KB93" s="31"/>
      <c r="KC93" s="31"/>
      <c r="KD93" s="31"/>
      <c r="KE93" s="31"/>
      <c r="KF93" s="31"/>
      <c r="KG93" s="31"/>
      <c r="KH93" s="31"/>
      <c r="KI93" s="31"/>
      <c r="KJ93" s="31"/>
      <c r="KK93" s="31"/>
      <c r="KL93" s="31"/>
      <c r="KM93" s="31"/>
    </row>
    <row r="94" spans="1:299" s="131" customFormat="1" hidden="1"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2"/>
      <c r="R94" s="21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  <c r="BC94" s="32"/>
      <c r="BD94" s="32"/>
      <c r="BE94" s="32"/>
      <c r="BF94" s="32"/>
      <c r="BG94" s="32"/>
      <c r="BH94" s="32"/>
      <c r="BI94" s="32"/>
      <c r="BJ94" s="32"/>
      <c r="BK94" s="32"/>
      <c r="BL94" s="32"/>
      <c r="BM94" s="32"/>
      <c r="BN94" s="32"/>
      <c r="BO94" s="32"/>
      <c r="BP94" s="32"/>
      <c r="BQ94" s="32"/>
      <c r="BR94" s="32"/>
      <c r="BS94" s="32"/>
      <c r="BT94" s="32"/>
      <c r="BU94" s="32"/>
      <c r="BV94" s="32"/>
      <c r="BW94" s="32"/>
      <c r="BX94" s="32"/>
      <c r="BY94" s="32"/>
      <c r="BZ94" s="32"/>
      <c r="CA94" s="32"/>
      <c r="CB94" s="32"/>
      <c r="CC94" s="32"/>
      <c r="CD94" s="32"/>
      <c r="CE94" s="32"/>
      <c r="CF94" s="32"/>
      <c r="CG94" s="32"/>
      <c r="CH94" s="32"/>
      <c r="CI94" s="32"/>
      <c r="CJ94" s="32"/>
      <c r="CK94" s="32"/>
      <c r="CL94" s="32"/>
      <c r="CM94" s="32"/>
      <c r="CN94" s="32"/>
      <c r="CO94" s="32"/>
      <c r="CP94" s="32"/>
      <c r="CQ94" s="32"/>
      <c r="CR94" s="32"/>
      <c r="CS94" s="32"/>
      <c r="CT94" s="32"/>
      <c r="CU94" s="32"/>
      <c r="CV94" s="32"/>
      <c r="CW94" s="32"/>
      <c r="CX94" s="32"/>
      <c r="CY94" s="32"/>
      <c r="CZ94" s="32"/>
      <c r="DA94" s="32"/>
      <c r="DB94" s="32"/>
      <c r="DC94" s="32"/>
      <c r="DD94" s="32"/>
      <c r="DE94" s="32"/>
      <c r="DF94" s="32"/>
      <c r="DG94" s="32"/>
      <c r="DH94" s="32"/>
      <c r="DI94" s="32"/>
      <c r="DJ94" s="32"/>
      <c r="DK94" s="32"/>
      <c r="DL94" s="32"/>
      <c r="DM94" s="32"/>
      <c r="DN94" s="32"/>
      <c r="DO94" s="32"/>
      <c r="DP94" s="32"/>
      <c r="DQ94" s="32"/>
      <c r="DR94" s="32"/>
      <c r="DS94" s="32"/>
      <c r="DT94" s="32"/>
      <c r="DU94" s="32"/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  <c r="IU94" s="32"/>
      <c r="IV94" s="32"/>
      <c r="IW94" s="32"/>
      <c r="IX94" s="32"/>
      <c r="IY94" s="32"/>
      <c r="IZ94" s="32"/>
      <c r="JA94" s="32"/>
      <c r="JB94" s="32"/>
      <c r="JC94" s="32"/>
      <c r="JD94" s="32"/>
      <c r="JE94" s="32"/>
      <c r="JF94" s="32"/>
      <c r="JG94" s="32"/>
      <c r="JH94" s="32"/>
      <c r="JI94" s="44"/>
      <c r="JJ94" s="44"/>
      <c r="JK94" s="44"/>
      <c r="JL94" s="44"/>
      <c r="JM94" s="44"/>
      <c r="JN94" s="32"/>
      <c r="JO94" s="32"/>
      <c r="JP94" s="32"/>
      <c r="JQ94" s="32"/>
      <c r="JR94" s="32"/>
      <c r="JS94" s="32"/>
      <c r="JT94" s="32"/>
      <c r="JU94" s="32"/>
      <c r="JV94" s="32"/>
      <c r="JW94" s="32"/>
      <c r="JX94" s="32"/>
      <c r="JY94" s="32"/>
      <c r="JZ94" s="32"/>
      <c r="KA94" s="32"/>
      <c r="KB94" s="32"/>
      <c r="KC94" s="32"/>
      <c r="KD94" s="32"/>
      <c r="KE94" s="32"/>
      <c r="KF94" s="32"/>
      <c r="KG94" s="32"/>
      <c r="KH94" s="32"/>
      <c r="KI94" s="32"/>
      <c r="KJ94" s="32"/>
      <c r="KK94" s="32"/>
      <c r="KL94" s="32"/>
      <c r="KM94" s="32"/>
    </row>
    <row r="95" spans="1:299" s="131" customFormat="1" hidden="1">
      <c r="A95" s="40">
        <v>750000</v>
      </c>
      <c r="B95" s="27" t="s">
        <v>43</v>
      </c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1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>
        <v>343062</v>
      </c>
      <c r="AG95" s="48">
        <v>302475</v>
      </c>
      <c r="AH95" s="48">
        <v>319718</v>
      </c>
      <c r="AI95" s="48">
        <v>319718</v>
      </c>
      <c r="AJ95" s="48">
        <v>337927</v>
      </c>
      <c r="AK95" s="48">
        <v>351207</v>
      </c>
      <c r="AL95" s="48">
        <v>364044</v>
      </c>
      <c r="AM95" s="48">
        <v>377325</v>
      </c>
      <c r="AN95" s="48">
        <v>361011</v>
      </c>
      <c r="AO95" s="48">
        <v>348552</v>
      </c>
      <c r="AP95" s="48">
        <v>405470</v>
      </c>
      <c r="AQ95" s="48">
        <v>428258</v>
      </c>
      <c r="AR95" s="48">
        <v>456884</v>
      </c>
      <c r="AS95" s="48">
        <v>485290</v>
      </c>
      <c r="AT95" s="48">
        <v>476251</v>
      </c>
      <c r="AU95" s="48">
        <v>500447</v>
      </c>
      <c r="AV95" s="48">
        <v>520057</v>
      </c>
      <c r="AW95" s="48">
        <v>530681</v>
      </c>
      <c r="AX95" s="48">
        <v>582822</v>
      </c>
      <c r="AY95" s="48">
        <v>595174</v>
      </c>
      <c r="AZ95" s="48"/>
      <c r="BA95" s="48">
        <v>679655</v>
      </c>
      <c r="BB95" s="48">
        <v>727766</v>
      </c>
      <c r="BC95" s="48">
        <v>722082</v>
      </c>
      <c r="BD95" s="48">
        <v>695090</v>
      </c>
      <c r="BE95" s="48">
        <v>608429</v>
      </c>
      <c r="BF95" s="48">
        <v>480292</v>
      </c>
      <c r="BG95" s="48">
        <v>487314</v>
      </c>
      <c r="BH95" s="48">
        <v>464307</v>
      </c>
      <c r="BI95" s="48">
        <v>459239</v>
      </c>
      <c r="BJ95" s="48">
        <v>439056</v>
      </c>
      <c r="BK95" s="48">
        <v>428317</v>
      </c>
      <c r="BL95" s="48">
        <v>419861</v>
      </c>
      <c r="BM95" s="48">
        <v>392950</v>
      </c>
      <c r="BN95" s="48">
        <v>430621</v>
      </c>
      <c r="BO95" s="48">
        <v>418463</v>
      </c>
      <c r="BP95" s="48"/>
      <c r="BQ95" s="48">
        <v>406850</v>
      </c>
      <c r="BR95" s="48"/>
      <c r="BS95" s="48">
        <v>417139</v>
      </c>
      <c r="BT95" s="48">
        <v>408286</v>
      </c>
      <c r="BU95" s="48">
        <v>418337</v>
      </c>
      <c r="BV95" s="48">
        <v>433388</v>
      </c>
      <c r="BW95" s="48">
        <v>459966</v>
      </c>
      <c r="BX95" s="48">
        <v>452751</v>
      </c>
      <c r="BY95" s="48">
        <v>435982</v>
      </c>
      <c r="BZ95" s="48">
        <v>398758</v>
      </c>
      <c r="CA95" s="48">
        <v>367202</v>
      </c>
      <c r="CB95" s="48">
        <v>378978</v>
      </c>
      <c r="CC95" s="121">
        <v>409017</v>
      </c>
      <c r="CD95" s="121">
        <v>396924</v>
      </c>
      <c r="CE95" s="121">
        <v>395763</v>
      </c>
      <c r="CF95" s="121">
        <v>380358</v>
      </c>
      <c r="CG95" s="139">
        <v>359591</v>
      </c>
      <c r="CH95" s="139">
        <v>360553</v>
      </c>
      <c r="CI95" s="139">
        <v>379104</v>
      </c>
      <c r="CJ95" s="139">
        <v>387581</v>
      </c>
      <c r="CK95" s="139">
        <v>417933</v>
      </c>
      <c r="CL95" s="48">
        <v>458398</v>
      </c>
      <c r="CM95" s="48">
        <v>484598</v>
      </c>
      <c r="CN95" s="48">
        <v>497941</v>
      </c>
      <c r="CO95" s="48">
        <v>501608</v>
      </c>
      <c r="CP95" s="48">
        <v>535173</v>
      </c>
      <c r="CQ95" s="48">
        <v>602321</v>
      </c>
      <c r="CR95" s="48">
        <v>637642</v>
      </c>
      <c r="CS95" s="48">
        <v>672240</v>
      </c>
      <c r="CT95" s="48">
        <v>705356</v>
      </c>
      <c r="CU95" s="48">
        <v>735172</v>
      </c>
      <c r="CV95" s="48">
        <v>749063</v>
      </c>
      <c r="CW95" s="48">
        <v>645521</v>
      </c>
      <c r="CX95" s="48">
        <v>686652</v>
      </c>
      <c r="CY95" s="48">
        <v>706851</v>
      </c>
      <c r="CZ95" s="48"/>
      <c r="DA95" s="48">
        <v>643056</v>
      </c>
      <c r="DB95" s="48">
        <v>661701</v>
      </c>
      <c r="DC95" s="48">
        <v>662705</v>
      </c>
      <c r="DD95" s="48">
        <v>662943</v>
      </c>
      <c r="DE95" s="48">
        <v>691331</v>
      </c>
      <c r="DF95" s="48">
        <v>696546</v>
      </c>
      <c r="DG95" s="48">
        <v>680487</v>
      </c>
      <c r="DH95" s="48">
        <v>627947</v>
      </c>
      <c r="DI95" s="48">
        <v>634160</v>
      </c>
      <c r="DJ95" s="48">
        <v>651147</v>
      </c>
      <c r="DK95" s="48">
        <v>679366</v>
      </c>
      <c r="DL95" s="48">
        <v>665114</v>
      </c>
      <c r="DM95" s="48">
        <v>630271</v>
      </c>
      <c r="DN95" s="48">
        <v>614545</v>
      </c>
      <c r="DO95" s="48">
        <v>657445</v>
      </c>
      <c r="DP95" s="48">
        <v>662278</v>
      </c>
      <c r="DQ95" s="48"/>
      <c r="DR95" s="48">
        <v>694550</v>
      </c>
      <c r="DS95" s="48">
        <v>671191</v>
      </c>
      <c r="DT95" s="48">
        <v>651479</v>
      </c>
      <c r="DU95" s="48">
        <v>622727</v>
      </c>
      <c r="DV95" s="48">
        <v>577204</v>
      </c>
      <c r="DW95" s="48">
        <v>531884</v>
      </c>
      <c r="DX95" s="48">
        <v>487239</v>
      </c>
      <c r="DY95" s="48">
        <v>419441</v>
      </c>
      <c r="DZ95" s="48">
        <v>376775</v>
      </c>
      <c r="EA95" s="48">
        <v>358903</v>
      </c>
      <c r="EB95" s="48"/>
      <c r="EC95" s="48"/>
      <c r="ED95" s="48"/>
      <c r="EE95" s="48">
        <v>209608</v>
      </c>
      <c r="EF95" s="48"/>
      <c r="EG95" s="48">
        <v>201089</v>
      </c>
      <c r="EH95" s="48"/>
      <c r="EI95" s="48">
        <v>160585</v>
      </c>
      <c r="EJ95" s="48">
        <v>153823</v>
      </c>
      <c r="EK95" s="48">
        <v>158744</v>
      </c>
      <c r="EL95" s="48">
        <v>196792</v>
      </c>
      <c r="EM95" s="48">
        <v>217000</v>
      </c>
      <c r="EN95" s="48">
        <v>232234</v>
      </c>
      <c r="EO95" s="48">
        <v>255779</v>
      </c>
      <c r="EP95" s="48">
        <v>276608</v>
      </c>
      <c r="EQ95" s="48">
        <v>270389</v>
      </c>
      <c r="ER95" s="48">
        <v>314840</v>
      </c>
      <c r="ES95" s="48">
        <v>308738</v>
      </c>
      <c r="ET95" s="48">
        <v>332233</v>
      </c>
      <c r="EU95" s="48">
        <v>423440</v>
      </c>
      <c r="EV95" s="48">
        <v>484278</v>
      </c>
      <c r="EW95" s="48">
        <v>470521</v>
      </c>
      <c r="EX95" s="48">
        <v>479852</v>
      </c>
      <c r="EY95" s="48">
        <v>497798</v>
      </c>
      <c r="EZ95" s="48">
        <v>541514</v>
      </c>
      <c r="FA95" s="48"/>
      <c r="FB95" s="48"/>
      <c r="FC95" s="48">
        <v>612998</v>
      </c>
      <c r="FD95" s="48"/>
      <c r="FE95" s="48">
        <v>573937</v>
      </c>
      <c r="FF95" s="48">
        <v>635360</v>
      </c>
      <c r="FG95" s="48">
        <v>637278</v>
      </c>
      <c r="FH95" s="48">
        <v>650061</v>
      </c>
      <c r="FI95" s="48">
        <v>627922</v>
      </c>
      <c r="FJ95" s="48">
        <v>612465</v>
      </c>
      <c r="FK95" s="48">
        <v>642047</v>
      </c>
      <c r="FL95" s="48">
        <v>645688</v>
      </c>
      <c r="FM95" s="48">
        <v>641239</v>
      </c>
      <c r="FN95" s="48">
        <v>625100</v>
      </c>
      <c r="FO95" s="48">
        <v>588649</v>
      </c>
      <c r="FP95" s="48">
        <v>566739</v>
      </c>
      <c r="FQ95" s="48">
        <v>549015</v>
      </c>
      <c r="FR95" s="48">
        <v>539258</v>
      </c>
      <c r="FS95" s="48">
        <v>548941</v>
      </c>
      <c r="FT95" s="48"/>
      <c r="FU95" s="48">
        <v>534957</v>
      </c>
      <c r="FV95" s="48">
        <v>586317</v>
      </c>
      <c r="FW95" s="48">
        <v>568529</v>
      </c>
      <c r="FX95" s="48">
        <v>563107</v>
      </c>
      <c r="FY95" s="48">
        <v>546703</v>
      </c>
      <c r="FZ95" s="48">
        <v>477838</v>
      </c>
      <c r="GA95" s="48">
        <v>422800</v>
      </c>
      <c r="GB95" s="48">
        <v>372846</v>
      </c>
      <c r="GC95" s="48">
        <v>377046</v>
      </c>
      <c r="GD95" s="48">
        <v>370482</v>
      </c>
      <c r="GE95" s="48"/>
      <c r="GF95" s="48">
        <v>288190</v>
      </c>
      <c r="GG95" s="48">
        <v>282163</v>
      </c>
      <c r="GH95" s="48">
        <v>239374</v>
      </c>
      <c r="GI95" s="48">
        <v>238889</v>
      </c>
      <c r="GJ95" s="48">
        <v>229366</v>
      </c>
      <c r="GK95" s="48">
        <v>219738</v>
      </c>
      <c r="GL95" s="48">
        <v>232659</v>
      </c>
      <c r="GM95" s="48">
        <v>247883</v>
      </c>
      <c r="GN95" s="48">
        <v>256944</v>
      </c>
      <c r="GO95" s="48">
        <v>276805</v>
      </c>
      <c r="GP95" s="48">
        <v>292752</v>
      </c>
      <c r="GQ95" s="48">
        <v>280363</v>
      </c>
      <c r="GR95" s="48">
        <v>271853</v>
      </c>
      <c r="GS95" s="48">
        <v>225451</v>
      </c>
      <c r="GT95" s="48">
        <v>208130</v>
      </c>
      <c r="GU95" s="48">
        <v>218523</v>
      </c>
      <c r="GV95" s="48">
        <v>239835</v>
      </c>
      <c r="GW95" s="48"/>
      <c r="GX95" s="48"/>
      <c r="GY95" s="48">
        <v>349205</v>
      </c>
      <c r="GZ95" s="48">
        <v>355538</v>
      </c>
      <c r="HA95" s="48"/>
      <c r="HB95" s="48">
        <v>421482</v>
      </c>
      <c r="HC95" s="48">
        <v>487577</v>
      </c>
      <c r="HD95" s="48">
        <v>464284</v>
      </c>
      <c r="HE95" s="48">
        <v>468240</v>
      </c>
      <c r="HF95" s="48">
        <v>472669</v>
      </c>
      <c r="HG95" s="48">
        <v>448052</v>
      </c>
      <c r="HH95" s="48">
        <v>461252</v>
      </c>
      <c r="HI95" s="48">
        <v>473465</v>
      </c>
      <c r="HJ95" s="48">
        <v>427188</v>
      </c>
      <c r="HK95" s="48"/>
      <c r="HL95" s="48"/>
      <c r="HM95" s="48">
        <v>512185</v>
      </c>
      <c r="HN95" s="48">
        <v>545326</v>
      </c>
      <c r="HO95" s="48"/>
      <c r="HP95" s="48"/>
      <c r="HQ95" s="48"/>
      <c r="HR95" s="48"/>
      <c r="HS95" s="48"/>
      <c r="HT95" s="48">
        <v>530505</v>
      </c>
      <c r="HU95" s="27"/>
      <c r="HV95" s="27"/>
      <c r="HW95" s="27"/>
      <c r="HX95" s="48">
        <v>581163</v>
      </c>
      <c r="HY95" s="48"/>
      <c r="HZ95" s="48"/>
      <c r="IA95" s="48"/>
      <c r="IB95" s="48">
        <v>486837</v>
      </c>
      <c r="IC95" s="48"/>
      <c r="ID95" s="48"/>
      <c r="IE95" s="48"/>
      <c r="IF95" s="48">
        <v>429467.24</v>
      </c>
      <c r="IG95" s="48"/>
      <c r="IH95" s="48"/>
      <c r="II95" s="48"/>
      <c r="IJ95" s="48"/>
      <c r="IK95" s="48">
        <v>365611.42</v>
      </c>
      <c r="IL95" s="48"/>
      <c r="IM95" s="48"/>
      <c r="IN95" s="48"/>
      <c r="IO95" s="48">
        <v>355365.42</v>
      </c>
      <c r="IP95" s="48"/>
      <c r="IQ95" s="48"/>
      <c r="IR95" s="48">
        <v>275135.28999999998</v>
      </c>
      <c r="IS95" s="48"/>
      <c r="IT95" s="48"/>
      <c r="IU95" s="48"/>
      <c r="IV95" s="48"/>
      <c r="IW95" s="48">
        <v>174545.69</v>
      </c>
      <c r="IX95" s="48"/>
      <c r="IY95" s="48"/>
      <c r="IZ95" s="48"/>
      <c r="JA95" s="48"/>
      <c r="JB95" s="48">
        <v>100436.19</v>
      </c>
      <c r="JC95" s="48"/>
      <c r="JD95" s="48"/>
      <c r="JE95" s="48"/>
      <c r="JF95" s="48">
        <v>1081.4100000000001</v>
      </c>
      <c r="JG95" s="48">
        <v>290.31</v>
      </c>
      <c r="JH95" s="311"/>
      <c r="JI95" s="44"/>
      <c r="JJ95" s="44"/>
      <c r="JK95" s="44"/>
      <c r="JL95" s="44"/>
      <c r="JM95" s="44"/>
      <c r="JN95" s="311"/>
      <c r="JO95" s="311"/>
      <c r="JP95" s="311"/>
      <c r="JQ95" s="311"/>
      <c r="JR95" s="311"/>
      <c r="JS95" s="311"/>
      <c r="JT95" s="311"/>
      <c r="JU95" s="311"/>
      <c r="JV95" s="311"/>
      <c r="JW95" s="311"/>
      <c r="JX95" s="311"/>
      <c r="JY95" s="311"/>
      <c r="JZ95" s="311"/>
      <c r="KA95" s="311"/>
      <c r="KB95" s="311"/>
      <c r="KC95" s="311"/>
      <c r="KD95" s="311"/>
      <c r="KE95" s="311"/>
      <c r="KF95" s="311"/>
      <c r="KG95" s="311"/>
      <c r="KH95" s="311"/>
      <c r="KI95" s="311"/>
      <c r="KJ95" s="311"/>
      <c r="KK95" s="311"/>
      <c r="KL95" s="311"/>
      <c r="KM95" s="311"/>
    </row>
    <row r="96" spans="1:299" s="20" customFormat="1" hidden="1">
      <c r="B96" s="6" t="s">
        <v>72</v>
      </c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2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>
        <f t="shared" ref="CH96:CQ96" si="1509">SUM(CH95,CG86)</f>
        <v>442103</v>
      </c>
      <c r="CI96" s="49">
        <f t="shared" si="1509"/>
        <v>474634</v>
      </c>
      <c r="CJ96" s="49">
        <f t="shared" si="1509"/>
        <v>499421</v>
      </c>
      <c r="CK96" s="49">
        <f t="shared" si="1509"/>
        <v>490163</v>
      </c>
      <c r="CL96" s="49">
        <f t="shared" si="1509"/>
        <v>539948</v>
      </c>
      <c r="CM96" s="49">
        <f t="shared" si="1509"/>
        <v>587118</v>
      </c>
      <c r="CN96" s="49">
        <f t="shared" si="1509"/>
        <v>588811</v>
      </c>
      <c r="CO96" s="49">
        <f t="shared" si="1509"/>
        <v>604128</v>
      </c>
      <c r="CP96" s="49">
        <f t="shared" si="1509"/>
        <v>654003</v>
      </c>
      <c r="CQ96" s="49">
        <f t="shared" si="1509"/>
        <v>711831</v>
      </c>
      <c r="CR96" s="49">
        <f t="shared" ref="CR96:EK96" si="1510">SUM(CR95,CQ86)</f>
        <v>705212</v>
      </c>
      <c r="CS96" s="49">
        <f t="shared" si="1510"/>
        <v>725830</v>
      </c>
      <c r="CT96" s="49">
        <f t="shared" si="1510"/>
        <v>761276</v>
      </c>
      <c r="CU96" s="49">
        <f t="shared" si="1510"/>
        <v>814392</v>
      </c>
      <c r="CV96" s="49">
        <f t="shared" si="1510"/>
        <v>814303</v>
      </c>
      <c r="CW96" s="49">
        <f t="shared" si="1510"/>
        <v>703771</v>
      </c>
      <c r="CX96" s="49">
        <f t="shared" si="1510"/>
        <v>742572</v>
      </c>
      <c r="CY96" s="49">
        <f t="shared" si="1510"/>
        <v>727821</v>
      </c>
      <c r="CZ96" s="49">
        <f t="shared" si="1510"/>
        <v>0</v>
      </c>
      <c r="DA96" s="49">
        <f t="shared" si="1510"/>
        <v>643056</v>
      </c>
      <c r="DB96" s="49">
        <f t="shared" si="1510"/>
        <v>701311</v>
      </c>
      <c r="DC96" s="49">
        <f t="shared" si="1510"/>
        <v>697655</v>
      </c>
      <c r="DD96" s="49">
        <f t="shared" si="1510"/>
        <v>711873</v>
      </c>
      <c r="DE96" s="49">
        <f t="shared" si="1510"/>
        <v>737931</v>
      </c>
      <c r="DF96" s="49">
        <f t="shared" si="1510"/>
        <v>740816</v>
      </c>
      <c r="DG96" s="49">
        <f t="shared" si="1510"/>
        <v>687477</v>
      </c>
      <c r="DH96" s="49">
        <f t="shared" si="1510"/>
        <v>646587</v>
      </c>
      <c r="DI96" s="49">
        <f t="shared" si="1510"/>
        <v>650470</v>
      </c>
      <c r="DJ96" s="49">
        <f t="shared" si="1510"/>
        <v>683767</v>
      </c>
      <c r="DK96" s="49">
        <f t="shared" si="1510"/>
        <v>698006</v>
      </c>
      <c r="DL96" s="49">
        <f t="shared" si="1510"/>
        <v>667444</v>
      </c>
      <c r="DM96" s="49">
        <f t="shared" si="1510"/>
        <v>644251</v>
      </c>
      <c r="DN96" s="49">
        <f t="shared" si="1510"/>
        <v>670465</v>
      </c>
      <c r="DO96" s="49">
        <f t="shared" si="1510"/>
        <v>706375</v>
      </c>
      <c r="DP96" s="49">
        <f t="shared" si="1510"/>
        <v>690238</v>
      </c>
      <c r="DQ96" s="49">
        <f t="shared" si="1510"/>
        <v>60580</v>
      </c>
      <c r="DR96" s="49">
        <f t="shared" si="1510"/>
        <v>757460</v>
      </c>
      <c r="DS96" s="49">
        <f t="shared" si="1510"/>
        <v>706141</v>
      </c>
      <c r="DT96" s="49">
        <f t="shared" si="1510"/>
        <v>672449</v>
      </c>
      <c r="DU96" s="49">
        <f t="shared" si="1510"/>
        <v>627387</v>
      </c>
      <c r="DV96" s="49">
        <f t="shared" si="1510"/>
        <v>577204</v>
      </c>
      <c r="DW96" s="49">
        <f t="shared" si="1510"/>
        <v>531884</v>
      </c>
      <c r="DX96" s="49">
        <f t="shared" si="1510"/>
        <v>487239</v>
      </c>
      <c r="DY96" s="49">
        <f t="shared" si="1510"/>
        <v>419441</v>
      </c>
      <c r="DZ96" s="49">
        <f t="shared" si="1510"/>
        <v>376775</v>
      </c>
      <c r="EA96" s="49">
        <f t="shared" si="1510"/>
        <v>365893</v>
      </c>
      <c r="EB96" s="49">
        <f t="shared" si="1510"/>
        <v>0</v>
      </c>
      <c r="EC96" s="49">
        <f t="shared" si="1510"/>
        <v>0</v>
      </c>
      <c r="ED96" s="49">
        <f t="shared" si="1510"/>
        <v>0</v>
      </c>
      <c r="EE96" s="49">
        <f t="shared" si="1510"/>
        <v>221258</v>
      </c>
      <c r="EF96" s="49">
        <f t="shared" si="1510"/>
        <v>0</v>
      </c>
      <c r="EG96" s="49">
        <f t="shared" si="1510"/>
        <v>224389</v>
      </c>
      <c r="EH96" s="49">
        <f t="shared" si="1510"/>
        <v>0</v>
      </c>
      <c r="EI96" s="49">
        <f t="shared" si="1510"/>
        <v>197865</v>
      </c>
      <c r="EJ96" s="49">
        <f t="shared" si="1510"/>
        <v>165473</v>
      </c>
      <c r="EK96" s="49">
        <f t="shared" si="1510"/>
        <v>179714</v>
      </c>
      <c r="EL96" s="49">
        <f t="shared" ref="EL96" si="1511">SUM(EL95,EK86)</f>
        <v>322612</v>
      </c>
      <c r="EM96" s="49">
        <f t="shared" ref="EM96:EN96" si="1512">SUM(EM95,EL86)</f>
        <v>305540</v>
      </c>
      <c r="EN96" s="49">
        <f t="shared" si="1512"/>
        <v>374364</v>
      </c>
      <c r="EO96" s="49">
        <f t="shared" ref="EO96" si="1513">SUM(EO95,EN86)</f>
        <v>360629</v>
      </c>
      <c r="EP96" s="49">
        <f t="shared" ref="EP96" si="1514">SUM(EP95,EO86)</f>
        <v>421068</v>
      </c>
      <c r="EQ96" s="49">
        <f>SUM(EQ95,EP86)</f>
        <v>463779</v>
      </c>
      <c r="ER96" s="49">
        <f>SUM(ER95,EQ86)</f>
        <v>524540</v>
      </c>
      <c r="ES96" s="49">
        <f>SUM(ES95,ER86)</f>
        <v>590668</v>
      </c>
      <c r="ET96" s="49">
        <f t="shared" ref="ET96:EU96" si="1515">SUM(ET95,ES86)</f>
        <v>562903</v>
      </c>
      <c r="EU96" s="49">
        <f t="shared" si="1515"/>
        <v>712360</v>
      </c>
      <c r="EV96" s="49">
        <f t="shared" ref="EV96" si="1516">SUM(EV95,EU86)</f>
        <v>710288</v>
      </c>
      <c r="EW96" s="49">
        <f t="shared" ref="EW96" si="1517">SUM(EW95,EV86)</f>
        <v>661581</v>
      </c>
      <c r="EX96" s="49">
        <f>SUM(EX95,EW86)</f>
        <v>621982</v>
      </c>
      <c r="EY96" s="49">
        <f>SUM(EY95,EX86)</f>
        <v>714488</v>
      </c>
      <c r="EZ96" s="49">
        <f>SUM(EZ95,EY86)</f>
        <v>669664</v>
      </c>
      <c r="FA96" s="49">
        <f t="shared" ref="FA96:FC96" si="1518">SUM(FA95,EZ86)</f>
        <v>132810</v>
      </c>
      <c r="FB96" s="49">
        <f t="shared" si="1518"/>
        <v>158440</v>
      </c>
      <c r="FC96" s="49">
        <f t="shared" si="1518"/>
        <v>771438</v>
      </c>
      <c r="FD96" s="49">
        <f t="shared" ref="FD96" si="1519">SUM(FD95,FC86)</f>
        <v>34950</v>
      </c>
      <c r="FE96" s="49">
        <f t="shared" ref="FE96" si="1520">SUM(FE95,FD86)</f>
        <v>799947</v>
      </c>
      <c r="FF96" s="49">
        <f t="shared" ref="FF96" si="1521">SUM(FF95,FE86)</f>
        <v>807593.6</v>
      </c>
      <c r="FG96" s="49">
        <f t="shared" ref="FG96:FN96" si="1522">SUM(FG95,FF86)</f>
        <v>700188</v>
      </c>
      <c r="FH96" s="49">
        <f t="shared" si="1522"/>
        <v>752581</v>
      </c>
      <c r="FI96" s="49">
        <f t="shared" si="1522"/>
        <v>735102</v>
      </c>
      <c r="FJ96" s="49">
        <f t="shared" si="1522"/>
        <v>745275</v>
      </c>
      <c r="FK96" s="49">
        <f t="shared" si="1522"/>
        <v>686317</v>
      </c>
      <c r="FL96" s="49">
        <f t="shared" si="1522"/>
        <v>750538</v>
      </c>
      <c r="FM96" s="49">
        <f t="shared" si="1522"/>
        <v>781039</v>
      </c>
      <c r="FN96" s="49">
        <f t="shared" si="1522"/>
        <v>729950</v>
      </c>
      <c r="FO96" s="49">
        <f t="shared" ref="FO96" si="1523">SUM(FO95,FN86)</f>
        <v>628259</v>
      </c>
      <c r="FP96" s="49">
        <f t="shared" ref="FP96:FS96" si="1524">SUM(FP95,FO86)</f>
        <v>629649</v>
      </c>
      <c r="FQ96" s="49">
        <f t="shared" si="1524"/>
        <v>572315</v>
      </c>
      <c r="FR96" s="49">
        <f t="shared" si="1524"/>
        <v>620808</v>
      </c>
      <c r="FS96" s="49">
        <f t="shared" si="1524"/>
        <v>639811</v>
      </c>
      <c r="FT96" s="49">
        <f t="shared" ref="FT96" si="1525">SUM(FT95,FS86)</f>
        <v>90870</v>
      </c>
      <c r="FU96" s="49">
        <f t="shared" ref="FU96:GB96" si="1526">SUM(FU95,FT86)</f>
        <v>595537</v>
      </c>
      <c r="FV96" s="49">
        <f t="shared" si="1526"/>
        <v>644567</v>
      </c>
      <c r="FW96" s="49">
        <f t="shared" si="1526"/>
        <v>591829</v>
      </c>
      <c r="FX96" s="49">
        <f t="shared" si="1526"/>
        <v>595727</v>
      </c>
      <c r="FY96" s="49">
        <f t="shared" si="1526"/>
        <v>614273</v>
      </c>
      <c r="FZ96" s="49">
        <f t="shared" si="1526"/>
        <v>524438</v>
      </c>
      <c r="GA96" s="49">
        <f t="shared" si="1526"/>
        <v>460080</v>
      </c>
      <c r="GB96" s="49">
        <f t="shared" si="1526"/>
        <v>473036</v>
      </c>
      <c r="GC96" s="49">
        <f t="shared" ref="GC96" si="1527">SUM(GC95,GB86)</f>
        <v>432966</v>
      </c>
      <c r="GD96" s="49">
        <f t="shared" ref="GD96" si="1528">SUM(GD95,GC86)</f>
        <v>412422</v>
      </c>
      <c r="GE96" s="49">
        <f t="shared" ref="GE96" si="1529">SUM(GE95,GD86)</f>
        <v>44526.299999999996</v>
      </c>
      <c r="GF96" s="49">
        <f t="shared" ref="GF96:GJ96" si="1530">SUM(GF95,GE86)</f>
        <v>327800</v>
      </c>
      <c r="GG96" s="49">
        <f t="shared" si="1530"/>
        <v>335753</v>
      </c>
      <c r="GH96" s="49">
        <f t="shared" si="1530"/>
        <v>290634</v>
      </c>
      <c r="GI96" s="49">
        <f t="shared" si="1530"/>
        <v>346069</v>
      </c>
      <c r="GJ96" s="49">
        <f t="shared" si="1530"/>
        <v>289946</v>
      </c>
      <c r="GK96" s="49">
        <f t="shared" ref="GK96" si="1531">SUM(GK95,GJ86)</f>
        <v>268668</v>
      </c>
      <c r="GL96" s="49">
        <f t="shared" ref="GL96" si="1532">SUM(GL95,GK86)</f>
        <v>323529</v>
      </c>
      <c r="GM96" s="49">
        <f t="shared" ref="GM96" si="1533">SUM(GM95,GL86)</f>
        <v>313123</v>
      </c>
      <c r="GN96" s="49">
        <f t="shared" ref="GN96" si="1534">SUM(GN95,GM86)</f>
        <v>441014</v>
      </c>
      <c r="GO96" s="49">
        <f t="shared" ref="GO96" si="1535">SUM(GO95,GN86)</f>
        <v>376995</v>
      </c>
      <c r="GP96" s="49">
        <f t="shared" ref="GP96" si="1536">SUM(GP95,GO86)</f>
        <v>392942</v>
      </c>
      <c r="GQ96" s="49">
        <f t="shared" ref="GQ96" si="1537">SUM(GQ95,GP86)</f>
        <v>305993</v>
      </c>
      <c r="GR96" s="49">
        <f t="shared" ref="GR96" si="1538">SUM(GR95,GQ86)</f>
        <v>292823</v>
      </c>
      <c r="GS96" s="49">
        <f t="shared" ref="GS96" si="1539">SUM(GS95,GR86)</f>
        <v>241761</v>
      </c>
      <c r="GT96" s="49">
        <f t="shared" ref="GT96" si="1540">SUM(GT95,GS86)</f>
        <v>252400</v>
      </c>
      <c r="GU96" s="49">
        <f t="shared" ref="GU96" si="1541">SUM(GU95,GT86)</f>
        <v>325703</v>
      </c>
      <c r="GV96" s="49">
        <f t="shared" ref="GV96" si="1542">SUM(GV95,GU86)</f>
        <v>386625</v>
      </c>
      <c r="GW96" s="49">
        <f t="shared" ref="GW96" si="1543">SUM(GW95,GV86)</f>
        <v>0</v>
      </c>
      <c r="GX96" s="49">
        <f t="shared" ref="GX96" si="1544">SUM(GX95,GW86)</f>
        <v>2330</v>
      </c>
      <c r="GY96" s="49">
        <f t="shared" ref="GY96" si="1545">SUM(GY95,GX86)</f>
        <v>527916</v>
      </c>
      <c r="GZ96" s="49">
        <f t="shared" ref="GZ96" si="1546">SUM(GZ95,GY86)</f>
        <v>493008</v>
      </c>
      <c r="HA96" s="49">
        <f t="shared" ref="HA96" si="1547">SUM(HA95,GZ86)</f>
        <v>0</v>
      </c>
      <c r="HB96" s="49">
        <f t="shared" ref="HB96" si="1548">SUM(HB95,HA86)</f>
        <v>454102</v>
      </c>
      <c r="HC96" s="49">
        <f t="shared" ref="HC96" si="1549">SUM(HC95,HB86)</f>
        <v>520197</v>
      </c>
      <c r="HD96" s="49">
        <f t="shared" ref="HD96:HE96" si="1550">SUM(HD95,HC86)</f>
        <v>555154</v>
      </c>
      <c r="HE96" s="49">
        <f t="shared" si="1550"/>
        <v>507850</v>
      </c>
      <c r="HF96" s="49">
        <f t="shared" ref="HF96" si="1551">SUM(HF95,HE86)</f>
        <v>488979</v>
      </c>
      <c r="HG96" s="49">
        <f t="shared" ref="HG96" si="1552">SUM(HG95,HF86)</f>
        <v>513292</v>
      </c>
      <c r="HH96" s="49">
        <f t="shared" ref="HH96" si="1553">SUM(HH95,HG86)</f>
        <v>526492</v>
      </c>
      <c r="HI96" s="49">
        <f t="shared" ref="HI96:HJ96" si="1554">SUM(HI95,HH86)</f>
        <v>494435</v>
      </c>
      <c r="HJ96" s="49">
        <f t="shared" si="1554"/>
        <v>608928</v>
      </c>
      <c r="HK96" s="49">
        <f t="shared" ref="HK96" si="1555">SUM(HK95,HJ86)</f>
        <v>0</v>
      </c>
      <c r="HL96" s="49">
        <f t="shared" ref="HL96" si="1556">SUM(HL95,HK86)</f>
        <v>0</v>
      </c>
      <c r="HM96" s="49">
        <f t="shared" ref="HM96:HN96" si="1557">SUM(HM95,HL86)</f>
        <v>558785</v>
      </c>
      <c r="HN96" s="49">
        <f t="shared" si="1557"/>
        <v>566296</v>
      </c>
      <c r="HO96" s="49">
        <f t="shared" ref="HO96" si="1558">SUM(HO95,HN86)</f>
        <v>11650</v>
      </c>
      <c r="HP96" s="49">
        <f t="shared" ref="HP96" si="1559">SUM(HP95,HO86)</f>
        <v>48930</v>
      </c>
      <c r="HQ96" s="49">
        <f t="shared" ref="HQ96" si="1560">SUM(HQ95,HP86)</f>
        <v>136118.6</v>
      </c>
      <c r="HR96" s="49">
        <f t="shared" ref="HR96" si="1561">SUM(HR95,HQ86)</f>
        <v>244533.5</v>
      </c>
      <c r="HS96" s="49">
        <f t="shared" ref="HS96" si="1562">SUM(HS95,HR86)</f>
        <v>157671.1</v>
      </c>
      <c r="HT96" s="49">
        <f t="shared" ref="HT96" si="1563">SUM(HT95,HS86)</f>
        <v>605065</v>
      </c>
      <c r="HU96" s="42">
        <f t="shared" ref="HU96:HZ96" si="1564">HU95/$A$95</f>
        <v>0</v>
      </c>
      <c r="HV96" s="42">
        <f t="shared" si="1564"/>
        <v>0</v>
      </c>
      <c r="HW96" s="42">
        <f t="shared" si="1564"/>
        <v>0</v>
      </c>
      <c r="HX96" s="42">
        <f t="shared" si="1564"/>
        <v>0.77488400000000002</v>
      </c>
      <c r="HY96" s="42">
        <f t="shared" si="1564"/>
        <v>0</v>
      </c>
      <c r="HZ96" s="42">
        <f t="shared" si="1564"/>
        <v>0</v>
      </c>
      <c r="IA96" s="42">
        <f t="shared" ref="IA96:IE96" si="1565">IA95/$A$95</f>
        <v>0</v>
      </c>
      <c r="IB96" s="42">
        <f t="shared" si="1565"/>
        <v>0.64911600000000003</v>
      </c>
      <c r="IC96" s="42">
        <f t="shared" si="1565"/>
        <v>0</v>
      </c>
      <c r="ID96" s="42">
        <f t="shared" si="1565"/>
        <v>0</v>
      </c>
      <c r="IE96" s="42">
        <f t="shared" si="1565"/>
        <v>0</v>
      </c>
      <c r="IF96" s="42">
        <f t="shared" ref="IF96:II96" si="1566">IF95/$A$95</f>
        <v>0.57262298666666667</v>
      </c>
      <c r="IG96" s="42">
        <f t="shared" si="1566"/>
        <v>0</v>
      </c>
      <c r="IH96" s="42">
        <f t="shared" si="1566"/>
        <v>0</v>
      </c>
      <c r="II96" s="42">
        <f t="shared" si="1566"/>
        <v>0</v>
      </c>
      <c r="IJ96" s="42">
        <f t="shared" ref="IJ96:IK96" si="1567">IJ95/$A$95</f>
        <v>0</v>
      </c>
      <c r="IK96" s="42">
        <f t="shared" si="1567"/>
        <v>0.4874818933333333</v>
      </c>
      <c r="IL96" s="42">
        <f t="shared" ref="IL96:IO96" si="1568">IL95/$A$95</f>
        <v>0</v>
      </c>
      <c r="IM96" s="42">
        <f t="shared" si="1568"/>
        <v>0</v>
      </c>
      <c r="IN96" s="42">
        <f t="shared" si="1568"/>
        <v>0</v>
      </c>
      <c r="IO96" s="42">
        <f t="shared" si="1568"/>
        <v>0.47382056</v>
      </c>
      <c r="IP96" s="42">
        <f t="shared" ref="IP96:IR96" si="1569">IP95/$A$95</f>
        <v>0</v>
      </c>
      <c r="IQ96" s="42">
        <f t="shared" si="1569"/>
        <v>0</v>
      </c>
      <c r="IR96" s="42">
        <f t="shared" si="1569"/>
        <v>0.36684705333333328</v>
      </c>
      <c r="IS96" s="42">
        <f t="shared" ref="IS96:IV96" si="1570">IS95/$A$95</f>
        <v>0</v>
      </c>
      <c r="IT96" s="42">
        <f t="shared" si="1570"/>
        <v>0</v>
      </c>
      <c r="IU96" s="42">
        <f t="shared" si="1570"/>
        <v>0</v>
      </c>
      <c r="IV96" s="42">
        <f t="shared" si="1570"/>
        <v>0</v>
      </c>
      <c r="IW96" s="42">
        <f t="shared" ref="IW96:IZ96" si="1571">IW95/$A$95</f>
        <v>0.23272758666666668</v>
      </c>
      <c r="IX96" s="42">
        <f t="shared" si="1571"/>
        <v>0</v>
      </c>
      <c r="IY96" s="42">
        <f t="shared" si="1571"/>
        <v>0</v>
      </c>
      <c r="IZ96" s="42">
        <f t="shared" si="1571"/>
        <v>0</v>
      </c>
      <c r="JA96" s="42">
        <f t="shared" ref="JA96:JE96" si="1572">JA95/$A$95</f>
        <v>0</v>
      </c>
      <c r="JB96" s="42">
        <f t="shared" si="1572"/>
        <v>0.13391491999999999</v>
      </c>
      <c r="JC96" s="42">
        <f t="shared" si="1572"/>
        <v>0</v>
      </c>
      <c r="JD96" s="42">
        <f t="shared" si="1572"/>
        <v>0</v>
      </c>
      <c r="JE96" s="42">
        <f t="shared" si="1572"/>
        <v>0</v>
      </c>
      <c r="JF96" s="42">
        <f t="shared" ref="JF96:JG96" si="1573">JF95/$A$95</f>
        <v>1.4418800000000002E-3</v>
      </c>
      <c r="JG96" s="42">
        <f t="shared" si="1573"/>
        <v>3.8707999999999999E-4</v>
      </c>
      <c r="JH96" s="42"/>
      <c r="JI96" s="44"/>
      <c r="JJ96" s="44"/>
      <c r="JK96" s="44"/>
      <c r="JL96" s="44"/>
      <c r="JM96" s="44"/>
      <c r="JN96" s="42"/>
      <c r="JO96" s="42"/>
      <c r="JP96" s="42"/>
      <c r="JQ96" s="42"/>
      <c r="JR96" s="42"/>
      <c r="JS96" s="42"/>
      <c r="JT96" s="42"/>
      <c r="JU96" s="42"/>
      <c r="JV96" s="42"/>
      <c r="JW96" s="42"/>
      <c r="JX96" s="42"/>
      <c r="JY96" s="42"/>
      <c r="JZ96" s="42"/>
      <c r="KA96" s="42"/>
      <c r="KB96" s="42"/>
      <c r="KC96" s="42"/>
      <c r="KD96" s="42"/>
      <c r="KE96" s="42"/>
      <c r="KF96" s="42"/>
      <c r="KG96" s="42"/>
      <c r="KH96" s="42"/>
      <c r="KI96" s="42"/>
      <c r="KJ96" s="42"/>
      <c r="KK96" s="42"/>
      <c r="KL96" s="42"/>
      <c r="KM96" s="42"/>
    </row>
    <row r="97" spans="1:299" s="20" customFormat="1" hidden="1">
      <c r="B97" s="6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2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2"/>
      <c r="DT97" s="42"/>
      <c r="DU97" s="42"/>
      <c r="DV97" s="42"/>
      <c r="DW97" s="42"/>
      <c r="DX97" s="42"/>
      <c r="DY97" s="42"/>
      <c r="DZ97" s="42"/>
      <c r="EA97" s="42"/>
      <c r="EB97" s="42"/>
      <c r="EC97" s="42"/>
      <c r="ED97" s="42"/>
      <c r="EE97" s="42"/>
      <c r="EF97" s="42"/>
      <c r="EG97" s="42"/>
      <c r="EH97" s="42"/>
      <c r="EI97" s="42"/>
      <c r="EJ97" s="42"/>
      <c r="EK97" s="42"/>
      <c r="EL97" s="42"/>
      <c r="EM97" s="42"/>
      <c r="EN97" s="42"/>
      <c r="EO97" s="42"/>
      <c r="EP97" s="42"/>
      <c r="EQ97" s="42"/>
      <c r="ER97" s="42"/>
      <c r="ES97" s="42"/>
      <c r="ET97" s="42"/>
      <c r="EU97" s="42"/>
      <c r="EV97" s="42"/>
      <c r="EW97" s="42"/>
      <c r="EX97" s="42"/>
      <c r="EY97" s="42"/>
      <c r="EZ97" s="42"/>
      <c r="FA97" s="42"/>
      <c r="FB97" s="42"/>
      <c r="FC97" s="42"/>
      <c r="FD97" s="42"/>
      <c r="FE97" s="42"/>
      <c r="FF97" s="42"/>
      <c r="FG97" s="42"/>
      <c r="FH97" s="42"/>
      <c r="FI97" s="42"/>
      <c r="FJ97" s="42"/>
      <c r="FK97" s="42"/>
      <c r="FL97" s="42"/>
      <c r="FM97" s="42"/>
      <c r="FN97" s="42"/>
      <c r="FO97" s="42"/>
      <c r="FP97" s="42"/>
      <c r="FQ97" s="42"/>
      <c r="FR97" s="42"/>
      <c r="FS97" s="42"/>
      <c r="FT97" s="42"/>
      <c r="FU97" s="42"/>
      <c r="FV97" s="42"/>
      <c r="FW97" s="42"/>
      <c r="FX97" s="42"/>
      <c r="FY97" s="42"/>
      <c r="FZ97" s="42"/>
      <c r="JI97" s="44"/>
      <c r="JJ97" s="44"/>
      <c r="JK97" s="44"/>
      <c r="JL97" s="44"/>
      <c r="JM97" s="44"/>
    </row>
    <row r="98" spans="1:299" s="20" customFormat="1" hidden="1">
      <c r="B98" s="6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2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  <c r="DE98" s="49"/>
      <c r="DF98" s="49"/>
      <c r="DG98" s="49"/>
      <c r="DH98" s="49"/>
      <c r="DI98" s="49"/>
      <c r="DJ98" s="49"/>
      <c r="DK98" s="49"/>
      <c r="DL98" s="49"/>
      <c r="DM98" s="49"/>
      <c r="DN98" s="49"/>
      <c r="DO98" s="49"/>
      <c r="DP98" s="49"/>
      <c r="DQ98" s="49"/>
      <c r="DR98" s="49"/>
      <c r="DS98" s="42"/>
      <c r="DT98" s="42"/>
      <c r="DU98" s="42"/>
      <c r="DV98" s="42"/>
      <c r="DW98" s="42"/>
      <c r="DX98" s="42"/>
      <c r="DY98" s="42"/>
      <c r="DZ98" s="42"/>
      <c r="EA98" s="42"/>
      <c r="EB98" s="42"/>
      <c r="EC98" s="42"/>
      <c r="ED98" s="42"/>
      <c r="EE98" s="42"/>
      <c r="EF98" s="42"/>
      <c r="EG98" s="42"/>
      <c r="EH98" s="42"/>
      <c r="EI98" s="42"/>
      <c r="EJ98" s="42"/>
      <c r="EK98" s="42"/>
      <c r="EL98" s="42"/>
      <c r="EM98" s="42"/>
      <c r="EN98" s="42"/>
      <c r="EO98" s="42"/>
      <c r="EP98" s="42"/>
      <c r="EQ98" s="42"/>
      <c r="ER98" s="42"/>
      <c r="ES98" s="42"/>
      <c r="ET98" s="42"/>
      <c r="EU98" s="42"/>
      <c r="EV98" s="42"/>
      <c r="EW98" s="42"/>
      <c r="EX98" s="42"/>
      <c r="EY98" s="42"/>
      <c r="EZ98" s="42"/>
      <c r="FA98" s="42"/>
      <c r="FB98" s="42"/>
      <c r="FC98" s="42"/>
      <c r="FD98" s="42"/>
      <c r="FE98" s="42"/>
      <c r="FF98" s="42"/>
      <c r="FG98" s="42"/>
      <c r="FH98" s="42"/>
      <c r="FI98" s="42"/>
      <c r="FJ98" s="42"/>
      <c r="FK98" s="42"/>
      <c r="FL98" s="42"/>
      <c r="FM98" s="42"/>
      <c r="FN98" s="42"/>
      <c r="FO98" s="42"/>
      <c r="FP98" s="42"/>
      <c r="FQ98" s="42"/>
      <c r="FR98" s="42"/>
      <c r="FS98" s="42"/>
      <c r="FT98" s="42"/>
      <c r="FU98" s="42"/>
      <c r="FV98" s="42"/>
      <c r="FW98" s="42"/>
      <c r="FX98" s="42"/>
      <c r="FY98" s="42"/>
      <c r="FZ98" s="42"/>
      <c r="HS98" s="45"/>
      <c r="HT98" s="45"/>
      <c r="HU98" s="45"/>
      <c r="HV98" s="45"/>
      <c r="HW98" s="45"/>
      <c r="HX98" s="45"/>
      <c r="HY98" s="45"/>
      <c r="HZ98" s="45"/>
      <c r="IA98" s="45"/>
      <c r="IB98" s="45"/>
      <c r="IC98" s="45"/>
      <c r="ID98" s="45"/>
      <c r="IE98" s="45"/>
      <c r="IF98" s="45"/>
      <c r="IG98" s="45"/>
      <c r="IH98" s="45"/>
      <c r="II98" s="45"/>
      <c r="IJ98" s="45"/>
      <c r="IK98" s="45"/>
      <c r="IL98" s="45"/>
      <c r="IM98" s="45"/>
      <c r="IN98" s="45"/>
      <c r="IO98" s="45"/>
      <c r="IP98" s="45"/>
      <c r="IQ98" s="45"/>
      <c r="IR98" s="45"/>
      <c r="IS98" s="45"/>
      <c r="IT98" s="45"/>
      <c r="IU98" s="45"/>
      <c r="IV98" s="45"/>
      <c r="IW98" s="45"/>
      <c r="IX98" s="45"/>
      <c r="IY98" s="45"/>
      <c r="IZ98" s="45"/>
      <c r="JA98" s="45"/>
      <c r="JB98" s="45"/>
      <c r="JC98" s="45"/>
      <c r="JD98" s="45"/>
      <c r="JE98" s="316"/>
      <c r="JF98" s="316"/>
      <c r="JG98" s="316"/>
      <c r="JH98" s="316"/>
      <c r="JI98" s="44"/>
      <c r="JJ98" s="44"/>
      <c r="JK98" s="44"/>
      <c r="JL98" s="44"/>
      <c r="JM98" s="44"/>
      <c r="JN98" s="316"/>
      <c r="JO98" s="316"/>
      <c r="JP98" s="316"/>
      <c r="JQ98" s="316"/>
      <c r="JR98" s="316"/>
      <c r="JS98" s="316"/>
      <c r="JT98" s="316"/>
      <c r="JU98" s="316"/>
      <c r="JV98" s="316"/>
      <c r="JW98" s="316"/>
      <c r="JX98" s="316"/>
      <c r="JY98" s="316"/>
      <c r="JZ98" s="316"/>
      <c r="KA98" s="316"/>
      <c r="KB98" s="316"/>
      <c r="KC98" s="316"/>
      <c r="KD98" s="316"/>
      <c r="KE98" s="316"/>
      <c r="KF98" s="316"/>
      <c r="KG98" s="316"/>
      <c r="KH98" s="316"/>
      <c r="KI98" s="316"/>
      <c r="KJ98" s="316"/>
      <c r="KK98" s="316"/>
      <c r="KL98" s="316"/>
      <c r="KM98" s="316"/>
    </row>
    <row r="99" spans="1:299" s="393" customFormat="1" hidden="1">
      <c r="B99" s="394"/>
      <c r="C99" s="395"/>
      <c r="D99" s="395"/>
      <c r="E99" s="395"/>
      <c r="F99" s="395"/>
      <c r="G99" s="395"/>
      <c r="H99" s="395"/>
      <c r="I99" s="395"/>
      <c r="J99" s="395"/>
      <c r="K99" s="395"/>
      <c r="L99" s="395"/>
      <c r="M99" s="395"/>
      <c r="N99" s="395"/>
      <c r="O99" s="395"/>
      <c r="P99" s="395"/>
      <c r="Q99" s="395"/>
      <c r="R99" s="395"/>
      <c r="S99" s="396"/>
      <c r="T99" s="395"/>
      <c r="U99" s="395"/>
      <c r="V99" s="395"/>
      <c r="W99" s="395"/>
      <c r="X99" s="395"/>
      <c r="Y99" s="395"/>
      <c r="Z99" s="395"/>
      <c r="AA99" s="395"/>
      <c r="AB99" s="395"/>
      <c r="AC99" s="395"/>
      <c r="AD99" s="395"/>
      <c r="AE99" s="395"/>
      <c r="AF99" s="395"/>
      <c r="AG99" s="395"/>
      <c r="AH99" s="395"/>
      <c r="AI99" s="395"/>
      <c r="AJ99" s="395"/>
      <c r="AK99" s="395"/>
      <c r="AL99" s="395"/>
      <c r="AM99" s="395"/>
      <c r="AN99" s="395"/>
      <c r="AO99" s="395"/>
      <c r="AP99" s="395"/>
      <c r="AQ99" s="395"/>
      <c r="AR99" s="395"/>
      <c r="AS99" s="395"/>
      <c r="AT99" s="395"/>
      <c r="AU99" s="395"/>
      <c r="AV99" s="395"/>
      <c r="AW99" s="395"/>
      <c r="AX99" s="395"/>
      <c r="AY99" s="395"/>
      <c r="AZ99" s="395"/>
      <c r="BA99" s="395"/>
      <c r="BB99" s="395"/>
      <c r="BC99" s="395"/>
      <c r="BD99" s="395"/>
      <c r="BE99" s="395"/>
      <c r="BF99" s="395"/>
      <c r="BG99" s="395"/>
      <c r="BH99" s="395"/>
      <c r="BI99" s="395"/>
      <c r="BJ99" s="395"/>
      <c r="BK99" s="395"/>
      <c r="BL99" s="395"/>
      <c r="BM99" s="395"/>
      <c r="BN99" s="395"/>
      <c r="BO99" s="395"/>
      <c r="BP99" s="395"/>
      <c r="BQ99" s="395"/>
      <c r="BR99" s="395"/>
      <c r="BS99" s="395"/>
      <c r="BT99" s="395"/>
      <c r="BU99" s="395"/>
      <c r="BV99" s="395"/>
      <c r="BW99" s="395"/>
      <c r="BX99" s="395"/>
      <c r="BY99" s="395"/>
      <c r="BZ99" s="395"/>
      <c r="CA99" s="395"/>
      <c r="CB99" s="395"/>
      <c r="CC99" s="395"/>
      <c r="CD99" s="395"/>
      <c r="CE99" s="395"/>
      <c r="CF99" s="395"/>
      <c r="CG99" s="395"/>
      <c r="CH99" s="395"/>
      <c r="CI99" s="395"/>
      <c r="CJ99" s="395"/>
      <c r="CK99" s="395"/>
      <c r="CL99" s="395"/>
      <c r="CM99" s="395"/>
      <c r="CN99" s="395"/>
      <c r="CO99" s="395"/>
      <c r="CP99" s="395"/>
      <c r="CQ99" s="395"/>
      <c r="CR99" s="395"/>
      <c r="CS99" s="395"/>
      <c r="CT99" s="395"/>
      <c r="CU99" s="395"/>
      <c r="CV99" s="395"/>
      <c r="CW99" s="395"/>
      <c r="CX99" s="395"/>
      <c r="CY99" s="395"/>
      <c r="CZ99" s="395"/>
      <c r="DA99" s="395"/>
      <c r="DB99" s="395"/>
      <c r="DC99" s="395"/>
      <c r="DD99" s="395"/>
      <c r="DE99" s="395"/>
      <c r="DF99" s="395"/>
      <c r="DG99" s="395"/>
      <c r="DH99" s="395"/>
      <c r="DI99" s="395"/>
      <c r="DJ99" s="395"/>
      <c r="DK99" s="395"/>
      <c r="DL99" s="395"/>
      <c r="DM99" s="395"/>
      <c r="DN99" s="395"/>
      <c r="DO99" s="395"/>
      <c r="DP99" s="395"/>
      <c r="DQ99" s="395"/>
      <c r="DR99" s="395"/>
      <c r="DS99" s="395"/>
      <c r="DT99" s="395"/>
      <c r="DU99" s="396"/>
      <c r="DV99" s="396"/>
      <c r="DW99" s="396"/>
      <c r="DX99" s="396"/>
      <c r="DY99" s="396"/>
      <c r="DZ99" s="396"/>
      <c r="EA99" s="396"/>
      <c r="EB99" s="396"/>
      <c r="EC99" s="396"/>
      <c r="ED99" s="396"/>
      <c r="EE99" s="396"/>
      <c r="EF99" s="396"/>
      <c r="EG99" s="396"/>
      <c r="EH99" s="396"/>
      <c r="EI99" s="396"/>
      <c r="EJ99" s="396"/>
      <c r="EK99" s="396"/>
      <c r="EL99" s="396"/>
      <c r="EM99" s="396"/>
      <c r="EN99" s="396"/>
      <c r="EO99" s="396"/>
      <c r="EP99" s="396"/>
      <c r="EQ99" s="396"/>
      <c r="ER99" s="396"/>
      <c r="ES99" s="396"/>
      <c r="ET99" s="396"/>
      <c r="EU99" s="396"/>
      <c r="EV99" s="396"/>
      <c r="EW99" s="396"/>
      <c r="EX99" s="396"/>
      <c r="EY99" s="396"/>
      <c r="EZ99" s="396"/>
      <c r="FA99" s="396"/>
      <c r="FB99" s="396"/>
      <c r="FC99" s="396"/>
      <c r="FD99" s="396"/>
      <c r="FE99" s="396"/>
      <c r="FF99" s="396"/>
      <c r="FG99" s="396"/>
      <c r="FH99" s="396"/>
      <c r="FI99" s="396"/>
      <c r="FJ99" s="396"/>
      <c r="FK99" s="396"/>
      <c r="FL99" s="396"/>
      <c r="FM99" s="396"/>
      <c r="FN99" s="396"/>
      <c r="FO99" s="396"/>
      <c r="FP99" s="396"/>
      <c r="FQ99" s="396"/>
      <c r="FR99" s="396"/>
      <c r="FS99" s="396"/>
      <c r="FT99" s="396"/>
      <c r="FU99" s="396"/>
      <c r="FV99" s="396"/>
      <c r="FW99" s="396"/>
      <c r="FX99" s="396"/>
      <c r="FY99" s="396"/>
      <c r="FZ99" s="396"/>
      <c r="GA99" s="396"/>
      <c r="GB99" s="396"/>
      <c r="GC99" s="396"/>
      <c r="GD99" s="396"/>
      <c r="GE99" s="396"/>
      <c r="GF99" s="396"/>
      <c r="GG99" s="396"/>
      <c r="GH99" s="396"/>
      <c r="GI99" s="396"/>
      <c r="GJ99" s="396"/>
      <c r="GK99" s="396"/>
      <c r="GL99" s="396"/>
      <c r="GM99" s="396"/>
      <c r="GN99" s="396"/>
      <c r="GO99" s="396"/>
      <c r="GP99" s="396"/>
      <c r="GQ99" s="396"/>
      <c r="GR99" s="396"/>
      <c r="GS99" s="396"/>
      <c r="GT99" s="396"/>
      <c r="GU99" s="396"/>
      <c r="GV99" s="396"/>
      <c r="GW99" s="396"/>
      <c r="GX99" s="396"/>
      <c r="GY99" s="396"/>
      <c r="GZ99" s="396"/>
      <c r="HA99" s="396"/>
      <c r="HB99" s="396"/>
      <c r="HC99" s="396"/>
      <c r="HD99" s="396"/>
      <c r="HE99" s="396"/>
      <c r="HF99" s="396"/>
      <c r="HG99" s="396"/>
      <c r="HH99" s="396"/>
      <c r="HI99" s="396"/>
      <c r="HJ99" s="396"/>
      <c r="HK99" s="396"/>
      <c r="HL99" s="396"/>
      <c r="HM99" s="396"/>
      <c r="HN99" s="396"/>
      <c r="HO99" s="396"/>
      <c r="HP99" s="396"/>
      <c r="HQ99" s="396"/>
      <c r="HR99" s="396"/>
      <c r="HS99" s="397"/>
      <c r="HT99" s="397"/>
      <c r="HU99" s="397"/>
      <c r="HV99" s="397"/>
      <c r="HW99" s="397"/>
      <c r="HX99" s="397"/>
      <c r="HY99" s="397"/>
      <c r="HZ99" s="397"/>
      <c r="IA99" s="397"/>
      <c r="IB99" s="397"/>
      <c r="IC99" s="397"/>
      <c r="ID99" s="397"/>
      <c r="IE99" s="397"/>
      <c r="IF99" s="397"/>
      <c r="IG99" s="397"/>
      <c r="IH99" s="397"/>
      <c r="II99" s="397"/>
      <c r="IJ99" s="397"/>
      <c r="IK99" s="397"/>
      <c r="IL99" s="397"/>
      <c r="IM99" s="397"/>
      <c r="IN99" s="397"/>
      <c r="IO99" s="397"/>
      <c r="IP99" s="397"/>
      <c r="IQ99" s="397"/>
      <c r="IR99" s="397"/>
      <c r="IS99" s="397"/>
      <c r="IT99" s="397"/>
      <c r="IU99" s="397"/>
      <c r="IV99" s="397"/>
      <c r="IW99" s="397"/>
      <c r="IX99" s="397"/>
      <c r="IY99" s="397"/>
      <c r="IZ99" s="397"/>
      <c r="JA99" s="397"/>
      <c r="JB99" s="397"/>
      <c r="JC99" s="397"/>
      <c r="JD99" s="397"/>
      <c r="JE99" s="397"/>
      <c r="JF99" s="398"/>
      <c r="JG99" s="398"/>
      <c r="JH99" s="398"/>
      <c r="JI99" s="44"/>
      <c r="JJ99" s="44"/>
      <c r="JK99" s="44"/>
      <c r="JL99" s="44"/>
      <c r="JM99" s="44"/>
      <c r="JN99" s="398"/>
      <c r="JO99" s="398"/>
      <c r="JP99" s="398"/>
      <c r="JQ99" s="398"/>
      <c r="JR99" s="398"/>
      <c r="JS99" s="398"/>
      <c r="JT99" s="398"/>
      <c r="JU99" s="398"/>
      <c r="JV99" s="398"/>
      <c r="JW99" s="398"/>
      <c r="JX99" s="398"/>
      <c r="JY99" s="398"/>
      <c r="JZ99" s="398"/>
      <c r="KA99" s="398"/>
      <c r="KB99" s="398"/>
      <c r="KC99" s="398"/>
      <c r="KD99" s="398"/>
      <c r="KE99" s="398"/>
      <c r="KF99" s="398"/>
      <c r="KG99" s="398"/>
      <c r="KH99" s="398"/>
      <c r="KI99" s="398"/>
      <c r="KJ99" s="398"/>
      <c r="KK99" s="398"/>
      <c r="KL99" s="398"/>
      <c r="KM99" s="398"/>
    </row>
    <row r="100" spans="1:299" s="20" customFormat="1" hidden="1">
      <c r="B100" s="6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2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  <c r="DE100" s="49"/>
      <c r="DF100" s="49"/>
      <c r="DG100" s="49"/>
      <c r="DH100" s="49"/>
      <c r="DI100" s="49"/>
      <c r="DJ100" s="49"/>
      <c r="DK100" s="49"/>
      <c r="DL100" s="49"/>
      <c r="DM100" s="49"/>
      <c r="DN100" s="49"/>
      <c r="DO100" s="49"/>
      <c r="DP100" s="49"/>
      <c r="DQ100" s="49"/>
      <c r="DR100" s="49"/>
      <c r="DS100" s="49"/>
      <c r="DT100" s="49"/>
      <c r="DU100" s="42"/>
      <c r="DV100" s="42"/>
      <c r="DW100" s="42"/>
      <c r="DX100" s="42"/>
      <c r="DY100" s="42"/>
      <c r="DZ100" s="42"/>
      <c r="EA100" s="42"/>
      <c r="EB100" s="42"/>
      <c r="EC100" s="42"/>
      <c r="ED100" s="42"/>
      <c r="EE100" s="42"/>
      <c r="EF100" s="42"/>
      <c r="EG100" s="42"/>
      <c r="EH100" s="42"/>
      <c r="EI100" s="42"/>
      <c r="EJ100" s="42"/>
      <c r="EK100" s="42"/>
      <c r="EL100" s="42"/>
      <c r="EM100" s="42"/>
      <c r="EN100" s="42"/>
      <c r="EO100" s="42"/>
      <c r="EP100" s="42"/>
      <c r="EQ100" s="42"/>
      <c r="ER100" s="42"/>
      <c r="ES100" s="42"/>
      <c r="ET100" s="42"/>
      <c r="EU100" s="42"/>
      <c r="EV100" s="42"/>
      <c r="EW100" s="42"/>
      <c r="EX100" s="42"/>
      <c r="EY100" s="42"/>
      <c r="EZ100" s="42"/>
      <c r="FA100" s="42"/>
      <c r="FB100" s="42"/>
      <c r="FC100" s="42"/>
      <c r="FD100" s="42"/>
      <c r="FE100" s="42"/>
      <c r="FF100" s="42"/>
      <c r="FG100" s="42"/>
      <c r="FH100" s="42"/>
      <c r="FI100" s="42"/>
      <c r="FJ100" s="42"/>
      <c r="FK100" s="42"/>
      <c r="FL100" s="42"/>
      <c r="FM100" s="42"/>
      <c r="FN100" s="42"/>
      <c r="FO100" s="42"/>
      <c r="FP100" s="42"/>
      <c r="FQ100" s="42"/>
      <c r="FR100" s="42"/>
      <c r="FS100" s="42"/>
      <c r="FT100" s="42"/>
      <c r="FU100" s="42"/>
      <c r="FV100" s="136"/>
      <c r="FW100" s="136"/>
      <c r="FX100" s="136"/>
      <c r="FY100" s="136"/>
      <c r="FZ100" s="136"/>
      <c r="GA100" s="136"/>
      <c r="GB100" s="136"/>
      <c r="GC100" s="136"/>
      <c r="GD100" s="136"/>
      <c r="GE100" s="136"/>
      <c r="GF100" s="136"/>
      <c r="GG100" s="136"/>
      <c r="GH100" s="136"/>
      <c r="GI100" s="136"/>
      <c r="GJ100" s="136"/>
      <c r="GK100" s="136"/>
      <c r="GL100" s="136"/>
      <c r="GM100" s="136"/>
      <c r="GN100" s="136"/>
      <c r="GO100" s="136"/>
      <c r="GP100" s="136"/>
      <c r="GQ100" s="136"/>
      <c r="GR100" s="136"/>
      <c r="GS100" s="136"/>
      <c r="GT100" s="136"/>
      <c r="GU100" s="136"/>
      <c r="GV100" s="136"/>
      <c r="GW100" s="136"/>
      <c r="GX100" s="136"/>
      <c r="GY100" s="136"/>
      <c r="GZ100" s="136"/>
      <c r="HA100" s="136"/>
      <c r="HB100" s="136"/>
      <c r="HC100" s="136"/>
      <c r="HD100" s="136"/>
      <c r="HE100" s="136"/>
      <c r="HF100" s="136"/>
      <c r="HG100" s="136"/>
      <c r="HH100" s="136"/>
      <c r="HI100" s="136"/>
      <c r="HJ100" s="136"/>
      <c r="HK100" s="136"/>
      <c r="HL100" s="136"/>
      <c r="HM100" s="136"/>
      <c r="HN100" s="136"/>
      <c r="HO100" s="136"/>
      <c r="HP100" s="136"/>
      <c r="HQ100" s="136"/>
      <c r="HR100" s="136"/>
      <c r="HS100" s="45"/>
      <c r="HT100" s="45"/>
      <c r="HU100" s="45"/>
      <c r="HV100" s="45"/>
      <c r="HW100" s="45"/>
      <c r="HX100" s="45"/>
      <c r="HY100" s="45"/>
      <c r="HZ100" s="45"/>
      <c r="IA100" s="45"/>
      <c r="IB100" s="45"/>
      <c r="IC100" s="45"/>
      <c r="ID100" s="45"/>
      <c r="IE100" s="45"/>
      <c r="IF100" s="45"/>
      <c r="IG100" s="45"/>
      <c r="IH100" s="45"/>
      <c r="II100" s="45"/>
      <c r="IJ100" s="45"/>
      <c r="IK100" s="45"/>
      <c r="IL100" s="45"/>
      <c r="IM100" s="45"/>
      <c r="IN100" s="45"/>
      <c r="IO100" s="45"/>
      <c r="IP100" s="45"/>
      <c r="IQ100" s="45"/>
      <c r="IR100" s="45"/>
      <c r="IS100" s="45"/>
      <c r="IT100" s="45"/>
      <c r="IU100" s="45"/>
      <c r="IV100" s="45"/>
      <c r="IW100" s="45"/>
      <c r="IX100" s="45"/>
      <c r="IY100" s="45"/>
      <c r="IZ100" s="45"/>
      <c r="JA100" s="45"/>
      <c r="JB100" s="45"/>
      <c r="JC100" s="45"/>
      <c r="JD100" s="45"/>
      <c r="JE100" s="45"/>
      <c r="JF100" s="45"/>
      <c r="JG100" s="45"/>
      <c r="JH100" s="45"/>
      <c r="JI100" s="44"/>
      <c r="JJ100" s="44"/>
      <c r="JK100" s="44"/>
      <c r="JL100" s="44"/>
      <c r="JM100" s="44"/>
      <c r="JN100" s="45"/>
      <c r="JO100" s="45"/>
      <c r="JP100" s="45"/>
      <c r="JQ100" s="45"/>
      <c r="JR100" s="45"/>
      <c r="JS100" s="45"/>
      <c r="JT100" s="45"/>
      <c r="JU100" s="45"/>
      <c r="JV100" s="45"/>
      <c r="JW100" s="45"/>
      <c r="JX100" s="45"/>
      <c r="JY100" s="45"/>
      <c r="JZ100" s="45"/>
      <c r="KA100" s="45"/>
      <c r="KB100" s="45"/>
      <c r="KC100" s="45"/>
      <c r="KD100" s="45"/>
      <c r="KE100" s="45"/>
      <c r="KF100" s="45"/>
      <c r="KG100" s="45"/>
      <c r="KH100" s="45"/>
      <c r="KI100" s="45"/>
      <c r="KJ100" s="45"/>
      <c r="KK100" s="45"/>
      <c r="KL100" s="45"/>
      <c r="KM100" s="45"/>
    </row>
    <row r="101" spans="1:299" s="20" customFormat="1" hidden="1">
      <c r="B101" s="6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2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49"/>
      <c r="DS101" s="49"/>
      <c r="DT101" s="49"/>
      <c r="DU101" s="42"/>
      <c r="DV101" s="42"/>
      <c r="DW101" s="42"/>
      <c r="DX101" s="42"/>
      <c r="DY101" s="42"/>
      <c r="DZ101" s="42"/>
      <c r="EA101" s="42"/>
      <c r="EB101" s="42"/>
      <c r="EC101" s="42"/>
      <c r="ED101" s="42"/>
      <c r="EE101" s="42"/>
      <c r="EF101" s="42"/>
      <c r="EG101" s="42"/>
      <c r="EH101" s="42"/>
      <c r="EI101" s="42"/>
      <c r="EJ101" s="42"/>
      <c r="EK101" s="42"/>
      <c r="EL101" s="42"/>
      <c r="EM101" s="42"/>
      <c r="EN101" s="42"/>
      <c r="EO101" s="42"/>
      <c r="EP101" s="42"/>
      <c r="EQ101" s="42"/>
      <c r="ER101" s="42"/>
      <c r="ES101" s="42"/>
      <c r="ET101" s="42"/>
      <c r="EU101" s="42"/>
      <c r="EV101" s="42"/>
      <c r="EW101" s="42"/>
      <c r="EX101" s="42"/>
      <c r="EY101" s="42"/>
      <c r="EZ101" s="42"/>
      <c r="FA101" s="42"/>
      <c r="FB101" s="42"/>
      <c r="FC101" s="42"/>
      <c r="FD101" s="42"/>
      <c r="FE101" s="42"/>
      <c r="FF101" s="42"/>
      <c r="FG101" s="42"/>
      <c r="FH101" s="42"/>
      <c r="FI101" s="42"/>
      <c r="FJ101" s="42"/>
      <c r="FK101" s="42"/>
      <c r="FL101" s="42"/>
      <c r="FM101" s="42"/>
      <c r="FN101" s="42"/>
      <c r="FO101" s="42"/>
      <c r="FP101" s="42"/>
      <c r="FQ101" s="42"/>
      <c r="FR101" s="42"/>
      <c r="FS101" s="42"/>
      <c r="FT101" s="42"/>
      <c r="FU101" s="42"/>
      <c r="FV101" s="42"/>
      <c r="FW101" s="42"/>
      <c r="FX101" s="42"/>
      <c r="FY101" s="42"/>
      <c r="FZ101" s="42"/>
      <c r="GA101" s="42"/>
      <c r="GB101" s="42"/>
      <c r="GC101" s="42"/>
      <c r="GD101" s="42"/>
      <c r="GE101" s="42"/>
      <c r="GF101" s="42"/>
      <c r="GG101" s="42"/>
      <c r="GH101" s="42"/>
      <c r="GI101" s="42"/>
      <c r="GJ101" s="42"/>
      <c r="GK101" s="42"/>
      <c r="GL101" s="42"/>
      <c r="GM101" s="42"/>
      <c r="GN101" s="42"/>
      <c r="GO101" s="42"/>
      <c r="GP101" s="42"/>
      <c r="GQ101" s="42"/>
      <c r="GR101" s="42"/>
      <c r="GS101" s="42"/>
      <c r="GT101" s="42"/>
      <c r="GU101" s="42"/>
      <c r="JI101" s="44"/>
      <c r="JJ101" s="44"/>
      <c r="JK101" s="44"/>
      <c r="JL101" s="44"/>
      <c r="JM101" s="44"/>
    </row>
    <row r="102" spans="1:299" s="20" customFormat="1">
      <c r="B102" s="6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2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  <c r="DE102" s="49"/>
      <c r="DF102" s="49"/>
      <c r="DG102" s="49"/>
      <c r="DH102" s="49"/>
      <c r="DI102" s="49"/>
      <c r="DJ102" s="49"/>
      <c r="DK102" s="49"/>
      <c r="DL102" s="49"/>
      <c r="DM102" s="49"/>
      <c r="DN102" s="49"/>
      <c r="DO102" s="49"/>
      <c r="DP102" s="49"/>
      <c r="DQ102" s="49"/>
      <c r="DR102" s="49"/>
      <c r="DS102" s="49"/>
      <c r="DT102" s="49"/>
      <c r="DU102" s="42"/>
      <c r="DV102" s="42"/>
      <c r="DW102" s="42"/>
      <c r="DX102" s="42"/>
      <c r="DY102" s="42"/>
      <c r="DZ102" s="42"/>
      <c r="EA102" s="42"/>
      <c r="EB102" s="42"/>
      <c r="EC102" s="42"/>
      <c r="ED102" s="42"/>
      <c r="EE102" s="42"/>
      <c r="EF102" s="42"/>
      <c r="EG102" s="42"/>
      <c r="EH102" s="42"/>
      <c r="EI102" s="42"/>
      <c r="EJ102" s="42"/>
      <c r="EK102" s="42"/>
      <c r="EL102" s="42"/>
      <c r="EM102" s="42"/>
      <c r="EN102" s="42"/>
      <c r="EO102" s="42"/>
      <c r="EP102" s="42"/>
      <c r="EQ102" s="42"/>
      <c r="ER102" s="42"/>
      <c r="ES102" s="42"/>
      <c r="ET102" s="42"/>
      <c r="EU102" s="42"/>
      <c r="EV102" s="42"/>
      <c r="EW102" s="42"/>
      <c r="EX102" s="42"/>
      <c r="EY102" s="42"/>
      <c r="EZ102" s="42"/>
      <c r="FA102" s="42"/>
      <c r="FB102" s="42"/>
      <c r="FC102" s="42"/>
      <c r="FD102" s="42"/>
      <c r="FE102" s="42"/>
      <c r="FF102" s="42"/>
      <c r="FG102" s="42"/>
      <c r="FH102" s="42"/>
      <c r="FI102" s="42"/>
      <c r="FJ102" s="42"/>
      <c r="FK102" s="42"/>
      <c r="FL102" s="42"/>
      <c r="FM102" s="42"/>
      <c r="FN102" s="42"/>
      <c r="FO102" s="42"/>
      <c r="FP102" s="42"/>
      <c r="FQ102" s="42"/>
      <c r="FR102" s="42"/>
      <c r="FS102" s="42"/>
      <c r="FT102" s="42"/>
      <c r="FU102" s="42"/>
      <c r="FV102" s="42"/>
      <c r="FW102" s="42"/>
      <c r="FX102" s="42"/>
      <c r="FY102" s="42"/>
      <c r="FZ102" s="42"/>
    </row>
    <row r="103" spans="1:299" s="20" customFormat="1">
      <c r="B103" s="6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2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  <c r="DE103" s="49"/>
      <c r="DF103" s="49"/>
      <c r="DG103" s="49"/>
      <c r="DH103" s="49"/>
      <c r="DI103" s="49"/>
      <c r="DJ103" s="49"/>
      <c r="DK103" s="49"/>
      <c r="DL103" s="49"/>
      <c r="DM103" s="49"/>
      <c r="DN103" s="49"/>
      <c r="DO103" s="49"/>
      <c r="DP103" s="49"/>
      <c r="DQ103" s="49"/>
      <c r="DR103" s="49"/>
      <c r="DS103" s="49"/>
      <c r="DT103" s="49"/>
      <c r="DU103" s="42"/>
      <c r="DV103" s="42"/>
      <c r="DW103" s="42"/>
      <c r="DX103" s="42"/>
      <c r="DY103" s="42"/>
      <c r="DZ103" s="42"/>
      <c r="EA103" s="42"/>
      <c r="EB103" s="42"/>
      <c r="EC103" s="42"/>
      <c r="ED103" s="42"/>
      <c r="EE103" s="42"/>
      <c r="EF103" s="42"/>
      <c r="EG103" s="42"/>
      <c r="EH103" s="42"/>
      <c r="EI103" s="42"/>
      <c r="EJ103" s="42"/>
      <c r="EK103" s="42"/>
      <c r="EL103" s="42"/>
      <c r="EM103" s="42"/>
      <c r="EN103" s="42"/>
      <c r="EO103" s="42"/>
      <c r="EP103" s="42"/>
      <c r="EQ103" s="42"/>
      <c r="ER103" s="42"/>
      <c r="ES103" s="42"/>
      <c r="ET103" s="42"/>
      <c r="EU103" s="42"/>
      <c r="EV103" s="42"/>
      <c r="EW103" s="42"/>
      <c r="EX103" s="42"/>
      <c r="EY103" s="42"/>
      <c r="EZ103" s="42"/>
      <c r="FA103" s="42"/>
      <c r="FB103" s="42"/>
      <c r="FC103" s="42"/>
      <c r="FD103" s="42"/>
      <c r="FE103" s="42"/>
      <c r="FF103" s="42"/>
      <c r="FG103" s="42"/>
      <c r="FH103" s="42"/>
      <c r="FI103" s="42"/>
      <c r="FJ103" s="42"/>
      <c r="FK103" s="42"/>
      <c r="FL103" s="42"/>
      <c r="FM103" s="42"/>
      <c r="FN103" s="42"/>
      <c r="FO103" s="42"/>
      <c r="FP103" s="42"/>
      <c r="FQ103" s="42"/>
      <c r="FR103" s="42"/>
      <c r="FS103" s="42"/>
      <c r="FT103" s="42"/>
      <c r="FU103" s="42"/>
      <c r="FV103" s="42"/>
      <c r="FW103" s="42"/>
      <c r="FX103" s="42"/>
      <c r="FY103" s="42"/>
      <c r="FZ103" s="42"/>
    </row>
    <row r="104" spans="1:299" s="45" customFormat="1">
      <c r="A104" s="122" t="s">
        <v>476</v>
      </c>
      <c r="B104" s="16" t="s">
        <v>36</v>
      </c>
      <c r="C104" s="199"/>
      <c r="D104" s="199"/>
      <c r="E104" s="199"/>
      <c r="F104" s="199"/>
      <c r="G104" s="199"/>
      <c r="H104" s="199"/>
      <c r="I104" s="199"/>
      <c r="J104" s="199"/>
      <c r="K104" s="199"/>
      <c r="L104" s="199"/>
      <c r="M104" s="199"/>
      <c r="N104" s="199"/>
      <c r="O104" s="199"/>
      <c r="P104" s="199"/>
      <c r="Q104" s="199"/>
      <c r="R104" s="199"/>
      <c r="S104" s="107"/>
      <c r="T104" s="199"/>
      <c r="U104" s="199"/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  <c r="AR104" s="199"/>
      <c r="AS104" s="199"/>
      <c r="AT104" s="199"/>
      <c r="AU104" s="199"/>
      <c r="AV104" s="199"/>
      <c r="AW104" s="199"/>
      <c r="AX104" s="199"/>
      <c r="AY104" s="199"/>
      <c r="AZ104" s="199"/>
      <c r="BA104" s="199"/>
      <c r="BB104" s="199"/>
      <c r="BC104" s="199"/>
      <c r="BD104" s="199"/>
      <c r="BE104" s="199"/>
      <c r="BF104" s="199"/>
      <c r="BG104" s="199"/>
      <c r="BH104" s="199"/>
      <c r="BI104" s="199"/>
      <c r="BJ104" s="199"/>
      <c r="BK104" s="199"/>
      <c r="BL104" s="199"/>
      <c r="BM104" s="199"/>
      <c r="BN104" s="199"/>
      <c r="BO104" s="199"/>
      <c r="BP104" s="199"/>
      <c r="BQ104" s="199"/>
      <c r="BR104" s="199"/>
      <c r="BS104" s="199"/>
      <c r="BT104" s="199"/>
      <c r="BU104" s="199"/>
      <c r="BV104" s="199"/>
      <c r="BW104" s="199"/>
      <c r="BX104" s="199"/>
      <c r="BY104" s="199"/>
      <c r="BZ104" s="199"/>
      <c r="CA104" s="199"/>
      <c r="CB104" s="199"/>
      <c r="CC104" s="199"/>
      <c r="CD104" s="199"/>
      <c r="CE104" s="199"/>
      <c r="CF104" s="199"/>
      <c r="CG104" s="199"/>
      <c r="CH104" s="199"/>
      <c r="CI104" s="199"/>
      <c r="CJ104" s="199"/>
      <c r="CK104" s="199"/>
      <c r="CL104" s="199"/>
      <c r="CM104" s="199"/>
      <c r="CN104" s="199"/>
      <c r="CO104" s="199"/>
      <c r="CP104" s="199"/>
      <c r="CQ104" s="199"/>
      <c r="CR104" s="199"/>
      <c r="CS104" s="199"/>
      <c r="CT104" s="199"/>
      <c r="CU104" s="199"/>
      <c r="CV104" s="199"/>
      <c r="CW104" s="107"/>
      <c r="CX104" s="107"/>
      <c r="CY104" s="107"/>
      <c r="CZ104" s="107"/>
      <c r="DA104" s="107"/>
      <c r="DB104" s="107"/>
      <c r="DC104" s="107"/>
      <c r="DD104" s="107"/>
      <c r="DE104" s="136"/>
      <c r="DF104" s="136"/>
      <c r="DG104" s="136"/>
      <c r="DH104" s="136"/>
      <c r="DI104" s="136"/>
      <c r="DJ104" s="107"/>
      <c r="DK104" s="107"/>
      <c r="DL104" s="107"/>
      <c r="DM104" s="107"/>
      <c r="DN104" s="206"/>
      <c r="DO104" s="107"/>
      <c r="DP104" s="107"/>
      <c r="DQ104" s="107"/>
      <c r="DW104" s="136"/>
      <c r="DX104" s="136"/>
      <c r="DY104" s="136"/>
      <c r="DZ104" s="136"/>
      <c r="EA104" s="136"/>
      <c r="EB104" s="136"/>
      <c r="EC104" s="136"/>
      <c r="FB104" s="47">
        <v>44114</v>
      </c>
      <c r="FC104" s="47">
        <f t="shared" ref="FC104" si="1574">FB104+7</f>
        <v>44121</v>
      </c>
      <c r="FD104" s="47">
        <f t="shared" ref="FD104" si="1575">FC104+7</f>
        <v>44128</v>
      </c>
      <c r="FE104" s="47">
        <f t="shared" ref="FE104" si="1576">FD104+7</f>
        <v>44135</v>
      </c>
      <c r="FF104" s="47">
        <f t="shared" ref="FF104" si="1577">FE104+7</f>
        <v>44142</v>
      </c>
      <c r="FG104" s="47">
        <f t="shared" ref="FG104" si="1578">FF104+7</f>
        <v>44149</v>
      </c>
      <c r="FH104" s="47">
        <f t="shared" ref="FH104" si="1579">FG104+7</f>
        <v>44156</v>
      </c>
      <c r="FI104" s="47">
        <f t="shared" ref="FI104" si="1580">FH104+7</f>
        <v>44163</v>
      </c>
      <c r="FJ104" s="47">
        <f t="shared" ref="FJ104" si="1581">FI104+7</f>
        <v>44170</v>
      </c>
      <c r="FK104" s="47">
        <f t="shared" ref="FK104" si="1582">FJ104+7</f>
        <v>44177</v>
      </c>
      <c r="FL104" s="47">
        <f t="shared" ref="FL104" si="1583">FK104+7</f>
        <v>44184</v>
      </c>
      <c r="FM104" s="47">
        <f t="shared" ref="FM104" si="1584">FL104+7</f>
        <v>44191</v>
      </c>
      <c r="FN104" s="47">
        <f t="shared" ref="FN104" si="1585">FM104+7</f>
        <v>44198</v>
      </c>
      <c r="FO104" s="47">
        <f t="shared" ref="FO104" si="1586">FN104+7</f>
        <v>44205</v>
      </c>
      <c r="FP104" s="47">
        <f t="shared" ref="FP104" si="1587">FO104+7</f>
        <v>44212</v>
      </c>
      <c r="FQ104" s="47">
        <f t="shared" ref="FQ104" si="1588">FP104+7</f>
        <v>44219</v>
      </c>
      <c r="FR104" s="47">
        <f t="shared" ref="FR104" si="1589">FQ104+7</f>
        <v>44226</v>
      </c>
      <c r="FS104" s="47">
        <f t="shared" ref="FS104" si="1590">FR104+7</f>
        <v>44233</v>
      </c>
      <c r="FT104" s="47">
        <f t="shared" ref="FT104" si="1591">FS104+7</f>
        <v>44240</v>
      </c>
      <c r="FU104" s="47">
        <f t="shared" ref="FU104" si="1592">FT104+7</f>
        <v>44247</v>
      </c>
      <c r="FV104" s="47">
        <f t="shared" ref="FV104" si="1593">FU104+7</f>
        <v>44254</v>
      </c>
      <c r="FW104" s="47">
        <f t="shared" ref="FW104" si="1594">FV104+7</f>
        <v>44261</v>
      </c>
      <c r="FX104" s="47">
        <f t="shared" ref="FX104" si="1595">FW104+7</f>
        <v>44268</v>
      </c>
      <c r="FY104" s="47">
        <f t="shared" ref="FY104" si="1596">FX104+7</f>
        <v>44275</v>
      </c>
      <c r="FZ104" s="47">
        <f t="shared" ref="FZ104" si="1597">FY104+7</f>
        <v>44282</v>
      </c>
      <c r="GA104" s="47">
        <f t="shared" ref="GA104" si="1598">FZ104+7</f>
        <v>44289</v>
      </c>
      <c r="GB104" s="47">
        <f t="shared" ref="GB104" si="1599">GA104+7</f>
        <v>44296</v>
      </c>
      <c r="GC104" s="47">
        <f t="shared" ref="GC104" si="1600">GB104+7</f>
        <v>44303</v>
      </c>
      <c r="GD104" s="47">
        <f t="shared" ref="GD104" si="1601">GC104+7</f>
        <v>44310</v>
      </c>
      <c r="GE104" s="47">
        <f t="shared" ref="GE104" si="1602">GD104+7</f>
        <v>44317</v>
      </c>
      <c r="GF104" s="47">
        <f t="shared" ref="GF104" si="1603">GE104+7</f>
        <v>44324</v>
      </c>
      <c r="GG104" s="47">
        <f t="shared" ref="GG104" si="1604">GF104+7</f>
        <v>44331</v>
      </c>
      <c r="GH104" s="47">
        <f t="shared" ref="GH104" si="1605">GG104+7</f>
        <v>44338</v>
      </c>
      <c r="GI104" s="47">
        <f t="shared" ref="GI104" si="1606">GH104+7</f>
        <v>44345</v>
      </c>
      <c r="GJ104" s="47">
        <f t="shared" ref="GJ104" si="1607">GI104+7</f>
        <v>44352</v>
      </c>
      <c r="GK104" s="47">
        <f t="shared" ref="GK104" si="1608">GJ104+7</f>
        <v>44359</v>
      </c>
      <c r="GL104" s="47">
        <f t="shared" ref="GL104" si="1609">GK104+7</f>
        <v>44366</v>
      </c>
      <c r="GM104" s="47">
        <f t="shared" ref="GM104" si="1610">GL104+7</f>
        <v>44373</v>
      </c>
      <c r="GN104" s="47">
        <f t="shared" ref="GN104" si="1611">GM104+7</f>
        <v>44380</v>
      </c>
      <c r="GO104" s="47">
        <f t="shared" ref="GO104" si="1612">GN104+7</f>
        <v>44387</v>
      </c>
      <c r="GP104" s="47">
        <f t="shared" ref="GP104" si="1613">GO104+7</f>
        <v>44394</v>
      </c>
      <c r="GQ104" s="47">
        <f t="shared" ref="GQ104" si="1614">GP104+7</f>
        <v>44401</v>
      </c>
      <c r="GR104" s="47">
        <f t="shared" ref="GR104" si="1615">GQ104+7</f>
        <v>44408</v>
      </c>
      <c r="GS104" s="47">
        <f t="shared" ref="GS104" si="1616">GR104+7</f>
        <v>44415</v>
      </c>
      <c r="GT104" s="47">
        <f t="shared" ref="GT104" si="1617">GS104+7</f>
        <v>44422</v>
      </c>
      <c r="GU104" s="47">
        <f t="shared" ref="GU104" si="1618">GT104+7</f>
        <v>44429</v>
      </c>
      <c r="GV104" s="47">
        <f t="shared" ref="GV104" si="1619">GU104+7</f>
        <v>44436</v>
      </c>
      <c r="GW104" s="47">
        <f t="shared" ref="GW104" si="1620">GV104+7</f>
        <v>44443</v>
      </c>
      <c r="GX104" s="47">
        <f t="shared" ref="GX104" si="1621">GW104+7</f>
        <v>44450</v>
      </c>
      <c r="GY104" s="47">
        <f t="shared" ref="GY104" si="1622">GX104+7</f>
        <v>44457</v>
      </c>
      <c r="GZ104" s="47">
        <f t="shared" ref="GZ104" si="1623">GY104+7</f>
        <v>44464</v>
      </c>
      <c r="HA104" s="47">
        <f t="shared" ref="HA104" si="1624">GZ104+7</f>
        <v>44471</v>
      </c>
      <c r="HB104" s="47">
        <f t="shared" ref="HB104" si="1625">HA104+7</f>
        <v>44478</v>
      </c>
      <c r="HC104" s="47">
        <f t="shared" ref="HC104" si="1626">HB104+7</f>
        <v>44485</v>
      </c>
      <c r="HD104" s="47">
        <f t="shared" ref="HD104" si="1627">HC104+7</f>
        <v>44492</v>
      </c>
      <c r="HE104" s="47">
        <f t="shared" ref="HE104" si="1628">HD104+7</f>
        <v>44499</v>
      </c>
      <c r="HF104" s="47">
        <f t="shared" ref="HF104" si="1629">HE104+7</f>
        <v>44506</v>
      </c>
      <c r="HG104" s="47">
        <f t="shared" ref="HG104" si="1630">HF104+7</f>
        <v>44513</v>
      </c>
      <c r="HH104" s="47">
        <f t="shared" ref="HH104" si="1631">HG104+7</f>
        <v>44520</v>
      </c>
      <c r="HI104" s="47">
        <f t="shared" ref="HI104" si="1632">HH104+7</f>
        <v>44527</v>
      </c>
      <c r="HJ104" s="47">
        <f t="shared" ref="HJ104" si="1633">HI104+7</f>
        <v>44534</v>
      </c>
      <c r="HK104" s="47">
        <f t="shared" ref="HK104" si="1634">HJ104+7</f>
        <v>44541</v>
      </c>
      <c r="HL104" s="47">
        <f t="shared" ref="HL104" si="1635">HK104+7</f>
        <v>44548</v>
      </c>
      <c r="HM104" s="47">
        <f t="shared" ref="HM104" si="1636">HL104+7</f>
        <v>44555</v>
      </c>
      <c r="HN104" s="47">
        <f t="shared" ref="HN104" si="1637">HM104+7</f>
        <v>44562</v>
      </c>
      <c r="HO104" s="47">
        <f t="shared" ref="HO104" si="1638">HN104+7</f>
        <v>44569</v>
      </c>
      <c r="HP104" s="47">
        <f t="shared" ref="HP104" si="1639">HO104+7</f>
        <v>44576</v>
      </c>
      <c r="HQ104" s="47">
        <f t="shared" ref="HQ104" si="1640">HP104+7</f>
        <v>44583</v>
      </c>
      <c r="HR104" s="47">
        <f t="shared" ref="HR104" si="1641">HQ104+7</f>
        <v>44590</v>
      </c>
      <c r="HS104" s="47">
        <f t="shared" ref="HS104" si="1642">HR104+7</f>
        <v>44597</v>
      </c>
      <c r="HT104" s="47">
        <f t="shared" ref="HT104" si="1643">HS104+7</f>
        <v>44604</v>
      </c>
      <c r="HU104" s="47">
        <f t="shared" ref="HU104" si="1644">HT104+7</f>
        <v>44611</v>
      </c>
      <c r="HV104" s="47">
        <f t="shared" ref="HV104" si="1645">HU104+7</f>
        <v>44618</v>
      </c>
      <c r="HW104" s="47">
        <f t="shared" ref="HW104" si="1646">HV104+7</f>
        <v>44625</v>
      </c>
      <c r="HX104" s="47">
        <f t="shared" ref="HX104" si="1647">HW104+7</f>
        <v>44632</v>
      </c>
      <c r="HY104" s="47">
        <f t="shared" ref="HY104" si="1648">HX104+7</f>
        <v>44639</v>
      </c>
      <c r="HZ104" s="47">
        <f t="shared" ref="HZ104" si="1649">HY104+7</f>
        <v>44646</v>
      </c>
      <c r="IA104" s="47">
        <f t="shared" ref="IA104" si="1650">HZ104+7</f>
        <v>44653</v>
      </c>
      <c r="IB104" s="47">
        <f t="shared" ref="IB104" si="1651">IA104+7</f>
        <v>44660</v>
      </c>
      <c r="IC104" s="47">
        <f t="shared" ref="IC104" si="1652">IB104+7</f>
        <v>44667</v>
      </c>
      <c r="ID104" s="47">
        <f t="shared" ref="ID104" si="1653">IC104+7</f>
        <v>44674</v>
      </c>
      <c r="IE104" s="47">
        <f t="shared" ref="IE104" si="1654">ID104+7</f>
        <v>44681</v>
      </c>
      <c r="IF104" s="47">
        <f t="shared" ref="IF104" si="1655">IE104+7</f>
        <v>44688</v>
      </c>
      <c r="IG104" s="47">
        <f t="shared" ref="IG104" si="1656">IF104+7</f>
        <v>44695</v>
      </c>
      <c r="IH104" s="47">
        <f t="shared" ref="IH104" si="1657">IG104+7</f>
        <v>44702</v>
      </c>
      <c r="II104" s="47">
        <f t="shared" ref="II104" si="1658">IH104+7</f>
        <v>44709</v>
      </c>
      <c r="IJ104" s="47">
        <f t="shared" ref="IJ104" si="1659">II104+7</f>
        <v>44716</v>
      </c>
      <c r="IK104" s="47">
        <f t="shared" ref="IK104" si="1660">IJ104+7</f>
        <v>44723</v>
      </c>
      <c r="IL104" s="47">
        <f t="shared" ref="IL104" si="1661">IK104+7</f>
        <v>44730</v>
      </c>
      <c r="IM104" s="47">
        <f t="shared" ref="IM104" si="1662">IL104+7</f>
        <v>44737</v>
      </c>
      <c r="IN104" s="47">
        <f t="shared" ref="IN104" si="1663">IM104+7</f>
        <v>44744</v>
      </c>
      <c r="IO104" s="47">
        <f t="shared" ref="IO104" si="1664">IN104+7</f>
        <v>44751</v>
      </c>
      <c r="IP104" s="47">
        <f t="shared" ref="IP104" si="1665">IO104+7</f>
        <v>44758</v>
      </c>
      <c r="IQ104" s="47">
        <f t="shared" ref="IQ104" si="1666">IP104+7</f>
        <v>44765</v>
      </c>
      <c r="IR104" s="47">
        <f t="shared" ref="IR104" si="1667">IQ104+7</f>
        <v>44772</v>
      </c>
      <c r="IS104" s="47">
        <f t="shared" ref="IS104" si="1668">IR104+7</f>
        <v>44779</v>
      </c>
      <c r="IT104" s="47">
        <f t="shared" ref="IT104" si="1669">IS104+7</f>
        <v>44786</v>
      </c>
      <c r="IU104" s="47">
        <f t="shared" ref="IU104" si="1670">IT104+7</f>
        <v>44793</v>
      </c>
      <c r="IV104" s="47">
        <f t="shared" ref="IV104" si="1671">IU104+7</f>
        <v>44800</v>
      </c>
      <c r="IW104" s="47">
        <f t="shared" ref="IW104" si="1672">IV104+7</f>
        <v>44807</v>
      </c>
      <c r="IX104" s="47">
        <f t="shared" ref="IX104" si="1673">IW104+7</f>
        <v>44814</v>
      </c>
      <c r="IY104" s="47">
        <f t="shared" ref="IY104" si="1674">IX104+7</f>
        <v>44821</v>
      </c>
      <c r="IZ104" s="47">
        <f t="shared" ref="IZ104" si="1675">IY104+7</f>
        <v>44828</v>
      </c>
      <c r="JA104" s="47">
        <f t="shared" ref="JA104" si="1676">IZ104+7</f>
        <v>44835</v>
      </c>
      <c r="JB104" s="47">
        <f t="shared" ref="JB104" si="1677">JA104+7</f>
        <v>44842</v>
      </c>
      <c r="JC104" s="47">
        <f t="shared" ref="JC104" si="1678">JB104+7</f>
        <v>44849</v>
      </c>
      <c r="JD104" s="47">
        <f t="shared" ref="JD104" si="1679">JC104+7</f>
        <v>44856</v>
      </c>
      <c r="JE104" s="47">
        <f t="shared" ref="JE104" si="1680">JD104+7</f>
        <v>44863</v>
      </c>
      <c r="JF104" s="47">
        <f t="shared" ref="JF104" si="1681">JE104+7</f>
        <v>44870</v>
      </c>
      <c r="JG104" s="47">
        <f t="shared" ref="JG104" si="1682">JF104+7</f>
        <v>44877</v>
      </c>
      <c r="JH104" s="47">
        <f t="shared" ref="JH104" si="1683">JG104+7</f>
        <v>44884</v>
      </c>
      <c r="JI104" s="47">
        <f t="shared" ref="JI104" si="1684">JH104+7</f>
        <v>44891</v>
      </c>
      <c r="JJ104" s="47">
        <f t="shared" ref="JJ104" si="1685">JI104+7</f>
        <v>44898</v>
      </c>
      <c r="JK104" s="47">
        <f t="shared" ref="JK104" si="1686">JJ104+7</f>
        <v>44905</v>
      </c>
      <c r="JL104" s="47">
        <f t="shared" ref="JL104" si="1687">JK104+7</f>
        <v>44912</v>
      </c>
      <c r="JM104" s="47">
        <f t="shared" ref="JM104" si="1688">JL104+7</f>
        <v>44919</v>
      </c>
      <c r="JN104" s="47">
        <f t="shared" ref="JN104" si="1689">JM104+7</f>
        <v>44926</v>
      </c>
      <c r="JO104" s="47">
        <f t="shared" ref="JO104" si="1690">JN104+7</f>
        <v>44933</v>
      </c>
      <c r="JP104" s="12">
        <f t="shared" ref="JP104" si="1691">JO104+7</f>
        <v>44940</v>
      </c>
      <c r="JQ104" s="12">
        <f t="shared" ref="JQ104" si="1692">JP104+7</f>
        <v>44947</v>
      </c>
      <c r="JR104" s="12">
        <f t="shared" ref="JR104" si="1693">JQ104+7</f>
        <v>44954</v>
      </c>
      <c r="JS104" s="12">
        <f t="shared" ref="JS104" si="1694">JR104+7</f>
        <v>44961</v>
      </c>
      <c r="JT104" s="12">
        <f t="shared" ref="JT104" si="1695">JS104+7</f>
        <v>44968</v>
      </c>
      <c r="JU104" s="12">
        <f t="shared" ref="JU104" si="1696">JT104+7</f>
        <v>44975</v>
      </c>
      <c r="JV104" s="12">
        <f t="shared" ref="JV104" si="1697">JU104+7</f>
        <v>44982</v>
      </c>
      <c r="JW104" s="12">
        <f t="shared" ref="JW104" si="1698">JV104+7</f>
        <v>44989</v>
      </c>
      <c r="JX104" s="12">
        <f t="shared" ref="JX104" si="1699">JW104+7</f>
        <v>44996</v>
      </c>
      <c r="JY104" s="12">
        <f t="shared" ref="JY104" si="1700">JX104+7</f>
        <v>45003</v>
      </c>
      <c r="JZ104" s="12">
        <f t="shared" ref="JZ104" si="1701">JY104+7</f>
        <v>45010</v>
      </c>
      <c r="KA104" s="12">
        <f t="shared" ref="KA104" si="1702">JZ104+7</f>
        <v>45017</v>
      </c>
      <c r="KB104" s="12">
        <f t="shared" ref="KB104" si="1703">KA104+7</f>
        <v>45024</v>
      </c>
      <c r="KC104" s="12">
        <f t="shared" ref="KC104" si="1704">KB104+7</f>
        <v>45031</v>
      </c>
      <c r="KD104" s="12">
        <f t="shared" ref="KD104" si="1705">KC104+7</f>
        <v>45038</v>
      </c>
      <c r="KE104" s="12">
        <f t="shared" ref="KE104" si="1706">KD104+7</f>
        <v>45045</v>
      </c>
      <c r="KF104" s="12">
        <f t="shared" ref="KF104" si="1707">KE104+7</f>
        <v>45052</v>
      </c>
      <c r="KG104" s="12">
        <f t="shared" ref="KG104" si="1708">KF104+7</f>
        <v>45059</v>
      </c>
      <c r="KH104" s="12">
        <f t="shared" ref="KH104" si="1709">KG104+7</f>
        <v>45066</v>
      </c>
      <c r="KI104" s="12">
        <f t="shared" ref="KI104" si="1710">KH104+7</f>
        <v>45073</v>
      </c>
      <c r="KJ104" s="12">
        <f t="shared" ref="KJ104" si="1711">KI104+7</f>
        <v>45080</v>
      </c>
      <c r="KK104" s="12">
        <f t="shared" ref="KK104" si="1712">KJ104+7</f>
        <v>45087</v>
      </c>
      <c r="KL104" s="12">
        <f t="shared" ref="KL104" si="1713">KK104+7</f>
        <v>45094</v>
      </c>
      <c r="KM104" s="12">
        <f t="shared" ref="KM104" si="1714">KL104+7</f>
        <v>45101</v>
      </c>
    </row>
    <row r="105" spans="1:299" s="45" customFormat="1">
      <c r="A105" s="122"/>
      <c r="B105" s="17" t="s">
        <v>476</v>
      </c>
      <c r="C105" s="199"/>
      <c r="D105" s="199"/>
      <c r="E105" s="199"/>
      <c r="F105" s="199"/>
      <c r="G105" s="199"/>
      <c r="H105" s="199"/>
      <c r="I105" s="199"/>
      <c r="J105" s="199"/>
      <c r="K105" s="199"/>
      <c r="L105" s="199"/>
      <c r="M105" s="199"/>
      <c r="N105" s="199"/>
      <c r="O105" s="199"/>
      <c r="P105" s="199"/>
      <c r="Q105" s="199"/>
      <c r="R105" s="199"/>
      <c r="S105" s="107"/>
      <c r="T105" s="199"/>
      <c r="U105" s="199"/>
      <c r="V105" s="199"/>
      <c r="W105" s="199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  <c r="AH105" s="199"/>
      <c r="AI105" s="199"/>
      <c r="AJ105" s="199"/>
      <c r="AK105" s="199"/>
      <c r="AL105" s="199"/>
      <c r="AM105" s="199"/>
      <c r="AN105" s="199"/>
      <c r="AO105" s="199"/>
      <c r="AP105" s="199"/>
      <c r="AQ105" s="199"/>
      <c r="AR105" s="199"/>
      <c r="AS105" s="199"/>
      <c r="AT105" s="199"/>
      <c r="AU105" s="199"/>
      <c r="AV105" s="199"/>
      <c r="AW105" s="199"/>
      <c r="AX105" s="199"/>
      <c r="AY105" s="199"/>
      <c r="AZ105" s="199"/>
      <c r="BA105" s="199"/>
      <c r="BB105" s="199"/>
      <c r="BC105" s="199"/>
      <c r="BD105" s="199"/>
      <c r="BE105" s="199"/>
      <c r="BF105" s="199"/>
      <c r="BG105" s="199"/>
      <c r="BH105" s="199"/>
      <c r="BI105" s="199"/>
      <c r="BJ105" s="199"/>
      <c r="BK105" s="199"/>
      <c r="BL105" s="199"/>
      <c r="BM105" s="199"/>
      <c r="BN105" s="199"/>
      <c r="BO105" s="199"/>
      <c r="BP105" s="199"/>
      <c r="BQ105" s="199"/>
      <c r="BR105" s="199"/>
      <c r="BS105" s="199"/>
      <c r="BT105" s="199"/>
      <c r="BU105" s="199"/>
      <c r="BV105" s="199"/>
      <c r="BW105" s="199"/>
      <c r="BX105" s="199"/>
      <c r="BY105" s="199"/>
      <c r="BZ105" s="199"/>
      <c r="CA105" s="199"/>
      <c r="CB105" s="199"/>
      <c r="CC105" s="199"/>
      <c r="CD105" s="199"/>
      <c r="CE105" s="199"/>
      <c r="CF105" s="199"/>
      <c r="CG105" s="199"/>
      <c r="CH105" s="199"/>
      <c r="CI105" s="199"/>
      <c r="CJ105" s="199"/>
      <c r="CK105" s="199"/>
      <c r="CL105" s="199"/>
      <c r="CM105" s="199"/>
      <c r="CN105" s="199"/>
      <c r="CO105" s="199"/>
      <c r="CP105" s="199"/>
      <c r="CQ105" s="199"/>
      <c r="CR105" s="199"/>
      <c r="CS105" s="199"/>
      <c r="CT105" s="199"/>
      <c r="CU105" s="199"/>
      <c r="CV105" s="199"/>
      <c r="CW105" s="107"/>
      <c r="CX105" s="107"/>
      <c r="CY105" s="107"/>
      <c r="CZ105" s="107"/>
      <c r="DA105" s="107"/>
      <c r="DB105" s="107"/>
      <c r="DC105" s="107"/>
      <c r="DD105" s="107"/>
      <c r="DE105" s="136"/>
      <c r="DF105" s="136"/>
      <c r="DG105" s="136"/>
      <c r="DH105" s="136"/>
      <c r="DI105" s="136"/>
      <c r="DJ105" s="107"/>
      <c r="DK105" s="107"/>
      <c r="DL105" s="107"/>
      <c r="DM105" s="107"/>
      <c r="DN105" s="206"/>
      <c r="DO105" s="107"/>
      <c r="DP105" s="107"/>
      <c r="DQ105" s="107"/>
      <c r="DW105" s="136"/>
      <c r="DX105" s="136"/>
      <c r="DY105" s="136"/>
      <c r="DZ105" s="136"/>
      <c r="EA105" s="136"/>
      <c r="EB105" s="136"/>
      <c r="EC105" s="136"/>
      <c r="FB105" s="8" t="s">
        <v>415</v>
      </c>
      <c r="FC105" s="8" t="s">
        <v>416</v>
      </c>
      <c r="FD105" s="8" t="s">
        <v>417</v>
      </c>
      <c r="FE105" s="8" t="s">
        <v>418</v>
      </c>
      <c r="FF105" s="8" t="s">
        <v>419</v>
      </c>
      <c r="FG105" s="8" t="s">
        <v>420</v>
      </c>
      <c r="FH105" s="8" t="s">
        <v>421</v>
      </c>
      <c r="FI105" s="8" t="s">
        <v>422</v>
      </c>
      <c r="FJ105" s="8" t="s">
        <v>423</v>
      </c>
      <c r="FK105" s="8" t="s">
        <v>424</v>
      </c>
      <c r="FL105" s="8" t="s">
        <v>425</v>
      </c>
      <c r="FM105" s="8" t="s">
        <v>426</v>
      </c>
      <c r="FN105" s="8" t="s">
        <v>430</v>
      </c>
      <c r="FO105" s="8" t="s">
        <v>431</v>
      </c>
      <c r="FP105" s="8" t="s">
        <v>432</v>
      </c>
      <c r="FQ105" s="8" t="s">
        <v>433</v>
      </c>
      <c r="FR105" s="8" t="s">
        <v>434</v>
      </c>
      <c r="FS105" s="8" t="s">
        <v>436</v>
      </c>
      <c r="FT105" s="8" t="s">
        <v>437</v>
      </c>
      <c r="FU105" s="8" t="s">
        <v>438</v>
      </c>
      <c r="FV105" s="8" t="s">
        <v>439</v>
      </c>
      <c r="FW105" s="8" t="s">
        <v>471</v>
      </c>
      <c r="FX105" s="8" t="s">
        <v>472</v>
      </c>
      <c r="FY105" s="8" t="s">
        <v>473</v>
      </c>
      <c r="FZ105" s="8" t="s">
        <v>474</v>
      </c>
      <c r="GA105" s="8" t="s">
        <v>480</v>
      </c>
      <c r="GB105" s="8" t="s">
        <v>481</v>
      </c>
      <c r="GC105" s="8" t="s">
        <v>482</v>
      </c>
      <c r="GD105" s="8" t="s">
        <v>483</v>
      </c>
      <c r="GE105" s="8" t="s">
        <v>484</v>
      </c>
      <c r="GF105" s="8" t="s">
        <v>485</v>
      </c>
      <c r="GG105" s="8" t="s">
        <v>486</v>
      </c>
      <c r="GH105" s="8" t="s">
        <v>487</v>
      </c>
      <c r="GI105" s="8" t="s">
        <v>488</v>
      </c>
      <c r="GJ105" s="8" t="s">
        <v>489</v>
      </c>
      <c r="GK105" s="8" t="s">
        <v>490</v>
      </c>
      <c r="GL105" s="8" t="s">
        <v>491</v>
      </c>
      <c r="GM105" s="8" t="s">
        <v>492</v>
      </c>
      <c r="GN105" s="8" t="s">
        <v>493</v>
      </c>
      <c r="GO105" s="8" t="s">
        <v>494</v>
      </c>
      <c r="GP105" s="8" t="s">
        <v>495</v>
      </c>
      <c r="GQ105" s="8" t="s">
        <v>496</v>
      </c>
      <c r="GR105" s="8" t="s">
        <v>499</v>
      </c>
      <c r="GS105" s="8" t="s">
        <v>500</v>
      </c>
      <c r="GT105" s="8" t="s">
        <v>501</v>
      </c>
      <c r="GU105" s="8" t="s">
        <v>502</v>
      </c>
      <c r="GV105" s="8" t="s">
        <v>503</v>
      </c>
      <c r="GW105" s="8" t="s">
        <v>504</v>
      </c>
      <c r="GX105" s="8" t="s">
        <v>505</v>
      </c>
      <c r="GY105" s="8" t="s">
        <v>506</v>
      </c>
      <c r="GZ105" s="8" t="s">
        <v>507</v>
      </c>
      <c r="HA105" s="8" t="s">
        <v>508</v>
      </c>
      <c r="HB105" s="8" t="s">
        <v>509</v>
      </c>
      <c r="HC105" s="8" t="s">
        <v>510</v>
      </c>
      <c r="HD105" s="8" t="s">
        <v>511</v>
      </c>
      <c r="HE105" s="8" t="s">
        <v>512</v>
      </c>
      <c r="HF105" s="8" t="s">
        <v>513</v>
      </c>
      <c r="HG105" s="8" t="s">
        <v>514</v>
      </c>
      <c r="HH105" s="8" t="s">
        <v>515</v>
      </c>
      <c r="HI105" s="8" t="s">
        <v>516</v>
      </c>
      <c r="HJ105" s="8" t="s">
        <v>517</v>
      </c>
      <c r="HK105" s="8" t="s">
        <v>518</v>
      </c>
      <c r="HL105" s="8" t="s">
        <v>519</v>
      </c>
      <c r="HM105" s="8" t="s">
        <v>520</v>
      </c>
      <c r="HN105" s="8" t="s">
        <v>521</v>
      </c>
      <c r="HO105" s="8" t="s">
        <v>522</v>
      </c>
      <c r="HP105" s="8" t="s">
        <v>523</v>
      </c>
      <c r="HQ105" s="8" t="s">
        <v>524</v>
      </c>
      <c r="HR105" s="8" t="s">
        <v>525</v>
      </c>
      <c r="HS105" s="8" t="s">
        <v>526</v>
      </c>
      <c r="HT105" s="8" t="s">
        <v>527</v>
      </c>
      <c r="HU105" s="8" t="s">
        <v>528</v>
      </c>
      <c r="HV105" s="8" t="s">
        <v>529</v>
      </c>
      <c r="HW105" s="8" t="s">
        <v>530</v>
      </c>
      <c r="HX105" s="8" t="s">
        <v>531</v>
      </c>
      <c r="HY105" s="8" t="s">
        <v>532</v>
      </c>
      <c r="HZ105" s="8" t="s">
        <v>533</v>
      </c>
      <c r="IA105" s="8" t="s">
        <v>534</v>
      </c>
      <c r="IB105" s="8" t="s">
        <v>547</v>
      </c>
      <c r="IC105" s="8" t="s">
        <v>548</v>
      </c>
      <c r="ID105" s="8" t="s">
        <v>549</v>
      </c>
      <c r="IE105" s="8" t="s">
        <v>550</v>
      </c>
      <c r="IF105" s="8" t="s">
        <v>553</v>
      </c>
      <c r="IG105" s="8" t="s">
        <v>554</v>
      </c>
      <c r="IH105" s="8" t="s">
        <v>555</v>
      </c>
      <c r="II105" s="8" t="s">
        <v>556</v>
      </c>
      <c r="IJ105" s="8" t="s">
        <v>564</v>
      </c>
      <c r="IK105" s="8" t="s">
        <v>565</v>
      </c>
      <c r="IL105" s="8" t="s">
        <v>566</v>
      </c>
      <c r="IM105" s="8" t="s">
        <v>567</v>
      </c>
      <c r="IN105" s="8" t="s">
        <v>568</v>
      </c>
      <c r="IO105" s="8" t="s">
        <v>569</v>
      </c>
      <c r="IP105" s="8" t="s">
        <v>570</v>
      </c>
      <c r="IQ105" s="8" t="s">
        <v>571</v>
      </c>
      <c r="IR105" s="8" t="s">
        <v>572</v>
      </c>
      <c r="IS105" s="8" t="s">
        <v>573</v>
      </c>
      <c r="IT105" s="8" t="s">
        <v>574</v>
      </c>
      <c r="IU105" s="8" t="s">
        <v>575</v>
      </c>
      <c r="IV105" s="8" t="s">
        <v>576</v>
      </c>
      <c r="IW105" s="8" t="s">
        <v>603</v>
      </c>
      <c r="IX105" s="8" t="s">
        <v>604</v>
      </c>
      <c r="IY105" s="8" t="s">
        <v>605</v>
      </c>
      <c r="IZ105" s="8" t="s">
        <v>606</v>
      </c>
      <c r="JA105" s="8" t="s">
        <v>621</v>
      </c>
      <c r="JB105" s="8" t="s">
        <v>622</v>
      </c>
      <c r="JC105" s="8" t="s">
        <v>623</v>
      </c>
      <c r="JD105" s="8" t="s">
        <v>624</v>
      </c>
      <c r="JE105" s="8" t="s">
        <v>625</v>
      </c>
      <c r="JF105" s="8" t="s">
        <v>626</v>
      </c>
      <c r="JG105" s="8" t="s">
        <v>627</v>
      </c>
      <c r="JH105" s="8" t="s">
        <v>628</v>
      </c>
      <c r="JI105" s="8" t="s">
        <v>629</v>
      </c>
      <c r="JJ105" s="8" t="s">
        <v>631</v>
      </c>
      <c r="JK105" s="8" t="s">
        <v>632</v>
      </c>
      <c r="JL105" s="8" t="s">
        <v>633</v>
      </c>
      <c r="JM105" s="8" t="s">
        <v>634</v>
      </c>
      <c r="JN105" s="8" t="s">
        <v>635</v>
      </c>
      <c r="JO105" s="8" t="s">
        <v>642</v>
      </c>
      <c r="JP105" s="8" t="s">
        <v>643</v>
      </c>
      <c r="JQ105" s="8" t="s">
        <v>644</v>
      </c>
      <c r="JR105" s="8" t="s">
        <v>645</v>
      </c>
      <c r="JS105" s="8" t="s">
        <v>648</v>
      </c>
      <c r="JT105" s="8" t="s">
        <v>649</v>
      </c>
      <c r="JU105" s="8" t="s">
        <v>650</v>
      </c>
      <c r="JV105" s="8" t="s">
        <v>651</v>
      </c>
      <c r="JW105" s="8" t="s">
        <v>680</v>
      </c>
      <c r="JX105" s="8" t="s">
        <v>681</v>
      </c>
      <c r="JY105" s="8" t="s">
        <v>682</v>
      </c>
      <c r="JZ105" s="8" t="s">
        <v>683</v>
      </c>
      <c r="KA105" s="8" t="s">
        <v>685</v>
      </c>
      <c r="KB105" s="8" t="s">
        <v>686</v>
      </c>
      <c r="KC105" s="8" t="s">
        <v>687</v>
      </c>
      <c r="KD105" s="8" t="s">
        <v>688</v>
      </c>
      <c r="KE105" s="8" t="s">
        <v>689</v>
      </c>
      <c r="KF105" s="8" t="s">
        <v>694</v>
      </c>
      <c r="KG105" s="8" t="s">
        <v>695</v>
      </c>
      <c r="KH105" s="8" t="s">
        <v>696</v>
      </c>
      <c r="KI105" s="8" t="s">
        <v>697</v>
      </c>
      <c r="KJ105" s="8" t="s">
        <v>698</v>
      </c>
      <c r="KK105" s="8" t="s">
        <v>699</v>
      </c>
      <c r="KL105" s="8" t="s">
        <v>700</v>
      </c>
      <c r="KM105" s="8" t="s">
        <v>701</v>
      </c>
    </row>
    <row r="106" spans="1:299" s="45" customFormat="1">
      <c r="A106" s="122"/>
      <c r="B106" s="11"/>
      <c r="C106" s="199"/>
      <c r="D106" s="199"/>
      <c r="E106" s="199"/>
      <c r="F106" s="199"/>
      <c r="G106" s="199"/>
      <c r="H106" s="199"/>
      <c r="I106" s="199"/>
      <c r="J106" s="199"/>
      <c r="K106" s="199"/>
      <c r="L106" s="199"/>
      <c r="M106" s="199"/>
      <c r="N106" s="199"/>
      <c r="O106" s="199"/>
      <c r="P106" s="199"/>
      <c r="Q106" s="199"/>
      <c r="R106" s="199"/>
      <c r="S106" s="107"/>
      <c r="T106" s="199"/>
      <c r="U106" s="199"/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199"/>
      <c r="AL106" s="199"/>
      <c r="AM106" s="199"/>
      <c r="AN106" s="199"/>
      <c r="AO106" s="199"/>
      <c r="AP106" s="199"/>
      <c r="AQ106" s="199"/>
      <c r="AR106" s="199"/>
      <c r="AS106" s="199"/>
      <c r="AT106" s="199"/>
      <c r="AU106" s="199"/>
      <c r="AV106" s="199"/>
      <c r="AW106" s="199"/>
      <c r="AX106" s="199"/>
      <c r="AY106" s="199"/>
      <c r="AZ106" s="199"/>
      <c r="BA106" s="199"/>
      <c r="BB106" s="199"/>
      <c r="BC106" s="199"/>
      <c r="BD106" s="199"/>
      <c r="BE106" s="199"/>
      <c r="BF106" s="199"/>
      <c r="BG106" s="199"/>
      <c r="BH106" s="199"/>
      <c r="BI106" s="199"/>
      <c r="BJ106" s="199"/>
      <c r="BK106" s="199"/>
      <c r="BL106" s="199"/>
      <c r="BM106" s="199"/>
      <c r="BN106" s="199"/>
      <c r="BO106" s="199"/>
      <c r="BP106" s="199"/>
      <c r="BQ106" s="199"/>
      <c r="BR106" s="199"/>
      <c r="BS106" s="199"/>
      <c r="BT106" s="199"/>
      <c r="BU106" s="199"/>
      <c r="BV106" s="199"/>
      <c r="BW106" s="199"/>
      <c r="BX106" s="199"/>
      <c r="BY106" s="199"/>
      <c r="BZ106" s="199"/>
      <c r="CA106" s="199"/>
      <c r="CB106" s="199"/>
      <c r="CC106" s="199"/>
      <c r="CD106" s="199"/>
      <c r="CE106" s="199"/>
      <c r="CF106" s="199"/>
      <c r="CG106" s="199"/>
      <c r="CH106" s="199"/>
      <c r="CI106" s="199"/>
      <c r="CJ106" s="199"/>
      <c r="CK106" s="199"/>
      <c r="CL106" s="199"/>
      <c r="CM106" s="199"/>
      <c r="CN106" s="199"/>
      <c r="CO106" s="199"/>
      <c r="CP106" s="199"/>
      <c r="CQ106" s="199"/>
      <c r="CR106" s="199"/>
      <c r="CS106" s="199"/>
      <c r="CT106" s="199"/>
      <c r="CU106" s="199"/>
      <c r="CV106" s="199"/>
      <c r="CW106" s="107"/>
      <c r="CX106" s="107"/>
      <c r="CY106" s="107"/>
      <c r="CZ106" s="107"/>
      <c r="DA106" s="107"/>
      <c r="DB106" s="107"/>
      <c r="DC106" s="107"/>
      <c r="DD106" s="107"/>
      <c r="DE106" s="136"/>
      <c r="DF106" s="136"/>
      <c r="DG106" s="136"/>
      <c r="DH106" s="136"/>
      <c r="DI106" s="136"/>
      <c r="DJ106" s="107"/>
      <c r="DK106" s="107"/>
      <c r="DL106" s="107"/>
      <c r="DM106" s="107"/>
      <c r="DN106" s="206"/>
      <c r="DO106" s="107"/>
      <c r="DP106" s="107"/>
      <c r="DQ106" s="107"/>
      <c r="DW106" s="136"/>
      <c r="DX106" s="136"/>
      <c r="DY106" s="136"/>
      <c r="DZ106" s="136"/>
      <c r="EA106" s="136"/>
      <c r="EB106" s="136"/>
      <c r="EC106" s="136"/>
      <c r="FB106" s="44"/>
      <c r="FC106" s="44"/>
      <c r="FD106" s="44"/>
      <c r="FE106" s="44"/>
      <c r="FF106" s="44"/>
      <c r="FG106" s="44"/>
      <c r="FH106" s="44"/>
      <c r="FI106" s="44"/>
      <c r="FJ106" s="44"/>
      <c r="FK106" s="44"/>
      <c r="FL106" s="44"/>
      <c r="FM106" s="44"/>
    </row>
    <row r="107" spans="1:299" s="45" customFormat="1">
      <c r="A107" s="122"/>
      <c r="B107" s="29" t="s">
        <v>8</v>
      </c>
      <c r="C107" s="199"/>
      <c r="D107" s="199"/>
      <c r="E107" s="199"/>
      <c r="F107" s="199"/>
      <c r="G107" s="199"/>
      <c r="H107" s="199"/>
      <c r="I107" s="199"/>
      <c r="J107" s="199"/>
      <c r="K107" s="199"/>
      <c r="L107" s="199"/>
      <c r="M107" s="199"/>
      <c r="N107" s="199"/>
      <c r="O107" s="199"/>
      <c r="P107" s="199"/>
      <c r="Q107" s="199"/>
      <c r="R107" s="199"/>
      <c r="S107" s="107"/>
      <c r="T107" s="199"/>
      <c r="U107" s="199"/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199"/>
      <c r="AL107" s="199"/>
      <c r="AM107" s="199"/>
      <c r="AN107" s="199"/>
      <c r="AO107" s="199"/>
      <c r="AP107" s="199"/>
      <c r="AQ107" s="199"/>
      <c r="AR107" s="199"/>
      <c r="AS107" s="199"/>
      <c r="AT107" s="199"/>
      <c r="AU107" s="199"/>
      <c r="AV107" s="199"/>
      <c r="AW107" s="199"/>
      <c r="AX107" s="199"/>
      <c r="AY107" s="199"/>
      <c r="AZ107" s="199"/>
      <c r="BA107" s="199"/>
      <c r="BB107" s="199"/>
      <c r="BC107" s="199"/>
      <c r="BD107" s="199"/>
      <c r="BE107" s="199"/>
      <c r="BF107" s="199"/>
      <c r="BG107" s="199"/>
      <c r="BH107" s="199"/>
      <c r="BI107" s="199"/>
      <c r="BJ107" s="199"/>
      <c r="BK107" s="199"/>
      <c r="BL107" s="199"/>
      <c r="BM107" s="199"/>
      <c r="BN107" s="199"/>
      <c r="BO107" s="199"/>
      <c r="BP107" s="199"/>
      <c r="BQ107" s="199"/>
      <c r="BR107" s="199"/>
      <c r="BS107" s="199"/>
      <c r="BT107" s="199"/>
      <c r="BU107" s="199"/>
      <c r="BV107" s="199"/>
      <c r="BW107" s="199"/>
      <c r="BX107" s="199"/>
      <c r="BY107" s="199"/>
      <c r="BZ107" s="199"/>
      <c r="CA107" s="199"/>
      <c r="CB107" s="199"/>
      <c r="CC107" s="199"/>
      <c r="CD107" s="199"/>
      <c r="CE107" s="199"/>
      <c r="CF107" s="199"/>
      <c r="CG107" s="199"/>
      <c r="CH107" s="199"/>
      <c r="CI107" s="199"/>
      <c r="CJ107" s="199"/>
      <c r="CK107" s="199"/>
      <c r="CL107" s="199"/>
      <c r="CM107" s="199"/>
      <c r="CN107" s="199"/>
      <c r="CO107" s="199"/>
      <c r="CP107" s="199"/>
      <c r="CQ107" s="199"/>
      <c r="CR107" s="199"/>
      <c r="CS107" s="199"/>
      <c r="CT107" s="199"/>
      <c r="CU107" s="199"/>
      <c r="CV107" s="199"/>
      <c r="CW107" s="107"/>
      <c r="CX107" s="107"/>
      <c r="CY107" s="107"/>
      <c r="CZ107" s="107"/>
      <c r="DA107" s="107"/>
      <c r="DB107" s="107"/>
      <c r="DC107" s="107"/>
      <c r="DD107" s="107"/>
      <c r="DE107" s="136"/>
      <c r="DF107" s="136"/>
      <c r="DG107" s="136"/>
      <c r="DH107" s="136"/>
      <c r="DI107" s="136"/>
      <c r="DJ107" s="107"/>
      <c r="DK107" s="107"/>
      <c r="DL107" s="107"/>
      <c r="DM107" s="107"/>
      <c r="DN107" s="206"/>
      <c r="DO107" s="107"/>
      <c r="DP107" s="107"/>
      <c r="DQ107" s="107"/>
      <c r="DW107" s="136"/>
      <c r="DX107" s="136"/>
      <c r="DY107" s="136"/>
      <c r="DZ107" s="136"/>
      <c r="EA107" s="136"/>
      <c r="EB107" s="136"/>
      <c r="EC107" s="136"/>
      <c r="FB107" s="101">
        <v>19</v>
      </c>
      <c r="FC107" s="46">
        <v>5</v>
      </c>
      <c r="FD107" s="46">
        <v>4</v>
      </c>
      <c r="FE107" s="46">
        <v>6.86</v>
      </c>
      <c r="FF107" s="101">
        <v>16</v>
      </c>
      <c r="FG107" s="101">
        <v>16</v>
      </c>
      <c r="FH107" s="101">
        <v>15</v>
      </c>
      <c r="FI107" s="101">
        <v>13</v>
      </c>
      <c r="FJ107" s="101">
        <v>13</v>
      </c>
      <c r="FK107" s="101">
        <v>15</v>
      </c>
      <c r="FL107" s="101">
        <v>18</v>
      </c>
      <c r="FM107" s="101">
        <v>20</v>
      </c>
      <c r="FN107" s="101">
        <v>7</v>
      </c>
      <c r="FO107" s="101">
        <v>4</v>
      </c>
      <c r="FP107" s="101">
        <v>3</v>
      </c>
      <c r="FQ107" s="101">
        <v>1</v>
      </c>
      <c r="FR107" s="101">
        <v>1</v>
      </c>
      <c r="FS107" s="46">
        <v>6</v>
      </c>
      <c r="FT107" s="101">
        <v>13</v>
      </c>
      <c r="FU107" s="101">
        <v>19</v>
      </c>
      <c r="FV107" s="101">
        <v>29</v>
      </c>
      <c r="FW107" s="101">
        <v>15</v>
      </c>
      <c r="FX107" s="101">
        <v>7</v>
      </c>
      <c r="FY107" s="101">
        <v>4</v>
      </c>
      <c r="FZ107" s="101">
        <v>6</v>
      </c>
      <c r="GA107" s="101">
        <v>5</v>
      </c>
      <c r="GB107" s="46">
        <v>6.75</v>
      </c>
      <c r="GC107" s="101">
        <v>4</v>
      </c>
      <c r="GD107" s="46">
        <v>4.54</v>
      </c>
      <c r="GE107" s="101">
        <v>17</v>
      </c>
      <c r="GF107" s="101">
        <v>5</v>
      </c>
      <c r="GG107" s="101">
        <v>4</v>
      </c>
      <c r="GH107" s="101">
        <v>3</v>
      </c>
      <c r="GI107" s="101">
        <v>4</v>
      </c>
      <c r="GJ107" s="101">
        <v>1</v>
      </c>
      <c r="GK107" s="101">
        <v>2</v>
      </c>
      <c r="GL107" s="101">
        <v>1</v>
      </c>
      <c r="GM107" s="101">
        <v>0</v>
      </c>
      <c r="GN107" s="101">
        <v>0</v>
      </c>
      <c r="GO107" s="101">
        <v>0</v>
      </c>
      <c r="GP107" s="101">
        <v>1</v>
      </c>
      <c r="GQ107" s="101">
        <v>1</v>
      </c>
      <c r="GR107" s="101">
        <v>3</v>
      </c>
      <c r="GS107" s="101">
        <v>1</v>
      </c>
      <c r="GT107" s="101">
        <v>1</v>
      </c>
      <c r="GU107" s="101">
        <v>0</v>
      </c>
      <c r="GV107" s="46">
        <v>1</v>
      </c>
      <c r="GW107" s="46">
        <v>1</v>
      </c>
      <c r="GX107" s="46">
        <v>3.48</v>
      </c>
      <c r="GY107" s="101">
        <v>3</v>
      </c>
      <c r="GZ107" s="46">
        <v>7</v>
      </c>
      <c r="HA107" s="101">
        <v>5</v>
      </c>
      <c r="HB107" s="101">
        <v>6</v>
      </c>
      <c r="HC107" s="101">
        <v>5</v>
      </c>
      <c r="HD107" s="101">
        <v>6</v>
      </c>
      <c r="HE107" s="101">
        <v>9</v>
      </c>
      <c r="HF107" s="101">
        <v>13</v>
      </c>
      <c r="HG107" s="101">
        <v>6</v>
      </c>
      <c r="HH107" s="101">
        <v>4</v>
      </c>
      <c r="HI107" s="101">
        <v>6</v>
      </c>
      <c r="HJ107" s="46"/>
      <c r="HK107" s="46"/>
      <c r="HL107" s="101">
        <v>9</v>
      </c>
      <c r="HM107" s="101">
        <v>0</v>
      </c>
      <c r="HN107" s="46">
        <v>7</v>
      </c>
      <c r="HO107" s="46">
        <v>7</v>
      </c>
      <c r="HP107" s="46">
        <v>4.0199999999999996</v>
      </c>
      <c r="HQ107" s="46">
        <v>2.71</v>
      </c>
      <c r="HR107" s="46">
        <v>2.0099999999999998</v>
      </c>
      <c r="HS107" s="101">
        <v>4</v>
      </c>
      <c r="HT107" s="46">
        <v>1</v>
      </c>
      <c r="HU107" s="46">
        <v>6</v>
      </c>
      <c r="HV107" s="46">
        <v>10</v>
      </c>
      <c r="HW107" s="101">
        <v>5</v>
      </c>
      <c r="HX107" s="46">
        <v>7</v>
      </c>
      <c r="HY107" s="46">
        <v>10</v>
      </c>
      <c r="HZ107" s="46">
        <v>7.3</v>
      </c>
      <c r="IA107" s="101">
        <v>13</v>
      </c>
      <c r="IB107" s="46">
        <v>7</v>
      </c>
      <c r="IC107" s="133"/>
      <c r="ID107" s="133"/>
      <c r="IE107" s="101">
        <v>6</v>
      </c>
      <c r="IF107" s="46"/>
      <c r="IG107" s="46"/>
      <c r="IH107" s="46"/>
      <c r="II107" s="46"/>
      <c r="IJ107" s="46"/>
      <c r="IK107" s="46"/>
      <c r="IL107" s="46"/>
      <c r="IM107" s="46"/>
      <c r="IN107" s="101">
        <v>23</v>
      </c>
      <c r="IO107" s="46">
        <v>9</v>
      </c>
      <c r="IP107" s="46">
        <v>3</v>
      </c>
      <c r="IQ107" s="101">
        <v>13</v>
      </c>
      <c r="IR107" s="46">
        <v>4</v>
      </c>
      <c r="IS107" s="46">
        <v>4</v>
      </c>
      <c r="IT107" s="46">
        <v>7</v>
      </c>
      <c r="IU107" s="133"/>
      <c r="IV107" s="101">
        <v>5</v>
      </c>
      <c r="IW107" s="133"/>
      <c r="IX107" s="101">
        <v>21</v>
      </c>
      <c r="IY107" s="46"/>
      <c r="IZ107" s="46"/>
      <c r="JA107" s="101">
        <v>1</v>
      </c>
      <c r="JB107" s="46"/>
      <c r="JC107" s="46"/>
      <c r="JD107" s="46"/>
      <c r="JE107" s="101">
        <v>0</v>
      </c>
      <c r="JF107" s="46"/>
      <c r="JG107" s="46"/>
      <c r="JH107" s="46"/>
      <c r="JI107" s="101">
        <v>5</v>
      </c>
      <c r="JJ107" s="46"/>
      <c r="JK107" s="46"/>
      <c r="JL107" s="46"/>
      <c r="JM107" s="46"/>
      <c r="JN107" s="101">
        <v>1</v>
      </c>
      <c r="JO107" s="46">
        <v>0</v>
      </c>
      <c r="JP107" s="46">
        <v>1</v>
      </c>
      <c r="JQ107" s="46">
        <v>4</v>
      </c>
      <c r="JR107" s="46">
        <v>0</v>
      </c>
      <c r="JS107" s="46">
        <v>1.02</v>
      </c>
      <c r="JT107" s="46">
        <v>3.92</v>
      </c>
      <c r="JU107" s="46">
        <v>0</v>
      </c>
      <c r="JV107" s="46">
        <v>0</v>
      </c>
      <c r="JW107" s="46">
        <v>0</v>
      </c>
      <c r="JX107" s="46">
        <v>1.02</v>
      </c>
      <c r="JY107" s="46">
        <v>1.81</v>
      </c>
      <c r="JZ107" s="46">
        <v>1.48</v>
      </c>
      <c r="KA107" s="46">
        <v>3.06</v>
      </c>
      <c r="KB107" s="46">
        <v>4.83</v>
      </c>
      <c r="KC107" s="46">
        <v>1.25</v>
      </c>
      <c r="KD107" s="133">
        <f>Incomingforecast!R47</f>
        <v>2.7127496488481611</v>
      </c>
      <c r="KE107" s="133">
        <f>Incomingforecast!S47</f>
        <v>4.4178877741492268</v>
      </c>
      <c r="KF107" s="133">
        <f>Incomingforecast!T47</f>
        <v>1.2125457774761321</v>
      </c>
      <c r="KG107" s="133">
        <f>Incomingforecast!U47</f>
        <v>2.1011701078483154</v>
      </c>
      <c r="KH107" s="133">
        <f>Incomingforecast!V47</f>
        <v>1.4095215721629695</v>
      </c>
      <c r="KI107" s="133">
        <f>Incomingforecast!W47</f>
        <v>3.8557715959695411</v>
      </c>
      <c r="KJ107" s="133">
        <f>Incomingforecast!X47</f>
        <v>1.8049877578364535</v>
      </c>
      <c r="KK107" s="133">
        <f>Incomingforecast!Y47</f>
        <v>2.5760514963044763</v>
      </c>
      <c r="KL107" s="133">
        <f>Incomingforecast!Z47</f>
        <v>2.5760514963044763</v>
      </c>
      <c r="KM107" s="133">
        <f>Incomingforecast!AA47</f>
        <v>2.5760514963044763</v>
      </c>
    </row>
    <row r="108" spans="1:299" s="45" customFormat="1">
      <c r="A108" s="122"/>
      <c r="B108" s="31" t="s">
        <v>7</v>
      </c>
      <c r="C108" s="199"/>
      <c r="D108" s="199"/>
      <c r="E108" s="199"/>
      <c r="F108" s="199"/>
      <c r="G108" s="199"/>
      <c r="H108" s="199"/>
      <c r="I108" s="199"/>
      <c r="J108" s="199"/>
      <c r="K108" s="199"/>
      <c r="L108" s="199"/>
      <c r="M108" s="199"/>
      <c r="N108" s="199"/>
      <c r="O108" s="199"/>
      <c r="P108" s="199"/>
      <c r="Q108" s="199"/>
      <c r="R108" s="199"/>
      <c r="S108" s="107"/>
      <c r="T108" s="199"/>
      <c r="U108" s="199"/>
      <c r="V108" s="199"/>
      <c r="W108" s="199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199"/>
      <c r="AL108" s="199"/>
      <c r="AM108" s="199"/>
      <c r="AN108" s="199"/>
      <c r="AO108" s="199"/>
      <c r="AP108" s="199"/>
      <c r="AQ108" s="199"/>
      <c r="AR108" s="199"/>
      <c r="AS108" s="199"/>
      <c r="AT108" s="199"/>
      <c r="AU108" s="199"/>
      <c r="AV108" s="199"/>
      <c r="AW108" s="199"/>
      <c r="AX108" s="199"/>
      <c r="AY108" s="199"/>
      <c r="AZ108" s="199"/>
      <c r="BA108" s="199"/>
      <c r="BB108" s="199"/>
      <c r="BC108" s="199"/>
      <c r="BD108" s="199"/>
      <c r="BE108" s="199"/>
      <c r="BF108" s="199"/>
      <c r="BG108" s="199"/>
      <c r="BH108" s="199"/>
      <c r="BI108" s="199"/>
      <c r="BJ108" s="199"/>
      <c r="BK108" s="199"/>
      <c r="BL108" s="199"/>
      <c r="BM108" s="199"/>
      <c r="BN108" s="199"/>
      <c r="BO108" s="199"/>
      <c r="BP108" s="199"/>
      <c r="BQ108" s="199"/>
      <c r="BR108" s="199"/>
      <c r="BS108" s="199"/>
      <c r="BT108" s="199"/>
      <c r="BU108" s="199"/>
      <c r="BV108" s="199"/>
      <c r="BW108" s="199"/>
      <c r="BX108" s="199"/>
      <c r="BY108" s="199"/>
      <c r="BZ108" s="199"/>
      <c r="CA108" s="199"/>
      <c r="CB108" s="199"/>
      <c r="CC108" s="199"/>
      <c r="CD108" s="199"/>
      <c r="CE108" s="199"/>
      <c r="CF108" s="199"/>
      <c r="CG108" s="199"/>
      <c r="CH108" s="199"/>
      <c r="CI108" s="199"/>
      <c r="CJ108" s="199"/>
      <c r="CK108" s="199"/>
      <c r="CL108" s="199"/>
      <c r="CM108" s="199"/>
      <c r="CN108" s="199"/>
      <c r="CO108" s="199"/>
      <c r="CP108" s="199"/>
      <c r="CQ108" s="199"/>
      <c r="CR108" s="199"/>
      <c r="CS108" s="199"/>
      <c r="CT108" s="199"/>
      <c r="CU108" s="199"/>
      <c r="CV108" s="199"/>
      <c r="CW108" s="107"/>
      <c r="CX108" s="107"/>
      <c r="CY108" s="107"/>
      <c r="CZ108" s="107"/>
      <c r="DA108" s="107"/>
      <c r="DB108" s="107"/>
      <c r="DC108" s="107"/>
      <c r="DD108" s="107"/>
      <c r="DE108" s="136"/>
      <c r="DF108" s="136"/>
      <c r="DG108" s="136"/>
      <c r="DH108" s="136"/>
      <c r="DI108" s="136"/>
      <c r="DJ108" s="107"/>
      <c r="DK108" s="107"/>
      <c r="DL108" s="107"/>
      <c r="DM108" s="107"/>
      <c r="DN108" s="206"/>
      <c r="DO108" s="107"/>
      <c r="DP108" s="107"/>
      <c r="DQ108" s="107"/>
      <c r="DW108" s="136"/>
      <c r="DX108" s="136"/>
      <c r="DY108" s="136"/>
      <c r="DZ108" s="136"/>
      <c r="EA108" s="136"/>
      <c r="EB108" s="136"/>
      <c r="EC108" s="136"/>
      <c r="FB108" s="31">
        <f t="shared" ref="FB108:FZ108" si="1715">SUM(FB107)*2330</f>
        <v>44270</v>
      </c>
      <c r="FC108" s="31">
        <f t="shared" si="1715"/>
        <v>11650</v>
      </c>
      <c r="FD108" s="31">
        <f t="shared" si="1715"/>
        <v>9320</v>
      </c>
      <c r="FE108" s="31">
        <f t="shared" si="1715"/>
        <v>15983.800000000001</v>
      </c>
      <c r="FF108" s="31">
        <f t="shared" si="1715"/>
        <v>37280</v>
      </c>
      <c r="FG108" s="31">
        <f t="shared" si="1715"/>
        <v>37280</v>
      </c>
      <c r="FH108" s="31">
        <f t="shared" si="1715"/>
        <v>34950</v>
      </c>
      <c r="FI108" s="31">
        <f t="shared" si="1715"/>
        <v>30290</v>
      </c>
      <c r="FJ108" s="31">
        <f t="shared" si="1715"/>
        <v>30290</v>
      </c>
      <c r="FK108" s="31">
        <f t="shared" si="1715"/>
        <v>34950</v>
      </c>
      <c r="FL108" s="31">
        <f t="shared" si="1715"/>
        <v>41940</v>
      </c>
      <c r="FM108" s="31">
        <f t="shared" si="1715"/>
        <v>46600</v>
      </c>
      <c r="FN108" s="31">
        <f t="shared" si="1715"/>
        <v>16310</v>
      </c>
      <c r="FO108" s="31">
        <f t="shared" si="1715"/>
        <v>9320</v>
      </c>
      <c r="FP108" s="31">
        <f t="shared" si="1715"/>
        <v>6990</v>
      </c>
      <c r="FQ108" s="31">
        <f t="shared" si="1715"/>
        <v>2330</v>
      </c>
      <c r="FR108" s="31">
        <f t="shared" si="1715"/>
        <v>2330</v>
      </c>
      <c r="FS108" s="31">
        <f t="shared" si="1715"/>
        <v>13980</v>
      </c>
      <c r="FT108" s="31">
        <f t="shared" si="1715"/>
        <v>30290</v>
      </c>
      <c r="FU108" s="31">
        <f t="shared" si="1715"/>
        <v>44270</v>
      </c>
      <c r="FV108" s="31">
        <f t="shared" si="1715"/>
        <v>67570</v>
      </c>
      <c r="FW108" s="31">
        <f t="shared" si="1715"/>
        <v>34950</v>
      </c>
      <c r="FX108" s="31">
        <f t="shared" si="1715"/>
        <v>16310</v>
      </c>
      <c r="FY108" s="31">
        <f t="shared" si="1715"/>
        <v>9320</v>
      </c>
      <c r="FZ108" s="31">
        <f t="shared" si="1715"/>
        <v>13980</v>
      </c>
      <c r="GA108" s="31">
        <f t="shared" ref="GA108:GD108" si="1716">SUM(GA107)*2330</f>
        <v>11650</v>
      </c>
      <c r="GB108" s="31">
        <f t="shared" si="1716"/>
        <v>15727.5</v>
      </c>
      <c r="GC108" s="31">
        <f t="shared" si="1716"/>
        <v>9320</v>
      </c>
      <c r="GD108" s="31">
        <f t="shared" si="1716"/>
        <v>10578.2</v>
      </c>
      <c r="GE108" s="31">
        <f t="shared" ref="GE108:GH108" si="1717">SUM(GE107)*2330</f>
        <v>39610</v>
      </c>
      <c r="GF108" s="31">
        <f t="shared" si="1717"/>
        <v>11650</v>
      </c>
      <c r="GG108" s="31">
        <f t="shared" si="1717"/>
        <v>9320</v>
      </c>
      <c r="GH108" s="31">
        <f t="shared" si="1717"/>
        <v>6990</v>
      </c>
      <c r="GI108" s="31">
        <f t="shared" ref="GI108:GM108" si="1718">SUM(GI107)*2330</f>
        <v>9320</v>
      </c>
      <c r="GJ108" s="31">
        <f t="shared" si="1718"/>
        <v>2330</v>
      </c>
      <c r="GK108" s="31">
        <f t="shared" si="1718"/>
        <v>4660</v>
      </c>
      <c r="GL108" s="31">
        <f t="shared" si="1718"/>
        <v>2330</v>
      </c>
      <c r="GM108" s="31">
        <f t="shared" si="1718"/>
        <v>0</v>
      </c>
      <c r="GN108" s="31">
        <f t="shared" ref="GN108:GQ108" si="1719">SUM(GN107)*2330</f>
        <v>0</v>
      </c>
      <c r="GO108" s="31">
        <f t="shared" si="1719"/>
        <v>0</v>
      </c>
      <c r="GP108" s="31">
        <f t="shared" si="1719"/>
        <v>2330</v>
      </c>
      <c r="GQ108" s="31">
        <f t="shared" si="1719"/>
        <v>2330</v>
      </c>
      <c r="GR108" s="31">
        <f t="shared" ref="GR108:GT108" si="1720">SUM(GR107)*2330</f>
        <v>6990</v>
      </c>
      <c r="GS108" s="31">
        <f t="shared" si="1720"/>
        <v>2330</v>
      </c>
      <c r="GT108" s="31">
        <f t="shared" si="1720"/>
        <v>2330</v>
      </c>
      <c r="GU108" s="31">
        <f t="shared" ref="GU108:GV108" si="1721">SUM(GU107)*2330</f>
        <v>0</v>
      </c>
      <c r="GV108" s="31">
        <f t="shared" si="1721"/>
        <v>2330</v>
      </c>
      <c r="GW108" s="31">
        <f t="shared" ref="GW108:HE108" si="1722">SUM(GW107)*2330</f>
        <v>2330</v>
      </c>
      <c r="GX108" s="31">
        <f t="shared" si="1722"/>
        <v>8108.4</v>
      </c>
      <c r="GY108" s="31">
        <f t="shared" si="1722"/>
        <v>6990</v>
      </c>
      <c r="GZ108" s="31">
        <f t="shared" si="1722"/>
        <v>16310</v>
      </c>
      <c r="HA108" s="31">
        <f t="shared" si="1722"/>
        <v>11650</v>
      </c>
      <c r="HB108" s="31">
        <f t="shared" si="1722"/>
        <v>13980</v>
      </c>
      <c r="HC108" s="31">
        <f t="shared" si="1722"/>
        <v>11650</v>
      </c>
      <c r="HD108" s="31">
        <f t="shared" si="1722"/>
        <v>13980</v>
      </c>
      <c r="HE108" s="31">
        <f t="shared" si="1722"/>
        <v>20970</v>
      </c>
      <c r="HF108" s="31">
        <f t="shared" ref="HF108:HM108" si="1723">SUM(HF107)*2330</f>
        <v>30290</v>
      </c>
      <c r="HG108" s="31">
        <f t="shared" si="1723"/>
        <v>13980</v>
      </c>
      <c r="HH108" s="31">
        <f t="shared" si="1723"/>
        <v>9320</v>
      </c>
      <c r="HI108" s="31">
        <f t="shared" si="1723"/>
        <v>13980</v>
      </c>
      <c r="HJ108" s="31">
        <f t="shared" si="1723"/>
        <v>0</v>
      </c>
      <c r="HK108" s="31">
        <f t="shared" si="1723"/>
        <v>0</v>
      </c>
      <c r="HL108" s="31">
        <f t="shared" si="1723"/>
        <v>20970</v>
      </c>
      <c r="HM108" s="31">
        <f t="shared" si="1723"/>
        <v>0</v>
      </c>
      <c r="HN108" s="31">
        <f t="shared" ref="HN108:HZ108" si="1724">SUM(HN107)*2330</f>
        <v>16310</v>
      </c>
      <c r="HO108" s="31">
        <f t="shared" si="1724"/>
        <v>16310</v>
      </c>
      <c r="HP108" s="31">
        <f t="shared" si="1724"/>
        <v>9366.5999999999985</v>
      </c>
      <c r="HQ108" s="31">
        <f t="shared" si="1724"/>
        <v>6314.3</v>
      </c>
      <c r="HR108" s="31">
        <f t="shared" si="1724"/>
        <v>4683.2999999999993</v>
      </c>
      <c r="HS108" s="31">
        <f t="shared" si="1724"/>
        <v>9320</v>
      </c>
      <c r="HT108" s="31">
        <f t="shared" si="1724"/>
        <v>2330</v>
      </c>
      <c r="HU108" s="31">
        <f t="shared" si="1724"/>
        <v>13980</v>
      </c>
      <c r="HV108" s="31">
        <f t="shared" si="1724"/>
        <v>23300</v>
      </c>
      <c r="HW108" s="31">
        <f t="shared" si="1724"/>
        <v>11650</v>
      </c>
      <c r="HX108" s="31">
        <f t="shared" si="1724"/>
        <v>16310</v>
      </c>
      <c r="HY108" s="31">
        <f t="shared" si="1724"/>
        <v>23300</v>
      </c>
      <c r="HZ108" s="31">
        <f t="shared" si="1724"/>
        <v>17009</v>
      </c>
      <c r="IA108" s="31">
        <f t="shared" ref="IA108:IE108" si="1725">SUM(IA107)*2330</f>
        <v>30290</v>
      </c>
      <c r="IB108" s="31">
        <f t="shared" si="1725"/>
        <v>16310</v>
      </c>
      <c r="IC108" s="31">
        <f t="shared" si="1725"/>
        <v>0</v>
      </c>
      <c r="ID108" s="31">
        <f t="shared" si="1725"/>
        <v>0</v>
      </c>
      <c r="IE108" s="31">
        <f t="shared" si="1725"/>
        <v>13980</v>
      </c>
      <c r="IF108" s="31">
        <f t="shared" ref="IF108:II108" si="1726">SUM(IF107)*2330</f>
        <v>0</v>
      </c>
      <c r="IG108" s="31">
        <f t="shared" si="1726"/>
        <v>0</v>
      </c>
      <c r="IH108" s="31">
        <f t="shared" si="1726"/>
        <v>0</v>
      </c>
      <c r="II108" s="31">
        <f t="shared" si="1726"/>
        <v>0</v>
      </c>
      <c r="IJ108" s="31">
        <f t="shared" ref="IJ108:IM108" si="1727">SUM(IJ107)*2330</f>
        <v>0</v>
      </c>
      <c r="IK108" s="31">
        <f t="shared" si="1727"/>
        <v>0</v>
      </c>
      <c r="IL108" s="31">
        <f t="shared" si="1727"/>
        <v>0</v>
      </c>
      <c r="IM108" s="31">
        <f t="shared" si="1727"/>
        <v>0</v>
      </c>
      <c r="IN108" s="31">
        <f t="shared" ref="IN108:IR108" si="1728">SUM(IN107)*2330</f>
        <v>53590</v>
      </c>
      <c r="IO108" s="31">
        <f t="shared" si="1728"/>
        <v>20970</v>
      </c>
      <c r="IP108" s="31">
        <f t="shared" si="1728"/>
        <v>6990</v>
      </c>
      <c r="IQ108" s="31">
        <f t="shared" si="1728"/>
        <v>30290</v>
      </c>
      <c r="IR108" s="31">
        <f t="shared" si="1728"/>
        <v>9320</v>
      </c>
      <c r="IS108" s="31">
        <f t="shared" ref="IS108:IV108" si="1729">SUM(IS107)*2330</f>
        <v>9320</v>
      </c>
      <c r="IT108" s="31">
        <f t="shared" si="1729"/>
        <v>16310</v>
      </c>
      <c r="IU108" s="31">
        <f t="shared" si="1729"/>
        <v>0</v>
      </c>
      <c r="IV108" s="31">
        <f t="shared" si="1729"/>
        <v>11650</v>
      </c>
      <c r="IW108" s="31">
        <f t="shared" ref="IW108:IX108" si="1730">SUM(IW107)*2330</f>
        <v>0</v>
      </c>
      <c r="IX108" s="31">
        <f t="shared" si="1730"/>
        <v>48930</v>
      </c>
      <c r="IY108" s="31"/>
      <c r="IZ108" s="31"/>
      <c r="JA108" s="31">
        <f t="shared" ref="JA108" si="1731">SUM(JA107)*2330</f>
        <v>2330</v>
      </c>
      <c r="JB108" s="31"/>
      <c r="JC108" s="31"/>
      <c r="JD108" s="31"/>
      <c r="JE108" s="31">
        <f t="shared" ref="JE108:JI108" si="1732">SUM(JE107)*2330</f>
        <v>0</v>
      </c>
      <c r="JF108" s="31">
        <f t="shared" si="1732"/>
        <v>0</v>
      </c>
      <c r="JG108" s="31">
        <f t="shared" si="1732"/>
        <v>0</v>
      </c>
      <c r="JH108" s="31">
        <f t="shared" si="1732"/>
        <v>0</v>
      </c>
      <c r="JI108" s="31">
        <f t="shared" si="1732"/>
        <v>11650</v>
      </c>
      <c r="JJ108" s="31">
        <f t="shared" ref="JJ108:JN108" si="1733">SUM(JJ107)*2330</f>
        <v>0</v>
      </c>
      <c r="JK108" s="31">
        <f t="shared" si="1733"/>
        <v>0</v>
      </c>
      <c r="JL108" s="31">
        <f t="shared" si="1733"/>
        <v>0</v>
      </c>
      <c r="JM108" s="31">
        <f t="shared" si="1733"/>
        <v>0</v>
      </c>
      <c r="JN108" s="31">
        <f t="shared" si="1733"/>
        <v>2330</v>
      </c>
      <c r="JO108" s="31">
        <f t="shared" ref="JO108:JR108" si="1734">SUM(JO107)*2330</f>
        <v>0</v>
      </c>
      <c r="JP108" s="31">
        <f t="shared" si="1734"/>
        <v>2330</v>
      </c>
      <c r="JQ108" s="31">
        <f t="shared" si="1734"/>
        <v>9320</v>
      </c>
      <c r="JR108" s="31">
        <f t="shared" si="1734"/>
        <v>0</v>
      </c>
      <c r="JS108" s="31">
        <f t="shared" ref="JS108:JV108" si="1735">SUM(JS107)*2330</f>
        <v>2376.6</v>
      </c>
      <c r="JT108" s="31">
        <f t="shared" si="1735"/>
        <v>9133.6</v>
      </c>
      <c r="JU108" s="31">
        <f t="shared" si="1735"/>
        <v>0</v>
      </c>
      <c r="JV108" s="31">
        <f t="shared" si="1735"/>
        <v>0</v>
      </c>
      <c r="JW108" s="31">
        <f t="shared" ref="JW108:JZ108" si="1736">SUM(JW107)*2330</f>
        <v>0</v>
      </c>
      <c r="JX108" s="31">
        <f t="shared" si="1736"/>
        <v>2376.6</v>
      </c>
      <c r="JY108" s="31">
        <f t="shared" si="1736"/>
        <v>4217.3</v>
      </c>
      <c r="JZ108" s="31">
        <f t="shared" si="1736"/>
        <v>3448.4</v>
      </c>
      <c r="KA108" s="31">
        <f t="shared" ref="KA108:KE108" si="1737">SUM(KA107)*2330</f>
        <v>7129.8</v>
      </c>
      <c r="KB108" s="31">
        <f t="shared" si="1737"/>
        <v>11253.9</v>
      </c>
      <c r="KC108" s="31">
        <f t="shared" si="1737"/>
        <v>2912.5</v>
      </c>
      <c r="KD108" s="31">
        <f t="shared" si="1737"/>
        <v>6320.7066818162157</v>
      </c>
      <c r="KE108" s="31">
        <f t="shared" si="1737"/>
        <v>10293.678513767698</v>
      </c>
      <c r="KF108" s="31">
        <f t="shared" ref="KF108:KI108" si="1738">SUM(KF107)*2330</f>
        <v>2825.2316615193877</v>
      </c>
      <c r="KG108" s="31">
        <f t="shared" si="1738"/>
        <v>4895.7263512865748</v>
      </c>
      <c r="KH108" s="31">
        <f t="shared" si="1738"/>
        <v>3284.1852631397187</v>
      </c>
      <c r="KI108" s="31">
        <f t="shared" si="1738"/>
        <v>8983.9478186090309</v>
      </c>
      <c r="KJ108" s="31">
        <f t="shared" ref="KJ108:KM108" si="1739">SUM(KJ107)*2330</f>
        <v>4205.6214757589369</v>
      </c>
      <c r="KK108" s="31">
        <f t="shared" si="1739"/>
        <v>6002.1999863894298</v>
      </c>
      <c r="KL108" s="31">
        <f t="shared" si="1739"/>
        <v>6002.1999863894298</v>
      </c>
      <c r="KM108" s="31">
        <f t="shared" si="1739"/>
        <v>6002.1999863894298</v>
      </c>
    </row>
    <row r="109" spans="1:299" s="45" customFormat="1">
      <c r="A109" s="122"/>
      <c r="B109" s="32"/>
      <c r="C109" s="199"/>
      <c r="D109" s="199"/>
      <c r="E109" s="199"/>
      <c r="F109" s="199"/>
      <c r="G109" s="199"/>
      <c r="H109" s="199"/>
      <c r="I109" s="199"/>
      <c r="J109" s="199"/>
      <c r="K109" s="199"/>
      <c r="L109" s="199"/>
      <c r="M109" s="199"/>
      <c r="N109" s="199"/>
      <c r="O109" s="199"/>
      <c r="P109" s="199"/>
      <c r="Q109" s="199"/>
      <c r="R109" s="199"/>
      <c r="S109" s="107"/>
      <c r="T109" s="199"/>
      <c r="U109" s="199"/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199"/>
      <c r="AL109" s="199"/>
      <c r="AM109" s="199"/>
      <c r="AN109" s="199"/>
      <c r="AO109" s="199"/>
      <c r="AP109" s="199"/>
      <c r="AQ109" s="199"/>
      <c r="AR109" s="199"/>
      <c r="AS109" s="199"/>
      <c r="AT109" s="199"/>
      <c r="AU109" s="199"/>
      <c r="AV109" s="199"/>
      <c r="AW109" s="199"/>
      <c r="AX109" s="199"/>
      <c r="AY109" s="199"/>
      <c r="AZ109" s="199"/>
      <c r="BA109" s="199"/>
      <c r="BB109" s="199"/>
      <c r="BC109" s="199"/>
      <c r="BD109" s="199"/>
      <c r="BE109" s="199"/>
      <c r="BF109" s="199"/>
      <c r="BG109" s="199"/>
      <c r="BH109" s="199"/>
      <c r="BI109" s="199"/>
      <c r="BJ109" s="199"/>
      <c r="BK109" s="199"/>
      <c r="BL109" s="199"/>
      <c r="BM109" s="199"/>
      <c r="BN109" s="199"/>
      <c r="BO109" s="199"/>
      <c r="BP109" s="199"/>
      <c r="BQ109" s="199"/>
      <c r="BR109" s="199"/>
      <c r="BS109" s="199"/>
      <c r="BT109" s="199"/>
      <c r="BU109" s="199"/>
      <c r="BV109" s="199"/>
      <c r="BW109" s="199"/>
      <c r="BX109" s="199"/>
      <c r="BY109" s="199"/>
      <c r="BZ109" s="199"/>
      <c r="CA109" s="199"/>
      <c r="CB109" s="199"/>
      <c r="CC109" s="199"/>
      <c r="CD109" s="199"/>
      <c r="CE109" s="199"/>
      <c r="CF109" s="199"/>
      <c r="CG109" s="199"/>
      <c r="CH109" s="199"/>
      <c r="CI109" s="199"/>
      <c r="CJ109" s="199"/>
      <c r="CK109" s="199"/>
      <c r="CL109" s="199"/>
      <c r="CM109" s="199"/>
      <c r="CN109" s="199"/>
      <c r="CO109" s="199"/>
      <c r="CP109" s="199"/>
      <c r="CQ109" s="199"/>
      <c r="CR109" s="199"/>
      <c r="CS109" s="199"/>
      <c r="CT109" s="199"/>
      <c r="CU109" s="199"/>
      <c r="CV109" s="199"/>
      <c r="CW109" s="107"/>
      <c r="CX109" s="107"/>
      <c r="CY109" s="107"/>
      <c r="CZ109" s="107"/>
      <c r="DA109" s="107"/>
      <c r="DB109" s="107"/>
      <c r="DC109" s="107"/>
      <c r="DD109" s="107"/>
      <c r="DE109" s="136"/>
      <c r="DF109" s="136"/>
      <c r="DG109" s="136"/>
      <c r="DH109" s="136"/>
      <c r="DI109" s="136"/>
      <c r="DJ109" s="107"/>
      <c r="DK109" s="107"/>
      <c r="DL109" s="107"/>
      <c r="DM109" s="107"/>
      <c r="DN109" s="206"/>
      <c r="DO109" s="107"/>
      <c r="DP109" s="107"/>
      <c r="DQ109" s="107"/>
      <c r="DW109" s="136"/>
      <c r="DX109" s="136"/>
      <c r="DY109" s="136"/>
      <c r="DZ109" s="136"/>
      <c r="EA109" s="136"/>
      <c r="EB109" s="136"/>
      <c r="EC109" s="136"/>
      <c r="FB109" s="28"/>
      <c r="FC109" s="28"/>
      <c r="FD109" s="28"/>
      <c r="FE109" s="28"/>
      <c r="FF109" s="28"/>
      <c r="FG109" s="28"/>
      <c r="FH109" s="28"/>
      <c r="FI109" s="28"/>
      <c r="FJ109" s="28"/>
      <c r="FK109" s="28"/>
      <c r="FL109" s="28"/>
      <c r="FM109" s="28"/>
      <c r="FN109" s="28"/>
      <c r="FO109" s="28"/>
      <c r="FP109" s="28"/>
      <c r="FQ109" s="28"/>
      <c r="FR109" s="28"/>
      <c r="FS109" s="28"/>
      <c r="FT109" s="28"/>
      <c r="FU109" s="28"/>
      <c r="FV109" s="28"/>
      <c r="FW109" s="28"/>
      <c r="FX109" s="28"/>
      <c r="FY109" s="28"/>
      <c r="FZ109" s="28"/>
      <c r="GA109" s="28"/>
      <c r="GB109" s="28"/>
      <c r="GC109" s="28"/>
      <c r="GD109" s="28"/>
      <c r="GE109" s="28"/>
      <c r="GF109" s="28"/>
      <c r="GG109" s="28"/>
      <c r="GH109" s="28"/>
      <c r="GI109" s="28"/>
      <c r="GJ109" s="28"/>
      <c r="GK109" s="28"/>
      <c r="GL109" s="28"/>
      <c r="GM109" s="28"/>
      <c r="GN109" s="28"/>
      <c r="GO109" s="28"/>
      <c r="GP109" s="28"/>
      <c r="GQ109" s="28"/>
      <c r="GR109" s="28"/>
      <c r="GS109" s="28"/>
      <c r="GT109" s="28"/>
      <c r="GU109" s="28"/>
      <c r="GV109" s="28"/>
      <c r="GW109" s="28"/>
      <c r="GX109" s="28"/>
      <c r="GY109" s="28"/>
      <c r="GZ109" s="28"/>
      <c r="HA109" s="28"/>
      <c r="HB109" s="28"/>
      <c r="HC109" s="28"/>
      <c r="HD109" s="28"/>
      <c r="HE109" s="28"/>
      <c r="HF109" s="28"/>
      <c r="HG109" s="28"/>
      <c r="HH109" s="28"/>
      <c r="HI109" s="28"/>
      <c r="HJ109" s="28"/>
      <c r="HK109" s="28"/>
      <c r="HL109" s="28"/>
      <c r="HM109" s="28"/>
      <c r="HN109" s="28"/>
      <c r="HO109" s="28"/>
      <c r="HP109" s="28"/>
      <c r="HQ109" s="28"/>
      <c r="HR109" s="28"/>
      <c r="HS109" s="28"/>
      <c r="HT109" s="28"/>
      <c r="HU109" s="28"/>
      <c r="HV109" s="28"/>
      <c r="HW109" s="28"/>
      <c r="HX109" s="28"/>
      <c r="HY109" s="28"/>
      <c r="HZ109" s="28"/>
      <c r="IA109" s="28"/>
      <c r="IB109" s="28"/>
      <c r="IC109" s="28"/>
      <c r="ID109" s="28"/>
      <c r="IE109" s="28"/>
      <c r="IF109" s="28"/>
      <c r="IG109" s="28"/>
      <c r="IH109" s="28"/>
      <c r="II109" s="28"/>
      <c r="IJ109" s="28"/>
      <c r="IK109" s="28"/>
      <c r="IL109" s="28"/>
      <c r="IM109" s="28"/>
      <c r="IN109" s="28"/>
      <c r="IO109" s="28"/>
      <c r="IP109" s="28"/>
      <c r="IQ109" s="28"/>
      <c r="IR109" s="28"/>
      <c r="IS109" s="28"/>
      <c r="IT109" s="28"/>
      <c r="IU109" s="28"/>
      <c r="IV109" s="28"/>
      <c r="IW109" s="28"/>
      <c r="IX109" s="28"/>
      <c r="IY109" s="28"/>
      <c r="IZ109" s="28"/>
      <c r="JA109" s="28"/>
      <c r="JB109" s="28"/>
      <c r="JC109" s="28"/>
      <c r="JD109" s="28"/>
      <c r="JE109" s="28"/>
      <c r="JF109" s="28"/>
      <c r="JG109" s="28"/>
      <c r="JH109" s="28"/>
      <c r="JI109" s="28"/>
      <c r="JJ109" s="28"/>
      <c r="JK109" s="28"/>
      <c r="JL109" s="28"/>
      <c r="JM109" s="28"/>
      <c r="JN109" s="28"/>
      <c r="JO109" s="28"/>
      <c r="JP109" s="28"/>
      <c r="JQ109" s="28"/>
      <c r="JR109" s="28"/>
      <c r="JS109" s="28"/>
      <c r="JT109" s="28"/>
      <c r="JU109" s="28"/>
      <c r="JV109" s="28"/>
      <c r="JW109" s="28"/>
      <c r="JX109" s="28"/>
      <c r="JY109" s="28"/>
      <c r="JZ109" s="28"/>
      <c r="KA109" s="28"/>
      <c r="KB109" s="28"/>
      <c r="KC109" s="28"/>
      <c r="KD109" s="28"/>
      <c r="KE109" s="28"/>
      <c r="KF109" s="28"/>
      <c r="KG109" s="28"/>
      <c r="KH109" s="28"/>
      <c r="KI109" s="28"/>
      <c r="KJ109" s="28"/>
      <c r="KK109" s="28"/>
      <c r="KL109" s="28"/>
      <c r="KM109" s="28"/>
    </row>
    <row r="110" spans="1:299" s="45" customFormat="1">
      <c r="A110" s="122"/>
      <c r="B110" s="31" t="s">
        <v>59</v>
      </c>
      <c r="C110" s="199"/>
      <c r="D110" s="199"/>
      <c r="E110" s="199"/>
      <c r="F110" s="199"/>
      <c r="G110" s="199"/>
      <c r="H110" s="199"/>
      <c r="I110" s="199"/>
      <c r="J110" s="199"/>
      <c r="K110" s="199"/>
      <c r="L110" s="199"/>
      <c r="M110" s="199"/>
      <c r="N110" s="199"/>
      <c r="O110" s="199"/>
      <c r="P110" s="199"/>
      <c r="Q110" s="199"/>
      <c r="R110" s="199"/>
      <c r="S110" s="107"/>
      <c r="T110" s="199"/>
      <c r="U110" s="199"/>
      <c r="V110" s="199"/>
      <c r="W110" s="199"/>
      <c r="X110" s="199"/>
      <c r="Y110" s="199"/>
      <c r="Z110" s="199"/>
      <c r="AA110" s="199"/>
      <c r="AB110" s="199"/>
      <c r="AC110" s="199"/>
      <c r="AD110" s="199"/>
      <c r="AE110" s="199"/>
      <c r="AF110" s="199"/>
      <c r="AG110" s="199"/>
      <c r="AH110" s="199"/>
      <c r="AI110" s="199"/>
      <c r="AJ110" s="199"/>
      <c r="AK110" s="199"/>
      <c r="AL110" s="199"/>
      <c r="AM110" s="199"/>
      <c r="AN110" s="199"/>
      <c r="AO110" s="199"/>
      <c r="AP110" s="199"/>
      <c r="AQ110" s="199"/>
      <c r="AR110" s="199"/>
      <c r="AS110" s="199"/>
      <c r="AT110" s="199"/>
      <c r="AU110" s="199"/>
      <c r="AV110" s="199"/>
      <c r="AW110" s="199"/>
      <c r="AX110" s="199"/>
      <c r="AY110" s="199"/>
      <c r="AZ110" s="199"/>
      <c r="BA110" s="199"/>
      <c r="BB110" s="199"/>
      <c r="BC110" s="199"/>
      <c r="BD110" s="199"/>
      <c r="BE110" s="199"/>
      <c r="BF110" s="199"/>
      <c r="BG110" s="199"/>
      <c r="BH110" s="199"/>
      <c r="BI110" s="199"/>
      <c r="BJ110" s="199"/>
      <c r="BK110" s="199"/>
      <c r="BL110" s="199"/>
      <c r="BM110" s="199"/>
      <c r="BN110" s="199"/>
      <c r="BO110" s="199"/>
      <c r="BP110" s="199"/>
      <c r="BQ110" s="199"/>
      <c r="BR110" s="199"/>
      <c r="BS110" s="199"/>
      <c r="BT110" s="199"/>
      <c r="BU110" s="199"/>
      <c r="BV110" s="199"/>
      <c r="BW110" s="199"/>
      <c r="BX110" s="199"/>
      <c r="BY110" s="199"/>
      <c r="BZ110" s="199"/>
      <c r="CA110" s="199"/>
      <c r="CB110" s="199"/>
      <c r="CC110" s="199"/>
      <c r="CD110" s="199"/>
      <c r="CE110" s="199"/>
      <c r="CF110" s="199"/>
      <c r="CG110" s="199"/>
      <c r="CH110" s="199"/>
      <c r="CI110" s="199"/>
      <c r="CJ110" s="199"/>
      <c r="CK110" s="199"/>
      <c r="CL110" s="199"/>
      <c r="CM110" s="199"/>
      <c r="CN110" s="199"/>
      <c r="CO110" s="199"/>
      <c r="CP110" s="199"/>
      <c r="CQ110" s="199"/>
      <c r="CR110" s="199"/>
      <c r="CS110" s="199"/>
      <c r="CT110" s="199"/>
      <c r="CU110" s="199"/>
      <c r="CV110" s="199"/>
      <c r="CW110" s="107"/>
      <c r="CX110" s="107"/>
      <c r="CY110" s="107"/>
      <c r="CZ110" s="107"/>
      <c r="DA110" s="107"/>
      <c r="DB110" s="107"/>
      <c r="DC110" s="107"/>
      <c r="DD110" s="107"/>
      <c r="DE110" s="136"/>
      <c r="DF110" s="136"/>
      <c r="DG110" s="136"/>
      <c r="DH110" s="136"/>
      <c r="DI110" s="136"/>
      <c r="DJ110" s="107"/>
      <c r="DK110" s="107"/>
      <c r="DL110" s="107"/>
      <c r="DM110" s="107"/>
      <c r="DN110" s="206"/>
      <c r="DO110" s="107"/>
      <c r="DP110" s="107"/>
      <c r="DQ110" s="107"/>
      <c r="DW110" s="136"/>
      <c r="DX110" s="136"/>
      <c r="DY110" s="136"/>
      <c r="DZ110" s="136"/>
      <c r="EA110" s="136"/>
      <c r="EB110" s="136"/>
      <c r="EC110" s="136"/>
      <c r="FB110" s="31"/>
      <c r="FC110" s="31"/>
      <c r="FD110" s="31"/>
      <c r="FE110" s="31"/>
      <c r="FF110" s="31"/>
      <c r="FG110" s="31"/>
      <c r="FH110" s="31"/>
      <c r="FI110" s="31"/>
      <c r="FJ110" s="31"/>
      <c r="FK110" s="31"/>
      <c r="FL110" s="31"/>
      <c r="FM110" s="31"/>
      <c r="FN110" s="31"/>
      <c r="FO110" s="31"/>
      <c r="FP110" s="31"/>
      <c r="FQ110" s="31"/>
      <c r="FR110" s="31"/>
      <c r="FS110" s="31"/>
      <c r="FT110" s="31"/>
      <c r="FU110" s="31"/>
      <c r="FV110" s="31"/>
      <c r="FW110" s="31"/>
      <c r="FX110" s="31"/>
      <c r="FY110" s="31"/>
      <c r="FZ110" s="31"/>
      <c r="GA110" s="31"/>
      <c r="GB110" s="31"/>
      <c r="GC110" s="31"/>
      <c r="GD110" s="31"/>
      <c r="GE110" s="31"/>
      <c r="GF110" s="31"/>
      <c r="GG110" s="31"/>
      <c r="GH110" s="31"/>
      <c r="GI110" s="31"/>
      <c r="GJ110" s="31"/>
      <c r="GK110" s="31"/>
      <c r="GL110" s="31"/>
      <c r="GM110" s="31"/>
      <c r="GN110" s="31"/>
      <c r="GO110" s="31"/>
      <c r="GP110" s="31"/>
      <c r="GQ110" s="31"/>
      <c r="GR110" s="31"/>
      <c r="GS110" s="31"/>
      <c r="GT110" s="31"/>
      <c r="GU110" s="31"/>
      <c r="GV110" s="31"/>
      <c r="GW110" s="31"/>
      <c r="GX110" s="31"/>
      <c r="GY110" s="31"/>
      <c r="GZ110" s="31"/>
      <c r="HA110" s="31"/>
      <c r="HB110" s="31"/>
      <c r="HC110" s="31"/>
      <c r="HD110" s="31"/>
      <c r="HE110" s="31"/>
      <c r="HF110" s="31"/>
      <c r="HG110" s="31"/>
      <c r="HH110" s="31"/>
      <c r="HI110" s="31"/>
      <c r="HJ110" s="31"/>
      <c r="HK110" s="31"/>
      <c r="HL110" s="31"/>
      <c r="HM110" s="31"/>
      <c r="HN110" s="31"/>
      <c r="HO110" s="31"/>
      <c r="HP110" s="31"/>
      <c r="HQ110" s="31"/>
      <c r="HR110" s="31"/>
      <c r="HS110" s="31"/>
      <c r="HT110" s="31"/>
      <c r="HU110" s="31"/>
      <c r="HV110" s="31"/>
      <c r="HW110" s="31"/>
      <c r="HX110" s="31"/>
      <c r="HY110" s="31"/>
      <c r="HZ110" s="31"/>
      <c r="IA110" s="31"/>
      <c r="IB110" s="31"/>
      <c r="IC110" s="31"/>
      <c r="ID110" s="31"/>
      <c r="IE110" s="31"/>
      <c r="IF110" s="31"/>
      <c r="IG110" s="31"/>
      <c r="IH110" s="31"/>
      <c r="II110" s="31"/>
      <c r="IJ110" s="31"/>
      <c r="IK110" s="31"/>
      <c r="IL110" s="31"/>
      <c r="IM110" s="31"/>
      <c r="IN110" s="31"/>
      <c r="IO110" s="31"/>
      <c r="IP110" s="31"/>
      <c r="IQ110" s="31"/>
      <c r="IR110" s="31"/>
      <c r="IS110" s="31"/>
      <c r="IT110" s="31"/>
      <c r="IU110" s="31"/>
      <c r="IV110" s="31"/>
      <c r="IW110" s="31"/>
      <c r="IX110" s="31"/>
      <c r="IY110" s="31"/>
      <c r="IZ110" s="31"/>
      <c r="JA110" s="31"/>
      <c r="JB110" s="31"/>
      <c r="JC110" s="31"/>
      <c r="JD110" s="31"/>
      <c r="JE110" s="31"/>
      <c r="JF110" s="31"/>
      <c r="JG110" s="31"/>
      <c r="JH110" s="31"/>
      <c r="JI110" s="31"/>
      <c r="JJ110" s="31"/>
      <c r="JK110" s="31"/>
      <c r="JL110" s="31"/>
      <c r="JM110" s="31"/>
      <c r="JN110" s="31"/>
      <c r="JO110" s="31">
        <f>'sales forecast'!C44</f>
        <v>0</v>
      </c>
      <c r="JP110" s="31">
        <f>'sales forecast'!D44</f>
        <v>0</v>
      </c>
      <c r="JQ110" s="31">
        <f>'sales forecast'!E44</f>
        <v>0</v>
      </c>
      <c r="JR110" s="31">
        <f>'sales forecast'!F44</f>
        <v>0</v>
      </c>
      <c r="JS110" s="31">
        <f>'sales forecast'!G44</f>
        <v>0</v>
      </c>
      <c r="JT110" s="31">
        <f>'sales forecast'!H44</f>
        <v>0</v>
      </c>
      <c r="JU110" s="31">
        <f>'sales forecast'!I44</f>
        <v>402.92</v>
      </c>
      <c r="JV110" s="31">
        <f>'sales forecast'!J44</f>
        <v>0</v>
      </c>
      <c r="JW110" s="31">
        <f>'sales forecast'!K44</f>
        <v>0</v>
      </c>
      <c r="JX110" s="31">
        <f>'sales forecast'!L44</f>
        <v>0</v>
      </c>
      <c r="JY110" s="31">
        <f>'sales forecast'!M44</f>
        <v>0</v>
      </c>
      <c r="JZ110" s="31">
        <f>'sales forecast'!N44</f>
        <v>0</v>
      </c>
      <c r="KA110" s="31">
        <f>'sales forecast'!O44</f>
        <v>0</v>
      </c>
      <c r="KB110" s="31">
        <f>'sales forecast'!P44</f>
        <v>0</v>
      </c>
      <c r="KC110" s="31">
        <f>'sales forecast'!Q44</f>
        <v>2547.4899999999998</v>
      </c>
      <c r="KD110" s="31">
        <f>'sales forecast'!R44</f>
        <v>0</v>
      </c>
      <c r="KE110" s="31">
        <f>'sales forecast'!S44</f>
        <v>0</v>
      </c>
      <c r="KF110" s="31">
        <f>'sales forecast'!T44</f>
        <v>1245.2</v>
      </c>
      <c r="KG110" s="31">
        <f>'sales forecast'!U44</f>
        <v>0</v>
      </c>
      <c r="KH110" s="31">
        <f>'sales forecast'!V44</f>
        <v>0</v>
      </c>
      <c r="KI110" s="31">
        <f>'sales forecast'!W44</f>
        <v>0</v>
      </c>
      <c r="KJ110" s="31">
        <f>'sales forecast'!X44</f>
        <v>0</v>
      </c>
      <c r="KK110" s="31">
        <f>'sales forecast'!Y44</f>
        <v>0</v>
      </c>
      <c r="KL110" s="31">
        <f>'sales forecast'!Z44</f>
        <v>0</v>
      </c>
      <c r="KM110" s="31">
        <f>'sales forecast'!AA44</f>
        <v>0</v>
      </c>
    </row>
    <row r="111" spans="1:299" s="45" customFormat="1">
      <c r="A111" s="122"/>
      <c r="B111" s="31" t="s">
        <v>6</v>
      </c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07"/>
      <c r="T111" s="199"/>
      <c r="U111" s="199"/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199"/>
      <c r="AL111" s="199"/>
      <c r="AM111" s="199"/>
      <c r="AN111" s="199"/>
      <c r="AO111" s="199"/>
      <c r="AP111" s="199"/>
      <c r="AQ111" s="199"/>
      <c r="AR111" s="199"/>
      <c r="AS111" s="199"/>
      <c r="AT111" s="199"/>
      <c r="AU111" s="199"/>
      <c r="AV111" s="199"/>
      <c r="AW111" s="199"/>
      <c r="AX111" s="199"/>
      <c r="AY111" s="199"/>
      <c r="AZ111" s="199"/>
      <c r="BA111" s="199"/>
      <c r="BB111" s="199"/>
      <c r="BC111" s="199"/>
      <c r="BD111" s="199"/>
      <c r="BE111" s="199"/>
      <c r="BF111" s="199"/>
      <c r="BG111" s="199"/>
      <c r="BH111" s="199"/>
      <c r="BI111" s="199"/>
      <c r="BJ111" s="199"/>
      <c r="BK111" s="199"/>
      <c r="BL111" s="199"/>
      <c r="BM111" s="199"/>
      <c r="BN111" s="199"/>
      <c r="BO111" s="199"/>
      <c r="BP111" s="199"/>
      <c r="BQ111" s="199"/>
      <c r="BR111" s="199"/>
      <c r="BS111" s="199"/>
      <c r="BT111" s="199"/>
      <c r="BU111" s="199"/>
      <c r="BV111" s="199"/>
      <c r="BW111" s="199"/>
      <c r="BX111" s="199"/>
      <c r="BY111" s="199"/>
      <c r="BZ111" s="199"/>
      <c r="CA111" s="199"/>
      <c r="CB111" s="199"/>
      <c r="CC111" s="199"/>
      <c r="CD111" s="199"/>
      <c r="CE111" s="199"/>
      <c r="CF111" s="199"/>
      <c r="CG111" s="199"/>
      <c r="CH111" s="199"/>
      <c r="CI111" s="199"/>
      <c r="CJ111" s="199"/>
      <c r="CK111" s="199"/>
      <c r="CL111" s="199"/>
      <c r="CM111" s="199"/>
      <c r="CN111" s="199"/>
      <c r="CO111" s="199"/>
      <c r="CP111" s="199"/>
      <c r="CQ111" s="199"/>
      <c r="CR111" s="199"/>
      <c r="CS111" s="199"/>
      <c r="CT111" s="199"/>
      <c r="CU111" s="199"/>
      <c r="CV111" s="199"/>
      <c r="CW111" s="107"/>
      <c r="CX111" s="107"/>
      <c r="CY111" s="107"/>
      <c r="CZ111" s="107"/>
      <c r="DA111" s="107"/>
      <c r="DB111" s="107"/>
      <c r="DC111" s="107"/>
      <c r="DD111" s="107"/>
      <c r="DE111" s="136"/>
      <c r="DF111" s="136"/>
      <c r="DG111" s="136"/>
      <c r="DH111" s="136"/>
      <c r="DI111" s="136"/>
      <c r="DJ111" s="107"/>
      <c r="DK111" s="107"/>
      <c r="DL111" s="107"/>
      <c r="DM111" s="107"/>
      <c r="DN111" s="206"/>
      <c r="DO111" s="107"/>
      <c r="DP111" s="107"/>
      <c r="DQ111" s="107"/>
      <c r="DW111" s="136"/>
      <c r="DX111" s="136"/>
      <c r="DY111" s="136"/>
      <c r="DZ111" s="136"/>
      <c r="EA111" s="136"/>
      <c r="EB111" s="136"/>
      <c r="EC111" s="136"/>
      <c r="FB111" s="31"/>
      <c r="FC111" s="31"/>
      <c r="FD111" s="31"/>
      <c r="FE111" s="31"/>
      <c r="FF111" s="31"/>
      <c r="FG111" s="31"/>
      <c r="FH111" s="31"/>
      <c r="FI111" s="31"/>
      <c r="FJ111" s="31"/>
      <c r="FK111" s="31"/>
      <c r="FL111" s="31"/>
      <c r="FM111" s="31"/>
      <c r="FN111" s="31"/>
      <c r="FO111" s="31"/>
      <c r="FP111" s="31"/>
      <c r="FQ111" s="31"/>
      <c r="FR111" s="31"/>
      <c r="FS111" s="31"/>
      <c r="FT111" s="31"/>
      <c r="FU111" s="31"/>
      <c r="FV111" s="31"/>
      <c r="FW111" s="31"/>
      <c r="FX111" s="31"/>
      <c r="FY111" s="31"/>
      <c r="FZ111" s="31"/>
      <c r="GA111" s="31"/>
      <c r="GB111" s="31"/>
      <c r="GC111" s="31"/>
      <c r="GD111" s="31"/>
      <c r="GE111" s="31"/>
      <c r="GF111" s="31"/>
      <c r="GG111" s="31"/>
      <c r="GH111" s="31"/>
      <c r="GI111" s="31"/>
      <c r="GJ111" s="31"/>
      <c r="GK111" s="31"/>
      <c r="GL111" s="31"/>
      <c r="GM111" s="31"/>
      <c r="GN111" s="31"/>
      <c r="GO111" s="31"/>
      <c r="GP111" s="31"/>
      <c r="GQ111" s="31"/>
      <c r="GR111" s="31"/>
      <c r="GS111" s="31"/>
      <c r="GT111" s="31"/>
      <c r="GU111" s="31"/>
      <c r="GV111" s="31"/>
      <c r="GW111" s="31"/>
      <c r="GX111" s="31"/>
      <c r="GY111" s="31"/>
      <c r="GZ111" s="31"/>
      <c r="HA111" s="31"/>
      <c r="HB111" s="31"/>
      <c r="HC111" s="31"/>
      <c r="HD111" s="31"/>
      <c r="HE111" s="31"/>
      <c r="HF111" s="31"/>
      <c r="HG111" s="31"/>
      <c r="HH111" s="31"/>
      <c r="HI111" s="31"/>
      <c r="HJ111" s="31"/>
      <c r="HK111" s="31"/>
      <c r="HL111" s="31"/>
      <c r="HM111" s="31"/>
      <c r="HN111" s="31"/>
      <c r="HO111" s="31"/>
      <c r="HP111" s="31"/>
      <c r="HQ111" s="31"/>
      <c r="HR111" s="31"/>
      <c r="HS111" s="31"/>
      <c r="HT111" s="31"/>
      <c r="HU111" s="31"/>
      <c r="HV111" s="31"/>
      <c r="HW111" s="31"/>
      <c r="HX111" s="31"/>
      <c r="HY111" s="31"/>
      <c r="HZ111" s="31"/>
      <c r="IA111" s="31"/>
      <c r="IB111" s="31"/>
      <c r="IC111" s="31"/>
      <c r="ID111" s="31"/>
      <c r="IE111" s="31"/>
      <c r="IF111" s="31"/>
      <c r="IG111" s="31"/>
      <c r="IH111" s="31"/>
      <c r="II111" s="31"/>
      <c r="IJ111" s="31"/>
      <c r="IK111" s="31"/>
      <c r="IL111" s="31"/>
      <c r="IM111" s="31"/>
      <c r="IN111" s="31"/>
      <c r="IO111" s="31"/>
      <c r="IP111" s="31"/>
      <c r="IQ111" s="31"/>
      <c r="IR111" s="31"/>
      <c r="IS111" s="31"/>
      <c r="IT111" s="31"/>
      <c r="IU111" s="31"/>
      <c r="IV111" s="31"/>
      <c r="IW111" s="31"/>
      <c r="IX111" s="31"/>
      <c r="IY111" s="31"/>
      <c r="IZ111" s="31"/>
      <c r="JA111" s="31"/>
      <c r="JB111" s="31"/>
      <c r="JC111" s="31"/>
      <c r="JD111" s="31"/>
      <c r="JE111" s="31"/>
      <c r="JF111" s="31"/>
      <c r="JG111" s="31"/>
      <c r="JH111" s="31"/>
      <c r="JI111" s="31"/>
      <c r="JJ111" s="31"/>
      <c r="JK111" s="31"/>
      <c r="JL111" s="31"/>
      <c r="JM111" s="31"/>
      <c r="JN111" s="31"/>
      <c r="JO111" s="31">
        <f>'sales forecast'!C46</f>
        <v>250.42642579749202</v>
      </c>
      <c r="JP111" s="31">
        <f>'sales forecast'!D46</f>
        <v>250.03294839364585</v>
      </c>
      <c r="JQ111" s="31">
        <f>'sales forecast'!E46</f>
        <v>249.53215897056893</v>
      </c>
      <c r="JR111" s="31">
        <f>'sales forecast'!F46</f>
        <v>249.53215897056893</v>
      </c>
      <c r="JS111" s="31">
        <f>'sales forecast'!G46</f>
        <v>249.53215897056893</v>
      </c>
      <c r="JT111" s="31">
        <f>'sales forecast'!H46</f>
        <v>249.53215897056893</v>
      </c>
      <c r="JU111" s="31">
        <f>'sales forecast'!I46</f>
        <v>249.53215897056893</v>
      </c>
      <c r="JV111" s="31">
        <f>'sales forecast'!J46</f>
        <v>249.82030728046476</v>
      </c>
      <c r="JW111" s="31">
        <f>'sales forecast'!K46</f>
        <v>255.13468611900643</v>
      </c>
      <c r="JX111" s="31">
        <f>'sales forecast'!L46</f>
        <v>267.60681158196934</v>
      </c>
      <c r="JY111" s="31">
        <f>'sales forecast'!M46</f>
        <v>245.96670374825024</v>
      </c>
      <c r="JZ111" s="31">
        <f>'sales forecast'!N46</f>
        <v>245.96670374825024</v>
      </c>
      <c r="KA111" s="31">
        <f>'sales forecast'!O46</f>
        <v>243.81851254210986</v>
      </c>
      <c r="KB111" s="31">
        <f>'sales forecast'!P46</f>
        <v>239.1508325395514</v>
      </c>
      <c r="KC111" s="31">
        <f>'sales forecast'!Q46</f>
        <v>239.1508325395514</v>
      </c>
      <c r="KD111" s="31">
        <f>'sales forecast'!R46</f>
        <v>236.14320078874505</v>
      </c>
      <c r="KE111" s="31">
        <f>'sales forecast'!S46</f>
        <v>236.14320078874505</v>
      </c>
      <c r="KF111" s="31">
        <f>'sales forecast'!T46</f>
        <v>233.96087060980975</v>
      </c>
      <c r="KG111" s="31">
        <f>'sales forecast'!U46</f>
        <v>231.97191640584867</v>
      </c>
      <c r="KH111" s="31">
        <f>'sales forecast'!V46</f>
        <v>231.97191640584867</v>
      </c>
      <c r="KI111" s="31">
        <f>'sales forecast'!W46</f>
        <v>231.97191640584867</v>
      </c>
      <c r="KJ111" s="31">
        <f>'sales forecast'!X46</f>
        <v>231.97191640584867</v>
      </c>
      <c r="KK111" s="31">
        <f>'sales forecast'!Y46</f>
        <v>231.97191640584867</v>
      </c>
      <c r="KL111" s="31">
        <f>'sales forecast'!Z46</f>
        <v>231.97191640584867</v>
      </c>
      <c r="KM111" s="31">
        <f>'sales forecast'!AA46</f>
        <v>231.97191640584867</v>
      </c>
    </row>
    <row r="112" spans="1:299" s="45" customFormat="1">
      <c r="A112" s="122"/>
      <c r="B112" s="31" t="s">
        <v>48</v>
      </c>
      <c r="C112" s="199"/>
      <c r="D112" s="199"/>
      <c r="E112" s="199"/>
      <c r="F112" s="199"/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07"/>
      <c r="T112" s="199"/>
      <c r="U112" s="199"/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199"/>
      <c r="AL112" s="199"/>
      <c r="AM112" s="199"/>
      <c r="AN112" s="199"/>
      <c r="AO112" s="199"/>
      <c r="AP112" s="199"/>
      <c r="AQ112" s="199"/>
      <c r="AR112" s="199"/>
      <c r="AS112" s="199"/>
      <c r="AT112" s="199"/>
      <c r="AU112" s="199"/>
      <c r="AV112" s="199"/>
      <c r="AW112" s="199"/>
      <c r="AX112" s="199"/>
      <c r="AY112" s="199"/>
      <c r="AZ112" s="199"/>
      <c r="BA112" s="199"/>
      <c r="BB112" s="199"/>
      <c r="BC112" s="199"/>
      <c r="BD112" s="199"/>
      <c r="BE112" s="199"/>
      <c r="BF112" s="199"/>
      <c r="BG112" s="199"/>
      <c r="BH112" s="199"/>
      <c r="BI112" s="199"/>
      <c r="BJ112" s="199"/>
      <c r="BK112" s="199"/>
      <c r="BL112" s="199"/>
      <c r="BM112" s="199"/>
      <c r="BN112" s="199"/>
      <c r="BO112" s="199"/>
      <c r="BP112" s="199"/>
      <c r="BQ112" s="199"/>
      <c r="BR112" s="199"/>
      <c r="BS112" s="199"/>
      <c r="BT112" s="199"/>
      <c r="BU112" s="199"/>
      <c r="BV112" s="199"/>
      <c r="BW112" s="199"/>
      <c r="BX112" s="199"/>
      <c r="BY112" s="199"/>
      <c r="BZ112" s="199"/>
      <c r="CA112" s="199"/>
      <c r="CB112" s="199"/>
      <c r="CC112" s="199"/>
      <c r="CD112" s="199"/>
      <c r="CE112" s="199"/>
      <c r="CF112" s="199"/>
      <c r="CG112" s="199"/>
      <c r="CH112" s="199"/>
      <c r="CI112" s="199"/>
      <c r="CJ112" s="199"/>
      <c r="CK112" s="199"/>
      <c r="CL112" s="199"/>
      <c r="CM112" s="199"/>
      <c r="CN112" s="199"/>
      <c r="CO112" s="199"/>
      <c r="CP112" s="199"/>
      <c r="CQ112" s="199"/>
      <c r="CR112" s="199"/>
      <c r="CS112" s="199"/>
      <c r="CT112" s="199"/>
      <c r="CU112" s="199"/>
      <c r="CV112" s="199"/>
      <c r="CW112" s="107"/>
      <c r="CX112" s="107"/>
      <c r="CY112" s="107"/>
      <c r="CZ112" s="107"/>
      <c r="DA112" s="107"/>
      <c r="DB112" s="107"/>
      <c r="DC112" s="107"/>
      <c r="DD112" s="107"/>
      <c r="DE112" s="136"/>
      <c r="DF112" s="136"/>
      <c r="DG112" s="136"/>
      <c r="DH112" s="136"/>
      <c r="DI112" s="136"/>
      <c r="DJ112" s="107"/>
      <c r="DK112" s="107"/>
      <c r="DL112" s="107"/>
      <c r="DM112" s="107"/>
      <c r="DN112" s="206"/>
      <c r="DO112" s="107"/>
      <c r="DP112" s="107"/>
      <c r="DQ112" s="107"/>
      <c r="DW112" s="136"/>
      <c r="DX112" s="136"/>
      <c r="DY112" s="136"/>
      <c r="DZ112" s="136"/>
      <c r="EA112" s="136"/>
      <c r="EB112" s="136"/>
      <c r="EC112" s="136"/>
      <c r="FB112" s="31"/>
      <c r="FC112" s="31"/>
      <c r="FD112" s="31"/>
      <c r="FE112" s="31"/>
      <c r="FF112" s="31"/>
      <c r="FG112" s="31"/>
      <c r="FH112" s="31"/>
      <c r="FI112" s="31"/>
      <c r="FJ112" s="31"/>
      <c r="FK112" s="31"/>
      <c r="FL112" s="31"/>
      <c r="FM112" s="31"/>
      <c r="FN112" s="31"/>
      <c r="FO112" s="31"/>
      <c r="FP112" s="31"/>
      <c r="FQ112" s="31"/>
      <c r="FR112" s="31"/>
      <c r="FS112" s="31"/>
      <c r="FT112" s="31"/>
      <c r="FU112" s="31"/>
      <c r="FV112" s="31"/>
      <c r="FW112" s="31"/>
      <c r="FX112" s="31"/>
      <c r="FY112" s="31"/>
      <c r="FZ112" s="31"/>
      <c r="GA112" s="31"/>
      <c r="GB112" s="31"/>
      <c r="GC112" s="31"/>
      <c r="GD112" s="31"/>
      <c r="GE112" s="31"/>
      <c r="GF112" s="31"/>
      <c r="GG112" s="31"/>
      <c r="GH112" s="31"/>
      <c r="GI112" s="31"/>
      <c r="GJ112" s="31"/>
      <c r="GK112" s="31"/>
      <c r="GL112" s="31"/>
      <c r="GM112" s="31"/>
      <c r="GN112" s="31"/>
      <c r="GO112" s="31"/>
      <c r="GP112" s="31"/>
      <c r="GQ112" s="31"/>
      <c r="GR112" s="31"/>
      <c r="GS112" s="31"/>
      <c r="GT112" s="31"/>
      <c r="GU112" s="31"/>
      <c r="GV112" s="31"/>
      <c r="GW112" s="31"/>
      <c r="GX112" s="31"/>
      <c r="GY112" s="31"/>
      <c r="GZ112" s="31"/>
      <c r="HA112" s="31"/>
      <c r="HB112" s="31"/>
      <c r="HC112" s="31"/>
      <c r="HD112" s="31"/>
      <c r="HE112" s="31"/>
      <c r="HF112" s="31"/>
      <c r="HG112" s="31"/>
      <c r="HH112" s="31"/>
      <c r="HI112" s="31"/>
      <c r="HJ112" s="31"/>
      <c r="HK112" s="31"/>
      <c r="HL112" s="31"/>
      <c r="HM112" s="31"/>
      <c r="HN112" s="31"/>
      <c r="HO112" s="31"/>
      <c r="HP112" s="31"/>
      <c r="HQ112" s="31"/>
      <c r="HR112" s="31"/>
      <c r="HS112" s="31"/>
      <c r="HT112" s="31"/>
      <c r="HU112" s="31"/>
      <c r="HV112" s="31"/>
      <c r="HW112" s="31"/>
      <c r="HX112" s="31"/>
      <c r="HY112" s="31"/>
      <c r="HZ112" s="31"/>
      <c r="IA112" s="31"/>
      <c r="IB112" s="31"/>
      <c r="IC112" s="31"/>
      <c r="ID112" s="31"/>
      <c r="IE112" s="31"/>
      <c r="IF112" s="31"/>
      <c r="IG112" s="31"/>
      <c r="IH112" s="31"/>
      <c r="II112" s="31"/>
      <c r="IJ112" s="31"/>
      <c r="IK112" s="31"/>
      <c r="IL112" s="31"/>
      <c r="IM112" s="31"/>
      <c r="IN112" s="31"/>
      <c r="IO112" s="31"/>
      <c r="IP112" s="31"/>
      <c r="IQ112" s="31"/>
      <c r="IR112" s="31"/>
      <c r="IS112" s="31"/>
      <c r="IT112" s="31"/>
      <c r="IU112" s="31"/>
      <c r="IV112" s="31"/>
      <c r="IW112" s="31"/>
      <c r="IX112" s="31"/>
      <c r="IY112" s="31"/>
      <c r="IZ112" s="31"/>
      <c r="JA112" s="31"/>
      <c r="JB112" s="31"/>
      <c r="JC112" s="31"/>
      <c r="JD112" s="31"/>
      <c r="JE112" s="31"/>
      <c r="JF112" s="31"/>
      <c r="JG112" s="31"/>
      <c r="JH112" s="31"/>
      <c r="JI112" s="31"/>
      <c r="JJ112" s="31"/>
      <c r="JK112" s="31"/>
      <c r="JL112" s="31"/>
      <c r="JM112" s="31"/>
      <c r="JN112" s="31"/>
      <c r="JO112" s="31">
        <f>'sales forecast'!C45</f>
        <v>6296.3351460585609</v>
      </c>
      <c r="JP112" s="31">
        <f>'sales forecast'!D45</f>
        <v>4515.4323253651619</v>
      </c>
      <c r="JQ112" s="31">
        <f>'sales forecast'!E45</f>
        <v>5284.7661164969522</v>
      </c>
      <c r="JR112" s="31">
        <f>'sales forecast'!F45</f>
        <v>4501.339147152491</v>
      </c>
      <c r="JS112" s="31">
        <f>'sales forecast'!G45</f>
        <v>4730.7292938767223</v>
      </c>
      <c r="JT112" s="31">
        <f>'sales forecast'!H45</f>
        <v>4708.1614517751177</v>
      </c>
      <c r="JU112" s="31">
        <f>'sales forecast'!I45</f>
        <v>5098.1832389605379</v>
      </c>
      <c r="JV112" s="31">
        <f>'sales forecast'!J45</f>
        <v>6254.4680501337007</v>
      </c>
      <c r="JW112" s="31">
        <f>'sales forecast'!K45</f>
        <v>7024.7159932277555</v>
      </c>
      <c r="JX112" s="31">
        <f>'sales forecast'!L45</f>
        <v>6832.1990570834669</v>
      </c>
      <c r="JY112" s="31">
        <f>'sales forecast'!M45</f>
        <v>6439.1711505629564</v>
      </c>
      <c r="JZ112" s="31">
        <f>'sales forecast'!N45</f>
        <v>5785.2226714554326</v>
      </c>
      <c r="KA112" s="31">
        <f>'sales forecast'!O45</f>
        <v>6067.1365817451042</v>
      </c>
      <c r="KB112" s="31">
        <f>'sales forecast'!P45</f>
        <v>7475.8226474045268</v>
      </c>
      <c r="KC112" s="31">
        <f>'sales forecast'!Q45</f>
        <v>6125.5330338973627</v>
      </c>
      <c r="KD112" s="31">
        <f>'sales forecast'!R45</f>
        <v>6212.2101246310403</v>
      </c>
      <c r="KE112" s="31">
        <f>'sales forecast'!S45</f>
        <v>5642.0579998913545</v>
      </c>
      <c r="KF112" s="31">
        <f>'sales forecast'!T45</f>
        <v>6219.4412075064602</v>
      </c>
      <c r="KG112" s="31">
        <f>'sales forecast'!U45</f>
        <v>6639.0103058255772</v>
      </c>
      <c r="KH112" s="31">
        <f>'sales forecast'!V45</f>
        <v>6057.009738306745</v>
      </c>
      <c r="KI112" s="31">
        <f>'sales forecast'!W45</f>
        <v>5822.5353202393208</v>
      </c>
      <c r="KJ112" s="31">
        <f>'sales forecast'!X45</f>
        <v>6553.7746483161282</v>
      </c>
      <c r="KK112" s="31">
        <f>'sales forecast'!Y45</f>
        <v>6937.7166785171739</v>
      </c>
      <c r="KL112" s="31">
        <f>'sales forecast'!Z45</f>
        <v>6121.1613569057899</v>
      </c>
      <c r="KM112" s="31">
        <f>'sales forecast'!AA45</f>
        <v>6239.2051221324436</v>
      </c>
    </row>
    <row r="113" spans="1:299" s="45" customFormat="1">
      <c r="A113" s="122"/>
      <c r="B113" s="32"/>
      <c r="C113" s="199"/>
      <c r="D113" s="199"/>
      <c r="E113" s="199"/>
      <c r="F113" s="199"/>
      <c r="G113" s="199"/>
      <c r="H113" s="199"/>
      <c r="I113" s="199"/>
      <c r="J113" s="199"/>
      <c r="K113" s="199"/>
      <c r="L113" s="199"/>
      <c r="M113" s="199"/>
      <c r="N113" s="199"/>
      <c r="O113" s="199"/>
      <c r="P113" s="199"/>
      <c r="Q113" s="199"/>
      <c r="R113" s="199"/>
      <c r="S113" s="107"/>
      <c r="T113" s="199"/>
      <c r="U113" s="199"/>
      <c r="V113" s="199"/>
      <c r="W113" s="199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199"/>
      <c r="AH113" s="199"/>
      <c r="AI113" s="199"/>
      <c r="AJ113" s="199"/>
      <c r="AK113" s="199"/>
      <c r="AL113" s="199"/>
      <c r="AM113" s="199"/>
      <c r="AN113" s="199"/>
      <c r="AO113" s="199"/>
      <c r="AP113" s="199"/>
      <c r="AQ113" s="199"/>
      <c r="AR113" s="199"/>
      <c r="AS113" s="199"/>
      <c r="AT113" s="199"/>
      <c r="AU113" s="199"/>
      <c r="AV113" s="199"/>
      <c r="AW113" s="199"/>
      <c r="AX113" s="199"/>
      <c r="AY113" s="199"/>
      <c r="AZ113" s="199"/>
      <c r="BA113" s="199"/>
      <c r="BB113" s="199"/>
      <c r="BC113" s="199"/>
      <c r="BD113" s="199"/>
      <c r="BE113" s="199"/>
      <c r="BF113" s="199"/>
      <c r="BG113" s="199"/>
      <c r="BH113" s="199"/>
      <c r="BI113" s="199"/>
      <c r="BJ113" s="199"/>
      <c r="BK113" s="199"/>
      <c r="BL113" s="199"/>
      <c r="BM113" s="199"/>
      <c r="BN113" s="199"/>
      <c r="BO113" s="199"/>
      <c r="BP113" s="199"/>
      <c r="BQ113" s="199"/>
      <c r="BR113" s="199"/>
      <c r="BS113" s="199"/>
      <c r="BT113" s="199"/>
      <c r="BU113" s="199"/>
      <c r="BV113" s="199"/>
      <c r="BW113" s="199"/>
      <c r="BX113" s="199"/>
      <c r="BY113" s="199"/>
      <c r="BZ113" s="199"/>
      <c r="CA113" s="199"/>
      <c r="CB113" s="199"/>
      <c r="CC113" s="199"/>
      <c r="CD113" s="199"/>
      <c r="CE113" s="199"/>
      <c r="CF113" s="199"/>
      <c r="CG113" s="199"/>
      <c r="CH113" s="199"/>
      <c r="CI113" s="199"/>
      <c r="CJ113" s="199"/>
      <c r="CK113" s="199"/>
      <c r="CL113" s="199"/>
      <c r="CM113" s="199"/>
      <c r="CN113" s="199"/>
      <c r="CO113" s="199"/>
      <c r="CP113" s="199"/>
      <c r="CQ113" s="199"/>
      <c r="CR113" s="199"/>
      <c r="CS113" s="199"/>
      <c r="CT113" s="199"/>
      <c r="CU113" s="199"/>
      <c r="CV113" s="199"/>
      <c r="CW113" s="107"/>
      <c r="CX113" s="107"/>
      <c r="CY113" s="107"/>
      <c r="CZ113" s="107"/>
      <c r="DA113" s="107"/>
      <c r="DB113" s="107"/>
      <c r="DC113" s="107"/>
      <c r="DD113" s="107"/>
      <c r="DE113" s="136"/>
      <c r="DF113" s="136"/>
      <c r="DG113" s="136"/>
      <c r="DH113" s="136"/>
      <c r="DI113" s="136"/>
      <c r="DJ113" s="107"/>
      <c r="DK113" s="107"/>
      <c r="DL113" s="107"/>
      <c r="DM113" s="107"/>
      <c r="DN113" s="206"/>
      <c r="DO113" s="107"/>
      <c r="DP113" s="107"/>
      <c r="DQ113" s="107"/>
      <c r="DW113" s="136"/>
      <c r="DX113" s="136"/>
      <c r="DY113" s="136"/>
      <c r="DZ113" s="136"/>
      <c r="EA113" s="136"/>
      <c r="EB113" s="136"/>
      <c r="EC113" s="136"/>
      <c r="FB113" s="28"/>
      <c r="FC113" s="28"/>
      <c r="FD113" s="28"/>
      <c r="FE113" s="28"/>
      <c r="FF113" s="28"/>
      <c r="FG113" s="28"/>
      <c r="FH113" s="28"/>
      <c r="FI113" s="28"/>
      <c r="FJ113" s="28"/>
      <c r="FK113" s="28"/>
      <c r="FL113" s="28"/>
      <c r="FM113" s="28"/>
      <c r="FN113" s="28"/>
      <c r="FO113" s="28"/>
      <c r="FP113" s="28"/>
      <c r="FQ113" s="28"/>
      <c r="FR113" s="28"/>
      <c r="FS113" s="28"/>
      <c r="FT113" s="28"/>
      <c r="FU113" s="28"/>
      <c r="FV113" s="28"/>
      <c r="FW113" s="28"/>
      <c r="FX113" s="28"/>
      <c r="FY113" s="28"/>
      <c r="FZ113" s="28"/>
      <c r="GA113" s="28"/>
      <c r="GB113" s="28"/>
      <c r="GC113" s="28"/>
      <c r="GD113" s="28"/>
      <c r="GE113" s="28"/>
      <c r="GF113" s="28"/>
      <c r="GG113" s="28"/>
      <c r="GH113" s="28"/>
      <c r="GI113" s="28"/>
      <c r="GJ113" s="28"/>
      <c r="GK113" s="28"/>
      <c r="GL113" s="28"/>
      <c r="GM113" s="28"/>
      <c r="GN113" s="28"/>
      <c r="GO113" s="28"/>
      <c r="GP113" s="28"/>
      <c r="GQ113" s="28"/>
      <c r="GR113" s="28"/>
      <c r="GS113" s="28"/>
      <c r="GT113" s="28"/>
      <c r="GU113" s="28"/>
      <c r="GV113" s="28"/>
      <c r="GW113" s="28"/>
      <c r="GX113" s="28"/>
      <c r="GY113" s="28"/>
      <c r="GZ113" s="28"/>
      <c r="HA113" s="28"/>
      <c r="HB113" s="28"/>
      <c r="HC113" s="28"/>
      <c r="HD113" s="28"/>
      <c r="HE113" s="28"/>
      <c r="HF113" s="28"/>
      <c r="HG113" s="28"/>
      <c r="HH113" s="28"/>
      <c r="HI113" s="28"/>
      <c r="HJ113" s="28"/>
      <c r="HK113" s="28"/>
      <c r="HL113" s="28"/>
      <c r="HM113" s="28"/>
      <c r="HN113" s="28"/>
      <c r="HO113" s="28"/>
      <c r="HP113" s="28"/>
      <c r="HQ113" s="28"/>
      <c r="HR113" s="28"/>
      <c r="HS113" s="28"/>
      <c r="HT113" s="28"/>
      <c r="HU113" s="28"/>
      <c r="HV113" s="28"/>
      <c r="HW113" s="28"/>
      <c r="HX113" s="28"/>
      <c r="HY113" s="28"/>
      <c r="HZ113" s="28"/>
      <c r="IA113" s="28"/>
      <c r="IB113" s="28"/>
      <c r="IC113" s="28"/>
      <c r="ID113" s="28"/>
      <c r="IE113" s="28"/>
      <c r="IF113" s="28"/>
      <c r="IG113" s="28"/>
      <c r="IH113" s="28"/>
      <c r="II113" s="28"/>
      <c r="IJ113" s="28"/>
      <c r="IK113" s="28"/>
      <c r="IL113" s="28"/>
      <c r="IM113" s="28"/>
      <c r="IN113" s="28"/>
      <c r="IO113" s="28"/>
      <c r="IP113" s="28"/>
      <c r="IQ113" s="28"/>
      <c r="IR113" s="28"/>
      <c r="IS113" s="28"/>
      <c r="IT113" s="28"/>
      <c r="IU113" s="28"/>
      <c r="IV113" s="28"/>
      <c r="IW113" s="28"/>
      <c r="IX113" s="28"/>
      <c r="IY113" s="28"/>
      <c r="IZ113" s="28"/>
      <c r="JA113" s="28"/>
      <c r="JB113" s="28"/>
      <c r="JC113" s="28"/>
      <c r="JD113" s="28"/>
      <c r="JE113" s="28"/>
      <c r="JF113" s="28"/>
      <c r="JG113" s="28"/>
      <c r="JH113" s="28"/>
      <c r="JI113" s="28"/>
      <c r="JJ113" s="28"/>
      <c r="JK113" s="28"/>
      <c r="JL113" s="28"/>
      <c r="JM113" s="28"/>
      <c r="JN113" s="28"/>
      <c r="JO113" s="28"/>
      <c r="JP113" s="28"/>
      <c r="JQ113" s="28"/>
      <c r="JR113" s="28"/>
      <c r="JS113" s="28"/>
      <c r="JT113" s="28"/>
      <c r="JU113" s="28"/>
      <c r="JV113" s="28"/>
      <c r="JW113" s="28"/>
      <c r="JX113" s="28"/>
      <c r="JY113" s="28"/>
      <c r="JZ113" s="28"/>
      <c r="KA113" s="28"/>
      <c r="KB113" s="28"/>
      <c r="KC113" s="28"/>
      <c r="KD113" s="28"/>
      <c r="KE113" s="28"/>
      <c r="KF113" s="28"/>
      <c r="KG113" s="28"/>
      <c r="KH113" s="28"/>
      <c r="KI113" s="28"/>
      <c r="KJ113" s="28"/>
      <c r="KK113" s="28"/>
      <c r="KL113" s="28"/>
      <c r="KM113" s="28"/>
    </row>
    <row r="114" spans="1:299" s="45" customFormat="1">
      <c r="A114" s="122"/>
      <c r="B114" s="37" t="s">
        <v>9</v>
      </c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07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  <c r="AH114" s="199"/>
      <c r="AI114" s="199"/>
      <c r="AJ114" s="199"/>
      <c r="AK114" s="199"/>
      <c r="AL114" s="199"/>
      <c r="AM114" s="199"/>
      <c r="AN114" s="199"/>
      <c r="AO114" s="199"/>
      <c r="AP114" s="199"/>
      <c r="AQ114" s="199"/>
      <c r="AR114" s="199"/>
      <c r="AS114" s="199"/>
      <c r="AT114" s="199"/>
      <c r="AU114" s="199"/>
      <c r="AV114" s="199"/>
      <c r="AW114" s="199"/>
      <c r="AX114" s="199"/>
      <c r="AY114" s="199"/>
      <c r="AZ114" s="199"/>
      <c r="BA114" s="199"/>
      <c r="BB114" s="199"/>
      <c r="BC114" s="199"/>
      <c r="BD114" s="199"/>
      <c r="BE114" s="199"/>
      <c r="BF114" s="199"/>
      <c r="BG114" s="199"/>
      <c r="BH114" s="199"/>
      <c r="BI114" s="199"/>
      <c r="BJ114" s="199"/>
      <c r="BK114" s="199"/>
      <c r="BL114" s="199"/>
      <c r="BM114" s="199"/>
      <c r="BN114" s="199"/>
      <c r="BO114" s="199"/>
      <c r="BP114" s="199"/>
      <c r="BQ114" s="199"/>
      <c r="BR114" s="199"/>
      <c r="BS114" s="199"/>
      <c r="BT114" s="199"/>
      <c r="BU114" s="199"/>
      <c r="BV114" s="199"/>
      <c r="BW114" s="199"/>
      <c r="BX114" s="199"/>
      <c r="BY114" s="199"/>
      <c r="BZ114" s="199"/>
      <c r="CA114" s="199"/>
      <c r="CB114" s="199"/>
      <c r="CC114" s="199"/>
      <c r="CD114" s="199"/>
      <c r="CE114" s="199"/>
      <c r="CF114" s="199"/>
      <c r="CG114" s="199"/>
      <c r="CH114" s="199"/>
      <c r="CI114" s="199"/>
      <c r="CJ114" s="199"/>
      <c r="CK114" s="199"/>
      <c r="CL114" s="199"/>
      <c r="CM114" s="199"/>
      <c r="CN114" s="199"/>
      <c r="CO114" s="199"/>
      <c r="CP114" s="199"/>
      <c r="CQ114" s="199"/>
      <c r="CR114" s="199"/>
      <c r="CS114" s="199"/>
      <c r="CT114" s="199"/>
      <c r="CU114" s="199"/>
      <c r="CV114" s="199"/>
      <c r="CW114" s="107"/>
      <c r="CX114" s="107"/>
      <c r="CY114" s="107"/>
      <c r="CZ114" s="107"/>
      <c r="DA114" s="107"/>
      <c r="DB114" s="107"/>
      <c r="DC114" s="107"/>
      <c r="DD114" s="107"/>
      <c r="DE114" s="136"/>
      <c r="DF114" s="136"/>
      <c r="DG114" s="136"/>
      <c r="DH114" s="136"/>
      <c r="DI114" s="136"/>
      <c r="DJ114" s="107"/>
      <c r="DK114" s="107"/>
      <c r="DL114" s="107"/>
      <c r="DM114" s="107"/>
      <c r="DN114" s="206"/>
      <c r="DO114" s="107"/>
      <c r="DP114" s="107"/>
      <c r="DQ114" s="107"/>
      <c r="DW114" s="136"/>
      <c r="DX114" s="136"/>
      <c r="DY114" s="136"/>
      <c r="DZ114" s="136"/>
      <c r="EA114" s="136"/>
      <c r="EB114" s="136"/>
      <c r="EC114" s="136"/>
      <c r="FB114" s="31"/>
      <c r="FC114" s="31"/>
      <c r="FD114" s="31"/>
      <c r="FE114" s="31"/>
      <c r="FF114" s="31"/>
      <c r="FG114" s="31"/>
      <c r="FH114" s="31"/>
      <c r="FI114" s="31"/>
      <c r="FJ114" s="31"/>
      <c r="FK114" s="31"/>
      <c r="FL114" s="31"/>
      <c r="FM114" s="31"/>
      <c r="FN114" s="31"/>
      <c r="FO114" s="31"/>
      <c r="FP114" s="31"/>
      <c r="FQ114" s="31"/>
      <c r="FR114" s="31"/>
      <c r="FS114" s="31"/>
      <c r="FT114" s="31"/>
      <c r="FU114" s="31"/>
      <c r="FV114" s="31"/>
      <c r="FW114" s="31"/>
      <c r="FX114" s="31"/>
      <c r="FY114" s="31"/>
      <c r="FZ114" s="31"/>
      <c r="GA114" s="31"/>
      <c r="GB114" s="31"/>
      <c r="GC114" s="31"/>
      <c r="GD114" s="31"/>
      <c r="GE114" s="31"/>
      <c r="GF114" s="31"/>
      <c r="GG114" s="31"/>
      <c r="GH114" s="31"/>
      <c r="GI114" s="31"/>
      <c r="GJ114" s="31"/>
      <c r="GK114" s="31"/>
      <c r="GL114" s="31"/>
      <c r="GM114" s="31"/>
      <c r="GN114" s="31"/>
      <c r="GO114" s="31"/>
      <c r="GP114" s="31"/>
      <c r="GQ114" s="31"/>
      <c r="GR114" s="31"/>
      <c r="GS114" s="31"/>
      <c r="GT114" s="31"/>
      <c r="GU114" s="31"/>
      <c r="GV114" s="31"/>
      <c r="GW114" s="31"/>
      <c r="GX114" s="31"/>
      <c r="GY114" s="31"/>
      <c r="GZ114" s="31"/>
      <c r="HA114" s="31"/>
      <c r="HB114" s="31"/>
      <c r="HC114" s="31"/>
      <c r="HD114" s="31"/>
      <c r="HE114" s="31"/>
      <c r="HF114" s="31"/>
      <c r="HG114" s="31"/>
      <c r="HH114" s="31"/>
      <c r="HI114" s="31"/>
      <c r="HJ114" s="31"/>
      <c r="HK114" s="31"/>
      <c r="HL114" s="31"/>
      <c r="HM114" s="31"/>
      <c r="HN114" s="31"/>
      <c r="HO114" s="31"/>
      <c r="HP114" s="31"/>
      <c r="HQ114" s="31"/>
      <c r="HR114" s="31"/>
      <c r="HS114" s="31"/>
      <c r="HT114" s="31"/>
      <c r="HU114" s="31"/>
      <c r="HV114" s="31"/>
      <c r="HW114" s="31"/>
      <c r="HX114" s="31"/>
      <c r="HY114" s="31"/>
      <c r="HZ114" s="31"/>
      <c r="IA114" s="31"/>
      <c r="IB114" s="31"/>
      <c r="IC114" s="31"/>
      <c r="ID114" s="31"/>
      <c r="IE114" s="31"/>
      <c r="IF114" s="31"/>
      <c r="IG114" s="31"/>
      <c r="IH114" s="31"/>
      <c r="II114" s="31"/>
      <c r="IJ114" s="31"/>
      <c r="IK114" s="31"/>
      <c r="IL114" s="31"/>
      <c r="IM114" s="31"/>
      <c r="IN114" s="31"/>
      <c r="IO114" s="31"/>
      <c r="IP114" s="31"/>
      <c r="IQ114" s="31"/>
      <c r="IR114" s="31"/>
      <c r="IS114" s="31"/>
      <c r="IT114" s="31"/>
      <c r="IU114" s="31"/>
      <c r="IV114" s="31"/>
      <c r="IW114" s="31"/>
      <c r="IX114" s="31"/>
      <c r="IY114" s="31"/>
      <c r="IZ114" s="31"/>
      <c r="JA114" s="31"/>
      <c r="JB114" s="31"/>
      <c r="JC114" s="31"/>
      <c r="JD114" s="31"/>
      <c r="JE114" s="31"/>
      <c r="JF114" s="31"/>
      <c r="JG114" s="31"/>
      <c r="JH114" s="31"/>
      <c r="JI114" s="31"/>
      <c r="JJ114" s="31"/>
      <c r="JK114" s="31"/>
      <c r="JL114" s="31"/>
      <c r="JM114" s="31"/>
      <c r="JN114" s="31"/>
      <c r="JO114" s="31">
        <f t="shared" ref="JO114" si="1740">JN108-JO111-JO112-JO110</f>
        <v>-4216.7615718560528</v>
      </c>
      <c r="JP114" s="31">
        <f t="shared" ref="JP114" si="1741">JO108-JP111-JP112-JP110</f>
        <v>-4765.4652737588076</v>
      </c>
      <c r="JQ114" s="31">
        <f t="shared" ref="JQ114" si="1742">JP108-JQ111-JQ112-JQ110</f>
        <v>-3204.2982754675213</v>
      </c>
      <c r="JR114" s="31">
        <f t="shared" ref="JR114" si="1743">JQ108-JR111-JR112-JR110</f>
        <v>4569.1286938769399</v>
      </c>
      <c r="JS114" s="31">
        <f t="shared" ref="JS114" si="1744">JR108-JS111-JS112-JS110</f>
        <v>-4980.2614528472914</v>
      </c>
      <c r="JT114" s="31">
        <f t="shared" ref="JT114" si="1745">JS108-JT111-JT112-JT110</f>
        <v>-2581.0936107456869</v>
      </c>
      <c r="JU114" s="31">
        <f t="shared" ref="JU114" si="1746">JT108-JU111-JU112-JU110</f>
        <v>3382.9646020688933</v>
      </c>
      <c r="JV114" s="31">
        <f t="shared" ref="JV114" si="1747">JU108-JV111-JV112-JV110</f>
        <v>-6504.2883574141651</v>
      </c>
      <c r="JW114" s="31">
        <f t="shared" ref="JW114" si="1748">JV108-JW111-JW112-JW110</f>
        <v>-7279.8506793467623</v>
      </c>
      <c r="JX114" s="31">
        <f t="shared" ref="JX114" si="1749">JW108-JX111-JX112-JX110</f>
        <v>-7099.8058686654358</v>
      </c>
      <c r="JY114" s="31">
        <f t="shared" ref="JY114" si="1750">JX108-JY111-JY112-JY110</f>
        <v>-4308.5378543112074</v>
      </c>
      <c r="JZ114" s="31">
        <f t="shared" ref="JZ114" si="1751">JY108-JZ111-JZ112-JZ110</f>
        <v>-1813.8893752036829</v>
      </c>
      <c r="KA114" s="31">
        <f t="shared" ref="KA114" si="1752">JZ108-KA111-KA112-KA110</f>
        <v>-2862.5550942872142</v>
      </c>
      <c r="KB114" s="31">
        <f t="shared" ref="KB114" si="1753">KA108-KB111-KB112-KB110</f>
        <v>-585.17347994407828</v>
      </c>
      <c r="KC114" s="31">
        <f t="shared" ref="KC114" si="1754">KB108-KC111-KC112-KC110</f>
        <v>2341.7261335630856</v>
      </c>
      <c r="KD114" s="31">
        <f t="shared" ref="KD114" si="1755">KC108-KD111-KD112-KD110</f>
        <v>-3535.8533254197855</v>
      </c>
      <c r="KE114" s="31">
        <f t="shared" ref="KE114" si="1756">KD108-KE111-KE112-KE110</f>
        <v>442.50548113611603</v>
      </c>
      <c r="KF114" s="31">
        <f t="shared" ref="KF114" si="1757">KE108-KF111-KF112-KF110</f>
        <v>2595.0764356514283</v>
      </c>
      <c r="KG114" s="31">
        <f t="shared" ref="KG114" si="1758">KF108-KG111-KG112-KG110</f>
        <v>-4045.7505607120384</v>
      </c>
      <c r="KH114" s="31">
        <f t="shared" ref="KH114" si="1759">KG108-KH111-KH112-KH110</f>
        <v>-1393.2553034260191</v>
      </c>
      <c r="KI114" s="31">
        <f t="shared" ref="KI114" si="1760">KH108-KI111-KI112-KI110</f>
        <v>-2770.3219735054508</v>
      </c>
      <c r="KJ114" s="31">
        <f t="shared" ref="KJ114" si="1761">KI108-KJ111-KJ112-KJ110</f>
        <v>2198.2012538870549</v>
      </c>
      <c r="KK114" s="31">
        <f t="shared" ref="KK114" si="1762">KJ108-KK111-KK112-KK110</f>
        <v>-2964.0671191640859</v>
      </c>
      <c r="KL114" s="31">
        <f t="shared" ref="KL114" si="1763">KK108-KL111-KL112-KL110</f>
        <v>-350.93328692220894</v>
      </c>
      <c r="KM114" s="31">
        <f t="shared" ref="KM114" si="1764">KL108-KM111-KM112-KM110</f>
        <v>-468.97705214886264</v>
      </c>
    </row>
    <row r="115" spans="1:299" s="45" customFormat="1">
      <c r="A115" s="122"/>
      <c r="B115" s="37" t="s">
        <v>10</v>
      </c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07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  <c r="AH115" s="199"/>
      <c r="AI115" s="199"/>
      <c r="AJ115" s="199"/>
      <c r="AK115" s="199"/>
      <c r="AL115" s="199"/>
      <c r="AM115" s="199"/>
      <c r="AN115" s="199"/>
      <c r="AO115" s="199"/>
      <c r="AP115" s="199"/>
      <c r="AQ115" s="199"/>
      <c r="AR115" s="199"/>
      <c r="AS115" s="199"/>
      <c r="AT115" s="199"/>
      <c r="AU115" s="199"/>
      <c r="AV115" s="199"/>
      <c r="AW115" s="199"/>
      <c r="AX115" s="199"/>
      <c r="AY115" s="199"/>
      <c r="AZ115" s="199"/>
      <c r="BA115" s="199"/>
      <c r="BB115" s="199"/>
      <c r="BC115" s="199"/>
      <c r="BD115" s="199"/>
      <c r="BE115" s="199"/>
      <c r="BF115" s="199"/>
      <c r="BG115" s="199"/>
      <c r="BH115" s="199"/>
      <c r="BI115" s="199"/>
      <c r="BJ115" s="199"/>
      <c r="BK115" s="199"/>
      <c r="BL115" s="199"/>
      <c r="BM115" s="199"/>
      <c r="BN115" s="199"/>
      <c r="BO115" s="199"/>
      <c r="BP115" s="199"/>
      <c r="BQ115" s="199"/>
      <c r="BR115" s="199"/>
      <c r="BS115" s="199"/>
      <c r="BT115" s="199"/>
      <c r="BU115" s="199"/>
      <c r="BV115" s="199"/>
      <c r="BW115" s="199"/>
      <c r="BX115" s="199"/>
      <c r="BY115" s="199"/>
      <c r="BZ115" s="199"/>
      <c r="CA115" s="199"/>
      <c r="CB115" s="199"/>
      <c r="CC115" s="199"/>
      <c r="CD115" s="199"/>
      <c r="CE115" s="199"/>
      <c r="CF115" s="199"/>
      <c r="CG115" s="199"/>
      <c r="CH115" s="199"/>
      <c r="CI115" s="199"/>
      <c r="CJ115" s="199"/>
      <c r="CK115" s="199"/>
      <c r="CL115" s="199"/>
      <c r="CM115" s="199"/>
      <c r="CN115" s="199"/>
      <c r="CO115" s="199"/>
      <c r="CP115" s="199"/>
      <c r="CQ115" s="199"/>
      <c r="CR115" s="199"/>
      <c r="CS115" s="199"/>
      <c r="CT115" s="199"/>
      <c r="CU115" s="199"/>
      <c r="CV115" s="199"/>
      <c r="CW115" s="107"/>
      <c r="CX115" s="107"/>
      <c r="CY115" s="107"/>
      <c r="CZ115" s="107"/>
      <c r="DA115" s="107"/>
      <c r="DB115" s="107"/>
      <c r="DC115" s="107"/>
      <c r="DD115" s="107"/>
      <c r="DE115" s="136"/>
      <c r="DF115" s="136"/>
      <c r="DG115" s="136"/>
      <c r="DH115" s="136"/>
      <c r="DI115" s="136"/>
      <c r="DJ115" s="107"/>
      <c r="DK115" s="107"/>
      <c r="DL115" s="107"/>
      <c r="DM115" s="107"/>
      <c r="DN115" s="206"/>
      <c r="DO115" s="107"/>
      <c r="DP115" s="107"/>
      <c r="DQ115" s="107"/>
      <c r="DW115" s="136"/>
      <c r="DX115" s="136"/>
      <c r="DY115" s="136"/>
      <c r="DZ115" s="136"/>
      <c r="EA115" s="136"/>
      <c r="EB115" s="136"/>
      <c r="EC115" s="136"/>
      <c r="FB115" s="31"/>
      <c r="FC115" s="31"/>
      <c r="FD115" s="31"/>
      <c r="FE115" s="31"/>
      <c r="FF115" s="31"/>
      <c r="FG115" s="31"/>
      <c r="FH115" s="31"/>
      <c r="FI115" s="31"/>
      <c r="FJ115" s="31"/>
      <c r="FK115" s="31"/>
      <c r="FL115" s="31"/>
      <c r="FM115" s="31"/>
      <c r="FN115" s="31"/>
      <c r="FO115" s="31"/>
      <c r="FP115" s="31"/>
      <c r="FQ115" s="31"/>
      <c r="FR115" s="31"/>
      <c r="FS115" s="31"/>
      <c r="FT115" s="31"/>
      <c r="FU115" s="31"/>
      <c r="FV115" s="31"/>
      <c r="FW115" s="31"/>
      <c r="FX115" s="31"/>
      <c r="FY115" s="31"/>
      <c r="FZ115" s="31"/>
      <c r="GA115" s="31"/>
      <c r="GB115" s="31"/>
      <c r="GC115" s="31"/>
      <c r="GD115" s="31"/>
      <c r="GE115" s="31"/>
      <c r="GF115" s="31"/>
      <c r="GG115" s="31"/>
      <c r="GH115" s="31"/>
      <c r="GI115" s="31"/>
      <c r="GJ115" s="31"/>
      <c r="GK115" s="31"/>
      <c r="GL115" s="31"/>
      <c r="GM115" s="31"/>
      <c r="GN115" s="31"/>
      <c r="GO115" s="31"/>
      <c r="GP115" s="31"/>
      <c r="GQ115" s="31"/>
      <c r="GR115" s="31"/>
      <c r="GS115" s="31"/>
      <c r="GT115" s="31"/>
      <c r="GU115" s="31"/>
      <c r="GV115" s="31"/>
      <c r="GW115" s="31"/>
      <c r="GX115" s="31"/>
      <c r="GY115" s="31"/>
      <c r="GZ115" s="31"/>
      <c r="HA115" s="31"/>
      <c r="HB115" s="31"/>
      <c r="HC115" s="31"/>
      <c r="HD115" s="31"/>
      <c r="HE115" s="31"/>
      <c r="HF115" s="31"/>
      <c r="HG115" s="31"/>
      <c r="HH115" s="31"/>
      <c r="HI115" s="31"/>
      <c r="HJ115" s="31"/>
      <c r="HK115" s="31"/>
      <c r="HL115" s="31"/>
      <c r="HM115" s="31"/>
      <c r="HN115" s="31"/>
      <c r="HO115" s="31"/>
      <c r="HP115" s="31"/>
      <c r="HQ115" s="31"/>
      <c r="HR115" s="31"/>
      <c r="HS115" s="31"/>
      <c r="HT115" s="31"/>
      <c r="HU115" s="31"/>
      <c r="HV115" s="31"/>
      <c r="HW115" s="31"/>
      <c r="HX115" s="31"/>
      <c r="HY115" s="31"/>
      <c r="HZ115" s="31"/>
      <c r="IA115" s="31"/>
      <c r="IB115" s="31"/>
      <c r="IC115" s="31"/>
      <c r="ID115" s="31"/>
      <c r="IE115" s="31"/>
      <c r="IF115" s="31"/>
      <c r="IG115" s="31"/>
      <c r="IH115" s="31"/>
      <c r="II115" s="31"/>
      <c r="IJ115" s="31"/>
      <c r="IK115" s="31"/>
      <c r="IL115" s="31"/>
      <c r="IM115" s="31"/>
      <c r="IN115" s="31"/>
      <c r="IO115" s="31"/>
      <c r="IP115" s="31"/>
      <c r="IQ115" s="31"/>
      <c r="IR115" s="31"/>
      <c r="IS115" s="31"/>
      <c r="IT115" s="31"/>
      <c r="IU115" s="31"/>
      <c r="IV115" s="31"/>
      <c r="IW115" s="31"/>
      <c r="IX115" s="31"/>
      <c r="IY115" s="31"/>
      <c r="IZ115" s="31"/>
      <c r="JA115" s="31"/>
      <c r="JB115" s="31"/>
      <c r="JC115" s="31"/>
      <c r="JD115" s="31"/>
      <c r="JE115" s="31"/>
      <c r="JF115" s="31"/>
      <c r="JG115" s="31"/>
      <c r="JH115" s="31"/>
      <c r="JI115" s="31"/>
      <c r="JJ115" s="31"/>
      <c r="JK115" s="31"/>
      <c r="JL115" s="31"/>
      <c r="JM115" s="31"/>
      <c r="JN115" s="31"/>
      <c r="JO115" s="31">
        <f t="shared" ref="JO115" si="1765">JO114+JN115</f>
        <v>-4216.7615718560528</v>
      </c>
      <c r="JP115" s="31">
        <f t="shared" ref="JP115" si="1766">JP114+JO115</f>
        <v>-8982.2268456148595</v>
      </c>
      <c r="JQ115" s="31">
        <f t="shared" ref="JQ115" si="1767">JQ114+JP115</f>
        <v>-12186.525121082381</v>
      </c>
      <c r="JR115" s="31">
        <f t="shared" ref="JR115" si="1768">JR114+JQ115</f>
        <v>-7617.3964272054409</v>
      </c>
      <c r="JS115" s="31">
        <f t="shared" ref="JS115" si="1769">JS114+JR115</f>
        <v>-12597.657880052731</v>
      </c>
      <c r="JT115" s="31">
        <f t="shared" ref="JT115" si="1770">JT114+JS115</f>
        <v>-15178.751490798419</v>
      </c>
      <c r="JU115" s="31">
        <f t="shared" ref="JU115" si="1771">JU114+JT115</f>
        <v>-11795.786888729526</v>
      </c>
      <c r="JV115" s="31">
        <f t="shared" ref="JV115" si="1772">JV114+JU115</f>
        <v>-18300.075246143693</v>
      </c>
      <c r="JW115" s="31">
        <f t="shared" ref="JW115" si="1773">JW114+JV115</f>
        <v>-25579.925925490454</v>
      </c>
      <c r="JX115" s="31">
        <f t="shared" ref="JX115" si="1774">JX114+JW115</f>
        <v>-32679.73179415589</v>
      </c>
      <c r="JY115" s="31">
        <f t="shared" ref="JY115" si="1775">JY114+JX115</f>
        <v>-36988.269648467096</v>
      </c>
      <c r="JZ115" s="31">
        <f t="shared" ref="JZ115" si="1776">JZ114+JY115</f>
        <v>-38802.159023670778</v>
      </c>
      <c r="KA115" s="31">
        <f t="shared" ref="KA115" si="1777">KA114+JZ115</f>
        <v>-41664.714117957992</v>
      </c>
      <c r="KB115" s="31">
        <f t="shared" ref="KB115" si="1778">KB114+KA115</f>
        <v>-42249.887597902067</v>
      </c>
      <c r="KC115" s="31">
        <f t="shared" ref="KC115" si="1779">KC114+KB115</f>
        <v>-39908.161464338984</v>
      </c>
      <c r="KD115" s="31">
        <f t="shared" ref="KD115" si="1780">KD114+KC115</f>
        <v>-43444.014789758767</v>
      </c>
      <c r="KE115" s="31">
        <f t="shared" ref="KE115" si="1781">KE114+KD115</f>
        <v>-43001.509308622648</v>
      </c>
      <c r="KF115" s="31">
        <f t="shared" ref="KF115" si="1782">KF114+KE115</f>
        <v>-40406.432872971222</v>
      </c>
      <c r="KG115" s="31">
        <f t="shared" ref="KG115" si="1783">KG114+KF115</f>
        <v>-44452.183433683262</v>
      </c>
      <c r="KH115" s="31">
        <f t="shared" ref="KH115" si="1784">KH114+KG115</f>
        <v>-45845.438737109282</v>
      </c>
      <c r="KI115" s="31">
        <f t="shared" ref="KI115" si="1785">KI114+KH115</f>
        <v>-48615.760710614733</v>
      </c>
      <c r="KJ115" s="31">
        <f t="shared" ref="KJ115" si="1786">KJ114+KI115</f>
        <v>-46417.559456727678</v>
      </c>
      <c r="KK115" s="31">
        <f t="shared" ref="KK115" si="1787">KK114+KJ115</f>
        <v>-49381.626575891765</v>
      </c>
      <c r="KL115" s="31">
        <f t="shared" ref="KL115" si="1788">KL114+KK115</f>
        <v>-49732.559862813971</v>
      </c>
      <c r="KM115" s="31">
        <f t="shared" ref="KM115" si="1789">KM114+KL115</f>
        <v>-50201.536914962831</v>
      </c>
    </row>
    <row r="116" spans="1:299" s="45" customFormat="1">
      <c r="A116" s="122"/>
      <c r="B116" s="38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07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199"/>
      <c r="AH116" s="199"/>
      <c r="AI116" s="199"/>
      <c r="AJ116" s="199"/>
      <c r="AK116" s="199"/>
      <c r="AL116" s="199"/>
      <c r="AM116" s="199"/>
      <c r="AN116" s="199"/>
      <c r="AO116" s="199"/>
      <c r="AP116" s="199"/>
      <c r="AQ116" s="199"/>
      <c r="AR116" s="199"/>
      <c r="AS116" s="199"/>
      <c r="AT116" s="199"/>
      <c r="AU116" s="199"/>
      <c r="AV116" s="199"/>
      <c r="AW116" s="199"/>
      <c r="AX116" s="199"/>
      <c r="AY116" s="199"/>
      <c r="AZ116" s="199"/>
      <c r="BA116" s="199"/>
      <c r="BB116" s="199"/>
      <c r="BC116" s="199"/>
      <c r="BD116" s="199"/>
      <c r="BE116" s="199"/>
      <c r="BF116" s="199"/>
      <c r="BG116" s="199"/>
      <c r="BH116" s="199"/>
      <c r="BI116" s="199"/>
      <c r="BJ116" s="199"/>
      <c r="BK116" s="199"/>
      <c r="BL116" s="199"/>
      <c r="BM116" s="199"/>
      <c r="BN116" s="199"/>
      <c r="BO116" s="199"/>
      <c r="BP116" s="199"/>
      <c r="BQ116" s="199"/>
      <c r="BR116" s="199"/>
      <c r="BS116" s="199"/>
      <c r="BT116" s="199"/>
      <c r="BU116" s="199"/>
      <c r="BV116" s="199"/>
      <c r="BW116" s="199"/>
      <c r="BX116" s="199"/>
      <c r="BY116" s="199"/>
      <c r="BZ116" s="199"/>
      <c r="CA116" s="199"/>
      <c r="CB116" s="199"/>
      <c r="CC116" s="199"/>
      <c r="CD116" s="199"/>
      <c r="CE116" s="199"/>
      <c r="CF116" s="199"/>
      <c r="CG116" s="199"/>
      <c r="CH116" s="199"/>
      <c r="CI116" s="199"/>
      <c r="CJ116" s="199"/>
      <c r="CK116" s="199"/>
      <c r="CL116" s="199"/>
      <c r="CM116" s="199"/>
      <c r="CN116" s="199"/>
      <c r="CO116" s="199"/>
      <c r="CP116" s="199"/>
      <c r="CQ116" s="199"/>
      <c r="CR116" s="199"/>
      <c r="CS116" s="199"/>
      <c r="CT116" s="199"/>
      <c r="CU116" s="199"/>
      <c r="CV116" s="199"/>
      <c r="CW116" s="107"/>
      <c r="CX116" s="107"/>
      <c r="CY116" s="107"/>
      <c r="CZ116" s="107"/>
      <c r="DA116" s="107"/>
      <c r="DB116" s="107"/>
      <c r="DC116" s="107"/>
      <c r="DD116" s="107"/>
      <c r="DE116" s="136"/>
      <c r="DF116" s="136"/>
      <c r="DG116" s="136"/>
      <c r="DH116" s="136"/>
      <c r="DI116" s="136"/>
      <c r="DJ116" s="107"/>
      <c r="DK116" s="107"/>
      <c r="DL116" s="107"/>
      <c r="DM116" s="107"/>
      <c r="DN116" s="206"/>
      <c r="DO116" s="107"/>
      <c r="DP116" s="107"/>
      <c r="DQ116" s="107"/>
      <c r="DW116" s="136"/>
      <c r="DX116" s="136"/>
      <c r="DY116" s="136"/>
      <c r="DZ116" s="136"/>
      <c r="EA116" s="136"/>
      <c r="EB116" s="136"/>
      <c r="EC116" s="136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  <c r="IQ116" s="18"/>
      <c r="IR116" s="18"/>
      <c r="IS116" s="18"/>
      <c r="IT116" s="18"/>
      <c r="IU116" s="18"/>
      <c r="IV116" s="18"/>
      <c r="IW116" s="18"/>
      <c r="IX116" s="18"/>
      <c r="IY116" s="18"/>
      <c r="IZ116" s="18"/>
      <c r="JA116" s="18"/>
      <c r="JB116" s="18"/>
      <c r="JC116" s="18"/>
      <c r="JD116" s="18"/>
      <c r="JE116" s="18"/>
      <c r="JF116" s="18"/>
      <c r="JG116" s="18"/>
      <c r="JH116" s="18"/>
      <c r="JI116" s="18"/>
      <c r="JJ116" s="18"/>
      <c r="JK116" s="18"/>
      <c r="JL116" s="18"/>
      <c r="JM116" s="18"/>
      <c r="JN116" s="18"/>
      <c r="JO116" s="18"/>
      <c r="JP116" s="18"/>
      <c r="JQ116" s="18"/>
      <c r="JR116" s="18"/>
      <c r="JS116" s="18"/>
      <c r="JT116" s="18"/>
      <c r="JU116" s="18"/>
      <c r="JV116" s="18"/>
      <c r="JW116" s="18"/>
      <c r="JX116" s="18"/>
      <c r="JY116" s="18"/>
      <c r="JZ116" s="18"/>
      <c r="KA116" s="18"/>
      <c r="KB116" s="18"/>
      <c r="KC116" s="18"/>
      <c r="KD116" s="18"/>
      <c r="KE116" s="18"/>
      <c r="KF116" s="18"/>
      <c r="KG116" s="18"/>
      <c r="KH116" s="18"/>
      <c r="KI116" s="18"/>
      <c r="KJ116" s="18"/>
      <c r="KK116" s="18"/>
      <c r="KL116" s="18"/>
      <c r="KM116" s="18"/>
    </row>
    <row r="117" spans="1:299" s="45" customFormat="1">
      <c r="A117" s="120">
        <v>138664</v>
      </c>
      <c r="B117" s="27" t="s">
        <v>43</v>
      </c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07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199"/>
      <c r="AH117" s="199"/>
      <c r="AI117" s="199"/>
      <c r="AJ117" s="199"/>
      <c r="AK117" s="199"/>
      <c r="AL117" s="199"/>
      <c r="AM117" s="199"/>
      <c r="AN117" s="199"/>
      <c r="AO117" s="199"/>
      <c r="AP117" s="199"/>
      <c r="AQ117" s="199"/>
      <c r="AR117" s="199"/>
      <c r="AS117" s="199"/>
      <c r="AT117" s="199"/>
      <c r="AU117" s="199"/>
      <c r="AV117" s="199"/>
      <c r="AW117" s="199"/>
      <c r="AX117" s="199"/>
      <c r="AY117" s="199"/>
      <c r="AZ117" s="199"/>
      <c r="BA117" s="199"/>
      <c r="BB117" s="199"/>
      <c r="BC117" s="199"/>
      <c r="BD117" s="199"/>
      <c r="BE117" s="199"/>
      <c r="BF117" s="199"/>
      <c r="BG117" s="199"/>
      <c r="BH117" s="199"/>
      <c r="BI117" s="199"/>
      <c r="BJ117" s="199"/>
      <c r="BK117" s="199"/>
      <c r="BL117" s="199"/>
      <c r="BM117" s="199"/>
      <c r="BN117" s="199"/>
      <c r="BO117" s="199"/>
      <c r="BP117" s="199"/>
      <c r="BQ117" s="199"/>
      <c r="BR117" s="199"/>
      <c r="BS117" s="199"/>
      <c r="BT117" s="199"/>
      <c r="BU117" s="199"/>
      <c r="BV117" s="199"/>
      <c r="BW117" s="199"/>
      <c r="BX117" s="199"/>
      <c r="BY117" s="199"/>
      <c r="BZ117" s="199"/>
      <c r="CA117" s="199"/>
      <c r="CB117" s="199"/>
      <c r="CC117" s="199"/>
      <c r="CD117" s="199"/>
      <c r="CE117" s="199"/>
      <c r="CF117" s="199"/>
      <c r="CG117" s="199"/>
      <c r="CH117" s="199"/>
      <c r="CI117" s="199"/>
      <c r="CJ117" s="199"/>
      <c r="CK117" s="199"/>
      <c r="CL117" s="199"/>
      <c r="CM117" s="199"/>
      <c r="CN117" s="199"/>
      <c r="CO117" s="199"/>
      <c r="CP117" s="199"/>
      <c r="CQ117" s="199"/>
      <c r="CR117" s="199"/>
      <c r="CS117" s="199"/>
      <c r="CT117" s="199"/>
      <c r="CU117" s="199"/>
      <c r="CV117" s="199"/>
      <c r="CW117" s="107"/>
      <c r="CX117" s="107"/>
      <c r="CY117" s="107"/>
      <c r="CZ117" s="107"/>
      <c r="DA117" s="107"/>
      <c r="DB117" s="107"/>
      <c r="DC117" s="107"/>
      <c r="DD117" s="107"/>
      <c r="DE117" s="136"/>
      <c r="DF117" s="136"/>
      <c r="DG117" s="136"/>
      <c r="DH117" s="136"/>
      <c r="DI117" s="136"/>
      <c r="DJ117" s="107"/>
      <c r="DK117" s="107"/>
      <c r="DL117" s="107"/>
      <c r="DM117" s="107"/>
      <c r="DN117" s="206"/>
      <c r="DO117" s="107"/>
      <c r="DP117" s="107"/>
      <c r="DQ117" s="107"/>
      <c r="DW117" s="136"/>
      <c r="DX117" s="136"/>
      <c r="DY117" s="136"/>
      <c r="DZ117" s="136"/>
      <c r="EA117" s="136"/>
      <c r="EB117" s="136"/>
      <c r="EC117" s="136"/>
      <c r="FB117" s="48"/>
      <c r="FC117" s="48">
        <v>97431</v>
      </c>
      <c r="FD117" s="48"/>
      <c r="FE117" s="48">
        <v>112736</v>
      </c>
      <c r="FF117" s="48">
        <v>125942</v>
      </c>
      <c r="FG117" s="48">
        <v>133334</v>
      </c>
      <c r="FH117" s="48">
        <v>132130</v>
      </c>
      <c r="FI117" s="48">
        <v>138673</v>
      </c>
      <c r="FJ117" s="48">
        <v>132036</v>
      </c>
      <c r="FK117" s="48">
        <v>127803</v>
      </c>
      <c r="FL117" s="48">
        <v>120955</v>
      </c>
      <c r="FM117" s="48">
        <v>132231</v>
      </c>
      <c r="FN117" s="48">
        <v>135622</v>
      </c>
      <c r="FO117" s="48">
        <v>163922</v>
      </c>
      <c r="FP117" s="48">
        <v>167659</v>
      </c>
      <c r="FQ117" s="48">
        <v>158635</v>
      </c>
      <c r="FR117" s="48">
        <v>161103</v>
      </c>
      <c r="FS117" s="48">
        <v>158384</v>
      </c>
      <c r="FT117" s="48"/>
      <c r="FU117" s="48">
        <v>144736</v>
      </c>
      <c r="FV117" s="48">
        <v>143044</v>
      </c>
      <c r="FW117" s="48">
        <v>152118</v>
      </c>
      <c r="FX117" s="48">
        <v>173952</v>
      </c>
      <c r="FY117" s="48">
        <v>183716</v>
      </c>
      <c r="FZ117" s="48">
        <v>188514</v>
      </c>
      <c r="GA117" s="48">
        <v>177557</v>
      </c>
      <c r="GB117" s="48">
        <v>171780</v>
      </c>
      <c r="GC117" s="48">
        <v>172917</v>
      </c>
      <c r="GD117" s="48">
        <v>175984</v>
      </c>
      <c r="GE117" s="48"/>
      <c r="GF117" s="48">
        <v>171198</v>
      </c>
      <c r="GG117" s="48">
        <v>202931</v>
      </c>
      <c r="GH117" s="48">
        <v>210247</v>
      </c>
      <c r="GI117" s="48">
        <v>210482</v>
      </c>
      <c r="GJ117" s="48">
        <v>217552</v>
      </c>
      <c r="GK117" s="48">
        <v>219025</v>
      </c>
      <c r="GL117" s="48">
        <v>220613</v>
      </c>
      <c r="GM117" s="48">
        <v>235826</v>
      </c>
      <c r="GN117" s="48">
        <v>231218</v>
      </c>
      <c r="GO117" s="48">
        <v>218325</v>
      </c>
      <c r="GP117" s="48">
        <v>205998</v>
      </c>
      <c r="GQ117" s="48">
        <v>198829</v>
      </c>
      <c r="GR117" s="48">
        <v>186721</v>
      </c>
      <c r="GS117" s="48">
        <v>182604</v>
      </c>
      <c r="GT117" s="48">
        <v>174819</v>
      </c>
      <c r="GU117" s="48">
        <v>168674</v>
      </c>
      <c r="GV117" s="48">
        <v>164236</v>
      </c>
      <c r="GW117" s="48"/>
      <c r="GX117" s="48"/>
      <c r="GY117" s="48">
        <v>144191</v>
      </c>
      <c r="GZ117" s="48">
        <v>143480</v>
      </c>
      <c r="HA117" s="48"/>
      <c r="HB117" s="48">
        <v>134315</v>
      </c>
      <c r="HC117" s="48">
        <v>127500</v>
      </c>
      <c r="HD117" s="48">
        <v>129630</v>
      </c>
      <c r="HE117" s="48">
        <v>126544</v>
      </c>
      <c r="HF117" s="48">
        <v>121535</v>
      </c>
      <c r="HG117" s="48">
        <v>117124</v>
      </c>
      <c r="HH117" s="48">
        <v>124787</v>
      </c>
      <c r="HI117" s="48">
        <v>125304</v>
      </c>
      <c r="HJ117" s="48">
        <v>120790</v>
      </c>
      <c r="HK117" s="48"/>
      <c r="HL117" s="48"/>
      <c r="HM117" s="48">
        <v>114630</v>
      </c>
      <c r="HN117" s="48">
        <v>115686</v>
      </c>
      <c r="HO117" s="48"/>
      <c r="HP117" s="48"/>
      <c r="HQ117" s="48"/>
      <c r="HR117" s="48"/>
      <c r="HS117" s="48"/>
      <c r="HT117" s="48">
        <v>105722</v>
      </c>
      <c r="HU117" s="27"/>
      <c r="HV117" s="27"/>
      <c r="HW117" s="27"/>
      <c r="HX117" s="48"/>
      <c r="HY117" s="48"/>
      <c r="HZ117" s="48"/>
      <c r="IA117" s="48"/>
      <c r="IB117" s="48">
        <v>98156</v>
      </c>
      <c r="IC117" s="48"/>
      <c r="ID117" s="48"/>
      <c r="IE117" s="48"/>
      <c r="IF117" s="48">
        <v>98649</v>
      </c>
      <c r="IG117" s="48"/>
      <c r="IH117" s="48"/>
      <c r="II117" s="48"/>
      <c r="IJ117" s="48"/>
      <c r="IK117" s="48"/>
      <c r="IL117" s="48"/>
      <c r="IM117" s="48"/>
      <c r="IN117" s="48"/>
      <c r="IO117" s="48">
        <v>120630</v>
      </c>
      <c r="IP117" s="48"/>
      <c r="IQ117" s="48"/>
      <c r="IR117" s="48">
        <v>133140</v>
      </c>
      <c r="IS117" s="48"/>
      <c r="IT117" s="48"/>
      <c r="IU117" s="48"/>
      <c r="IV117" s="48"/>
      <c r="IW117" s="48">
        <v>147755</v>
      </c>
      <c r="IX117" s="27"/>
      <c r="IY117" s="48">
        <v>149255</v>
      </c>
      <c r="IZ117" s="48"/>
      <c r="JA117" s="48"/>
      <c r="JB117" s="48">
        <v>184326</v>
      </c>
      <c r="JC117" s="48"/>
      <c r="JD117" s="48"/>
      <c r="JE117" s="48"/>
      <c r="JF117" s="48">
        <v>189815</v>
      </c>
      <c r="JG117" s="48">
        <v>189711</v>
      </c>
      <c r="JH117" s="48"/>
      <c r="JI117" s="48"/>
      <c r="JJ117" s="48">
        <v>183415</v>
      </c>
      <c r="JK117" s="48"/>
      <c r="JL117" s="48"/>
      <c r="JM117" s="48"/>
      <c r="JN117" s="48"/>
      <c r="JO117" s="48">
        <v>166387</v>
      </c>
      <c r="JP117" s="27">
        <f t="shared" ref="JP117" si="1790">JO117+JO114</f>
        <v>162170.23842814396</v>
      </c>
      <c r="JQ117" s="27">
        <f t="shared" ref="JQ117" si="1791">JP117+JP114</f>
        <v>157404.77315438516</v>
      </c>
      <c r="JR117" s="27">
        <f t="shared" ref="JR117" si="1792">JQ117+JQ114</f>
        <v>154200.47487891762</v>
      </c>
      <c r="JS117" s="27">
        <f t="shared" ref="JS117" si="1793">JR117+JR114</f>
        <v>158769.60357279456</v>
      </c>
      <c r="JT117" s="27">
        <f t="shared" ref="JT117" si="1794">JS117+JS114</f>
        <v>153789.34211994725</v>
      </c>
      <c r="JU117" s="27">
        <f t="shared" ref="JU117" si="1795">JT117+JT114</f>
        <v>151208.24850920157</v>
      </c>
      <c r="JV117" s="27">
        <f t="shared" ref="JV117" si="1796">JU117+JU114</f>
        <v>154591.21311127045</v>
      </c>
      <c r="JW117" s="27">
        <f t="shared" ref="JW117" si="1797">JV117+JV114</f>
        <v>148086.92475385629</v>
      </c>
      <c r="JX117" s="27">
        <f t="shared" ref="JX117" si="1798">JW117+JW114</f>
        <v>140807.07407450952</v>
      </c>
      <c r="JY117" s="27">
        <f t="shared" ref="JY117" si="1799">JX117+JX114</f>
        <v>133707.2682058441</v>
      </c>
      <c r="JZ117" s="27">
        <f t="shared" ref="JZ117" si="1800">JY117+JY114</f>
        <v>129398.7303515329</v>
      </c>
      <c r="KA117" s="27">
        <f t="shared" ref="KA117" si="1801">JZ117+JZ114</f>
        <v>127584.84097632921</v>
      </c>
      <c r="KB117" s="27">
        <f t="shared" ref="KB117" si="1802">KA117+KA114</f>
        <v>124722.28588204199</v>
      </c>
      <c r="KC117" s="27">
        <f t="shared" ref="KC117" si="1803">KB117+KB114</f>
        <v>124137.11240209792</v>
      </c>
      <c r="KD117" s="27">
        <f>KC117+KC114</f>
        <v>126478.83853566101</v>
      </c>
      <c r="KE117" s="27">
        <f t="shared" ref="KE117" si="1804">KD117+KD114</f>
        <v>122942.98521024123</v>
      </c>
      <c r="KF117" s="27">
        <f t="shared" ref="KF117" si="1805">KE117+KE114</f>
        <v>123385.49069137734</v>
      </c>
      <c r="KG117" s="27">
        <f t="shared" ref="KG117" si="1806">KF117+KF114</f>
        <v>125980.56712702877</v>
      </c>
      <c r="KH117" s="27">
        <f t="shared" ref="KH117" si="1807">KG117+KG114</f>
        <v>121934.81656631673</v>
      </c>
      <c r="KI117" s="27">
        <f t="shared" ref="KI117" si="1808">KH117+KH114</f>
        <v>120541.56126289071</v>
      </c>
      <c r="KJ117" s="27">
        <f t="shared" ref="KJ117" si="1809">KI117+KI114</f>
        <v>117771.23928938527</v>
      </c>
      <c r="KK117" s="27">
        <f t="shared" ref="KK117" si="1810">KJ117+KJ114</f>
        <v>119969.44054327233</v>
      </c>
      <c r="KL117" s="27">
        <f t="shared" ref="KL117" si="1811">KK117+KK114</f>
        <v>117005.37342410824</v>
      </c>
      <c r="KM117" s="27">
        <f t="shared" ref="KM117" si="1812">KL117+KL114</f>
        <v>116654.44013718603</v>
      </c>
    </row>
    <row r="118" spans="1:299" s="45" customFormat="1">
      <c r="A118" s="120"/>
      <c r="B118" s="6" t="s">
        <v>72</v>
      </c>
      <c r="C118" s="199"/>
      <c r="D118" s="199"/>
      <c r="E118" s="199"/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07"/>
      <c r="T118" s="199"/>
      <c r="U118" s="199"/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199"/>
      <c r="AL118" s="199"/>
      <c r="AM118" s="199"/>
      <c r="AN118" s="199"/>
      <c r="AO118" s="199"/>
      <c r="AP118" s="199"/>
      <c r="AQ118" s="199"/>
      <c r="AR118" s="199"/>
      <c r="AS118" s="199"/>
      <c r="AT118" s="199"/>
      <c r="AU118" s="199"/>
      <c r="AV118" s="199"/>
      <c r="AW118" s="199"/>
      <c r="AX118" s="199"/>
      <c r="AY118" s="199"/>
      <c r="AZ118" s="199"/>
      <c r="BA118" s="199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199"/>
      <c r="BM118" s="199"/>
      <c r="BN118" s="199"/>
      <c r="BO118" s="199"/>
      <c r="BP118" s="199"/>
      <c r="BQ118" s="199"/>
      <c r="BR118" s="199"/>
      <c r="BS118" s="199"/>
      <c r="BT118" s="199"/>
      <c r="BU118" s="199"/>
      <c r="BV118" s="199"/>
      <c r="BW118" s="199"/>
      <c r="BX118" s="199"/>
      <c r="BY118" s="199"/>
      <c r="BZ118" s="199"/>
      <c r="CA118" s="199"/>
      <c r="CB118" s="199"/>
      <c r="CC118" s="199"/>
      <c r="CD118" s="199"/>
      <c r="CE118" s="199"/>
      <c r="CF118" s="199"/>
      <c r="CG118" s="199"/>
      <c r="CH118" s="199"/>
      <c r="CI118" s="199"/>
      <c r="CJ118" s="199"/>
      <c r="CK118" s="199"/>
      <c r="CL118" s="199"/>
      <c r="CM118" s="199"/>
      <c r="CN118" s="199"/>
      <c r="CO118" s="199"/>
      <c r="CP118" s="199"/>
      <c r="CQ118" s="199"/>
      <c r="CR118" s="199"/>
      <c r="CS118" s="199"/>
      <c r="CT118" s="199"/>
      <c r="CU118" s="199"/>
      <c r="CV118" s="199"/>
      <c r="CW118" s="107"/>
      <c r="CX118" s="107"/>
      <c r="CY118" s="107"/>
      <c r="CZ118" s="107"/>
      <c r="DA118" s="107"/>
      <c r="DB118" s="107"/>
      <c r="DC118" s="107"/>
      <c r="DD118" s="107"/>
      <c r="DE118" s="136"/>
      <c r="DF118" s="136"/>
      <c r="DG118" s="136"/>
      <c r="DH118" s="136"/>
      <c r="DI118" s="136"/>
      <c r="DJ118" s="107"/>
      <c r="DK118" s="107"/>
      <c r="DL118" s="107"/>
      <c r="DM118" s="107"/>
      <c r="DN118" s="206"/>
      <c r="DO118" s="107"/>
      <c r="DP118" s="107"/>
      <c r="DQ118" s="107"/>
      <c r="DW118" s="136"/>
      <c r="DX118" s="136"/>
      <c r="DY118" s="136"/>
      <c r="DZ118" s="136"/>
      <c r="EA118" s="136"/>
      <c r="EB118" s="136"/>
      <c r="EC118" s="136"/>
      <c r="FB118" s="227"/>
      <c r="FC118" s="49">
        <f t="shared" ref="FC118" si="1813">SUM(FC117,FB108)</f>
        <v>141701</v>
      </c>
      <c r="FD118" s="49">
        <f t="shared" ref="FD118" si="1814">SUM(FD117,FC108)</f>
        <v>11650</v>
      </c>
      <c r="FE118" s="49">
        <f t="shared" ref="FE118" si="1815">SUM(FE117,FD108)</f>
        <v>122056</v>
      </c>
      <c r="FF118" s="49">
        <f t="shared" ref="FF118" si="1816">SUM(FF117,FE108)</f>
        <v>141925.79999999999</v>
      </c>
      <c r="FG118" s="49">
        <f t="shared" ref="FG118:FN118" si="1817">SUM(FG117,FF108)</f>
        <v>170614</v>
      </c>
      <c r="FH118" s="49">
        <f t="shared" si="1817"/>
        <v>169410</v>
      </c>
      <c r="FI118" s="49">
        <f t="shared" si="1817"/>
        <v>173623</v>
      </c>
      <c r="FJ118" s="49">
        <f t="shared" si="1817"/>
        <v>162326</v>
      </c>
      <c r="FK118" s="49">
        <f t="shared" si="1817"/>
        <v>158093</v>
      </c>
      <c r="FL118" s="49">
        <f t="shared" si="1817"/>
        <v>155905</v>
      </c>
      <c r="FM118" s="49">
        <f t="shared" si="1817"/>
        <v>174171</v>
      </c>
      <c r="FN118" s="49">
        <f t="shared" si="1817"/>
        <v>182222</v>
      </c>
      <c r="FO118" s="49">
        <f t="shared" ref="FO118" si="1818">SUM(FO117,FN108)</f>
        <v>180232</v>
      </c>
      <c r="FP118" s="49">
        <f t="shared" ref="FP118:FS118" si="1819">SUM(FP117,FO108)</f>
        <v>176979</v>
      </c>
      <c r="FQ118" s="49">
        <f t="shared" si="1819"/>
        <v>165625</v>
      </c>
      <c r="FR118" s="49">
        <f t="shared" si="1819"/>
        <v>163433</v>
      </c>
      <c r="FS118" s="49">
        <f t="shared" si="1819"/>
        <v>160714</v>
      </c>
      <c r="FT118" s="49">
        <f t="shared" ref="FT118" si="1820">SUM(FT117,FS108)</f>
        <v>13980</v>
      </c>
      <c r="FU118" s="49">
        <f t="shared" ref="FU118:FY118" si="1821">SUM(FU117,FT108)</f>
        <v>175026</v>
      </c>
      <c r="FV118" s="49">
        <f t="shared" si="1821"/>
        <v>187314</v>
      </c>
      <c r="FW118" s="49">
        <f t="shared" si="1821"/>
        <v>219688</v>
      </c>
      <c r="FX118" s="49">
        <f t="shared" si="1821"/>
        <v>208902</v>
      </c>
      <c r="FY118" s="49">
        <f t="shared" si="1821"/>
        <v>200026</v>
      </c>
      <c r="FZ118" s="49">
        <f>SUM(FZ117,FY108)</f>
        <v>197834</v>
      </c>
      <c r="GA118" s="49">
        <f>SUM(GA117,FZ108)</f>
        <v>191537</v>
      </c>
      <c r="GB118" s="49">
        <f>SUM(GB117,GA108)</f>
        <v>183430</v>
      </c>
      <c r="GC118" s="49">
        <f t="shared" ref="GC118:GD118" si="1822">SUM(GC117,GB108)</f>
        <v>188644.5</v>
      </c>
      <c r="GD118" s="49">
        <f t="shared" si="1822"/>
        <v>185304</v>
      </c>
      <c r="GE118" s="49">
        <f t="shared" ref="GE118" si="1823">SUM(GE117,GD108)</f>
        <v>10578.2</v>
      </c>
      <c r="GF118" s="49">
        <f>SUM(GF117,GE108)</f>
        <v>210808</v>
      </c>
      <c r="GG118" s="49">
        <f>SUM(GG117,GF108)</f>
        <v>214581</v>
      </c>
      <c r="GH118" s="49">
        <f>SUM(GH117,GG108)</f>
        <v>219567</v>
      </c>
      <c r="GI118" s="49">
        <f>SUM(GI117,GH108)</f>
        <v>217472</v>
      </c>
      <c r="GJ118" s="49">
        <f>SUM(GJ117,GI108)</f>
        <v>226872</v>
      </c>
      <c r="GK118" s="49">
        <f t="shared" ref="GK118:GL118" si="1824">SUM(GK117,GJ108)</f>
        <v>221355</v>
      </c>
      <c r="GL118" s="49">
        <f t="shared" si="1824"/>
        <v>225273</v>
      </c>
      <c r="GM118" s="49">
        <f t="shared" ref="GM118" si="1825">SUM(GM117,GL108)</f>
        <v>238156</v>
      </c>
      <c r="GN118" s="49">
        <f t="shared" ref="GN118" si="1826">SUM(GN117,GM108)</f>
        <v>231218</v>
      </c>
      <c r="GO118" s="49">
        <f t="shared" ref="GO118" si="1827">SUM(GO117,GN108)</f>
        <v>218325</v>
      </c>
      <c r="GP118" s="49">
        <f t="shared" ref="GP118" si="1828">SUM(GP117,GO108)</f>
        <v>205998</v>
      </c>
      <c r="GQ118" s="49">
        <f t="shared" ref="GQ118" si="1829">SUM(GQ117,GP108)</f>
        <v>201159</v>
      </c>
      <c r="GR118" s="49">
        <f t="shared" ref="GR118" si="1830">SUM(GR117,GQ108)</f>
        <v>189051</v>
      </c>
      <c r="GS118" s="49">
        <f t="shared" ref="GS118" si="1831">SUM(GS117,GR108)</f>
        <v>189594</v>
      </c>
      <c r="GT118" s="49">
        <f t="shared" ref="GT118" si="1832">SUM(GT117,GS108)</f>
        <v>177149</v>
      </c>
      <c r="GU118" s="49">
        <f t="shared" ref="GU118" si="1833">SUM(GU117,GT108)</f>
        <v>171004</v>
      </c>
      <c r="GV118" s="49">
        <f t="shared" ref="GV118" si="1834">SUM(GV117,GU108)</f>
        <v>164236</v>
      </c>
      <c r="GW118" s="49">
        <f t="shared" ref="GW118" si="1835">SUM(GW117,GV108)</f>
        <v>2330</v>
      </c>
      <c r="GX118" s="49">
        <f t="shared" ref="GX118" si="1836">SUM(GX117,GW108)</f>
        <v>2330</v>
      </c>
      <c r="GY118" s="49">
        <f>SUM(GY117,GX108)</f>
        <v>152299.4</v>
      </c>
      <c r="GZ118" s="49">
        <f t="shared" ref="GZ118" si="1837">SUM(GZ117,GY108)</f>
        <v>150470</v>
      </c>
      <c r="HA118" s="49">
        <f t="shared" ref="HA118" si="1838">SUM(HA117,GZ108)</f>
        <v>16310</v>
      </c>
      <c r="HB118" s="49">
        <f t="shared" ref="HB118" si="1839">SUM(HB117,HA108)</f>
        <v>145965</v>
      </c>
      <c r="HC118" s="49">
        <f t="shared" ref="HC118" si="1840">SUM(HC117,HB108)</f>
        <v>141480</v>
      </c>
      <c r="HD118" s="49">
        <f t="shared" ref="HD118:HE118" si="1841">SUM(HD117,HC108)</f>
        <v>141280</v>
      </c>
      <c r="HE118" s="49">
        <f t="shared" si="1841"/>
        <v>140524</v>
      </c>
      <c r="HF118" s="49">
        <f t="shared" ref="HF118" si="1842">SUM(HF117,HE108)</f>
        <v>142505</v>
      </c>
      <c r="HG118" s="49">
        <f t="shared" ref="HG118" si="1843">SUM(HG117,HF108)</f>
        <v>147414</v>
      </c>
      <c r="HH118" s="49">
        <f t="shared" ref="HH118" si="1844">SUM(HH117,HG108)</f>
        <v>138767</v>
      </c>
      <c r="HI118" s="49">
        <f t="shared" ref="HI118:HJ118" si="1845">SUM(HI117,HH108)</f>
        <v>134624</v>
      </c>
      <c r="HJ118" s="49">
        <f t="shared" si="1845"/>
        <v>134770</v>
      </c>
      <c r="HK118" s="49">
        <f t="shared" ref="HK118" si="1846">SUM(HK117,HJ108)</f>
        <v>0</v>
      </c>
      <c r="HL118" s="49">
        <f t="shared" ref="HL118" si="1847">SUM(HL117,HK108)</f>
        <v>0</v>
      </c>
      <c r="HM118" s="49">
        <f t="shared" ref="HM118:HN118" si="1848">SUM(HM117,HL108)</f>
        <v>135600</v>
      </c>
      <c r="HN118" s="49">
        <f t="shared" si="1848"/>
        <v>115686</v>
      </c>
      <c r="HO118" s="49">
        <f t="shared" ref="HO118" si="1849">SUM(HO117,HN108)</f>
        <v>16310</v>
      </c>
      <c r="HP118" s="49">
        <f t="shared" ref="HP118" si="1850">SUM(HP117,HO108)</f>
        <v>16310</v>
      </c>
      <c r="HQ118" s="49">
        <f t="shared" ref="HQ118" si="1851">SUM(HQ117,HP108)</f>
        <v>9366.5999999999985</v>
      </c>
      <c r="HR118" s="49">
        <f t="shared" ref="HR118" si="1852">SUM(HR117,HQ108)</f>
        <v>6314.3</v>
      </c>
      <c r="HS118" s="49">
        <f t="shared" ref="HS118" si="1853">SUM(HS117,HR108)</f>
        <v>4683.2999999999993</v>
      </c>
      <c r="HT118" s="49">
        <f t="shared" ref="HT118" si="1854">SUM(HT117,HS108)</f>
        <v>115042</v>
      </c>
      <c r="HU118" s="42">
        <f t="shared" ref="HU118:HZ118" si="1855">HU117/$A$117</f>
        <v>0</v>
      </c>
      <c r="HV118" s="42">
        <f t="shared" si="1855"/>
        <v>0</v>
      </c>
      <c r="HW118" s="42">
        <f t="shared" si="1855"/>
        <v>0</v>
      </c>
      <c r="HX118" s="42">
        <f t="shared" si="1855"/>
        <v>0</v>
      </c>
      <c r="HY118" s="42">
        <f t="shared" si="1855"/>
        <v>0</v>
      </c>
      <c r="HZ118" s="42">
        <f t="shared" si="1855"/>
        <v>0</v>
      </c>
      <c r="IA118" s="42">
        <f t="shared" ref="IA118:IE118" si="1856">IA117/$A$117</f>
        <v>0</v>
      </c>
      <c r="IB118" s="42">
        <f t="shared" si="1856"/>
        <v>0.70786938210350203</v>
      </c>
      <c r="IC118" s="42">
        <f t="shared" si="1856"/>
        <v>0</v>
      </c>
      <c r="ID118" s="42">
        <f t="shared" si="1856"/>
        <v>0</v>
      </c>
      <c r="IE118" s="42">
        <f t="shared" si="1856"/>
        <v>0</v>
      </c>
      <c r="IF118" s="42">
        <f t="shared" ref="IF118:II118" si="1857">IF117/$A$117</f>
        <v>0.7114247389372873</v>
      </c>
      <c r="IG118" s="42">
        <f t="shared" si="1857"/>
        <v>0</v>
      </c>
      <c r="IH118" s="42">
        <f t="shared" si="1857"/>
        <v>0</v>
      </c>
      <c r="II118" s="42">
        <f t="shared" si="1857"/>
        <v>0</v>
      </c>
      <c r="IJ118" s="42">
        <f t="shared" ref="IJ118:IM118" si="1858">IJ117/$A$117</f>
        <v>0</v>
      </c>
      <c r="IK118" s="42">
        <f t="shared" si="1858"/>
        <v>0</v>
      </c>
      <c r="IL118" s="42">
        <f t="shared" si="1858"/>
        <v>0</v>
      </c>
      <c r="IM118" s="42">
        <f t="shared" si="1858"/>
        <v>0</v>
      </c>
      <c r="IN118" s="42">
        <f t="shared" ref="IN118:IR118" si="1859">IN117/$A$117</f>
        <v>0</v>
      </c>
      <c r="IO118" s="42">
        <f t="shared" si="1859"/>
        <v>0.86994461431950609</v>
      </c>
      <c r="IP118" s="42">
        <f t="shared" si="1859"/>
        <v>0</v>
      </c>
      <c r="IQ118" s="42">
        <f t="shared" si="1859"/>
        <v>0</v>
      </c>
      <c r="IR118" s="42">
        <f t="shared" si="1859"/>
        <v>0.96016269543645072</v>
      </c>
      <c r="IS118" s="42">
        <f t="shared" ref="IS118:IV118" si="1860">IS117/$A$117</f>
        <v>0</v>
      </c>
      <c r="IT118" s="42">
        <f t="shared" si="1860"/>
        <v>0</v>
      </c>
      <c r="IU118" s="42">
        <f t="shared" si="1860"/>
        <v>0</v>
      </c>
      <c r="IV118" s="42">
        <f t="shared" si="1860"/>
        <v>0</v>
      </c>
      <c r="IW118" s="42">
        <f t="shared" ref="IW118:IZ118" si="1861">IW117/$A$117</f>
        <v>1.0655613569491722</v>
      </c>
      <c r="IX118" s="42">
        <f t="shared" si="1861"/>
        <v>0</v>
      </c>
      <c r="IY118" s="42">
        <f t="shared" si="1861"/>
        <v>1.0763788726706283</v>
      </c>
      <c r="IZ118" s="42">
        <f t="shared" si="1861"/>
        <v>0</v>
      </c>
      <c r="JA118" s="42">
        <f t="shared" ref="JA118:JE118" si="1862">JA117/$A$117</f>
        <v>0</v>
      </c>
      <c r="JB118" s="42">
        <f t="shared" si="1862"/>
        <v>1.3292996019154215</v>
      </c>
      <c r="JC118" s="42">
        <f t="shared" si="1862"/>
        <v>0</v>
      </c>
      <c r="JD118" s="42">
        <f t="shared" si="1862"/>
        <v>0</v>
      </c>
      <c r="JE118" s="42">
        <f t="shared" si="1862"/>
        <v>0</v>
      </c>
      <c r="JF118" s="42">
        <f t="shared" ref="JF118:JI118" si="1863">JF117/$A$117</f>
        <v>1.3688844977788035</v>
      </c>
      <c r="JG118" s="42">
        <f t="shared" si="1863"/>
        <v>1.3681344833554492</v>
      </c>
      <c r="JH118" s="42">
        <f t="shared" si="1863"/>
        <v>0</v>
      </c>
      <c r="JI118" s="42">
        <f t="shared" si="1863"/>
        <v>0</v>
      </c>
      <c r="JJ118" s="42">
        <f t="shared" ref="JJ118:JN118" si="1864">JJ117/$A$117</f>
        <v>1.3227297640339237</v>
      </c>
      <c r="JK118" s="42">
        <f t="shared" si="1864"/>
        <v>0</v>
      </c>
      <c r="JL118" s="42">
        <f t="shared" si="1864"/>
        <v>0</v>
      </c>
      <c r="JM118" s="42">
        <f t="shared" si="1864"/>
        <v>0</v>
      </c>
      <c r="JN118" s="42">
        <f t="shared" si="1864"/>
        <v>0</v>
      </c>
      <c r="JO118" s="42">
        <f t="shared" ref="JO118:JR118" si="1865">JO117/$A$117</f>
        <v>1.1999293255639532</v>
      </c>
      <c r="JP118" s="42">
        <f t="shared" si="1865"/>
        <v>1.1695194024991631</v>
      </c>
      <c r="JQ118" s="42">
        <f t="shared" si="1865"/>
        <v>1.135152405486537</v>
      </c>
      <c r="JR118" s="42">
        <f t="shared" si="1865"/>
        <v>1.1120440408391337</v>
      </c>
      <c r="JS118" s="42">
        <f t="shared" ref="JS118:JV118" si="1866">JS117/$A$117</f>
        <v>1.1449951218253804</v>
      </c>
      <c r="JT118" s="42">
        <f t="shared" si="1866"/>
        <v>1.1090790841166218</v>
      </c>
      <c r="JU118" s="42">
        <f t="shared" si="1866"/>
        <v>1.0904650703080943</v>
      </c>
      <c r="JV118" s="42">
        <f t="shared" si="1866"/>
        <v>1.1148619188201008</v>
      </c>
      <c r="JW118" s="42">
        <f t="shared" ref="JW118:JZ118" si="1867">JW117/$A$117</f>
        <v>1.0679550911112927</v>
      </c>
      <c r="JX118" s="42">
        <f t="shared" si="1867"/>
        <v>1.0154551583288347</v>
      </c>
      <c r="JY118" s="42">
        <f t="shared" si="1867"/>
        <v>0.96425365059311785</v>
      </c>
      <c r="JZ118" s="42">
        <f t="shared" si="1867"/>
        <v>0.93318186660945091</v>
      </c>
      <c r="KA118" s="42">
        <f t="shared" ref="KA118:KE118" si="1868">KA117/$A$117</f>
        <v>0.92010068205395212</v>
      </c>
      <c r="KB118" s="42">
        <f t="shared" si="1868"/>
        <v>0.89945685889662774</v>
      </c>
      <c r="KC118" s="42">
        <f t="shared" si="1868"/>
        <v>0.89523677668391155</v>
      </c>
      <c r="KD118" s="42">
        <f t="shared" si="1868"/>
        <v>0.912124549527354</v>
      </c>
      <c r="KE118" s="42">
        <f t="shared" si="1868"/>
        <v>0.88662511690302626</v>
      </c>
      <c r="KF118" s="42">
        <f t="shared" ref="KF118:KI118" si="1869">KF117/$A$117</f>
        <v>0.88981632356903984</v>
      </c>
      <c r="KG118" s="42">
        <f t="shared" si="1869"/>
        <v>0.90853117699639974</v>
      </c>
      <c r="KH118" s="42">
        <f t="shared" si="1869"/>
        <v>0.87935453013267129</v>
      </c>
      <c r="KI118" s="42">
        <f t="shared" si="1869"/>
        <v>0.86930682270012916</v>
      </c>
      <c r="KJ118" s="42">
        <f t="shared" ref="KJ118:KM118" si="1870">KJ117/$A$117</f>
        <v>0.84932815503220205</v>
      </c>
      <c r="KK118" s="42">
        <f t="shared" si="1870"/>
        <v>0.86518087278076738</v>
      </c>
      <c r="KL118" s="42">
        <f t="shared" si="1870"/>
        <v>0.8438049776734281</v>
      </c>
      <c r="KM118" s="42">
        <f t="shared" si="1870"/>
        <v>0.84127416010778588</v>
      </c>
    </row>
    <row r="119" spans="1:299" s="20" customFormat="1">
      <c r="B119" s="6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2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  <c r="DE119" s="49"/>
      <c r="DF119" s="49"/>
      <c r="DG119" s="49"/>
      <c r="DH119" s="49"/>
      <c r="DI119" s="49"/>
      <c r="DJ119" s="49"/>
      <c r="DK119" s="49"/>
      <c r="DL119" s="49"/>
      <c r="DM119" s="49"/>
      <c r="DN119" s="49"/>
      <c r="DO119" s="49"/>
      <c r="DP119" s="49"/>
      <c r="DQ119" s="49"/>
      <c r="DR119" s="49"/>
      <c r="DS119" s="49"/>
      <c r="DT119" s="49"/>
      <c r="DU119" s="49"/>
      <c r="DV119" s="49"/>
      <c r="DW119" s="49"/>
      <c r="DX119" s="49"/>
      <c r="DY119" s="49"/>
      <c r="DZ119" s="49"/>
      <c r="EA119" s="49"/>
      <c r="EB119" s="49"/>
      <c r="EC119" s="49"/>
      <c r="ED119" s="49"/>
      <c r="EE119" s="49"/>
      <c r="EF119" s="49"/>
      <c r="EG119" s="49"/>
      <c r="EH119" s="49"/>
      <c r="EI119" s="49"/>
      <c r="EJ119" s="49"/>
      <c r="EK119" s="49"/>
      <c r="EL119" s="49"/>
      <c r="EM119" s="49"/>
      <c r="EN119" s="49"/>
      <c r="EO119" s="49"/>
      <c r="EP119" s="49"/>
      <c r="EQ119" s="49"/>
      <c r="ER119" s="49"/>
      <c r="ES119" s="49"/>
      <c r="ET119" s="49"/>
      <c r="EU119" s="42"/>
      <c r="EV119" s="42"/>
      <c r="EW119" s="42"/>
      <c r="EX119" s="42"/>
      <c r="EY119" s="42"/>
      <c r="EZ119" s="42"/>
      <c r="FA119" s="42"/>
      <c r="FB119" s="42"/>
      <c r="FC119" s="42"/>
      <c r="FD119" s="42"/>
      <c r="FE119" s="42"/>
      <c r="FF119" s="42"/>
      <c r="FG119" s="42"/>
      <c r="FH119" s="42"/>
      <c r="FI119" s="42"/>
      <c r="FJ119" s="42"/>
      <c r="FK119" s="42"/>
      <c r="FL119" s="42"/>
      <c r="FM119" s="42"/>
      <c r="FN119" s="42"/>
      <c r="FO119" s="42"/>
      <c r="FP119" s="42"/>
      <c r="FQ119" s="42"/>
      <c r="FR119" s="42"/>
      <c r="FS119" s="42"/>
      <c r="FT119" s="42"/>
      <c r="FU119" s="42"/>
      <c r="FV119" s="42"/>
      <c r="FW119" s="42"/>
      <c r="FX119" s="42"/>
      <c r="FY119" s="42"/>
      <c r="FZ119" s="42"/>
    </row>
    <row r="120" spans="1:299" s="20" customFormat="1">
      <c r="A120" s="20">
        <f>152872-A117</f>
        <v>14208</v>
      </c>
      <c r="B120" s="6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2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  <c r="DE120" s="49"/>
      <c r="DF120" s="49"/>
      <c r="DG120" s="49"/>
      <c r="DH120" s="49"/>
      <c r="DI120" s="49"/>
      <c r="DJ120" s="49"/>
      <c r="DK120" s="49"/>
      <c r="DL120" s="49"/>
      <c r="DM120" s="49"/>
      <c r="DN120" s="49"/>
      <c r="DO120" s="49"/>
      <c r="DP120" s="49"/>
      <c r="DQ120" s="49"/>
      <c r="DR120" s="49"/>
      <c r="DS120" s="49"/>
      <c r="DT120" s="49"/>
      <c r="DU120" s="49"/>
      <c r="DV120" s="49"/>
      <c r="DW120" s="49"/>
      <c r="DX120" s="49"/>
      <c r="DY120" s="49"/>
      <c r="DZ120" s="49"/>
      <c r="EA120" s="49"/>
      <c r="EB120" s="49"/>
      <c r="EC120" s="49"/>
      <c r="ED120" s="49"/>
      <c r="EE120" s="49"/>
      <c r="EF120" s="49"/>
      <c r="EG120" s="49"/>
      <c r="EH120" s="49"/>
      <c r="EI120" s="49"/>
      <c r="EJ120" s="49"/>
      <c r="EK120" s="49"/>
      <c r="EL120" s="49"/>
      <c r="EM120" s="49"/>
      <c r="EN120" s="49"/>
      <c r="EO120" s="49"/>
      <c r="EP120" s="49"/>
      <c r="EQ120" s="49"/>
      <c r="ER120" s="49"/>
      <c r="ES120" s="49"/>
      <c r="ET120" s="49"/>
      <c r="EU120" s="42"/>
      <c r="EV120" s="42"/>
      <c r="EW120" s="42"/>
      <c r="EX120" s="42"/>
      <c r="EY120" s="42"/>
      <c r="EZ120" s="42"/>
      <c r="FA120" s="42"/>
      <c r="FB120" s="42"/>
      <c r="FC120" s="42"/>
      <c r="FD120" s="42"/>
      <c r="FE120" s="42"/>
      <c r="FF120" s="42"/>
      <c r="FG120" s="42"/>
      <c r="FH120" s="42"/>
      <c r="FI120" s="42"/>
      <c r="FJ120" s="42"/>
      <c r="FK120" s="42"/>
      <c r="FL120" s="42"/>
      <c r="FM120" s="42"/>
      <c r="FN120" s="42"/>
      <c r="FO120" s="42"/>
      <c r="FP120" s="42"/>
      <c r="FQ120" s="42"/>
      <c r="FR120" s="42"/>
      <c r="FS120" s="42"/>
      <c r="FT120" s="42"/>
      <c r="FU120" s="42"/>
      <c r="FV120" s="42"/>
      <c r="FW120" s="42"/>
      <c r="FX120" s="42"/>
      <c r="FY120" s="42"/>
      <c r="FZ120" s="42"/>
      <c r="GA120" s="42"/>
      <c r="GB120" s="42"/>
      <c r="GC120" s="42"/>
      <c r="GD120" s="42"/>
      <c r="GE120" s="42"/>
      <c r="GF120" s="42"/>
      <c r="GG120" s="42"/>
      <c r="GH120" s="42"/>
      <c r="GI120" s="42"/>
      <c r="GJ120" s="42"/>
      <c r="GK120" s="42"/>
      <c r="GL120" s="42"/>
      <c r="GM120" s="42"/>
      <c r="GN120" s="42"/>
      <c r="GO120" s="42"/>
      <c r="GP120" s="42"/>
      <c r="GQ120" s="42"/>
      <c r="GR120" s="42"/>
      <c r="GS120" s="42"/>
      <c r="GT120" s="42"/>
      <c r="GU120" s="42"/>
      <c r="GV120" s="42"/>
      <c r="GW120" s="42"/>
      <c r="GX120" s="42"/>
      <c r="GY120" s="42"/>
      <c r="GZ120" s="42"/>
      <c r="HA120" s="42"/>
      <c r="HB120" s="42"/>
      <c r="HC120" s="42"/>
      <c r="HD120" s="42"/>
      <c r="HE120" s="42"/>
      <c r="HF120" s="42"/>
      <c r="HG120" s="42"/>
      <c r="HH120" s="42"/>
      <c r="HI120" s="42"/>
      <c r="HJ120" s="42"/>
      <c r="HK120" s="42"/>
      <c r="HL120" s="42"/>
      <c r="HM120" s="42"/>
      <c r="HN120" s="42"/>
      <c r="HO120" s="42"/>
      <c r="HP120" s="42"/>
      <c r="HQ120" s="42"/>
      <c r="HR120" s="42"/>
      <c r="HS120" s="42"/>
      <c r="HT120" s="42"/>
      <c r="HU120" s="42"/>
      <c r="HV120" s="42"/>
      <c r="HW120" s="42"/>
      <c r="HX120" s="42"/>
      <c r="HY120" s="42"/>
      <c r="HZ120" s="42"/>
      <c r="IA120" s="42"/>
      <c r="IB120" s="42"/>
      <c r="IC120" s="42"/>
      <c r="ID120" s="42"/>
      <c r="IE120" s="42"/>
      <c r="IF120" s="42"/>
      <c r="IG120" s="42"/>
      <c r="IH120" s="42"/>
      <c r="II120" s="42"/>
      <c r="IJ120" s="42"/>
      <c r="IK120" s="42"/>
      <c r="JN120" s="381" t="s">
        <v>684</v>
      </c>
      <c r="JO120" s="136">
        <v>100842.74583540963</v>
      </c>
      <c r="JP120" s="136">
        <v>96011.413565953641</v>
      </c>
      <c r="JQ120" s="136">
        <v>93716.818322498715</v>
      </c>
      <c r="JR120" s="136">
        <v>88548.752401868522</v>
      </c>
      <c r="JS120" s="136">
        <v>84226.304303959609</v>
      </c>
      <c r="JT120" s="136">
        <v>79701.72932169585</v>
      </c>
      <c r="JU120" s="136">
        <v>76416.890737321519</v>
      </c>
      <c r="JV120" s="136">
        <v>73413.229272298078</v>
      </c>
      <c r="JW120" s="136">
        <v>70302.204904197642</v>
      </c>
      <c r="JX120" s="136">
        <v>70897.360256570755</v>
      </c>
      <c r="JY120" s="136">
        <v>70634.102754386739</v>
      </c>
      <c r="JZ120" s="136">
        <v>68418.295754781429</v>
      </c>
      <c r="KA120" s="136">
        <v>62700.218081336054</v>
      </c>
      <c r="KB120" s="136">
        <v>56859.534419327654</v>
      </c>
      <c r="KC120" s="136">
        <v>49701.223939467018</v>
      </c>
      <c r="KD120" s="136">
        <v>43815.550535749513</v>
      </c>
      <c r="KE120" s="136">
        <v>41593.763584440385</v>
      </c>
      <c r="KF120" s="136">
        <v>39500.462392290872</v>
      </c>
      <c r="KG120" s="136">
        <v>39671.416664742406</v>
      </c>
      <c r="KH120" s="136">
        <v>41778.354899818027</v>
      </c>
      <c r="KI120" s="136">
        <v>38546.576823030642</v>
      </c>
      <c r="KJ120" s="136">
        <v>37619.767854077916</v>
      </c>
      <c r="KK120" s="136">
        <v>34574.620074895887</v>
      </c>
      <c r="KL120" s="136">
        <v>36396.409608993366</v>
      </c>
      <c r="KM120" s="136">
        <v>34480.869727846519</v>
      </c>
    </row>
    <row r="121" spans="1:299" s="20" customFormat="1">
      <c r="B121" s="6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2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  <c r="DE121" s="49"/>
      <c r="DF121" s="49"/>
      <c r="DG121" s="49"/>
      <c r="DH121" s="49"/>
      <c r="DI121" s="49"/>
      <c r="DJ121" s="49"/>
      <c r="DK121" s="49"/>
      <c r="DL121" s="49"/>
      <c r="DM121" s="49"/>
      <c r="DN121" s="49"/>
      <c r="DO121" s="49"/>
      <c r="DP121" s="49"/>
      <c r="DQ121" s="49"/>
      <c r="DR121" s="49"/>
      <c r="DS121" s="49"/>
      <c r="DT121" s="49"/>
      <c r="DU121" s="49"/>
      <c r="DV121" s="49"/>
      <c r="DW121" s="49"/>
      <c r="DX121" s="49"/>
      <c r="DY121" s="49"/>
      <c r="DZ121" s="49"/>
      <c r="EA121" s="49"/>
      <c r="EB121" s="49"/>
      <c r="EC121" s="49"/>
      <c r="ED121" s="49"/>
      <c r="EE121" s="49"/>
      <c r="EF121" s="49"/>
      <c r="EG121" s="49"/>
      <c r="EH121" s="49"/>
      <c r="EI121" s="49"/>
      <c r="EJ121" s="49"/>
      <c r="EK121" s="49"/>
      <c r="EL121" s="49"/>
      <c r="EM121" s="49"/>
      <c r="EN121" s="49"/>
      <c r="EO121" s="49"/>
      <c r="EP121" s="49"/>
      <c r="EQ121" s="49"/>
      <c r="ER121" s="49"/>
      <c r="ES121" s="49"/>
      <c r="ET121" s="49"/>
      <c r="EU121" s="42"/>
      <c r="EV121" s="42"/>
      <c r="EW121" s="42"/>
      <c r="EX121" s="42"/>
      <c r="EY121" s="42"/>
      <c r="EZ121" s="42"/>
      <c r="FA121" s="42"/>
      <c r="FB121" s="42"/>
      <c r="FC121" s="42"/>
      <c r="FD121" s="42"/>
      <c r="FE121" s="42"/>
      <c r="FF121" s="42"/>
      <c r="FG121" s="42"/>
      <c r="FH121" s="42"/>
      <c r="FI121" s="42"/>
      <c r="FJ121" s="42"/>
      <c r="FK121" s="42"/>
      <c r="FL121" s="42"/>
      <c r="FM121" s="42"/>
      <c r="FN121" s="42"/>
      <c r="FO121" s="42"/>
      <c r="FP121" s="42"/>
      <c r="FQ121" s="42"/>
      <c r="FR121" s="42"/>
      <c r="FS121" s="42"/>
      <c r="FT121" s="42"/>
      <c r="FU121" s="42"/>
      <c r="FV121" s="42"/>
      <c r="FW121" s="42"/>
      <c r="FX121" s="42"/>
      <c r="FY121" s="42"/>
      <c r="FZ121" s="42"/>
      <c r="GA121" s="42"/>
      <c r="GB121" s="42"/>
      <c r="GC121" s="42"/>
      <c r="GD121" s="42"/>
      <c r="GE121" s="42"/>
      <c r="GF121" s="42"/>
      <c r="GG121" s="42"/>
      <c r="GH121" s="42"/>
      <c r="GI121" s="42"/>
      <c r="GJ121" s="42"/>
      <c r="GK121" s="42"/>
      <c r="GL121" s="42"/>
      <c r="GM121" s="42"/>
      <c r="GN121" s="42"/>
      <c r="GO121" s="42"/>
      <c r="GP121" s="42"/>
      <c r="GQ121" s="42"/>
    </row>
    <row r="122" spans="1:299"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  <c r="CC122" s="51"/>
      <c r="CD122" s="51"/>
      <c r="CE122" s="51"/>
      <c r="CF122" s="51"/>
      <c r="CG122" s="107"/>
      <c r="CH122" s="107"/>
      <c r="CI122" s="136"/>
      <c r="CJ122" s="136"/>
      <c r="CK122" s="136"/>
      <c r="CL122" s="136"/>
      <c r="CM122" s="136"/>
      <c r="CN122" s="136"/>
      <c r="CO122" s="136"/>
      <c r="CP122" s="136"/>
      <c r="CQ122" s="136"/>
      <c r="CR122" s="136"/>
      <c r="CS122" s="136"/>
      <c r="CT122" s="136"/>
      <c r="CU122" s="136"/>
      <c r="CV122" s="136"/>
      <c r="CW122" s="136"/>
      <c r="CX122" s="136"/>
      <c r="CY122" s="136"/>
      <c r="CZ122" s="136"/>
      <c r="DA122" s="136"/>
      <c r="DB122" s="136"/>
      <c r="DE122" s="136"/>
      <c r="DF122" s="136"/>
      <c r="DG122" s="136"/>
      <c r="DH122" s="136"/>
      <c r="DI122" s="136"/>
      <c r="DW122" s="136"/>
      <c r="DX122" s="136"/>
      <c r="DY122" s="136"/>
      <c r="DZ122" s="136"/>
      <c r="EA122" s="136"/>
      <c r="EB122" s="136"/>
      <c r="EC122" s="136"/>
    </row>
    <row r="123" spans="1:299" s="44" customFormat="1">
      <c r="B123" s="105"/>
      <c r="C123" s="105"/>
      <c r="D123" s="105"/>
      <c r="E123" s="105"/>
      <c r="F123" s="105"/>
      <c r="G123" s="105"/>
      <c r="H123" s="105"/>
      <c r="I123" s="105"/>
      <c r="J123" s="105"/>
      <c r="K123" s="105"/>
      <c r="L123" s="105"/>
      <c r="M123" s="105"/>
      <c r="N123" s="105"/>
      <c r="O123" s="105"/>
      <c r="P123" s="106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  <c r="BI123" s="107"/>
      <c r="BJ123" s="107"/>
      <c r="BK123" s="107"/>
      <c r="BL123" s="107"/>
      <c r="BM123" s="107"/>
      <c r="BN123" s="107"/>
      <c r="BO123" s="107"/>
      <c r="BP123" s="107"/>
      <c r="BQ123" s="107"/>
      <c r="BR123" s="107"/>
      <c r="BS123" s="107"/>
      <c r="BT123" s="107"/>
      <c r="BU123" s="107"/>
      <c r="BV123" s="107"/>
      <c r="BW123" s="107"/>
      <c r="BX123" s="107"/>
      <c r="BY123" s="107"/>
      <c r="BZ123" s="107"/>
      <c r="CA123" s="107"/>
      <c r="CB123" s="107"/>
      <c r="CC123" s="107"/>
      <c r="CD123" s="107"/>
      <c r="CE123" s="107"/>
      <c r="CF123" s="107"/>
      <c r="CG123" s="107"/>
      <c r="CH123" s="107"/>
      <c r="ER123" s="122"/>
      <c r="ES123" s="122"/>
      <c r="ET123" s="122"/>
      <c r="EU123" s="122"/>
      <c r="EV123" s="122"/>
      <c r="EW123" s="122"/>
      <c r="EX123" s="122"/>
      <c r="EY123" s="122"/>
      <c r="EZ123" s="122"/>
      <c r="FA123" s="122"/>
      <c r="FB123" s="122"/>
      <c r="FC123" s="122"/>
      <c r="FD123" s="122"/>
      <c r="FE123" s="122"/>
      <c r="FF123" s="122"/>
      <c r="FG123" s="122"/>
      <c r="FH123" s="122"/>
      <c r="FI123" s="122"/>
      <c r="FJ123" s="122"/>
      <c r="FK123" s="122"/>
      <c r="FL123" s="122"/>
      <c r="FM123" s="122"/>
      <c r="FN123" s="122"/>
      <c r="FO123" s="122"/>
      <c r="FP123" s="122"/>
      <c r="FQ123" s="122"/>
      <c r="FR123" s="122"/>
      <c r="FS123" s="122"/>
      <c r="FT123" s="122"/>
      <c r="FU123" s="122"/>
      <c r="FV123" s="122"/>
      <c r="FW123" s="122"/>
      <c r="FX123" s="122"/>
      <c r="FY123" s="122"/>
      <c r="FZ123" s="122"/>
      <c r="GA123" s="122"/>
    </row>
    <row r="124" spans="1:299" hidden="1">
      <c r="CV124" s="20"/>
      <c r="CW124" s="20"/>
      <c r="CX124" s="20"/>
      <c r="CY124" s="20"/>
      <c r="CZ124" s="20"/>
      <c r="DA124" s="20"/>
      <c r="DB124" s="20"/>
      <c r="DC124" s="20"/>
      <c r="DD124" s="20"/>
      <c r="DE124" s="20"/>
      <c r="DF124" s="20"/>
      <c r="EQ124" s="45"/>
      <c r="FB124" s="219" t="s">
        <v>435</v>
      </c>
    </row>
    <row r="125" spans="1:299" hidden="1">
      <c r="A125" s="1" t="s">
        <v>47</v>
      </c>
      <c r="B125" s="16" t="s">
        <v>36</v>
      </c>
      <c r="C125" s="47">
        <f t="shared" ref="C125:H125" si="1871">D125-7</f>
        <v>43029</v>
      </c>
      <c r="D125" s="47">
        <f t="shared" si="1871"/>
        <v>43036</v>
      </c>
      <c r="E125" s="47">
        <f t="shared" si="1871"/>
        <v>43043</v>
      </c>
      <c r="F125" s="47">
        <f t="shared" si="1871"/>
        <v>43050</v>
      </c>
      <c r="G125" s="47">
        <f t="shared" si="1871"/>
        <v>43057</v>
      </c>
      <c r="H125" s="47">
        <f t="shared" si="1871"/>
        <v>43064</v>
      </c>
      <c r="I125" s="47">
        <f t="shared" ref="I125:N125" si="1872">J125-7</f>
        <v>43071</v>
      </c>
      <c r="J125" s="47">
        <f t="shared" si="1872"/>
        <v>43078</v>
      </c>
      <c r="K125" s="47">
        <f t="shared" si="1872"/>
        <v>43085</v>
      </c>
      <c r="L125" s="47">
        <f t="shared" si="1872"/>
        <v>43092</v>
      </c>
      <c r="M125" s="47">
        <f t="shared" si="1872"/>
        <v>43099</v>
      </c>
      <c r="N125" s="47">
        <f t="shared" si="1872"/>
        <v>43106</v>
      </c>
      <c r="O125" s="47">
        <f>P125-7</f>
        <v>43113</v>
      </c>
      <c r="P125" s="47">
        <f>Q125-7</f>
        <v>43120</v>
      </c>
      <c r="Q125" s="47">
        <v>43127</v>
      </c>
      <c r="R125" s="47">
        <v>43134</v>
      </c>
      <c r="S125" s="47">
        <v>43141</v>
      </c>
      <c r="T125" s="47">
        <v>43148</v>
      </c>
      <c r="U125" s="47">
        <v>43155</v>
      </c>
      <c r="V125" s="47">
        <v>43162</v>
      </c>
      <c r="W125" s="47">
        <v>43169</v>
      </c>
      <c r="X125" s="47">
        <v>43176</v>
      </c>
      <c r="Y125" s="47">
        <v>43183</v>
      </c>
      <c r="Z125" s="47">
        <v>43190</v>
      </c>
      <c r="AA125" s="47">
        <v>43197</v>
      </c>
      <c r="AB125" s="47">
        <v>43204</v>
      </c>
      <c r="AC125" s="47">
        <v>43211</v>
      </c>
      <c r="AD125" s="47">
        <v>43218</v>
      </c>
      <c r="AE125" s="47">
        <v>43225</v>
      </c>
      <c r="AF125" s="47">
        <v>43232</v>
      </c>
      <c r="AG125" s="47">
        <v>43239</v>
      </c>
      <c r="AH125" s="47">
        <v>43246</v>
      </c>
      <c r="AI125" s="47">
        <f t="shared" ref="AI125:BN125" si="1873">AH125+7</f>
        <v>43253</v>
      </c>
      <c r="AJ125" s="47">
        <f t="shared" si="1873"/>
        <v>43260</v>
      </c>
      <c r="AK125" s="47">
        <f t="shared" si="1873"/>
        <v>43267</v>
      </c>
      <c r="AL125" s="47">
        <f t="shared" si="1873"/>
        <v>43274</v>
      </c>
      <c r="AM125" s="47">
        <f t="shared" si="1873"/>
        <v>43281</v>
      </c>
      <c r="AN125" s="47">
        <f t="shared" si="1873"/>
        <v>43288</v>
      </c>
      <c r="AO125" s="47">
        <f t="shared" si="1873"/>
        <v>43295</v>
      </c>
      <c r="AP125" s="47">
        <f t="shared" si="1873"/>
        <v>43302</v>
      </c>
      <c r="AQ125" s="47">
        <f t="shared" si="1873"/>
        <v>43309</v>
      </c>
      <c r="AR125" s="47">
        <f t="shared" si="1873"/>
        <v>43316</v>
      </c>
      <c r="AS125" s="47">
        <f t="shared" si="1873"/>
        <v>43323</v>
      </c>
      <c r="AT125" s="47">
        <f t="shared" si="1873"/>
        <v>43330</v>
      </c>
      <c r="AU125" s="47">
        <f t="shared" si="1873"/>
        <v>43337</v>
      </c>
      <c r="AV125" s="47">
        <f t="shared" si="1873"/>
        <v>43344</v>
      </c>
      <c r="AW125" s="47">
        <f t="shared" si="1873"/>
        <v>43351</v>
      </c>
      <c r="AX125" s="47">
        <f t="shared" si="1873"/>
        <v>43358</v>
      </c>
      <c r="AY125" s="47">
        <f t="shared" si="1873"/>
        <v>43365</v>
      </c>
      <c r="AZ125" s="47">
        <f t="shared" si="1873"/>
        <v>43372</v>
      </c>
      <c r="BA125" s="47">
        <f t="shared" si="1873"/>
        <v>43379</v>
      </c>
      <c r="BB125" s="47">
        <f t="shared" si="1873"/>
        <v>43386</v>
      </c>
      <c r="BC125" s="47">
        <f t="shared" si="1873"/>
        <v>43393</v>
      </c>
      <c r="BD125" s="47">
        <f t="shared" si="1873"/>
        <v>43400</v>
      </c>
      <c r="BE125" s="47">
        <f t="shared" si="1873"/>
        <v>43407</v>
      </c>
      <c r="BF125" s="47">
        <f t="shared" si="1873"/>
        <v>43414</v>
      </c>
      <c r="BG125" s="47">
        <f t="shared" si="1873"/>
        <v>43421</v>
      </c>
      <c r="BH125" s="47">
        <f t="shared" si="1873"/>
        <v>43428</v>
      </c>
      <c r="BI125" s="47">
        <f t="shared" si="1873"/>
        <v>43435</v>
      </c>
      <c r="BJ125" s="47">
        <f t="shared" si="1873"/>
        <v>43442</v>
      </c>
      <c r="BK125" s="47">
        <f t="shared" si="1873"/>
        <v>43449</v>
      </c>
      <c r="BL125" s="47">
        <f t="shared" si="1873"/>
        <v>43456</v>
      </c>
      <c r="BM125" s="47">
        <f t="shared" si="1873"/>
        <v>43463</v>
      </c>
      <c r="BN125" s="47">
        <f t="shared" si="1873"/>
        <v>43470</v>
      </c>
      <c r="BO125" s="47">
        <f t="shared" ref="BO125:CQ125" si="1874">BN125+7</f>
        <v>43477</v>
      </c>
      <c r="BP125" s="47">
        <f t="shared" si="1874"/>
        <v>43484</v>
      </c>
      <c r="BQ125" s="47">
        <f t="shared" si="1874"/>
        <v>43491</v>
      </c>
      <c r="BR125" s="47">
        <f t="shared" si="1874"/>
        <v>43498</v>
      </c>
      <c r="BS125" s="47">
        <f t="shared" si="1874"/>
        <v>43505</v>
      </c>
      <c r="BT125" s="47">
        <f t="shared" si="1874"/>
        <v>43512</v>
      </c>
      <c r="BU125" s="47">
        <f t="shared" si="1874"/>
        <v>43519</v>
      </c>
      <c r="BV125" s="47">
        <f t="shared" si="1874"/>
        <v>43526</v>
      </c>
      <c r="BW125" s="47">
        <f t="shared" si="1874"/>
        <v>43533</v>
      </c>
      <c r="BX125" s="47">
        <f t="shared" si="1874"/>
        <v>43540</v>
      </c>
      <c r="BY125" s="47">
        <f t="shared" si="1874"/>
        <v>43547</v>
      </c>
      <c r="BZ125" s="47">
        <f t="shared" si="1874"/>
        <v>43554</v>
      </c>
      <c r="CA125" s="47">
        <f t="shared" si="1874"/>
        <v>43561</v>
      </c>
      <c r="CB125" s="47">
        <f t="shared" si="1874"/>
        <v>43568</v>
      </c>
      <c r="CC125" s="47">
        <f t="shared" si="1874"/>
        <v>43575</v>
      </c>
      <c r="CD125" s="47">
        <f t="shared" si="1874"/>
        <v>43582</v>
      </c>
      <c r="CE125" s="47">
        <f t="shared" si="1874"/>
        <v>43589</v>
      </c>
      <c r="CF125" s="47">
        <f t="shared" si="1874"/>
        <v>43596</v>
      </c>
      <c r="CG125" s="47">
        <f t="shared" si="1874"/>
        <v>43603</v>
      </c>
      <c r="CH125" s="47">
        <f t="shared" si="1874"/>
        <v>43610</v>
      </c>
      <c r="CI125" s="47">
        <f t="shared" si="1874"/>
        <v>43617</v>
      </c>
      <c r="CJ125" s="47">
        <f t="shared" si="1874"/>
        <v>43624</v>
      </c>
      <c r="CK125" s="47">
        <f t="shared" si="1874"/>
        <v>43631</v>
      </c>
      <c r="CL125" s="47">
        <f t="shared" si="1874"/>
        <v>43638</v>
      </c>
      <c r="CM125" s="47">
        <f t="shared" si="1874"/>
        <v>43645</v>
      </c>
      <c r="CN125" s="47">
        <f t="shared" si="1874"/>
        <v>43652</v>
      </c>
      <c r="CO125" s="12">
        <f t="shared" si="1874"/>
        <v>43659</v>
      </c>
      <c r="CP125" s="12">
        <f t="shared" si="1874"/>
        <v>43666</v>
      </c>
      <c r="CQ125" s="12">
        <f t="shared" si="1874"/>
        <v>43673</v>
      </c>
      <c r="EQ125" s="45"/>
    </row>
    <row r="126" spans="1:299" hidden="1">
      <c r="B126" s="17" t="s">
        <v>46</v>
      </c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8">
        <v>201801</v>
      </c>
      <c r="R126" s="8">
        <v>201802</v>
      </c>
      <c r="S126" s="8">
        <v>201803</v>
      </c>
      <c r="T126" s="8">
        <v>201804</v>
      </c>
      <c r="U126" s="8">
        <v>201805</v>
      </c>
      <c r="V126" s="8" t="s">
        <v>50</v>
      </c>
      <c r="W126" s="8" t="s">
        <v>51</v>
      </c>
      <c r="X126" s="8" t="s">
        <v>52</v>
      </c>
      <c r="Y126" s="8" t="s">
        <v>53</v>
      </c>
      <c r="Z126" s="8" t="s">
        <v>61</v>
      </c>
      <c r="AA126" s="8" t="s">
        <v>62</v>
      </c>
      <c r="AB126" s="8" t="s">
        <v>63</v>
      </c>
      <c r="AC126" s="8" t="s">
        <v>64</v>
      </c>
      <c r="AD126" s="8" t="s">
        <v>65</v>
      </c>
      <c r="AE126" s="8" t="s">
        <v>66</v>
      </c>
      <c r="AF126" s="8" t="s">
        <v>67</v>
      </c>
      <c r="AG126" s="8" t="s">
        <v>68</v>
      </c>
      <c r="AH126" s="8" t="s">
        <v>69</v>
      </c>
      <c r="AI126" s="8" t="s">
        <v>76</v>
      </c>
      <c r="AJ126" s="8" t="s">
        <v>77</v>
      </c>
      <c r="AK126" s="8" t="s">
        <v>78</v>
      </c>
      <c r="AL126" s="8" t="s">
        <v>79</v>
      </c>
      <c r="AM126" s="8" t="s">
        <v>80</v>
      </c>
      <c r="AN126" s="8" t="s">
        <v>120</v>
      </c>
      <c r="AO126" s="8" t="s">
        <v>121</v>
      </c>
      <c r="AP126" s="8" t="s">
        <v>122</v>
      </c>
      <c r="AQ126" s="8" t="s">
        <v>123</v>
      </c>
      <c r="AR126" s="8" t="s">
        <v>124</v>
      </c>
      <c r="AS126" s="8" t="s">
        <v>125</v>
      </c>
      <c r="AT126" s="8" t="s">
        <v>126</v>
      </c>
      <c r="AU126" s="8" t="s">
        <v>127</v>
      </c>
      <c r="AV126" s="8" t="s">
        <v>185</v>
      </c>
      <c r="AW126" s="8" t="s">
        <v>186</v>
      </c>
      <c r="AX126" s="8" t="s">
        <v>187</v>
      </c>
      <c r="AY126" s="8" t="s">
        <v>188</v>
      </c>
      <c r="AZ126" s="8" t="s">
        <v>189</v>
      </c>
      <c r="BA126" s="8" t="s">
        <v>192</v>
      </c>
      <c r="BB126" s="8" t="s">
        <v>193</v>
      </c>
      <c r="BC126" s="8" t="s">
        <v>194</v>
      </c>
      <c r="BD126" s="8" t="s">
        <v>195</v>
      </c>
      <c r="BE126" s="8" t="s">
        <v>201</v>
      </c>
      <c r="BF126" s="8" t="s">
        <v>202</v>
      </c>
      <c r="BG126" s="8" t="s">
        <v>203</v>
      </c>
      <c r="BH126" s="8" t="s">
        <v>204</v>
      </c>
      <c r="BI126" s="8" t="s">
        <v>205</v>
      </c>
      <c r="BJ126" s="8" t="s">
        <v>206</v>
      </c>
      <c r="BK126" s="8" t="s">
        <v>207</v>
      </c>
      <c r="BL126" s="8" t="s">
        <v>208</v>
      </c>
      <c r="BM126" s="8" t="s">
        <v>209</v>
      </c>
      <c r="BN126" s="8" t="s">
        <v>211</v>
      </c>
      <c r="BO126" s="8" t="s">
        <v>212</v>
      </c>
      <c r="BP126" s="8" t="s">
        <v>213</v>
      </c>
      <c r="BQ126" s="8" t="s">
        <v>214</v>
      </c>
      <c r="BR126" s="8" t="s">
        <v>215</v>
      </c>
      <c r="BS126" s="8" t="s">
        <v>216</v>
      </c>
      <c r="BT126" s="8" t="s">
        <v>217</v>
      </c>
      <c r="BU126" s="8" t="s">
        <v>218</v>
      </c>
      <c r="BV126" s="8" t="s">
        <v>219</v>
      </c>
      <c r="BW126" s="8" t="s">
        <v>220</v>
      </c>
      <c r="BX126" s="8" t="s">
        <v>221</v>
      </c>
      <c r="BY126" s="8" t="s">
        <v>222</v>
      </c>
      <c r="BZ126" s="8" t="s">
        <v>223</v>
      </c>
      <c r="CA126" s="8" t="s">
        <v>224</v>
      </c>
      <c r="CB126" s="8" t="s">
        <v>225</v>
      </c>
      <c r="CC126" s="8" t="s">
        <v>226</v>
      </c>
      <c r="CD126" s="8" t="s">
        <v>227</v>
      </c>
      <c r="CE126" s="8" t="s">
        <v>228</v>
      </c>
      <c r="CF126" s="8" t="s">
        <v>229</v>
      </c>
      <c r="CG126" s="8" t="s">
        <v>230</v>
      </c>
      <c r="CH126" s="8" t="s">
        <v>231</v>
      </c>
      <c r="CI126" s="8" t="s">
        <v>232</v>
      </c>
      <c r="CJ126" s="8" t="s">
        <v>233</v>
      </c>
      <c r="CK126" s="8" t="s">
        <v>234</v>
      </c>
      <c r="CL126" s="8" t="s">
        <v>235</v>
      </c>
      <c r="CM126" s="8" t="s">
        <v>236</v>
      </c>
      <c r="CN126" s="8" t="s">
        <v>320</v>
      </c>
      <c r="CO126" s="8" t="s">
        <v>321</v>
      </c>
      <c r="CP126" s="8" t="s">
        <v>322</v>
      </c>
      <c r="CQ126" s="8" t="s">
        <v>323</v>
      </c>
      <c r="EQ126" s="45"/>
    </row>
    <row r="127" spans="1:299" s="45" customFormat="1" hidden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24"/>
      <c r="R127" s="24"/>
      <c r="S127" s="24"/>
      <c r="T127" s="24"/>
      <c r="U127" s="24"/>
      <c r="V127" s="57"/>
      <c r="W127" s="57"/>
      <c r="X127" s="57"/>
      <c r="Y127" s="57"/>
      <c r="Z127" s="57"/>
      <c r="AA127" s="57"/>
      <c r="AB127" s="58"/>
      <c r="AC127" s="58"/>
      <c r="AD127" s="58"/>
      <c r="AE127" s="56"/>
      <c r="AF127" s="56"/>
      <c r="AG127" s="56"/>
      <c r="AH127" s="56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108"/>
      <c r="AW127" s="108"/>
      <c r="AX127" s="108"/>
      <c r="AY127" s="108"/>
      <c r="AZ127" s="108"/>
      <c r="BA127" s="108"/>
      <c r="BB127" s="108"/>
      <c r="BC127" s="108"/>
      <c r="BD127" s="108"/>
      <c r="BE127" s="108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</row>
    <row r="128" spans="1:299" s="26" customFormat="1" hidden="1">
      <c r="B128" s="29" t="s">
        <v>8</v>
      </c>
      <c r="C128" s="30">
        <v>71</v>
      </c>
      <c r="D128" s="30">
        <v>57</v>
      </c>
      <c r="E128" s="30">
        <v>70</v>
      </c>
      <c r="F128" s="30">
        <v>106</v>
      </c>
      <c r="G128" s="30"/>
      <c r="H128" s="30">
        <v>134</v>
      </c>
      <c r="I128" s="30"/>
      <c r="J128" s="30">
        <v>132</v>
      </c>
      <c r="K128" s="30">
        <v>104</v>
      </c>
      <c r="L128" s="30"/>
      <c r="M128" s="30">
        <v>56</v>
      </c>
      <c r="N128" s="30">
        <v>61</v>
      </c>
      <c r="O128" s="30">
        <v>54</v>
      </c>
      <c r="P128" s="30">
        <v>53</v>
      </c>
      <c r="Q128" s="30">
        <v>39</v>
      </c>
      <c r="R128" s="30">
        <v>34</v>
      </c>
      <c r="S128" s="29"/>
      <c r="T128" s="52">
        <v>97</v>
      </c>
      <c r="U128" s="52">
        <v>65</v>
      </c>
      <c r="V128" s="52">
        <v>42</v>
      </c>
      <c r="W128" s="52">
        <v>13</v>
      </c>
      <c r="X128" s="52">
        <v>7</v>
      </c>
      <c r="Y128" s="52">
        <v>19</v>
      </c>
      <c r="Z128" s="52">
        <v>58</v>
      </c>
      <c r="AA128" s="52">
        <v>54</v>
      </c>
      <c r="AB128" s="52">
        <v>70</v>
      </c>
      <c r="AC128" s="52">
        <v>60</v>
      </c>
      <c r="AD128" s="52">
        <v>87</v>
      </c>
      <c r="AE128" s="52">
        <v>66</v>
      </c>
      <c r="AF128" s="52">
        <v>52</v>
      </c>
      <c r="AG128" s="39"/>
      <c r="AH128" s="114">
        <v>50</v>
      </c>
      <c r="AI128" s="52">
        <v>52</v>
      </c>
      <c r="AJ128" s="116">
        <v>54</v>
      </c>
      <c r="AK128" s="116">
        <v>52</v>
      </c>
      <c r="AL128" s="116">
        <v>77</v>
      </c>
      <c r="AM128" s="116">
        <v>94</v>
      </c>
      <c r="AN128" s="116">
        <v>95</v>
      </c>
      <c r="AO128" s="116">
        <v>91</v>
      </c>
      <c r="AP128" s="116">
        <v>89</v>
      </c>
      <c r="AQ128" s="116">
        <v>65</v>
      </c>
      <c r="AR128" s="116">
        <v>78</v>
      </c>
      <c r="AS128" s="116">
        <v>73</v>
      </c>
      <c r="AT128" s="116">
        <v>57</v>
      </c>
      <c r="AU128" s="139">
        <v>70</v>
      </c>
      <c r="AV128" s="116">
        <v>78</v>
      </c>
      <c r="AW128" s="116">
        <v>44</v>
      </c>
      <c r="AX128" s="116">
        <v>53</v>
      </c>
      <c r="AY128" s="129"/>
      <c r="AZ128" s="116">
        <v>71</v>
      </c>
      <c r="BA128" s="116">
        <v>71</v>
      </c>
      <c r="BB128" s="116">
        <v>55</v>
      </c>
      <c r="BC128" s="116">
        <v>80</v>
      </c>
      <c r="BD128" s="116">
        <f>98</f>
        <v>98</v>
      </c>
      <c r="BE128" s="116">
        <v>114</v>
      </c>
      <c r="BF128" s="116">
        <v>122</v>
      </c>
      <c r="BG128" s="116">
        <v>124</v>
      </c>
      <c r="BH128" s="116">
        <v>120</v>
      </c>
      <c r="BI128" s="116">
        <v>87</v>
      </c>
      <c r="BJ128" s="116">
        <v>38</v>
      </c>
      <c r="BK128" s="116">
        <v>29</v>
      </c>
      <c r="BL128" s="116">
        <v>23</v>
      </c>
      <c r="BM128" s="116">
        <v>19</v>
      </c>
      <c r="BN128" s="116">
        <v>10</v>
      </c>
      <c r="BO128" s="129"/>
      <c r="BP128" s="116">
        <v>9</v>
      </c>
      <c r="BQ128" s="129"/>
      <c r="BR128" s="116">
        <v>5</v>
      </c>
      <c r="BS128" s="116">
        <v>7</v>
      </c>
      <c r="BT128" s="116">
        <v>12</v>
      </c>
      <c r="BU128" s="116">
        <v>4</v>
      </c>
      <c r="BV128" s="116">
        <v>0</v>
      </c>
      <c r="BW128" s="116">
        <v>0</v>
      </c>
      <c r="BX128" s="116">
        <v>0</v>
      </c>
      <c r="BY128" s="116">
        <v>0</v>
      </c>
      <c r="BZ128" s="116">
        <v>1.95</v>
      </c>
      <c r="CA128" s="116">
        <v>0</v>
      </c>
      <c r="CB128" s="116">
        <v>0</v>
      </c>
      <c r="CC128" s="116">
        <v>0</v>
      </c>
      <c r="CD128" s="116">
        <v>0</v>
      </c>
      <c r="CE128" s="116">
        <v>0</v>
      </c>
      <c r="CF128" s="116">
        <v>0</v>
      </c>
      <c r="CG128" s="116">
        <v>0</v>
      </c>
      <c r="CH128" s="116">
        <v>0</v>
      </c>
      <c r="CI128" s="116">
        <v>0</v>
      </c>
      <c r="CJ128" s="129"/>
      <c r="CK128" s="129"/>
      <c r="CL128" s="129"/>
      <c r="CM128" s="129"/>
      <c r="CN128" s="129"/>
      <c r="CO128" s="129"/>
      <c r="CP128" s="129"/>
      <c r="CQ128" s="129"/>
      <c r="EJ128" s="179"/>
      <c r="EK128" s="179"/>
      <c r="EL128" s="179"/>
      <c r="EM128" s="179"/>
      <c r="EN128" s="179"/>
      <c r="EO128" s="179"/>
      <c r="EP128" s="179"/>
      <c r="EQ128" s="180"/>
      <c r="ET128" s="206"/>
      <c r="EU128" s="206"/>
      <c r="EV128" s="206"/>
      <c r="EW128" s="206"/>
      <c r="EX128" s="206"/>
      <c r="EY128" s="206"/>
      <c r="EZ128" s="206"/>
      <c r="FA128" s="206"/>
      <c r="FB128" s="206"/>
      <c r="FC128" s="206"/>
      <c r="FN128" s="179"/>
      <c r="FO128" s="179"/>
      <c r="FP128" s="179"/>
      <c r="FQ128" s="179"/>
      <c r="FR128" s="179"/>
      <c r="GI128" s="206"/>
      <c r="GJ128" s="206"/>
      <c r="GK128" s="206"/>
      <c r="GL128" s="206"/>
      <c r="GM128" s="206"/>
      <c r="GN128" s="206"/>
      <c r="GO128" s="206"/>
      <c r="GP128" s="206"/>
      <c r="GQ128" s="206"/>
      <c r="IF128" s="206"/>
      <c r="IG128" s="206"/>
      <c r="IH128" s="206"/>
      <c r="II128" s="206"/>
      <c r="JW128" s="206"/>
      <c r="JX128" s="206"/>
      <c r="JY128" s="206"/>
      <c r="JZ128" s="206"/>
      <c r="KA128" s="206"/>
      <c r="KB128" s="206"/>
      <c r="KC128" s="206"/>
      <c r="KD128" s="206"/>
      <c r="KE128" s="206"/>
      <c r="KF128" s="206"/>
      <c r="KG128" s="206"/>
      <c r="KH128" s="206"/>
      <c r="KI128" s="206"/>
    </row>
    <row r="129" spans="1:295" s="26" customFormat="1" hidden="1">
      <c r="B129" s="31" t="s">
        <v>7</v>
      </c>
      <c r="C129" s="31">
        <f t="shared" ref="C129:P129" si="1875">C128*2330</f>
        <v>165430</v>
      </c>
      <c r="D129" s="31">
        <f t="shared" si="1875"/>
        <v>132810</v>
      </c>
      <c r="E129" s="31">
        <f t="shared" si="1875"/>
        <v>163100</v>
      </c>
      <c r="F129" s="31">
        <f t="shared" si="1875"/>
        <v>246980</v>
      </c>
      <c r="G129" s="31">
        <f t="shared" si="1875"/>
        <v>0</v>
      </c>
      <c r="H129" s="31">
        <f t="shared" si="1875"/>
        <v>312220</v>
      </c>
      <c r="I129" s="31">
        <f t="shared" si="1875"/>
        <v>0</v>
      </c>
      <c r="J129" s="31">
        <f t="shared" si="1875"/>
        <v>307560</v>
      </c>
      <c r="K129" s="31">
        <f t="shared" si="1875"/>
        <v>242320</v>
      </c>
      <c r="L129" s="31">
        <f t="shared" si="1875"/>
        <v>0</v>
      </c>
      <c r="M129" s="31">
        <f t="shared" si="1875"/>
        <v>130480</v>
      </c>
      <c r="N129" s="31">
        <f t="shared" si="1875"/>
        <v>142130</v>
      </c>
      <c r="O129" s="31">
        <f t="shared" si="1875"/>
        <v>125820</v>
      </c>
      <c r="P129" s="31">
        <f t="shared" si="1875"/>
        <v>123490</v>
      </c>
      <c r="Q129" s="31">
        <f>Q128*2330</f>
        <v>90870</v>
      </c>
      <c r="R129" s="31">
        <f>R128*2330</f>
        <v>79220</v>
      </c>
      <c r="S129" s="31">
        <f>S128*2330</f>
        <v>0</v>
      </c>
      <c r="T129" s="31">
        <f t="shared" ref="T129:AA129" si="1876">T128*2330</f>
        <v>226010</v>
      </c>
      <c r="U129" s="31">
        <f t="shared" si="1876"/>
        <v>151450</v>
      </c>
      <c r="V129" s="31">
        <f t="shared" si="1876"/>
        <v>97860</v>
      </c>
      <c r="W129" s="31">
        <f t="shared" si="1876"/>
        <v>30290</v>
      </c>
      <c r="X129" s="31">
        <f t="shared" si="1876"/>
        <v>16310</v>
      </c>
      <c r="Y129" s="31">
        <f t="shared" si="1876"/>
        <v>44270</v>
      </c>
      <c r="Z129" s="31">
        <f t="shared" si="1876"/>
        <v>135140</v>
      </c>
      <c r="AA129" s="31">
        <f t="shared" si="1876"/>
        <v>125820</v>
      </c>
      <c r="AB129" s="31">
        <f t="shared" ref="AB129:AM129" si="1877">AB128*2330</f>
        <v>163100</v>
      </c>
      <c r="AC129" s="31">
        <f t="shared" si="1877"/>
        <v>139800</v>
      </c>
      <c r="AD129" s="31">
        <f t="shared" si="1877"/>
        <v>202710</v>
      </c>
      <c r="AE129" s="31">
        <f t="shared" si="1877"/>
        <v>153780</v>
      </c>
      <c r="AF129" s="31">
        <f t="shared" si="1877"/>
        <v>121160</v>
      </c>
      <c r="AG129" s="31">
        <f t="shared" si="1877"/>
        <v>0</v>
      </c>
      <c r="AH129" s="31">
        <f t="shared" si="1877"/>
        <v>116500</v>
      </c>
      <c r="AI129" s="31">
        <f t="shared" si="1877"/>
        <v>121160</v>
      </c>
      <c r="AJ129" s="31">
        <f t="shared" si="1877"/>
        <v>125820</v>
      </c>
      <c r="AK129" s="31">
        <f t="shared" si="1877"/>
        <v>121160</v>
      </c>
      <c r="AL129" s="31">
        <f t="shared" si="1877"/>
        <v>179410</v>
      </c>
      <c r="AM129" s="31">
        <f t="shared" si="1877"/>
        <v>219020</v>
      </c>
      <c r="AN129" s="31">
        <f t="shared" ref="AN129:AX129" si="1878">AN128*2330</f>
        <v>221350</v>
      </c>
      <c r="AO129" s="31">
        <f t="shared" si="1878"/>
        <v>212030</v>
      </c>
      <c r="AP129" s="31">
        <f t="shared" si="1878"/>
        <v>207370</v>
      </c>
      <c r="AQ129" s="31">
        <f t="shared" si="1878"/>
        <v>151450</v>
      </c>
      <c r="AR129" s="31">
        <f t="shared" si="1878"/>
        <v>181740</v>
      </c>
      <c r="AS129" s="31">
        <f t="shared" si="1878"/>
        <v>170090</v>
      </c>
      <c r="AT129" s="31">
        <f t="shared" si="1878"/>
        <v>132810</v>
      </c>
      <c r="AU129" s="31">
        <f t="shared" si="1878"/>
        <v>163100</v>
      </c>
      <c r="AV129" s="31">
        <f t="shared" si="1878"/>
        <v>181740</v>
      </c>
      <c r="AW129" s="31">
        <f t="shared" si="1878"/>
        <v>102520</v>
      </c>
      <c r="AX129" s="31">
        <f t="shared" si="1878"/>
        <v>123490</v>
      </c>
      <c r="AY129" s="31"/>
      <c r="AZ129" s="31">
        <f>AZ128*2330</f>
        <v>165430</v>
      </c>
      <c r="BA129" s="31">
        <f>BA128*2330</f>
        <v>165430</v>
      </c>
      <c r="BB129" s="31">
        <f>BB128*2330</f>
        <v>128150</v>
      </c>
      <c r="BC129" s="31">
        <f>BC128*2330</f>
        <v>186400</v>
      </c>
      <c r="BD129" s="31">
        <f>BD128*2330</f>
        <v>228340</v>
      </c>
      <c r="BE129" s="31">
        <f t="shared" ref="BE129:BM129" si="1879">BE128*2330</f>
        <v>265620</v>
      </c>
      <c r="BF129" s="31">
        <f t="shared" si="1879"/>
        <v>284260</v>
      </c>
      <c r="BG129" s="31">
        <f t="shared" si="1879"/>
        <v>288920</v>
      </c>
      <c r="BH129" s="31">
        <f t="shared" si="1879"/>
        <v>279600</v>
      </c>
      <c r="BI129" s="31">
        <f t="shared" si="1879"/>
        <v>202710</v>
      </c>
      <c r="BJ129" s="31">
        <f t="shared" si="1879"/>
        <v>88540</v>
      </c>
      <c r="BK129" s="31">
        <f t="shared" si="1879"/>
        <v>67570</v>
      </c>
      <c r="BL129" s="31">
        <f t="shared" si="1879"/>
        <v>53590</v>
      </c>
      <c r="BM129" s="31">
        <f t="shared" si="1879"/>
        <v>44270</v>
      </c>
      <c r="BN129" s="31">
        <f>BN128*2330</f>
        <v>23300</v>
      </c>
      <c r="BO129" s="31">
        <f>BO128*2330</f>
        <v>0</v>
      </c>
      <c r="BP129" s="31">
        <f>BP128*2330</f>
        <v>20970</v>
      </c>
      <c r="BQ129" s="31">
        <f>BQ128*2330</f>
        <v>0</v>
      </c>
      <c r="BR129" s="31">
        <f t="shared" ref="BR129:CI129" si="1880">BR128*2330</f>
        <v>11650</v>
      </c>
      <c r="BS129" s="31">
        <f t="shared" si="1880"/>
        <v>16310</v>
      </c>
      <c r="BT129" s="31">
        <f t="shared" si="1880"/>
        <v>27960</v>
      </c>
      <c r="BU129" s="31">
        <f t="shared" si="1880"/>
        <v>9320</v>
      </c>
      <c r="BV129" s="31">
        <f t="shared" si="1880"/>
        <v>0</v>
      </c>
      <c r="BW129" s="31">
        <f t="shared" si="1880"/>
        <v>0</v>
      </c>
      <c r="BX129" s="31">
        <f t="shared" si="1880"/>
        <v>0</v>
      </c>
      <c r="BY129" s="31">
        <f t="shared" si="1880"/>
        <v>0</v>
      </c>
      <c r="BZ129" s="31">
        <f t="shared" si="1880"/>
        <v>4543.5</v>
      </c>
      <c r="CA129" s="31">
        <f t="shared" si="1880"/>
        <v>0</v>
      </c>
      <c r="CB129" s="31">
        <f>CB128*2330</f>
        <v>0</v>
      </c>
      <c r="CC129" s="31">
        <f t="shared" si="1880"/>
        <v>0</v>
      </c>
      <c r="CD129" s="31">
        <f t="shared" si="1880"/>
        <v>0</v>
      </c>
      <c r="CE129" s="31">
        <f t="shared" si="1880"/>
        <v>0</v>
      </c>
      <c r="CF129" s="31">
        <f t="shared" si="1880"/>
        <v>0</v>
      </c>
      <c r="CG129" s="31">
        <f t="shared" si="1880"/>
        <v>0</v>
      </c>
      <c r="CH129" s="31">
        <f t="shared" si="1880"/>
        <v>0</v>
      </c>
      <c r="CI129" s="31">
        <f t="shared" si="1880"/>
        <v>0</v>
      </c>
      <c r="CJ129" s="31"/>
      <c r="CK129" s="31"/>
      <c r="CL129" s="31"/>
      <c r="CM129" s="31"/>
      <c r="CN129" s="31"/>
      <c r="CO129" s="31"/>
      <c r="CP129" s="31"/>
      <c r="CQ129" s="31"/>
      <c r="EJ129" s="179"/>
      <c r="EK129" s="179"/>
      <c r="EL129" s="179"/>
      <c r="EM129" s="179"/>
      <c r="EN129" s="179"/>
      <c r="EO129" s="179"/>
      <c r="EP129" s="179"/>
      <c r="EQ129" s="180"/>
      <c r="ET129" s="206"/>
      <c r="EU129" s="206"/>
      <c r="EV129" s="206"/>
      <c r="EW129" s="206"/>
      <c r="EX129" s="206"/>
      <c r="EY129" s="206"/>
      <c r="EZ129" s="206"/>
      <c r="FA129" s="206"/>
      <c r="FB129" s="206"/>
      <c r="FC129" s="206"/>
      <c r="FN129" s="179"/>
      <c r="FO129" s="179"/>
      <c r="FP129" s="179"/>
      <c r="FQ129" s="179"/>
      <c r="FR129" s="179"/>
      <c r="GI129" s="206"/>
      <c r="GJ129" s="206"/>
      <c r="GK129" s="206"/>
      <c r="GL129" s="206"/>
      <c r="GM129" s="206"/>
      <c r="GN129" s="206"/>
      <c r="GO129" s="206"/>
      <c r="GP129" s="206"/>
      <c r="GQ129" s="206"/>
      <c r="IF129" s="206"/>
      <c r="IG129" s="206"/>
      <c r="IH129" s="206"/>
      <c r="II129" s="206"/>
      <c r="JW129" s="206"/>
      <c r="JX129" s="206"/>
      <c r="JY129" s="206"/>
      <c r="JZ129" s="206"/>
      <c r="KA129" s="206"/>
      <c r="KB129" s="206"/>
      <c r="KC129" s="206"/>
      <c r="KD129" s="206"/>
      <c r="KE129" s="206"/>
      <c r="KF129" s="206"/>
      <c r="KG129" s="206"/>
      <c r="KH129" s="206"/>
      <c r="KI129" s="206"/>
    </row>
    <row r="130" spans="1:295" s="26" customFormat="1" hidden="1"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BA130" s="56"/>
      <c r="BB130" s="56"/>
      <c r="BC130" s="56"/>
      <c r="BD130" s="56"/>
      <c r="BE130" s="103"/>
      <c r="BF130" s="103"/>
      <c r="BG130" s="103"/>
      <c r="BH130" s="103"/>
      <c r="BI130" s="103"/>
      <c r="BJ130" s="103"/>
      <c r="BK130" s="103"/>
      <c r="BL130" s="134"/>
      <c r="BM130" s="103"/>
      <c r="BN130" s="103"/>
      <c r="BO130" s="103"/>
      <c r="BP130" s="103"/>
      <c r="BQ130" s="103"/>
      <c r="BR130" s="103"/>
      <c r="BS130" s="103"/>
      <c r="BT130" s="103"/>
      <c r="BU130" s="103"/>
      <c r="BV130" s="103"/>
      <c r="BW130" s="103"/>
      <c r="BX130" s="103"/>
      <c r="BY130" s="103"/>
      <c r="BZ130" s="103"/>
      <c r="CA130" s="103"/>
      <c r="CB130" s="103"/>
      <c r="CC130" s="103"/>
      <c r="CD130" s="103"/>
      <c r="CE130" s="103"/>
      <c r="CF130" s="103"/>
      <c r="CG130" s="103"/>
      <c r="CH130" s="103"/>
      <c r="CI130" s="103"/>
      <c r="CJ130" s="103"/>
      <c r="CK130" s="103"/>
      <c r="CL130" s="103"/>
      <c r="CM130" s="103"/>
      <c r="CN130" s="131"/>
      <c r="CO130" s="131"/>
      <c r="CP130" s="131"/>
      <c r="CQ130" s="131"/>
      <c r="EJ130" s="179"/>
      <c r="EK130" s="179"/>
      <c r="EL130" s="179"/>
      <c r="EM130" s="179"/>
      <c r="EN130" s="179"/>
      <c r="EO130" s="179"/>
      <c r="EP130" s="179"/>
      <c r="EQ130" s="180"/>
      <c r="ET130" s="206"/>
      <c r="EU130" s="206"/>
      <c r="EV130" s="206"/>
      <c r="EW130" s="206"/>
      <c r="EX130" s="206"/>
      <c r="EY130" s="206"/>
      <c r="EZ130" s="206"/>
      <c r="FA130" s="206"/>
      <c r="FB130" s="206"/>
      <c r="FC130" s="206"/>
      <c r="FN130" s="179"/>
      <c r="FO130" s="179"/>
      <c r="FP130" s="179"/>
      <c r="FQ130" s="179"/>
      <c r="FR130" s="179"/>
      <c r="GI130" s="206"/>
      <c r="GJ130" s="206"/>
      <c r="GK130" s="206"/>
      <c r="GL130" s="206"/>
      <c r="GM130" s="206"/>
      <c r="GN130" s="206"/>
      <c r="GO130" s="206"/>
      <c r="GP130" s="206"/>
      <c r="GQ130" s="206"/>
      <c r="IF130" s="206"/>
      <c r="IG130" s="206"/>
      <c r="IH130" s="206"/>
      <c r="II130" s="206"/>
      <c r="JW130" s="206"/>
      <c r="JX130" s="206"/>
      <c r="JY130" s="206"/>
      <c r="JZ130" s="206"/>
      <c r="KA130" s="206"/>
      <c r="KB130" s="206"/>
      <c r="KC130" s="206"/>
      <c r="KD130" s="206"/>
      <c r="KE130" s="206"/>
      <c r="KF130" s="206"/>
      <c r="KG130" s="206"/>
      <c r="KH130" s="206"/>
      <c r="KI130" s="206"/>
    </row>
    <row r="131" spans="1:295" s="26" customFormat="1" ht="12" hidden="1" customHeight="1">
      <c r="B131" s="31" t="s">
        <v>59</v>
      </c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115"/>
      <c r="BF131" s="115"/>
      <c r="BG131" s="115"/>
      <c r="BH131" s="115"/>
      <c r="BI131" s="115"/>
      <c r="BJ131" s="115"/>
      <c r="BK131" s="140"/>
      <c r="BL131" s="129"/>
      <c r="BM131" s="115"/>
      <c r="BN131" s="140"/>
      <c r="BO131" s="115"/>
      <c r="BP131" s="115"/>
      <c r="BQ131" s="115"/>
      <c r="BR131" s="140"/>
      <c r="BS131" s="115"/>
      <c r="BT131" s="115"/>
      <c r="BU131" s="115"/>
      <c r="BV131" s="115"/>
      <c r="BW131" s="115"/>
      <c r="BX131" s="115"/>
      <c r="BY131" s="115"/>
      <c r="BZ131" s="115"/>
      <c r="CA131" s="140"/>
      <c r="CB131" s="115"/>
      <c r="CC131" s="115"/>
      <c r="CD131" s="115"/>
      <c r="CE131" s="115"/>
      <c r="CF131" s="115"/>
      <c r="CG131" s="115"/>
      <c r="CH131" s="115"/>
      <c r="CI131" s="115"/>
      <c r="CJ131" s="115"/>
      <c r="CK131" s="115"/>
      <c r="CL131" s="115"/>
      <c r="CM131" s="115"/>
      <c r="CN131" s="140"/>
      <c r="CO131" s="140"/>
      <c r="CP131" s="140"/>
      <c r="CQ131" s="140"/>
      <c r="EJ131" s="179"/>
      <c r="EK131" s="179"/>
      <c r="EL131" s="179"/>
      <c r="EM131" s="179"/>
      <c r="EN131" s="179"/>
      <c r="EO131" s="179"/>
      <c r="EP131" s="179"/>
      <c r="EQ131" s="180"/>
      <c r="ET131" s="206"/>
      <c r="EU131" s="206"/>
      <c r="EV131" s="206"/>
      <c r="EW131" s="206"/>
      <c r="EX131" s="206"/>
      <c r="EY131" s="206"/>
      <c r="EZ131" s="206"/>
      <c r="FA131" s="206"/>
      <c r="FB131" s="206"/>
      <c r="FC131" s="206"/>
      <c r="FN131" s="179"/>
      <c r="FO131" s="179"/>
      <c r="FP131" s="179"/>
      <c r="FQ131" s="179"/>
      <c r="FR131" s="179"/>
      <c r="GI131" s="206"/>
      <c r="GJ131" s="206"/>
      <c r="GK131" s="206"/>
      <c r="GL131" s="206"/>
      <c r="GM131" s="206"/>
      <c r="GN131" s="206"/>
      <c r="GO131" s="206"/>
      <c r="GP131" s="206"/>
      <c r="GQ131" s="206"/>
      <c r="IF131" s="206"/>
      <c r="IG131" s="206"/>
      <c r="IH131" s="206"/>
      <c r="II131" s="206"/>
      <c r="JW131" s="206"/>
      <c r="JX131" s="206"/>
      <c r="JY131" s="206"/>
      <c r="JZ131" s="206"/>
      <c r="KA131" s="206"/>
      <c r="KB131" s="206"/>
      <c r="KC131" s="206"/>
      <c r="KD131" s="206"/>
      <c r="KE131" s="206"/>
      <c r="KF131" s="206"/>
      <c r="KG131" s="206"/>
      <c r="KH131" s="206"/>
      <c r="KI131" s="206"/>
    </row>
    <row r="132" spans="1:295" s="26" customFormat="1" hidden="1">
      <c r="B132" s="31" t="s">
        <v>6</v>
      </c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3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115"/>
      <c r="BF132" s="115"/>
      <c r="BG132" s="115"/>
      <c r="BH132" s="115"/>
      <c r="BI132" s="115"/>
      <c r="BJ132" s="115"/>
      <c r="BK132" s="115"/>
      <c r="BL132" s="129"/>
      <c r="BM132" s="115"/>
      <c r="BN132" s="115"/>
      <c r="BO132" s="115"/>
      <c r="BP132" s="115"/>
      <c r="BQ132" s="115"/>
      <c r="BR132" s="115"/>
      <c r="BS132" s="115"/>
      <c r="BT132" s="115"/>
      <c r="BU132" s="115"/>
      <c r="BV132" s="115"/>
      <c r="BW132" s="115"/>
      <c r="BX132" s="115"/>
      <c r="BY132" s="115"/>
      <c r="BZ132" s="115"/>
      <c r="CA132" s="140"/>
      <c r="CB132" s="115"/>
      <c r="CC132" s="115"/>
      <c r="CD132" s="115"/>
      <c r="CE132" s="115"/>
      <c r="CF132" s="115"/>
      <c r="CG132" s="115"/>
      <c r="CH132" s="115"/>
      <c r="CI132" s="115"/>
      <c r="CJ132" s="115"/>
      <c r="CK132" s="115"/>
      <c r="CL132" s="115"/>
      <c r="CM132" s="115"/>
      <c r="CN132" s="140"/>
      <c r="CO132" s="140"/>
      <c r="CP132" s="140"/>
      <c r="CQ132" s="140"/>
      <c r="EJ132" s="179"/>
      <c r="EK132" s="179"/>
      <c r="EL132" s="179"/>
      <c r="EM132" s="179"/>
      <c r="EN132" s="179"/>
      <c r="EO132" s="179"/>
      <c r="EP132" s="179"/>
      <c r="EQ132" s="180"/>
      <c r="ET132" s="206"/>
      <c r="EU132" s="206"/>
      <c r="EV132" s="206"/>
      <c r="EW132" s="206"/>
      <c r="EX132" s="206"/>
      <c r="EY132" s="206"/>
      <c r="EZ132" s="206"/>
      <c r="FA132" s="206"/>
      <c r="FB132" s="206"/>
      <c r="FC132" s="206"/>
      <c r="FN132" s="179"/>
      <c r="FO132" s="179"/>
      <c r="FP132" s="179"/>
      <c r="FQ132" s="179"/>
      <c r="FR132" s="179"/>
      <c r="GI132" s="206"/>
      <c r="GJ132" s="206"/>
      <c r="GK132" s="206"/>
      <c r="GL132" s="206"/>
      <c r="GM132" s="206"/>
      <c r="GN132" s="206"/>
      <c r="GO132" s="206"/>
      <c r="GP132" s="206"/>
      <c r="GQ132" s="206"/>
      <c r="IF132" s="206"/>
      <c r="IG132" s="206"/>
      <c r="IH132" s="206"/>
      <c r="II132" s="206"/>
      <c r="JW132" s="206"/>
      <c r="JX132" s="206"/>
      <c r="JY132" s="206"/>
      <c r="JZ132" s="206"/>
      <c r="KA132" s="206"/>
      <c r="KB132" s="206"/>
      <c r="KC132" s="206"/>
      <c r="KD132" s="206"/>
      <c r="KE132" s="206"/>
      <c r="KF132" s="206"/>
      <c r="KG132" s="206"/>
      <c r="KH132" s="206"/>
      <c r="KI132" s="206"/>
    </row>
    <row r="133" spans="1:295" s="26" customFormat="1" hidden="1">
      <c r="B133" s="31" t="s">
        <v>49</v>
      </c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3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115"/>
      <c r="BF133" s="115"/>
      <c r="BG133" s="115"/>
      <c r="BH133" s="115"/>
      <c r="BI133" s="115"/>
      <c r="BJ133" s="115"/>
      <c r="BK133" s="115"/>
      <c r="BL133" s="129"/>
      <c r="BM133" s="115"/>
      <c r="BN133" s="115"/>
      <c r="BO133" s="115"/>
      <c r="BP133" s="115"/>
      <c r="BQ133" s="115"/>
      <c r="BR133" s="115"/>
      <c r="BS133" s="115"/>
      <c r="BT133" s="115"/>
      <c r="BU133" s="115"/>
      <c r="BV133" s="115"/>
      <c r="BW133" s="115"/>
      <c r="BX133" s="115"/>
      <c r="BY133" s="115"/>
      <c r="BZ133" s="115"/>
      <c r="CA133" s="140"/>
      <c r="CB133" s="115"/>
      <c r="CC133" s="115"/>
      <c r="CD133" s="115"/>
      <c r="CE133" s="115"/>
      <c r="CF133" s="115"/>
      <c r="CG133" s="115"/>
      <c r="CH133" s="115"/>
      <c r="CI133" s="115"/>
      <c r="CJ133" s="115"/>
      <c r="CK133" s="115"/>
      <c r="CL133" s="115"/>
      <c r="CM133" s="115"/>
      <c r="CN133" s="140"/>
      <c r="CO133" s="140"/>
      <c r="CP133" s="140"/>
      <c r="CQ133" s="140"/>
      <c r="EJ133" s="179"/>
      <c r="EK133" s="179"/>
      <c r="EL133" s="179"/>
      <c r="EM133" s="179"/>
      <c r="EN133" s="179"/>
      <c r="EO133" s="179"/>
      <c r="EP133" s="179"/>
      <c r="EQ133" s="180"/>
      <c r="ET133" s="206"/>
      <c r="EU133" s="206"/>
      <c r="EV133" s="206"/>
      <c r="EW133" s="206"/>
      <c r="EX133" s="206"/>
      <c r="EY133" s="206"/>
      <c r="EZ133" s="206"/>
      <c r="FA133" s="206"/>
      <c r="FB133" s="206"/>
      <c r="FC133" s="206"/>
      <c r="FN133" s="179"/>
      <c r="FO133" s="179"/>
      <c r="FP133" s="179"/>
      <c r="FQ133" s="179"/>
      <c r="FR133" s="179"/>
      <c r="GI133" s="206"/>
      <c r="GJ133" s="206"/>
      <c r="GK133" s="206"/>
      <c r="GL133" s="206"/>
      <c r="GM133" s="206"/>
      <c r="GN133" s="206"/>
      <c r="GO133" s="206"/>
      <c r="GP133" s="206"/>
      <c r="GQ133" s="206"/>
      <c r="IF133" s="206"/>
      <c r="IG133" s="206"/>
      <c r="IH133" s="206"/>
      <c r="II133" s="206"/>
      <c r="JW133" s="206"/>
      <c r="JX133" s="206"/>
      <c r="JY133" s="206"/>
      <c r="JZ133" s="206"/>
      <c r="KA133" s="206"/>
      <c r="KB133" s="206"/>
      <c r="KC133" s="206"/>
      <c r="KD133" s="206"/>
      <c r="KE133" s="206"/>
      <c r="KF133" s="206"/>
      <c r="KG133" s="206"/>
      <c r="KH133" s="206"/>
      <c r="KI133" s="206"/>
    </row>
    <row r="134" spans="1:295" s="26" customFormat="1" hidden="1"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4"/>
      <c r="AD134" s="56"/>
      <c r="AV134" s="56"/>
      <c r="AW134" s="56"/>
      <c r="AX134" s="56"/>
      <c r="AY134" s="56"/>
      <c r="AZ134" s="56"/>
      <c r="BA134" s="56"/>
      <c r="BB134" s="56"/>
      <c r="BC134" s="56"/>
      <c r="BD134" s="56"/>
      <c r="BE134" s="103"/>
      <c r="BF134" s="103"/>
      <c r="BG134" s="103"/>
      <c r="BH134" s="103"/>
      <c r="BI134" s="103"/>
      <c r="BJ134" s="103"/>
      <c r="BK134" s="103"/>
      <c r="BL134" s="134"/>
      <c r="BM134" s="103"/>
      <c r="BN134" s="103"/>
      <c r="BO134" s="103"/>
      <c r="BP134" s="103"/>
      <c r="BQ134" s="103"/>
      <c r="BR134" s="103"/>
      <c r="BS134" s="103"/>
      <c r="BT134" s="103"/>
      <c r="BU134" s="103"/>
      <c r="BV134" s="103"/>
      <c r="BW134" s="103"/>
      <c r="BX134" s="103"/>
      <c r="BY134" s="103"/>
      <c r="BZ134" s="103"/>
      <c r="CA134" s="131"/>
      <c r="CB134" s="103"/>
      <c r="CC134" s="103"/>
      <c r="CD134" s="103"/>
      <c r="CE134" s="103"/>
      <c r="CF134" s="103"/>
      <c r="CG134" s="103"/>
      <c r="CH134" s="103"/>
      <c r="CI134" s="103"/>
      <c r="CJ134" s="103"/>
      <c r="CK134" s="103"/>
      <c r="CL134" s="103"/>
      <c r="CM134" s="103"/>
      <c r="CN134" s="131"/>
      <c r="CO134" s="131"/>
      <c r="CP134" s="131"/>
      <c r="CQ134" s="131"/>
      <c r="EJ134" s="179"/>
      <c r="EK134" s="179"/>
      <c r="EL134" s="179"/>
      <c r="EM134" s="179"/>
      <c r="EN134" s="179"/>
      <c r="EO134" s="179"/>
      <c r="EP134" s="179"/>
      <c r="EQ134" s="180"/>
      <c r="ET134" s="206"/>
      <c r="EU134" s="206"/>
      <c r="EV134" s="206"/>
      <c r="EW134" s="206"/>
      <c r="EX134" s="206"/>
      <c r="EY134" s="206"/>
      <c r="EZ134" s="206"/>
      <c r="FA134" s="206"/>
      <c r="FB134" s="206"/>
      <c r="FC134" s="206"/>
      <c r="FN134" s="179"/>
      <c r="FO134" s="179"/>
      <c r="FP134" s="179"/>
      <c r="FQ134" s="179"/>
      <c r="FR134" s="179"/>
      <c r="GI134" s="206"/>
      <c r="GJ134" s="206"/>
      <c r="GK134" s="206"/>
      <c r="GL134" s="206"/>
      <c r="GM134" s="206"/>
      <c r="GN134" s="206"/>
      <c r="GO134" s="206"/>
      <c r="GP134" s="206"/>
      <c r="GQ134" s="206"/>
      <c r="IF134" s="206"/>
      <c r="IG134" s="206"/>
      <c r="IH134" s="206"/>
      <c r="II134" s="206"/>
      <c r="JW134" s="206"/>
      <c r="JX134" s="206"/>
      <c r="JY134" s="206"/>
      <c r="JZ134" s="206"/>
      <c r="KA134" s="206"/>
      <c r="KB134" s="206"/>
      <c r="KC134" s="206"/>
      <c r="KD134" s="206"/>
      <c r="KE134" s="206"/>
      <c r="KF134" s="206"/>
      <c r="KG134" s="206"/>
      <c r="KH134" s="206"/>
      <c r="KI134" s="206"/>
    </row>
    <row r="135" spans="1:295" s="26" customFormat="1" hidden="1">
      <c r="B135" s="35" t="s">
        <v>9</v>
      </c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7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EJ135" s="179"/>
      <c r="EK135" s="179"/>
      <c r="EL135" s="179"/>
      <c r="EM135" s="179"/>
      <c r="EN135" s="179"/>
      <c r="EO135" s="179"/>
      <c r="EP135" s="179"/>
      <c r="EQ135" s="180"/>
      <c r="ET135" s="206"/>
      <c r="EU135" s="206"/>
      <c r="EV135" s="206"/>
      <c r="EW135" s="206"/>
      <c r="EX135" s="206"/>
      <c r="EY135" s="206"/>
      <c r="EZ135" s="206"/>
      <c r="FA135" s="206"/>
      <c r="FB135" s="206"/>
      <c r="FC135" s="206"/>
      <c r="FN135" s="179"/>
      <c r="FO135" s="179"/>
      <c r="FP135" s="179"/>
      <c r="FQ135" s="179"/>
      <c r="FR135" s="179"/>
      <c r="GI135" s="206"/>
      <c r="GJ135" s="206"/>
      <c r="GK135" s="206"/>
      <c r="GL135" s="206"/>
      <c r="GM135" s="206"/>
      <c r="GN135" s="206"/>
      <c r="GO135" s="206"/>
      <c r="GP135" s="206"/>
      <c r="GQ135" s="206"/>
      <c r="IF135" s="206"/>
      <c r="IG135" s="206"/>
      <c r="IH135" s="206"/>
      <c r="II135" s="206"/>
      <c r="JW135" s="206"/>
      <c r="JX135" s="206"/>
      <c r="JY135" s="206"/>
      <c r="JZ135" s="206"/>
      <c r="KA135" s="206"/>
      <c r="KB135" s="206"/>
      <c r="KC135" s="206"/>
      <c r="KD135" s="206"/>
      <c r="KE135" s="206"/>
      <c r="KF135" s="206"/>
      <c r="KG135" s="206"/>
      <c r="KH135" s="206"/>
      <c r="KI135" s="206"/>
    </row>
    <row r="136" spans="1:295" s="26" customFormat="1" hidden="1">
      <c r="B136" s="35" t="s">
        <v>10</v>
      </c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7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EJ136" s="179"/>
      <c r="EK136" s="179"/>
      <c r="EL136" s="179"/>
      <c r="EM136" s="179"/>
      <c r="EN136" s="179"/>
      <c r="EO136" s="179"/>
      <c r="EP136" s="179"/>
      <c r="EQ136" s="180"/>
      <c r="ET136" s="206"/>
      <c r="EU136" s="206"/>
      <c r="EV136" s="206"/>
      <c r="EW136" s="206"/>
      <c r="EX136" s="206"/>
      <c r="EY136" s="206"/>
      <c r="EZ136" s="206"/>
      <c r="FA136" s="206"/>
      <c r="FB136" s="206"/>
      <c r="FC136" s="206"/>
      <c r="FN136" s="179"/>
      <c r="FO136" s="179"/>
      <c r="FP136" s="179"/>
      <c r="FQ136" s="179"/>
      <c r="FR136" s="179"/>
      <c r="GI136" s="206"/>
      <c r="GJ136" s="206"/>
      <c r="GK136" s="206"/>
      <c r="GL136" s="206"/>
      <c r="GM136" s="206"/>
      <c r="GN136" s="206"/>
      <c r="GO136" s="206"/>
      <c r="GP136" s="206"/>
      <c r="GQ136" s="206"/>
      <c r="IF136" s="206"/>
      <c r="IG136" s="206"/>
      <c r="IH136" s="206"/>
      <c r="II136" s="206"/>
      <c r="JW136" s="206"/>
      <c r="JX136" s="206"/>
      <c r="JY136" s="206"/>
      <c r="JZ136" s="206"/>
      <c r="KA136" s="206"/>
      <c r="KB136" s="206"/>
      <c r="KC136" s="206"/>
      <c r="KD136" s="206"/>
      <c r="KE136" s="206"/>
      <c r="KF136" s="206"/>
      <c r="KG136" s="206"/>
      <c r="KH136" s="206"/>
      <c r="KI136" s="206"/>
    </row>
    <row r="137" spans="1:295" s="26" customFormat="1" hidden="1"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2"/>
      <c r="R137" s="21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/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  <c r="CO137" s="32"/>
      <c r="CP137" s="32"/>
      <c r="CQ137" s="32"/>
      <c r="EJ137" s="179"/>
      <c r="EK137" s="179"/>
      <c r="EL137" s="179"/>
      <c r="EM137" s="179"/>
      <c r="EN137" s="179"/>
      <c r="EO137" s="179"/>
      <c r="EP137" s="179"/>
      <c r="EQ137" s="180"/>
      <c r="ET137" s="206"/>
      <c r="EU137" s="206"/>
      <c r="EV137" s="206"/>
      <c r="EW137" s="206"/>
      <c r="EX137" s="206"/>
      <c r="EY137" s="206"/>
      <c r="EZ137" s="206"/>
      <c r="FA137" s="206"/>
      <c r="FB137" s="206"/>
      <c r="FC137" s="206"/>
      <c r="FN137" s="179"/>
      <c r="FO137" s="179"/>
      <c r="FP137" s="179"/>
      <c r="FQ137" s="179"/>
      <c r="FR137" s="179"/>
      <c r="GI137" s="206"/>
      <c r="GJ137" s="206"/>
      <c r="GK137" s="206"/>
      <c r="GL137" s="206"/>
      <c r="GM137" s="206"/>
      <c r="GN137" s="206"/>
      <c r="GO137" s="206"/>
      <c r="GP137" s="206"/>
      <c r="GQ137" s="206"/>
      <c r="IF137" s="206"/>
      <c r="IG137" s="206"/>
      <c r="IH137" s="206"/>
      <c r="II137" s="206"/>
      <c r="JW137" s="206"/>
      <c r="JX137" s="206"/>
      <c r="JY137" s="206"/>
      <c r="JZ137" s="206"/>
      <c r="KA137" s="206"/>
      <c r="KB137" s="206"/>
      <c r="KC137" s="206"/>
      <c r="KD137" s="206"/>
      <c r="KE137" s="206"/>
      <c r="KF137" s="206"/>
      <c r="KG137" s="206"/>
      <c r="KH137" s="206"/>
      <c r="KI137" s="206"/>
    </row>
    <row r="138" spans="1:295" s="26" customFormat="1" hidden="1">
      <c r="A138" s="40">
        <f>1800000</f>
        <v>1800000</v>
      </c>
      <c r="B138" s="27" t="s">
        <v>43</v>
      </c>
      <c r="C138" s="48">
        <v>1980177</v>
      </c>
      <c r="D138" s="48">
        <v>1940183.6508450306</v>
      </c>
      <c r="E138" s="48">
        <v>1904845.6446121484</v>
      </c>
      <c r="F138" s="48">
        <v>1877041.406325744</v>
      </c>
      <c r="G138" s="48"/>
      <c r="H138" s="48">
        <v>1596775.1775557224</v>
      </c>
      <c r="I138" s="48"/>
      <c r="J138" s="48">
        <v>1592912.1410776735</v>
      </c>
      <c r="K138" s="48">
        <v>1673828.3495359479</v>
      </c>
      <c r="L138" s="48"/>
      <c r="M138" s="48">
        <v>1693517</v>
      </c>
      <c r="N138" s="48">
        <v>1693293.3504765341</v>
      </c>
      <c r="O138" s="48">
        <v>1690384</v>
      </c>
      <c r="P138" s="48">
        <v>1698551.3278727601</v>
      </c>
      <c r="Q138" s="48">
        <v>1763682.8013229575</v>
      </c>
      <c r="R138" s="48">
        <v>1819203.2462278171</v>
      </c>
      <c r="S138" s="41"/>
      <c r="T138" s="48">
        <v>1777630.8728625996</v>
      </c>
      <c r="U138" s="48">
        <v>1794072</v>
      </c>
      <c r="V138" s="48">
        <v>1771817</v>
      </c>
      <c r="W138" s="48">
        <v>1740929.7478141999</v>
      </c>
      <c r="X138" s="48">
        <v>1648703</v>
      </c>
      <c r="Y138" s="48">
        <v>1596130</v>
      </c>
      <c r="Z138" s="48">
        <v>1581976</v>
      </c>
      <c r="AA138" s="48">
        <v>1595388</v>
      </c>
      <c r="AB138" s="48">
        <v>1585607</v>
      </c>
      <c r="AC138" s="48">
        <v>1535440</v>
      </c>
      <c r="AD138" s="48">
        <v>1531372</v>
      </c>
      <c r="AE138" s="48">
        <v>1558316</v>
      </c>
      <c r="AF138" s="48">
        <v>1601270</v>
      </c>
      <c r="AG138" s="48">
        <v>1602781</v>
      </c>
      <c r="AH138" s="48">
        <v>1623269</v>
      </c>
      <c r="AI138" s="48">
        <v>1623269</v>
      </c>
      <c r="AJ138" s="48">
        <v>1593883</v>
      </c>
      <c r="AK138" s="48">
        <v>1595546</v>
      </c>
      <c r="AL138" s="48">
        <v>1590147</v>
      </c>
      <c r="AM138" s="48">
        <v>1587333</v>
      </c>
      <c r="AN138" s="48">
        <v>1577229</v>
      </c>
      <c r="AO138" s="48">
        <v>1551369</v>
      </c>
      <c r="AP138" s="48">
        <v>1496540</v>
      </c>
      <c r="AQ138" s="48">
        <v>1489434</v>
      </c>
      <c r="AR138" s="48">
        <v>1456176</v>
      </c>
      <c r="AS138" s="48">
        <v>1418580</v>
      </c>
      <c r="AT138" s="48">
        <v>1467072</v>
      </c>
      <c r="AU138" s="48">
        <v>1463347</v>
      </c>
      <c r="AV138" s="48">
        <v>1408739</v>
      </c>
      <c r="AW138" s="48">
        <v>1412362</v>
      </c>
      <c r="AX138" s="48">
        <v>1495580</v>
      </c>
      <c r="AY138" s="48">
        <v>1511666</v>
      </c>
      <c r="AZ138" s="48"/>
      <c r="BA138" s="48">
        <v>1560982</v>
      </c>
      <c r="BB138" s="48">
        <v>1436799</v>
      </c>
      <c r="BC138" s="48">
        <v>1446070</v>
      </c>
      <c r="BD138" s="48">
        <v>1446974</v>
      </c>
      <c r="BE138" s="48">
        <v>1433358</v>
      </c>
      <c r="BF138" s="48">
        <v>1403345</v>
      </c>
      <c r="BG138" s="48">
        <v>1372438</v>
      </c>
      <c r="BH138" s="48">
        <v>1308298</v>
      </c>
      <c r="BI138" s="48">
        <v>1220561</v>
      </c>
      <c r="BJ138" s="48">
        <v>1252416</v>
      </c>
      <c r="BK138" s="48">
        <v>1282024</v>
      </c>
      <c r="BL138" s="48">
        <v>1261049</v>
      </c>
      <c r="BM138" s="48">
        <v>1232979</v>
      </c>
      <c r="BN138" s="48">
        <v>1206749</v>
      </c>
      <c r="BO138" s="48">
        <v>1137076</v>
      </c>
      <c r="BP138" s="48"/>
      <c r="BQ138" s="48">
        <v>1053594</v>
      </c>
      <c r="BR138" s="48"/>
      <c r="BS138" s="48">
        <v>943273</v>
      </c>
      <c r="BT138" s="48">
        <v>902946</v>
      </c>
      <c r="BU138" s="48">
        <v>840123</v>
      </c>
      <c r="BV138" s="48">
        <v>843807</v>
      </c>
      <c r="BW138" s="48">
        <v>760949</v>
      </c>
      <c r="BX138" s="48">
        <v>728776</v>
      </c>
      <c r="BY138" s="48">
        <v>640371</v>
      </c>
      <c r="BZ138" s="48">
        <v>598347</v>
      </c>
      <c r="CA138" s="48">
        <v>543439</v>
      </c>
      <c r="CB138" s="48">
        <v>491172</v>
      </c>
      <c r="CC138" s="48">
        <v>459185</v>
      </c>
      <c r="CD138" s="48">
        <v>401690</v>
      </c>
      <c r="CE138" s="48">
        <v>347222</v>
      </c>
      <c r="CF138" s="48">
        <v>305347</v>
      </c>
      <c r="CG138" s="48">
        <v>245329</v>
      </c>
      <c r="CH138" s="48">
        <v>172071</v>
      </c>
      <c r="CI138" s="48">
        <v>142691</v>
      </c>
      <c r="CJ138" s="48">
        <v>88753</v>
      </c>
      <c r="CK138" s="48">
        <v>49488</v>
      </c>
      <c r="CL138" s="27"/>
      <c r="CM138" s="27"/>
      <c r="CN138" s="27"/>
      <c r="CO138" s="27"/>
      <c r="CP138" s="27"/>
      <c r="CQ138" s="27"/>
      <c r="EJ138" s="179"/>
      <c r="EK138" s="179"/>
      <c r="EL138" s="179"/>
      <c r="EM138" s="179"/>
      <c r="EN138" s="179"/>
      <c r="EO138" s="179"/>
      <c r="EP138" s="179"/>
      <c r="EQ138" s="180"/>
      <c r="ET138" s="206"/>
      <c r="EU138" s="206"/>
      <c r="EV138" s="206"/>
      <c r="EW138" s="206"/>
      <c r="EX138" s="206"/>
      <c r="EY138" s="206"/>
      <c r="EZ138" s="206"/>
      <c r="FA138" s="206"/>
      <c r="FB138" s="206"/>
      <c r="FC138" s="206"/>
      <c r="FN138" s="179"/>
      <c r="FO138" s="179"/>
      <c r="FP138" s="179"/>
      <c r="FQ138" s="179"/>
      <c r="FR138" s="179"/>
      <c r="GI138" s="206"/>
      <c r="GJ138" s="206"/>
      <c r="GK138" s="206"/>
      <c r="GL138" s="206"/>
      <c r="GM138" s="206"/>
      <c r="GN138" s="206"/>
      <c r="GO138" s="206"/>
      <c r="GP138" s="206"/>
      <c r="GQ138" s="206"/>
      <c r="IF138" s="206"/>
      <c r="IG138" s="206"/>
      <c r="IH138" s="206"/>
      <c r="II138" s="206"/>
      <c r="JW138" s="206"/>
      <c r="JX138" s="206"/>
      <c r="JY138" s="206"/>
      <c r="JZ138" s="206"/>
      <c r="KA138" s="206"/>
      <c r="KB138" s="206"/>
      <c r="KC138" s="206"/>
      <c r="KD138" s="206"/>
      <c r="KE138" s="206"/>
      <c r="KF138" s="206"/>
      <c r="KG138" s="206"/>
      <c r="KH138" s="206"/>
      <c r="KI138" s="206"/>
    </row>
    <row r="139" spans="1:295" s="206" customFormat="1">
      <c r="A139" s="218"/>
      <c r="B139" s="215"/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7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5"/>
      <c r="CM139" s="215"/>
      <c r="CN139" s="215"/>
      <c r="CO139" s="215"/>
      <c r="CP139" s="215"/>
      <c r="CQ139" s="215"/>
      <c r="EQ139" s="180"/>
    </row>
    <row r="140" spans="1:295" s="206" customFormat="1">
      <c r="A140" s="218"/>
      <c r="B140" s="215"/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7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5"/>
      <c r="CM140" s="215"/>
      <c r="CN140" s="215"/>
      <c r="CO140" s="215"/>
      <c r="CP140" s="215"/>
      <c r="CQ140" s="215"/>
    </row>
    <row r="141" spans="1:295">
      <c r="C141" s="49">
        <f t="shared" ref="C141:R141" si="1881">SUM(C129,C138)</f>
        <v>2145607</v>
      </c>
      <c r="D141" s="49">
        <f t="shared" si="1881"/>
        <v>2072993.6508450306</v>
      </c>
      <c r="E141" s="49">
        <f t="shared" si="1881"/>
        <v>2067945.6446121484</v>
      </c>
      <c r="F141" s="49">
        <f t="shared" si="1881"/>
        <v>2124021.406325744</v>
      </c>
      <c r="G141" s="49">
        <f t="shared" si="1881"/>
        <v>0</v>
      </c>
      <c r="H141" s="49">
        <f t="shared" si="1881"/>
        <v>1908995.1775557224</v>
      </c>
      <c r="I141" s="49">
        <f t="shared" si="1881"/>
        <v>0</v>
      </c>
      <c r="J141" s="49">
        <f t="shared" si="1881"/>
        <v>1900472.1410776735</v>
      </c>
      <c r="K141" s="49">
        <f t="shared" si="1881"/>
        <v>1916148.3495359479</v>
      </c>
      <c r="L141" s="49">
        <f t="shared" si="1881"/>
        <v>0</v>
      </c>
      <c r="M141" s="49">
        <f t="shared" si="1881"/>
        <v>1823997</v>
      </c>
      <c r="N141" s="49">
        <f t="shared" si="1881"/>
        <v>1835423.3504765341</v>
      </c>
      <c r="O141" s="49">
        <f t="shared" si="1881"/>
        <v>1816204</v>
      </c>
      <c r="P141" s="49">
        <f t="shared" si="1881"/>
        <v>1822041.3278727601</v>
      </c>
      <c r="Q141" s="49">
        <f t="shared" si="1881"/>
        <v>1854552.8013229575</v>
      </c>
      <c r="R141" s="49">
        <f t="shared" si="1881"/>
        <v>1898423.2462278171</v>
      </c>
      <c r="S141" s="42"/>
      <c r="T141" s="49">
        <f t="shared" ref="T141:AH141" si="1882">SUM(T129,T138)</f>
        <v>2003640.8728625996</v>
      </c>
      <c r="U141" s="49">
        <f t="shared" si="1882"/>
        <v>1945522</v>
      </c>
      <c r="V141" s="49">
        <f t="shared" si="1882"/>
        <v>1869677</v>
      </c>
      <c r="W141" s="49">
        <f t="shared" si="1882"/>
        <v>1771219.7478141999</v>
      </c>
      <c r="X141" s="49">
        <f t="shared" si="1882"/>
        <v>1665013</v>
      </c>
      <c r="Y141" s="49">
        <f t="shared" si="1882"/>
        <v>1640400</v>
      </c>
      <c r="Z141" s="49">
        <f t="shared" si="1882"/>
        <v>1717116</v>
      </c>
      <c r="AA141" s="49">
        <f t="shared" si="1882"/>
        <v>1721208</v>
      </c>
      <c r="AB141" s="49">
        <f t="shared" si="1882"/>
        <v>1748707</v>
      </c>
      <c r="AC141" s="49">
        <f t="shared" si="1882"/>
        <v>1675240</v>
      </c>
      <c r="AD141" s="49">
        <f t="shared" si="1882"/>
        <v>1734082</v>
      </c>
      <c r="AE141" s="49">
        <f t="shared" si="1882"/>
        <v>1712096</v>
      </c>
      <c r="AF141" s="49">
        <f t="shared" si="1882"/>
        <v>1722430</v>
      </c>
      <c r="AG141" s="49">
        <f t="shared" si="1882"/>
        <v>1602781</v>
      </c>
      <c r="AH141" s="49">
        <f t="shared" si="1882"/>
        <v>1739769</v>
      </c>
      <c r="AI141" s="49">
        <v>1739769</v>
      </c>
      <c r="AJ141" s="49">
        <f t="shared" ref="AJ141:AY141" si="1883">SUM(AJ138,AI129)</f>
        <v>1715043</v>
      </c>
      <c r="AK141" s="49">
        <f t="shared" si="1883"/>
        <v>1721366</v>
      </c>
      <c r="AL141" s="49">
        <f t="shared" si="1883"/>
        <v>1711307</v>
      </c>
      <c r="AM141" s="49">
        <f t="shared" si="1883"/>
        <v>1766743</v>
      </c>
      <c r="AN141" s="49">
        <f t="shared" si="1883"/>
        <v>1796249</v>
      </c>
      <c r="AO141" s="49">
        <f t="shared" si="1883"/>
        <v>1772719</v>
      </c>
      <c r="AP141" s="49">
        <f t="shared" si="1883"/>
        <v>1708570</v>
      </c>
      <c r="AQ141" s="49">
        <f t="shared" si="1883"/>
        <v>1696804</v>
      </c>
      <c r="AR141" s="49">
        <f t="shared" si="1883"/>
        <v>1607626</v>
      </c>
      <c r="AS141" s="49">
        <f t="shared" si="1883"/>
        <v>1600320</v>
      </c>
      <c r="AT141" s="49">
        <f t="shared" si="1883"/>
        <v>1637162</v>
      </c>
      <c r="AU141" s="49">
        <f t="shared" si="1883"/>
        <v>1596157</v>
      </c>
      <c r="AV141" s="49">
        <f t="shared" si="1883"/>
        <v>1571839</v>
      </c>
      <c r="AW141" s="49">
        <f t="shared" si="1883"/>
        <v>1594102</v>
      </c>
      <c r="AX141" s="49">
        <f t="shared" si="1883"/>
        <v>1598100</v>
      </c>
      <c r="AY141" s="49">
        <f t="shared" si="1883"/>
        <v>1635156</v>
      </c>
      <c r="AZ141" s="49"/>
      <c r="BA141" s="49">
        <f t="shared" ref="BA141:BO141" si="1884">SUM(BA138,AZ129)</f>
        <v>1726412</v>
      </c>
      <c r="BB141" s="49">
        <f t="shared" si="1884"/>
        <v>1602229</v>
      </c>
      <c r="BC141" s="49">
        <f t="shared" si="1884"/>
        <v>1574220</v>
      </c>
      <c r="BD141" s="49">
        <f t="shared" si="1884"/>
        <v>1633374</v>
      </c>
      <c r="BE141" s="49">
        <f t="shared" si="1884"/>
        <v>1661698</v>
      </c>
      <c r="BF141" s="49">
        <f t="shared" si="1884"/>
        <v>1668965</v>
      </c>
      <c r="BG141" s="49">
        <f t="shared" si="1884"/>
        <v>1656698</v>
      </c>
      <c r="BH141" s="49">
        <f t="shared" si="1884"/>
        <v>1597218</v>
      </c>
      <c r="BI141" s="49">
        <f t="shared" si="1884"/>
        <v>1500161</v>
      </c>
      <c r="BJ141" s="49">
        <f t="shared" si="1884"/>
        <v>1455126</v>
      </c>
      <c r="BK141" s="49">
        <f t="shared" si="1884"/>
        <v>1370564</v>
      </c>
      <c r="BL141" s="49">
        <f t="shared" si="1884"/>
        <v>1328619</v>
      </c>
      <c r="BM141" s="49">
        <f t="shared" si="1884"/>
        <v>1286569</v>
      </c>
      <c r="BN141" s="49">
        <f t="shared" si="1884"/>
        <v>1251019</v>
      </c>
      <c r="BO141" s="49">
        <f t="shared" si="1884"/>
        <v>1160376</v>
      </c>
      <c r="BP141" s="49"/>
      <c r="BQ141" s="49">
        <f t="shared" ref="BQ141:CK141" si="1885">SUM(BQ138,BP129)</f>
        <v>1074564</v>
      </c>
      <c r="BR141" s="49">
        <f t="shared" si="1885"/>
        <v>0</v>
      </c>
      <c r="BS141" s="49">
        <f t="shared" si="1885"/>
        <v>954923</v>
      </c>
      <c r="BT141" s="49">
        <f t="shared" si="1885"/>
        <v>919256</v>
      </c>
      <c r="BU141" s="49">
        <f t="shared" si="1885"/>
        <v>868083</v>
      </c>
      <c r="BV141" s="49">
        <f t="shared" si="1885"/>
        <v>853127</v>
      </c>
      <c r="BW141" s="49">
        <f t="shared" si="1885"/>
        <v>760949</v>
      </c>
      <c r="BX141" s="49">
        <f t="shared" si="1885"/>
        <v>728776</v>
      </c>
      <c r="BY141" s="49">
        <f t="shared" si="1885"/>
        <v>640371</v>
      </c>
      <c r="BZ141" s="49">
        <f t="shared" si="1885"/>
        <v>598347</v>
      </c>
      <c r="CA141" s="49">
        <f t="shared" si="1885"/>
        <v>547982.5</v>
      </c>
      <c r="CB141" s="49">
        <f t="shared" si="1885"/>
        <v>491172</v>
      </c>
      <c r="CC141" s="49">
        <f t="shared" si="1885"/>
        <v>459185</v>
      </c>
      <c r="CD141" s="49">
        <f t="shared" si="1885"/>
        <v>401690</v>
      </c>
      <c r="CE141" s="49">
        <f t="shared" si="1885"/>
        <v>347222</v>
      </c>
      <c r="CF141" s="49">
        <f t="shared" si="1885"/>
        <v>305347</v>
      </c>
      <c r="CG141" s="49">
        <f t="shared" si="1885"/>
        <v>245329</v>
      </c>
      <c r="CH141" s="49">
        <f t="shared" si="1885"/>
        <v>172071</v>
      </c>
      <c r="CI141" s="49">
        <f t="shared" si="1885"/>
        <v>142691</v>
      </c>
      <c r="CJ141" s="49">
        <f t="shared" si="1885"/>
        <v>88753</v>
      </c>
      <c r="CK141" s="49">
        <f t="shared" si="1885"/>
        <v>49488</v>
      </c>
      <c r="CL141" s="42">
        <f t="shared" ref="CL141:CQ141" si="1886">CL138/$A$138</f>
        <v>0</v>
      </c>
      <c r="CM141" s="42">
        <f t="shared" si="1886"/>
        <v>0</v>
      </c>
      <c r="CN141" s="42">
        <f t="shared" si="1886"/>
        <v>0</v>
      </c>
      <c r="CO141" s="42">
        <f t="shared" si="1886"/>
        <v>0</v>
      </c>
      <c r="CP141" s="42">
        <f t="shared" si="1886"/>
        <v>0</v>
      </c>
      <c r="CQ141" s="42">
        <f t="shared" si="1886"/>
        <v>0</v>
      </c>
      <c r="CR141" s="20"/>
      <c r="CS141" s="20"/>
      <c r="CT141" s="20"/>
      <c r="CU141" s="20"/>
      <c r="CV141" s="20"/>
      <c r="CW141" s="20"/>
      <c r="CX141" s="20"/>
      <c r="CY141" s="20"/>
      <c r="CZ141" s="20"/>
      <c r="DA141" s="20"/>
      <c r="DB141" s="20"/>
      <c r="DC141" s="20"/>
      <c r="DD141" s="20"/>
      <c r="DE141" s="20"/>
      <c r="DF141" s="20"/>
      <c r="DG141" s="20"/>
      <c r="DH141" s="20"/>
      <c r="DI141" s="20"/>
      <c r="DJ141" s="20"/>
      <c r="DK141" s="20"/>
      <c r="DL141" s="20"/>
      <c r="DM141" s="20"/>
      <c r="DN141" s="20">
        <f t="shared" ref="DN141:EL141" si="1887">DN12+DN31+DN67+DN85</f>
        <v>163</v>
      </c>
      <c r="DO141" s="20">
        <f t="shared" si="1887"/>
        <v>80</v>
      </c>
      <c r="DP141" s="20">
        <f t="shared" si="1887"/>
        <v>187.19</v>
      </c>
      <c r="DQ141" s="20">
        <f t="shared" si="1887"/>
        <v>234</v>
      </c>
      <c r="DR141" s="20">
        <f t="shared" si="1887"/>
        <v>192</v>
      </c>
      <c r="DS141" s="20">
        <f t="shared" si="1887"/>
        <v>103</v>
      </c>
      <c r="DT141" s="20">
        <f t="shared" si="1887"/>
        <v>152</v>
      </c>
      <c r="DU141" s="20">
        <f t="shared" si="1887"/>
        <v>98</v>
      </c>
      <c r="DV141" s="20">
        <f t="shared" si="1887"/>
        <v>47</v>
      </c>
      <c r="DW141" s="20">
        <f t="shared" si="1887"/>
        <v>23</v>
      </c>
      <c r="DX141" s="20">
        <f t="shared" si="1887"/>
        <v>17</v>
      </c>
      <c r="DY141" s="20">
        <f t="shared" si="1887"/>
        <v>12</v>
      </c>
      <c r="DZ141" s="20">
        <f t="shared" si="1887"/>
        <v>53</v>
      </c>
      <c r="EA141" s="20">
        <f t="shared" si="1887"/>
        <v>0</v>
      </c>
      <c r="EB141" s="20">
        <f t="shared" si="1887"/>
        <v>0</v>
      </c>
      <c r="EC141" s="20">
        <f t="shared" si="1887"/>
        <v>0</v>
      </c>
      <c r="ED141" s="20">
        <f t="shared" si="1887"/>
        <v>88</v>
      </c>
      <c r="EE141" s="20">
        <f t="shared" si="1887"/>
        <v>0</v>
      </c>
      <c r="EF141" s="20">
        <f t="shared" si="1887"/>
        <v>165</v>
      </c>
      <c r="EG141" s="20">
        <f t="shared" si="1887"/>
        <v>0</v>
      </c>
      <c r="EH141" s="20">
        <f t="shared" si="1887"/>
        <v>157</v>
      </c>
      <c r="EI141" s="20">
        <f t="shared" si="1887"/>
        <v>139</v>
      </c>
      <c r="EJ141" s="20">
        <f t="shared" si="1887"/>
        <v>119</v>
      </c>
      <c r="EK141" s="20">
        <f t="shared" si="1887"/>
        <v>410</v>
      </c>
      <c r="EL141" s="20">
        <f t="shared" si="1887"/>
        <v>342</v>
      </c>
      <c r="EM141" s="212">
        <f t="shared" ref="EM141:FR141" si="1888">EM12+EM31+EM67+EM85+EM49</f>
        <v>355</v>
      </c>
      <c r="EN141" s="212">
        <f t="shared" si="1888"/>
        <v>300</v>
      </c>
      <c r="EO141" s="212">
        <f t="shared" si="1888"/>
        <v>424</v>
      </c>
      <c r="EP141" s="212">
        <f t="shared" si="1888"/>
        <v>503</v>
      </c>
      <c r="EQ141" s="212">
        <f t="shared" si="1888"/>
        <v>638</v>
      </c>
      <c r="ER141" s="212">
        <f t="shared" si="1888"/>
        <v>729</v>
      </c>
      <c r="ES141" s="212">
        <f t="shared" si="1888"/>
        <v>837</v>
      </c>
      <c r="ET141" s="212">
        <f t="shared" si="1888"/>
        <v>776</v>
      </c>
      <c r="EU141" s="212">
        <f t="shared" si="1888"/>
        <v>748</v>
      </c>
      <c r="EV141" s="212">
        <f t="shared" si="1888"/>
        <v>985</v>
      </c>
      <c r="EW141" s="212">
        <f t="shared" si="1888"/>
        <v>861</v>
      </c>
      <c r="EX141" s="212">
        <f t="shared" si="1888"/>
        <v>779</v>
      </c>
      <c r="EY141" s="212">
        <f t="shared" si="1888"/>
        <v>796</v>
      </c>
      <c r="EZ141" s="212">
        <f t="shared" si="1888"/>
        <v>323</v>
      </c>
      <c r="FA141" s="212">
        <f t="shared" si="1888"/>
        <v>397</v>
      </c>
      <c r="FB141" s="212">
        <f t="shared" si="1888"/>
        <v>568</v>
      </c>
      <c r="FC141" s="212">
        <f t="shared" si="1888"/>
        <v>369</v>
      </c>
      <c r="FD141" s="212">
        <f t="shared" si="1888"/>
        <v>432</v>
      </c>
      <c r="FE141" s="212">
        <f t="shared" si="1888"/>
        <v>598.45000000000005</v>
      </c>
      <c r="FF141" s="212">
        <f t="shared" si="1888"/>
        <v>687</v>
      </c>
      <c r="FG141" s="212">
        <f t="shared" si="1888"/>
        <v>783</v>
      </c>
      <c r="FH141" s="212">
        <f t="shared" si="1888"/>
        <v>762</v>
      </c>
      <c r="FI141" s="212">
        <f t="shared" si="1888"/>
        <v>552</v>
      </c>
      <c r="FJ141" s="212">
        <f t="shared" si="1888"/>
        <v>441</v>
      </c>
      <c r="FK141" s="212">
        <f t="shared" si="1888"/>
        <v>468</v>
      </c>
      <c r="FL141" s="212">
        <f t="shared" si="1888"/>
        <v>634</v>
      </c>
      <c r="FM141" s="212">
        <f t="shared" si="1888"/>
        <v>624</v>
      </c>
      <c r="FN141" s="212">
        <f t="shared" si="1888"/>
        <v>399</v>
      </c>
      <c r="FO141" s="212">
        <f t="shared" si="1888"/>
        <v>611</v>
      </c>
      <c r="FP141" s="212">
        <f t="shared" si="1888"/>
        <v>408</v>
      </c>
      <c r="FQ141" s="212">
        <f t="shared" si="1888"/>
        <v>419</v>
      </c>
      <c r="FR141" s="212">
        <f t="shared" si="1888"/>
        <v>185</v>
      </c>
      <c r="FS141" s="212">
        <f t="shared" ref="FS141:GX141" si="1889">FS12+FS31+FS67+FS85+FS49</f>
        <v>536</v>
      </c>
      <c r="FT141" s="212">
        <f t="shared" si="1889"/>
        <v>233</v>
      </c>
      <c r="FU141" s="212">
        <f t="shared" si="1889"/>
        <v>380</v>
      </c>
      <c r="FV141" s="212">
        <f t="shared" si="1889"/>
        <v>249</v>
      </c>
      <c r="FW141" s="212">
        <f t="shared" si="1889"/>
        <v>180</v>
      </c>
      <c r="FX141" s="212">
        <f t="shared" si="1889"/>
        <v>147</v>
      </c>
      <c r="FY141" s="212">
        <f t="shared" si="1889"/>
        <v>175</v>
      </c>
      <c r="FZ141" s="212">
        <f t="shared" si="1889"/>
        <v>69</v>
      </c>
      <c r="GA141" s="212">
        <f t="shared" si="1889"/>
        <v>230</v>
      </c>
      <c r="GB141" s="212">
        <f t="shared" si="1889"/>
        <v>268</v>
      </c>
      <c r="GC141" s="212">
        <f t="shared" si="1889"/>
        <v>349</v>
      </c>
      <c r="GD141" s="212">
        <f t="shared" si="1889"/>
        <v>265.93</v>
      </c>
      <c r="GE141" s="212">
        <f t="shared" si="1889"/>
        <v>442</v>
      </c>
      <c r="GF141" s="212">
        <f t="shared" si="1889"/>
        <v>382</v>
      </c>
      <c r="GG141" s="212">
        <f t="shared" si="1889"/>
        <v>367</v>
      </c>
      <c r="GH141" s="212">
        <f t="shared" si="1889"/>
        <v>377</v>
      </c>
      <c r="GI141" s="212">
        <f t="shared" si="1889"/>
        <v>300</v>
      </c>
      <c r="GJ141" s="212">
        <f t="shared" si="1889"/>
        <v>353</v>
      </c>
      <c r="GK141" s="212">
        <f t="shared" si="1889"/>
        <v>411</v>
      </c>
      <c r="GL141" s="212">
        <f t="shared" si="1889"/>
        <v>380</v>
      </c>
      <c r="GM141" s="212">
        <f t="shared" si="1889"/>
        <v>490</v>
      </c>
      <c r="GN141" s="212">
        <f t="shared" si="1889"/>
        <v>235</v>
      </c>
      <c r="GO141" s="212">
        <f t="shared" si="1889"/>
        <v>223</v>
      </c>
      <c r="GP141" s="212">
        <f t="shared" si="1889"/>
        <v>143</v>
      </c>
      <c r="GQ141" s="212">
        <f t="shared" si="1889"/>
        <v>186</v>
      </c>
      <c r="GR141" s="212">
        <f t="shared" si="1889"/>
        <v>299</v>
      </c>
      <c r="GS141" s="212">
        <f t="shared" si="1889"/>
        <v>342</v>
      </c>
      <c r="GT141" s="212">
        <f t="shared" si="1889"/>
        <v>467</v>
      </c>
      <c r="GU141" s="212">
        <f t="shared" si="1889"/>
        <v>275</v>
      </c>
      <c r="GV141" s="212">
        <f t="shared" si="1889"/>
        <v>355</v>
      </c>
      <c r="GW141" s="212">
        <f t="shared" si="1889"/>
        <v>160</v>
      </c>
      <c r="GX141" s="212">
        <f t="shared" si="1889"/>
        <v>395.34000000000003</v>
      </c>
      <c r="GY141" s="212">
        <f t="shared" ref="GY141:ID141" si="1890">GY12+GY31+GY67+GY85+GY49</f>
        <v>204</v>
      </c>
      <c r="GZ141" s="212">
        <f t="shared" si="1890"/>
        <v>285</v>
      </c>
      <c r="HA141" s="212">
        <f t="shared" si="1890"/>
        <v>153</v>
      </c>
      <c r="HB141" s="212">
        <f t="shared" si="1890"/>
        <v>199</v>
      </c>
      <c r="HC141" s="212">
        <f t="shared" si="1890"/>
        <v>188</v>
      </c>
      <c r="HD141" s="212">
        <f t="shared" si="1890"/>
        <v>193</v>
      </c>
      <c r="HE141" s="212">
        <f t="shared" si="1890"/>
        <v>288</v>
      </c>
      <c r="HF141" s="212">
        <f t="shared" si="1890"/>
        <v>230</v>
      </c>
      <c r="HG141" s="212">
        <f t="shared" si="1890"/>
        <v>213</v>
      </c>
      <c r="HH141" s="212">
        <f t="shared" si="1890"/>
        <v>157</v>
      </c>
      <c r="HI141" s="212">
        <f t="shared" si="1890"/>
        <v>309</v>
      </c>
      <c r="HJ141" s="212">
        <f t="shared" si="1890"/>
        <v>0</v>
      </c>
      <c r="HK141" s="212">
        <f t="shared" si="1890"/>
        <v>0</v>
      </c>
      <c r="HL141" s="212">
        <f t="shared" si="1890"/>
        <v>205</v>
      </c>
      <c r="HM141" s="212">
        <f t="shared" si="1890"/>
        <v>162</v>
      </c>
      <c r="HN141" s="212">
        <f t="shared" si="1890"/>
        <v>420</v>
      </c>
      <c r="HO141" s="212">
        <f t="shared" si="1890"/>
        <v>251</v>
      </c>
      <c r="HP141" s="212">
        <f t="shared" si="1890"/>
        <v>313.46000000000004</v>
      </c>
      <c r="HQ141" s="212">
        <f t="shared" si="1890"/>
        <v>299.74</v>
      </c>
      <c r="HR141" s="212">
        <f t="shared" si="1890"/>
        <v>358.89</v>
      </c>
      <c r="HS141" s="212">
        <f t="shared" si="1890"/>
        <v>283</v>
      </c>
      <c r="HT141" s="212">
        <f t="shared" si="1890"/>
        <v>278</v>
      </c>
      <c r="HU141" s="212">
        <f t="shared" si="1890"/>
        <v>254</v>
      </c>
      <c r="HV141" s="212">
        <f t="shared" si="1890"/>
        <v>171.15</v>
      </c>
      <c r="HW141" s="212">
        <f t="shared" si="1890"/>
        <v>71</v>
      </c>
      <c r="HX141" s="212">
        <f t="shared" si="1890"/>
        <v>145</v>
      </c>
      <c r="HY141" s="212">
        <f t="shared" si="1890"/>
        <v>127</v>
      </c>
      <c r="HZ141" s="212">
        <f t="shared" si="1890"/>
        <v>124.94</v>
      </c>
      <c r="IA141" s="212">
        <f t="shared" si="1890"/>
        <v>54</v>
      </c>
      <c r="IB141" s="212">
        <f t="shared" si="1890"/>
        <v>152</v>
      </c>
      <c r="IC141" s="212">
        <f t="shared" si="1890"/>
        <v>119</v>
      </c>
      <c r="ID141" s="212">
        <f t="shared" si="1890"/>
        <v>160.21</v>
      </c>
      <c r="IE141" s="212">
        <f t="shared" ref="IE141:JG141" si="1891">IE12+IE31+IE67+IE85+IE49</f>
        <v>8</v>
      </c>
      <c r="IF141" s="212">
        <f t="shared" si="1891"/>
        <v>0</v>
      </c>
      <c r="IG141" s="212">
        <f t="shared" si="1891"/>
        <v>0</v>
      </c>
      <c r="IH141" s="212">
        <f t="shared" si="1891"/>
        <v>0</v>
      </c>
      <c r="II141" s="212">
        <f t="shared" si="1891"/>
        <v>0</v>
      </c>
      <c r="IJ141" s="212">
        <f t="shared" si="1891"/>
        <v>0</v>
      </c>
      <c r="IK141" s="212">
        <f t="shared" si="1891"/>
        <v>0</v>
      </c>
      <c r="IL141" s="212">
        <f t="shared" si="1891"/>
        <v>0</v>
      </c>
      <c r="IM141" s="212">
        <f t="shared" si="1891"/>
        <v>0</v>
      </c>
      <c r="IN141" s="212">
        <f t="shared" si="1891"/>
        <v>34</v>
      </c>
      <c r="IO141" s="212">
        <f t="shared" si="1891"/>
        <v>72</v>
      </c>
      <c r="IP141" s="212">
        <f t="shared" si="1891"/>
        <v>246.06</v>
      </c>
      <c r="IQ141" s="212">
        <f t="shared" si="1891"/>
        <v>163</v>
      </c>
      <c r="IR141" s="212">
        <f t="shared" si="1891"/>
        <v>16</v>
      </c>
      <c r="IS141" s="212">
        <f t="shared" si="1891"/>
        <v>6</v>
      </c>
      <c r="IT141" s="212">
        <f t="shared" si="1891"/>
        <v>20</v>
      </c>
      <c r="IU141" s="212">
        <f t="shared" si="1891"/>
        <v>18.46</v>
      </c>
      <c r="IV141" s="212">
        <f t="shared" si="1891"/>
        <v>76</v>
      </c>
      <c r="IW141" s="212">
        <f t="shared" si="1891"/>
        <v>0</v>
      </c>
      <c r="IX141" s="212">
        <f t="shared" si="1891"/>
        <v>0</v>
      </c>
      <c r="IY141" s="212">
        <f t="shared" si="1891"/>
        <v>0</v>
      </c>
      <c r="IZ141" s="212">
        <f t="shared" si="1891"/>
        <v>0</v>
      </c>
      <c r="JA141" s="212">
        <f t="shared" si="1891"/>
        <v>34</v>
      </c>
      <c r="JB141" s="212">
        <f t="shared" si="1891"/>
        <v>0</v>
      </c>
      <c r="JC141" s="212">
        <f t="shared" si="1891"/>
        <v>0</v>
      </c>
      <c r="JD141" s="212">
        <f t="shared" si="1891"/>
        <v>0</v>
      </c>
      <c r="JE141" s="212">
        <f t="shared" si="1891"/>
        <v>34</v>
      </c>
      <c r="JF141" s="212">
        <f>JF12+JF31+JF67+JF85+JF49</f>
        <v>122</v>
      </c>
      <c r="JG141" s="212">
        <f t="shared" si="1891"/>
        <v>0</v>
      </c>
      <c r="JH141" s="212"/>
      <c r="JI141" s="212"/>
      <c r="JJ141" s="212"/>
      <c r="JK141" s="212"/>
      <c r="JL141" s="212"/>
      <c r="JM141" s="212"/>
      <c r="JN141" s="212"/>
      <c r="JO141" s="212"/>
      <c r="JP141" s="212"/>
      <c r="JQ141" s="212"/>
      <c r="JR141" s="212"/>
      <c r="JS141" s="212"/>
      <c r="JT141" s="212"/>
      <c r="JU141" s="212"/>
      <c r="JV141" s="212"/>
      <c r="JW141" s="212"/>
      <c r="JX141" s="212"/>
      <c r="JY141" s="212"/>
      <c r="JZ141" s="212"/>
      <c r="KA141" s="212"/>
      <c r="KB141" s="212"/>
      <c r="KC141" s="212"/>
      <c r="KD141" s="212"/>
      <c r="KE141" s="212"/>
      <c r="KF141" s="212"/>
      <c r="KG141" s="212"/>
      <c r="KH141" s="212"/>
      <c r="KI141" s="212"/>
    </row>
    <row r="142" spans="1:295">
      <c r="C142" s="75">
        <f>SUM(C138,C77,C22)</f>
        <v>6472010</v>
      </c>
      <c r="D142" s="75">
        <f>SUM(D138,D77,D22)</f>
        <v>6968242.2891657334</v>
      </c>
      <c r="E142" s="75">
        <f>SUM(E138,E77,E22)</f>
        <v>6429761.0493772868</v>
      </c>
      <c r="F142" s="75">
        <f>SUM(F138,F77,F22)</f>
        <v>6389342.8062951826</v>
      </c>
      <c r="G142" s="75"/>
      <c r="H142" s="75"/>
      <c r="I142" s="75"/>
      <c r="J142" s="75"/>
      <c r="K142" s="75"/>
      <c r="L142" s="75"/>
      <c r="M142" s="75"/>
      <c r="N142" s="75"/>
      <c r="O142" s="75"/>
      <c r="P142" s="6" t="s">
        <v>73</v>
      </c>
      <c r="Q142" s="51">
        <f>Q138/$A$138</f>
        <v>0.97982377851275415</v>
      </c>
      <c r="R142" s="51">
        <f>R138/$A$138</f>
        <v>1.0106684701265651</v>
      </c>
      <c r="S142" s="51"/>
      <c r="T142" s="51">
        <f t="shared" ref="T142:AY142" si="1892">T138/$A$138</f>
        <v>0.98757270714588863</v>
      </c>
      <c r="U142" s="51">
        <f t="shared" si="1892"/>
        <v>0.99670666666666663</v>
      </c>
      <c r="V142" s="51">
        <f t="shared" si="1892"/>
        <v>0.98434277777777779</v>
      </c>
      <c r="W142" s="51">
        <f t="shared" si="1892"/>
        <v>0.96718319323011104</v>
      </c>
      <c r="X142" s="51">
        <f t="shared" si="1892"/>
        <v>0.91594611111111113</v>
      </c>
      <c r="Y142" s="51">
        <f t="shared" si="1892"/>
        <v>0.88673888888888885</v>
      </c>
      <c r="Z142" s="51">
        <f t="shared" si="1892"/>
        <v>0.87887555555555552</v>
      </c>
      <c r="AA142" s="51">
        <f t="shared" si="1892"/>
        <v>0.88632666666666671</v>
      </c>
      <c r="AB142" s="51">
        <f t="shared" si="1892"/>
        <v>0.88089277777777775</v>
      </c>
      <c r="AC142" s="51">
        <f t="shared" si="1892"/>
        <v>0.85302222222222224</v>
      </c>
      <c r="AD142" s="51">
        <f t="shared" si="1892"/>
        <v>0.8507622222222222</v>
      </c>
      <c r="AE142" s="51">
        <f t="shared" si="1892"/>
        <v>0.86573111111111112</v>
      </c>
      <c r="AF142" s="51">
        <f t="shared" si="1892"/>
        <v>0.88959444444444447</v>
      </c>
      <c r="AG142" s="51">
        <f t="shared" si="1892"/>
        <v>0.89043388888888886</v>
      </c>
      <c r="AH142" s="51">
        <f t="shared" si="1892"/>
        <v>0.90181611111111115</v>
      </c>
      <c r="AI142" s="51">
        <f t="shared" si="1892"/>
        <v>0.90181611111111115</v>
      </c>
      <c r="AJ142" s="51">
        <f t="shared" si="1892"/>
        <v>0.88549055555555556</v>
      </c>
      <c r="AK142" s="51">
        <f t="shared" si="1892"/>
        <v>0.88641444444444439</v>
      </c>
      <c r="AL142" s="51">
        <f t="shared" si="1892"/>
        <v>0.88341499999999995</v>
      </c>
      <c r="AM142" s="51">
        <f t="shared" si="1892"/>
        <v>0.8818516666666667</v>
      </c>
      <c r="AN142" s="51">
        <f t="shared" si="1892"/>
        <v>0.87623833333333334</v>
      </c>
      <c r="AO142" s="51">
        <f t="shared" si="1892"/>
        <v>0.8618716666666667</v>
      </c>
      <c r="AP142" s="51">
        <f t="shared" si="1892"/>
        <v>0.8314111111111111</v>
      </c>
      <c r="AQ142" s="51">
        <f t="shared" si="1892"/>
        <v>0.82746333333333333</v>
      </c>
      <c r="AR142" s="51">
        <f t="shared" si="1892"/>
        <v>0.80898666666666663</v>
      </c>
      <c r="AS142" s="51">
        <f t="shared" si="1892"/>
        <v>0.78810000000000002</v>
      </c>
      <c r="AT142" s="51">
        <f t="shared" si="1892"/>
        <v>0.81503999999999999</v>
      </c>
      <c r="AU142" s="51">
        <f t="shared" si="1892"/>
        <v>0.81297055555555553</v>
      </c>
      <c r="AV142" s="51">
        <f t="shared" si="1892"/>
        <v>0.78263277777777773</v>
      </c>
      <c r="AW142" s="51">
        <f t="shared" si="1892"/>
        <v>0.7846455555555556</v>
      </c>
      <c r="AX142" s="51">
        <f t="shared" si="1892"/>
        <v>0.83087777777777783</v>
      </c>
      <c r="AY142" s="51">
        <f t="shared" si="1892"/>
        <v>0.83981444444444442</v>
      </c>
      <c r="AZ142" s="51"/>
      <c r="BA142" s="51">
        <f t="shared" ref="BA142:BO142" si="1893">BA138/$A$138</f>
        <v>0.86721222222222227</v>
      </c>
      <c r="BB142" s="51">
        <f t="shared" si="1893"/>
        <v>0.79822166666666672</v>
      </c>
      <c r="BC142" s="51">
        <f t="shared" si="1893"/>
        <v>0.80337222222222227</v>
      </c>
      <c r="BD142" s="51">
        <f t="shared" si="1893"/>
        <v>0.80387444444444445</v>
      </c>
      <c r="BE142" s="51">
        <f t="shared" si="1893"/>
        <v>0.79630999999999996</v>
      </c>
      <c r="BF142" s="51">
        <f t="shared" si="1893"/>
        <v>0.77963611111111109</v>
      </c>
      <c r="BG142" s="51">
        <f t="shared" si="1893"/>
        <v>0.76246555555555551</v>
      </c>
      <c r="BH142" s="51">
        <f t="shared" si="1893"/>
        <v>0.72683222222222221</v>
      </c>
      <c r="BI142" s="51">
        <f t="shared" si="1893"/>
        <v>0.67808944444444441</v>
      </c>
      <c r="BJ142" s="51">
        <f t="shared" si="1893"/>
        <v>0.69578666666666666</v>
      </c>
      <c r="BK142" s="51">
        <f t="shared" si="1893"/>
        <v>0.71223555555555551</v>
      </c>
      <c r="BL142" s="51">
        <f t="shared" si="1893"/>
        <v>0.70058277777777778</v>
      </c>
      <c r="BM142" s="51">
        <f t="shared" si="1893"/>
        <v>0.68498833333333331</v>
      </c>
      <c r="BN142" s="51">
        <f t="shared" si="1893"/>
        <v>0.6704161111111111</v>
      </c>
      <c r="BO142" s="51">
        <f t="shared" si="1893"/>
        <v>0.63170888888888888</v>
      </c>
      <c r="BP142" s="51"/>
      <c r="BQ142" s="51">
        <f t="shared" ref="BQ142:CK142" si="1894">BQ138/$A$138</f>
        <v>0.58533000000000002</v>
      </c>
      <c r="BR142" s="51">
        <f t="shared" si="1894"/>
        <v>0</v>
      </c>
      <c r="BS142" s="51">
        <f t="shared" si="1894"/>
        <v>0.52404055555555551</v>
      </c>
      <c r="BT142" s="51">
        <f t="shared" si="1894"/>
        <v>0.50163666666666662</v>
      </c>
      <c r="BU142" s="51">
        <f t="shared" si="1894"/>
        <v>0.46673500000000001</v>
      </c>
      <c r="BV142" s="51">
        <f t="shared" si="1894"/>
        <v>0.46878166666666665</v>
      </c>
      <c r="BW142" s="51">
        <f t="shared" si="1894"/>
        <v>0.42274944444444446</v>
      </c>
      <c r="BX142" s="51">
        <f t="shared" si="1894"/>
        <v>0.40487555555555554</v>
      </c>
      <c r="BY142" s="51">
        <f t="shared" si="1894"/>
        <v>0.35576166666666664</v>
      </c>
      <c r="BZ142" s="51">
        <f t="shared" si="1894"/>
        <v>0.33241500000000002</v>
      </c>
      <c r="CA142" s="51">
        <f t="shared" si="1894"/>
        <v>0.30191055555555557</v>
      </c>
      <c r="CB142" s="51">
        <f t="shared" si="1894"/>
        <v>0.27287333333333336</v>
      </c>
      <c r="CC142" s="51">
        <f t="shared" si="1894"/>
        <v>0.25510277777777779</v>
      </c>
      <c r="CD142" s="51">
        <f t="shared" si="1894"/>
        <v>0.22316111111111112</v>
      </c>
      <c r="CE142" s="51">
        <f t="shared" si="1894"/>
        <v>0.19290111111111111</v>
      </c>
      <c r="CF142" s="51">
        <f t="shared" si="1894"/>
        <v>0.16963722222222222</v>
      </c>
      <c r="CG142" s="51">
        <f t="shared" si="1894"/>
        <v>0.13629388888888888</v>
      </c>
      <c r="CH142" s="51">
        <f t="shared" si="1894"/>
        <v>9.5594999999999999E-2</v>
      </c>
      <c r="CI142" s="51">
        <f t="shared" si="1894"/>
        <v>7.9272777777777775E-2</v>
      </c>
      <c r="CJ142" s="51">
        <f t="shared" si="1894"/>
        <v>4.9307222222222225E-2</v>
      </c>
      <c r="CK142" s="51">
        <f t="shared" si="1894"/>
        <v>2.7493333333333335E-2</v>
      </c>
    </row>
    <row r="143" spans="1:295">
      <c r="C143" s="75">
        <f>SUM(C141,C78,C23)</f>
        <v>7699920</v>
      </c>
      <c r="D143" s="75">
        <f>SUM(D141,D78,D23)</f>
        <v>7508802.2891657334</v>
      </c>
      <c r="E143" s="75">
        <f>SUM(E141,E78,E23)</f>
        <v>6809551.0493772868</v>
      </c>
      <c r="F143" s="75">
        <f>SUM(F141,F78,F23)</f>
        <v>6981162.8062951826</v>
      </c>
      <c r="G143" s="75"/>
      <c r="H143" s="75"/>
      <c r="I143" s="75"/>
      <c r="J143" s="75"/>
      <c r="K143" s="75"/>
      <c r="L143" s="75"/>
      <c r="M143" s="75"/>
      <c r="N143" s="75"/>
      <c r="O143" s="75"/>
      <c r="P143" s="6" t="s">
        <v>74</v>
      </c>
      <c r="Q143" s="51">
        <f>Q141/$A$138</f>
        <v>1.0303071118460876</v>
      </c>
      <c r="R143" s="51">
        <f>R141/$A$138</f>
        <v>1.0546795812376761</v>
      </c>
      <c r="S143" s="51"/>
      <c r="T143" s="51">
        <f t="shared" ref="T143:AJ143" si="1895">T141/$A$138</f>
        <v>1.1131338182569999</v>
      </c>
      <c r="U143" s="51">
        <f t="shared" si="1895"/>
        <v>1.0808455555555556</v>
      </c>
      <c r="V143" s="51">
        <f t="shared" si="1895"/>
        <v>1.0387094444444445</v>
      </c>
      <c r="W143" s="51">
        <f t="shared" si="1895"/>
        <v>0.98401097100788881</v>
      </c>
      <c r="X143" s="51">
        <f t="shared" si="1895"/>
        <v>0.9250072222222222</v>
      </c>
      <c r="Y143" s="51">
        <f t="shared" si="1895"/>
        <v>0.91133333333333333</v>
      </c>
      <c r="Z143" s="51">
        <f t="shared" si="1895"/>
        <v>0.95395333333333332</v>
      </c>
      <c r="AA143" s="51">
        <f t="shared" si="1895"/>
        <v>0.95622666666666667</v>
      </c>
      <c r="AB143" s="51">
        <f t="shared" si="1895"/>
        <v>0.97150388888888883</v>
      </c>
      <c r="AC143" s="51">
        <f t="shared" si="1895"/>
        <v>0.9306888888888889</v>
      </c>
      <c r="AD143" s="51">
        <f t="shared" si="1895"/>
        <v>0.9633788888888889</v>
      </c>
      <c r="AE143" s="51">
        <f t="shared" si="1895"/>
        <v>0.95116444444444448</v>
      </c>
      <c r="AF143" s="51">
        <f t="shared" si="1895"/>
        <v>0.95690555555555556</v>
      </c>
      <c r="AG143" s="51">
        <f t="shared" si="1895"/>
        <v>0.89043388888888886</v>
      </c>
      <c r="AH143" s="51">
        <f t="shared" si="1895"/>
        <v>0.96653833333333339</v>
      </c>
      <c r="AI143" s="51">
        <f t="shared" si="1895"/>
        <v>0.96653833333333339</v>
      </c>
      <c r="AJ143" s="51">
        <f t="shared" si="1895"/>
        <v>0.95280166666666666</v>
      </c>
      <c r="AK143" s="51">
        <f t="shared" ref="AK143:AM143" si="1896">AK141/$A$138</f>
        <v>0.95631444444444447</v>
      </c>
      <c r="AL143" s="51">
        <f t="shared" si="1896"/>
        <v>0.95072611111111116</v>
      </c>
      <c r="AM143" s="51">
        <f t="shared" si="1896"/>
        <v>0.98152388888888886</v>
      </c>
      <c r="AN143" s="51">
        <f>AN141/$A$138</f>
        <v>0.99791611111111111</v>
      </c>
      <c r="AO143" s="51">
        <f>AO141/$A$138</f>
        <v>0.98484388888888885</v>
      </c>
      <c r="AP143" s="51">
        <f>AP141/$A$138</f>
        <v>0.94920555555555552</v>
      </c>
      <c r="AQ143" s="51">
        <f t="shared" ref="AQ143:AV143" si="1897">AQ141/$A$138</f>
        <v>0.94266888888888889</v>
      </c>
      <c r="AR143" s="51">
        <f t="shared" si="1897"/>
        <v>0.89312555555555551</v>
      </c>
      <c r="AS143" s="51">
        <f t="shared" si="1897"/>
        <v>0.88906666666666667</v>
      </c>
      <c r="AT143" s="51">
        <f t="shared" si="1897"/>
        <v>0.90953444444444442</v>
      </c>
      <c r="AU143" s="51">
        <f t="shared" si="1897"/>
        <v>0.88675388888888884</v>
      </c>
      <c r="AV143" s="51">
        <f t="shared" si="1897"/>
        <v>0.87324388888888893</v>
      </c>
      <c r="AW143" s="51">
        <f>AW141/$A$138</f>
        <v>0.88561222222222225</v>
      </c>
      <c r="AX143" s="51">
        <f>AX141/$A$138</f>
        <v>0.88783333333333336</v>
      </c>
      <c r="AY143" s="51">
        <f>AY141/$A$138</f>
        <v>0.90842000000000001</v>
      </c>
      <c r="AZ143" s="51"/>
      <c r="BA143" s="51">
        <f t="shared" ref="BA143:BO143" si="1898">BA141/$A$138</f>
        <v>0.95911777777777774</v>
      </c>
      <c r="BB143" s="51">
        <f t="shared" si="1898"/>
        <v>0.89012722222222218</v>
      </c>
      <c r="BC143" s="51">
        <f t="shared" si="1898"/>
        <v>0.87456666666666671</v>
      </c>
      <c r="BD143" s="51">
        <f t="shared" si="1898"/>
        <v>0.90742999999999996</v>
      </c>
      <c r="BE143" s="51">
        <f t="shared" si="1898"/>
        <v>0.92316555555555557</v>
      </c>
      <c r="BF143" s="51">
        <f t="shared" si="1898"/>
        <v>0.92720277777777782</v>
      </c>
      <c r="BG143" s="51">
        <f t="shared" si="1898"/>
        <v>0.9203877777777778</v>
      </c>
      <c r="BH143" s="51">
        <f t="shared" si="1898"/>
        <v>0.88734333333333337</v>
      </c>
      <c r="BI143" s="51">
        <f t="shared" si="1898"/>
        <v>0.83342277777777773</v>
      </c>
      <c r="BJ143" s="51">
        <f t="shared" si="1898"/>
        <v>0.80840333333333336</v>
      </c>
      <c r="BK143" s="51">
        <f t="shared" si="1898"/>
        <v>0.76142444444444446</v>
      </c>
      <c r="BL143" s="51">
        <f t="shared" si="1898"/>
        <v>0.73812166666666668</v>
      </c>
      <c r="BM143" s="51">
        <f t="shared" si="1898"/>
        <v>0.71476055555555551</v>
      </c>
      <c r="BN143" s="51">
        <f t="shared" si="1898"/>
        <v>0.69501055555555558</v>
      </c>
      <c r="BO143" s="51">
        <f t="shared" si="1898"/>
        <v>0.6446533333333333</v>
      </c>
      <c r="BP143" s="51"/>
      <c r="BQ143" s="51">
        <f t="shared" ref="BQ143:CK143" si="1899">BQ141/$A$138</f>
        <v>0.59697999999999996</v>
      </c>
      <c r="BR143" s="51">
        <f t="shared" si="1899"/>
        <v>0</v>
      </c>
      <c r="BS143" s="51">
        <f t="shared" si="1899"/>
        <v>0.53051277777777783</v>
      </c>
      <c r="BT143" s="51">
        <f t="shared" si="1899"/>
        <v>0.51069777777777781</v>
      </c>
      <c r="BU143" s="51">
        <f t="shared" si="1899"/>
        <v>0.48226833333333335</v>
      </c>
      <c r="BV143" s="51">
        <f t="shared" si="1899"/>
        <v>0.47395944444444443</v>
      </c>
      <c r="BW143" s="51">
        <f t="shared" si="1899"/>
        <v>0.42274944444444446</v>
      </c>
      <c r="BX143" s="51">
        <f t="shared" si="1899"/>
        <v>0.40487555555555554</v>
      </c>
      <c r="BY143" s="51">
        <f t="shared" si="1899"/>
        <v>0.35576166666666664</v>
      </c>
      <c r="BZ143" s="51">
        <f t="shared" si="1899"/>
        <v>0.33241500000000002</v>
      </c>
      <c r="CA143" s="51">
        <f t="shared" si="1899"/>
        <v>0.30443472222222223</v>
      </c>
      <c r="CB143" s="51">
        <f t="shared" si="1899"/>
        <v>0.27287333333333336</v>
      </c>
      <c r="CC143" s="51">
        <f t="shared" si="1899"/>
        <v>0.25510277777777779</v>
      </c>
      <c r="CD143" s="51">
        <f t="shared" si="1899"/>
        <v>0.22316111111111112</v>
      </c>
      <c r="CE143" s="51">
        <f t="shared" si="1899"/>
        <v>0.19290111111111111</v>
      </c>
      <c r="CF143" s="51">
        <f t="shared" si="1899"/>
        <v>0.16963722222222222</v>
      </c>
      <c r="CG143" s="51">
        <f t="shared" si="1899"/>
        <v>0.13629388888888888</v>
      </c>
      <c r="CH143" s="51">
        <f t="shared" si="1899"/>
        <v>9.5594999999999999E-2</v>
      </c>
      <c r="CI143" s="51">
        <f t="shared" si="1899"/>
        <v>7.9272777777777775E-2</v>
      </c>
      <c r="CJ143" s="51">
        <f t="shared" si="1899"/>
        <v>4.9307222222222225E-2</v>
      </c>
      <c r="CK143" s="51">
        <f t="shared" si="1899"/>
        <v>2.7493333333333335E-2</v>
      </c>
    </row>
    <row r="144" spans="1:295">
      <c r="Z144" s="20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1"/>
      <c r="BP144" s="134"/>
      <c r="BQ144" s="134"/>
      <c r="BR144" s="134"/>
      <c r="BS144" s="134"/>
      <c r="BT144" s="134"/>
      <c r="BU144" s="134"/>
      <c r="BV144" s="134"/>
      <c r="BW144" s="134"/>
      <c r="BX144" s="134"/>
      <c r="BY144" s="134"/>
    </row>
    <row r="145" spans="2:299" s="206" customFormat="1">
      <c r="B145" s="205"/>
      <c r="C145" s="207">
        <v>6472010</v>
      </c>
      <c r="D145" s="207">
        <v>6968242.2891657334</v>
      </c>
      <c r="E145" s="207">
        <v>6429761.0493772868</v>
      </c>
      <c r="F145" s="207">
        <v>6389342.8062951826</v>
      </c>
      <c r="G145" s="207">
        <v>0</v>
      </c>
      <c r="H145" s="207">
        <v>5977302.5670831613</v>
      </c>
      <c r="I145" s="207">
        <v>0</v>
      </c>
      <c r="J145" s="207">
        <v>5993430.1851393096</v>
      </c>
      <c r="K145" s="207">
        <v>6109676.5443893075</v>
      </c>
      <c r="L145" s="207">
        <v>0</v>
      </c>
      <c r="M145" s="207">
        <v>6244761.6172740059</v>
      </c>
      <c r="N145" s="207">
        <v>6363842.8941093283</v>
      </c>
      <c r="O145" s="207">
        <v>6462006.0352318948</v>
      </c>
      <c r="P145" s="207">
        <v>6589017.9599283189</v>
      </c>
      <c r="Q145" s="207">
        <v>6756061.021728361</v>
      </c>
      <c r="R145" s="207">
        <v>6803041.9097641986</v>
      </c>
      <c r="S145" s="207">
        <v>0</v>
      </c>
      <c r="T145" s="207">
        <v>6830303.9447652772</v>
      </c>
      <c r="U145" s="207">
        <v>6807639</v>
      </c>
      <c r="V145" s="207">
        <v>6716900</v>
      </c>
      <c r="W145" s="207">
        <v>6599058.0752224047</v>
      </c>
      <c r="X145" s="207">
        <v>6452330</v>
      </c>
      <c r="Y145" s="207">
        <v>6231042</v>
      </c>
      <c r="Z145" s="207">
        <v>6007826</v>
      </c>
      <c r="AA145" s="207">
        <v>5784646</v>
      </c>
      <c r="AB145" s="207">
        <v>5634252</v>
      </c>
      <c r="AC145" s="207">
        <v>5397315</v>
      </c>
      <c r="AD145" s="207">
        <v>5410857</v>
      </c>
      <c r="AE145" s="207">
        <v>5424958</v>
      </c>
      <c r="AF145" s="207">
        <v>5430441</v>
      </c>
      <c r="AG145" s="207">
        <v>5305814</v>
      </c>
      <c r="AH145" s="207">
        <v>5343979</v>
      </c>
      <c r="AI145" s="207">
        <v>5343979</v>
      </c>
      <c r="AJ145" s="207">
        <v>5374340</v>
      </c>
      <c r="AK145" s="207">
        <v>5430778</v>
      </c>
      <c r="AL145" s="207">
        <v>5547761</v>
      </c>
      <c r="AM145" s="207">
        <v>5639123</v>
      </c>
      <c r="AN145" s="207">
        <v>5650978</v>
      </c>
      <c r="AO145" s="207">
        <v>5665673</v>
      </c>
      <c r="AP145" s="207">
        <v>5789113</v>
      </c>
      <c r="AQ145" s="207">
        <v>5894769</v>
      </c>
      <c r="AR145" s="207">
        <v>5964605</v>
      </c>
      <c r="AS145" s="207">
        <v>6083157</v>
      </c>
      <c r="AT145" s="207">
        <v>6214521</v>
      </c>
      <c r="AU145" s="207">
        <v>6404791</v>
      </c>
      <c r="AV145" s="207">
        <v>6352105</v>
      </c>
      <c r="AW145" s="207">
        <v>6403283</v>
      </c>
      <c r="AX145" s="207">
        <v>6756922</v>
      </c>
      <c r="AY145" s="207">
        <v>6989669</v>
      </c>
      <c r="AZ145" s="207"/>
      <c r="BA145" s="207">
        <v>7557023</v>
      </c>
      <c r="BB145" s="207">
        <v>7464754</v>
      </c>
      <c r="BC145" s="207">
        <v>7461936</v>
      </c>
      <c r="BD145" s="207">
        <v>7516665</v>
      </c>
      <c r="BE145" s="207">
        <v>7451311</v>
      </c>
      <c r="BF145" s="207">
        <v>6826474</v>
      </c>
      <c r="BG145" s="207">
        <v>6783111</v>
      </c>
      <c r="BH145" s="207">
        <v>6501396</v>
      </c>
      <c r="BI145" s="207">
        <v>6316021</v>
      </c>
      <c r="BJ145" s="207">
        <v>6317252</v>
      </c>
      <c r="BK145" s="207">
        <v>6324763</v>
      </c>
      <c r="BL145" s="207">
        <v>6343536</v>
      </c>
      <c r="BM145" s="207">
        <v>6318028</v>
      </c>
      <c r="BN145" s="207">
        <v>6346806</v>
      </c>
      <c r="BO145" s="207">
        <v>6360630</v>
      </c>
      <c r="BP145" s="207"/>
      <c r="BQ145" s="207">
        <v>6520852</v>
      </c>
      <c r="BR145" s="207"/>
      <c r="BS145" s="207">
        <v>6604474</v>
      </c>
      <c r="BT145" s="207">
        <v>6710381</v>
      </c>
      <c r="BU145" s="207">
        <v>6709589</v>
      </c>
      <c r="BV145" s="207">
        <v>6846342</v>
      </c>
      <c r="BW145" s="207">
        <v>6887610</v>
      </c>
      <c r="BX145" s="207">
        <v>6882277</v>
      </c>
      <c r="BY145" s="207">
        <v>6698019</v>
      </c>
      <c r="BZ145" s="207">
        <v>6522276</v>
      </c>
      <c r="CA145" s="207">
        <v>6285082</v>
      </c>
      <c r="CB145" s="207">
        <v>6229542</v>
      </c>
      <c r="CC145" s="207">
        <v>6225941</v>
      </c>
      <c r="CD145" s="207">
        <v>6064073</v>
      </c>
      <c r="CE145" s="207">
        <v>6107762</v>
      </c>
      <c r="CF145" s="207">
        <v>6158771</v>
      </c>
      <c r="CG145" s="207">
        <v>6121527</v>
      </c>
      <c r="CH145" s="208">
        <v>6047064</v>
      </c>
      <c r="CI145" s="208">
        <v>6112704</v>
      </c>
      <c r="CJ145" s="208">
        <v>6064314</v>
      </c>
      <c r="CK145" s="208">
        <v>6103866</v>
      </c>
      <c r="CL145" s="208">
        <v>6165286</v>
      </c>
      <c r="CM145" s="208">
        <v>6138805</v>
      </c>
      <c r="CN145" s="208">
        <v>6224548</v>
      </c>
      <c r="CO145" s="208">
        <v>6429901</v>
      </c>
      <c r="CP145" s="208">
        <v>6580871</v>
      </c>
      <c r="CQ145" s="208">
        <v>6871237</v>
      </c>
      <c r="CR145" s="208">
        <v>7103986</v>
      </c>
      <c r="CS145" s="208">
        <v>7234497</v>
      </c>
      <c r="CT145" s="208">
        <v>7508399</v>
      </c>
      <c r="CU145" s="208">
        <v>7548930</v>
      </c>
      <c r="CV145" s="208">
        <v>7570982</v>
      </c>
      <c r="CW145" s="208">
        <v>7411786</v>
      </c>
      <c r="CX145" s="208">
        <v>7360601</v>
      </c>
      <c r="CY145" s="208">
        <v>7243760</v>
      </c>
      <c r="CZ145" s="208"/>
      <c r="DA145" s="208">
        <v>6494794</v>
      </c>
      <c r="DB145" s="208">
        <v>6365728</v>
      </c>
      <c r="DC145" s="208">
        <v>6285346</v>
      </c>
      <c r="DD145" s="208">
        <v>6217230</v>
      </c>
      <c r="DE145" s="208">
        <v>6220920</v>
      </c>
      <c r="DF145" s="208">
        <v>6160988</v>
      </c>
      <c r="DG145" s="208">
        <v>5931376</v>
      </c>
      <c r="DH145" s="208">
        <v>5767413</v>
      </c>
      <c r="DI145" s="208">
        <v>5662027</v>
      </c>
      <c r="DJ145" s="208">
        <v>5439747</v>
      </c>
      <c r="DK145" s="208">
        <v>5483607</v>
      </c>
      <c r="DL145" s="208">
        <v>5514399</v>
      </c>
      <c r="DM145" s="208">
        <v>5511550</v>
      </c>
      <c r="DN145" s="208">
        <v>5566730</v>
      </c>
      <c r="DO145" s="208">
        <v>5641872</v>
      </c>
      <c r="DP145" s="208">
        <v>5731808</v>
      </c>
      <c r="DQ145" s="208"/>
      <c r="DR145" s="208">
        <v>5815821</v>
      </c>
      <c r="DS145" s="208">
        <v>5821849</v>
      </c>
      <c r="DT145" s="208">
        <v>5824636</v>
      </c>
      <c r="DU145" s="208">
        <v>5724157</v>
      </c>
      <c r="DV145" s="208">
        <v>5664805</v>
      </c>
      <c r="DW145" s="208">
        <v>5498512</v>
      </c>
      <c r="DX145" s="208">
        <v>5249959</v>
      </c>
      <c r="DY145" s="208">
        <v>4958336</v>
      </c>
      <c r="DZ145" s="208">
        <v>4766944</v>
      </c>
      <c r="EA145" s="208">
        <v>4759253</v>
      </c>
      <c r="EB145" s="208">
        <v>4559253</v>
      </c>
      <c r="EC145" s="208">
        <v>4359253</v>
      </c>
      <c r="ED145" s="208">
        <v>4159253</v>
      </c>
      <c r="EE145" s="208">
        <v>3794645</v>
      </c>
      <c r="EF145" s="208">
        <v>3794645</v>
      </c>
      <c r="EG145" s="208">
        <v>3749374</v>
      </c>
      <c r="EH145" s="208">
        <v>3794645</v>
      </c>
      <c r="EI145" s="208">
        <v>3630132</v>
      </c>
      <c r="EJ145" s="208">
        <v>3577270</v>
      </c>
      <c r="EK145" s="208">
        <v>3482394</v>
      </c>
      <c r="EL145" s="208">
        <v>3567764</v>
      </c>
      <c r="EM145" s="208">
        <v>3713545</v>
      </c>
      <c r="EN145" s="208">
        <v>3787457</v>
      </c>
      <c r="EO145" s="208">
        <v>3747216</v>
      </c>
      <c r="EP145" s="208">
        <v>3686205</v>
      </c>
      <c r="EQ145" s="208">
        <v>3793049</v>
      </c>
      <c r="ER145" s="208">
        <v>3975721</v>
      </c>
      <c r="ES145" s="208">
        <v>4050017</v>
      </c>
      <c r="ET145" s="208">
        <v>4123693</v>
      </c>
      <c r="EU145" s="208">
        <v>4556844</v>
      </c>
      <c r="EV145" s="208">
        <v>5091363</v>
      </c>
      <c r="EW145" s="208">
        <v>5280700</v>
      </c>
      <c r="EX145" s="208">
        <v>5541172</v>
      </c>
      <c r="EY145" s="208">
        <v>5896757</v>
      </c>
      <c r="EZ145" s="208">
        <v>6320250</v>
      </c>
      <c r="FA145" s="208">
        <v>0</v>
      </c>
      <c r="FB145" s="208">
        <v>0</v>
      </c>
      <c r="FC145" s="208">
        <v>7237030</v>
      </c>
      <c r="FD145" s="208">
        <v>0</v>
      </c>
      <c r="FE145" s="208">
        <v>7287922</v>
      </c>
      <c r="FF145" s="208">
        <v>7475399</v>
      </c>
      <c r="FG145" s="208">
        <v>7567085</v>
      </c>
      <c r="FH145" s="208">
        <v>7637808</v>
      </c>
      <c r="FI145" s="208">
        <v>7659881</v>
      </c>
      <c r="FJ145" s="208">
        <v>7748570</v>
      </c>
      <c r="FK145" s="208">
        <v>7925052</v>
      </c>
      <c r="FL145" s="208">
        <v>7873257</v>
      </c>
      <c r="FM145" s="208">
        <v>7868285</v>
      </c>
      <c r="FN145" s="208">
        <v>7849258</v>
      </c>
      <c r="FO145" s="208">
        <v>7835371</v>
      </c>
      <c r="FP145" s="208">
        <v>8016619</v>
      </c>
      <c r="FQ145" s="208">
        <v>8233972</v>
      </c>
      <c r="FR145" s="208">
        <v>8345519</v>
      </c>
      <c r="FS145" s="208">
        <v>8308357</v>
      </c>
      <c r="FT145" s="208">
        <v>0</v>
      </c>
      <c r="FU145" s="208">
        <v>8113390</v>
      </c>
      <c r="FV145" s="208">
        <v>7998899</v>
      </c>
      <c r="FW145" s="208">
        <v>7980037</v>
      </c>
      <c r="FX145" s="208">
        <v>7964742</v>
      </c>
      <c r="FY145" s="208">
        <v>7951630</v>
      </c>
      <c r="FZ145" s="208">
        <v>7684003</v>
      </c>
      <c r="GA145" s="208">
        <v>7440176</v>
      </c>
      <c r="GB145" s="208">
        <v>7020885</v>
      </c>
      <c r="GC145" s="208">
        <v>6907012</v>
      </c>
      <c r="GD145" s="208">
        <v>6831856</v>
      </c>
      <c r="GE145" s="208">
        <v>0</v>
      </c>
      <c r="GF145" s="208">
        <v>7102872</v>
      </c>
      <c r="GG145" s="208">
        <v>7118090</v>
      </c>
      <c r="GH145" s="208">
        <v>7134500</v>
      </c>
      <c r="GI145" s="208">
        <v>7238825</v>
      </c>
      <c r="GJ145" s="208">
        <v>7252314</v>
      </c>
      <c r="GK145" s="208">
        <v>7366134</v>
      </c>
      <c r="GL145" s="208">
        <v>7504126</v>
      </c>
      <c r="GM145" s="208">
        <v>7596285</v>
      </c>
      <c r="GN145" s="208">
        <v>7764160</v>
      </c>
      <c r="GO145" s="208">
        <v>8056104</v>
      </c>
      <c r="GP145" s="208">
        <v>8200902</v>
      </c>
      <c r="GQ145" s="208">
        <v>8274993</v>
      </c>
      <c r="GR145" s="208">
        <v>8282288</v>
      </c>
      <c r="GS145" s="208">
        <v>8084031</v>
      </c>
      <c r="GT145" s="208">
        <v>8062660</v>
      </c>
      <c r="GU145" s="208">
        <v>8082754</v>
      </c>
      <c r="GV145" s="208">
        <v>8368829</v>
      </c>
      <c r="GW145" s="208">
        <v>0</v>
      </c>
      <c r="GX145" s="208">
        <v>0</v>
      </c>
      <c r="GY145" s="208">
        <v>8730370</v>
      </c>
      <c r="GZ145" s="208">
        <v>8765791</v>
      </c>
      <c r="HA145" s="208">
        <v>0</v>
      </c>
      <c r="HB145" s="208">
        <v>8621262</v>
      </c>
      <c r="HC145" s="208">
        <v>8601478</v>
      </c>
      <c r="HD145" s="399">
        <v>8482046</v>
      </c>
      <c r="HE145" s="208">
        <v>8390486</v>
      </c>
      <c r="HF145" s="208">
        <v>8319147</v>
      </c>
      <c r="HG145" s="208">
        <v>8244347</v>
      </c>
      <c r="HH145" s="208">
        <v>8090025</v>
      </c>
      <c r="HI145" s="399">
        <v>7825003</v>
      </c>
      <c r="HJ145" s="208">
        <v>7535651</v>
      </c>
      <c r="HK145" s="208">
        <v>0</v>
      </c>
      <c r="HL145" s="208">
        <v>0</v>
      </c>
      <c r="HM145" s="208">
        <v>7198885</v>
      </c>
      <c r="HN145" s="208">
        <v>7183242</v>
      </c>
      <c r="HO145" s="208">
        <v>0</v>
      </c>
      <c r="HP145" s="208">
        <v>0</v>
      </c>
      <c r="HQ145" s="208">
        <v>0</v>
      </c>
      <c r="HR145" s="208">
        <v>0</v>
      </c>
      <c r="HS145" s="208">
        <v>0</v>
      </c>
      <c r="HT145" s="208">
        <v>7892064</v>
      </c>
      <c r="HU145" s="208">
        <v>0</v>
      </c>
      <c r="HV145" s="208">
        <v>0</v>
      </c>
      <c r="HW145" s="208">
        <v>0</v>
      </c>
      <c r="HX145" s="213">
        <v>8204070</v>
      </c>
      <c r="HY145" s="213">
        <v>0</v>
      </c>
      <c r="HZ145" s="213">
        <v>0</v>
      </c>
      <c r="IA145" s="213">
        <v>0</v>
      </c>
      <c r="IB145" s="213">
        <v>7503902</v>
      </c>
      <c r="IC145" s="213">
        <v>0</v>
      </c>
      <c r="ID145" s="213">
        <v>0</v>
      </c>
      <c r="IE145" s="213">
        <v>0</v>
      </c>
      <c r="IF145" s="213">
        <v>7272474.5099999998</v>
      </c>
      <c r="IG145" s="213">
        <v>0</v>
      </c>
      <c r="IH145" s="213">
        <v>0</v>
      </c>
      <c r="II145" s="213">
        <v>0</v>
      </c>
      <c r="IJ145" s="213">
        <v>0</v>
      </c>
      <c r="IK145" s="213">
        <v>6906709.0599999996</v>
      </c>
      <c r="IL145" s="213">
        <v>0</v>
      </c>
      <c r="IM145" s="213">
        <v>0</v>
      </c>
      <c r="IN145" s="213">
        <v>0</v>
      </c>
      <c r="IO145" s="213">
        <v>6853750.75</v>
      </c>
      <c r="IP145" s="213">
        <v>0</v>
      </c>
      <c r="IQ145" s="213">
        <v>0</v>
      </c>
      <c r="IR145" s="213">
        <v>6588987.3700000001</v>
      </c>
      <c r="IS145" s="213">
        <v>0</v>
      </c>
      <c r="IT145" s="213">
        <v>0</v>
      </c>
      <c r="IU145" s="213">
        <v>0</v>
      </c>
      <c r="IV145" s="213">
        <v>0</v>
      </c>
      <c r="IW145" s="213">
        <v>6282982.1899999995</v>
      </c>
      <c r="IX145" s="213">
        <v>0</v>
      </c>
      <c r="IY145" s="213">
        <v>0</v>
      </c>
      <c r="IZ145" s="213">
        <v>0</v>
      </c>
      <c r="JA145" s="213">
        <v>0</v>
      </c>
      <c r="JB145" s="213">
        <v>5560001.3300000001</v>
      </c>
      <c r="JC145" s="213">
        <v>0</v>
      </c>
      <c r="JD145" s="213">
        <v>0</v>
      </c>
      <c r="JE145" s="213">
        <v>0</v>
      </c>
      <c r="JF145" s="213">
        <f>JF77+JF41+JF22</f>
        <v>5110910.88</v>
      </c>
      <c r="JG145" s="213">
        <f t="shared" ref="JG145:KM145" si="1900">JG77+JG41+JG22</f>
        <v>5179573.68</v>
      </c>
      <c r="JH145" s="213">
        <f t="shared" si="1900"/>
        <v>0</v>
      </c>
      <c r="JI145" s="213">
        <f t="shared" si="1900"/>
        <v>0</v>
      </c>
      <c r="JJ145" s="213">
        <f t="shared" si="1900"/>
        <v>4789179.1900000004</v>
      </c>
      <c r="JK145" s="213">
        <f t="shared" si="1900"/>
        <v>0</v>
      </c>
      <c r="JL145" s="213">
        <f t="shared" si="1900"/>
        <v>0</v>
      </c>
      <c r="JM145" s="213">
        <f t="shared" si="1900"/>
        <v>0</v>
      </c>
      <c r="JN145" s="213">
        <f t="shared" si="1900"/>
        <v>0</v>
      </c>
      <c r="JO145" s="213">
        <f t="shared" si="1900"/>
        <v>4643798.51</v>
      </c>
      <c r="JP145" s="213">
        <f t="shared" si="1900"/>
        <v>4672608.2885062611</v>
      </c>
      <c r="JQ145" s="213">
        <f t="shared" si="1900"/>
        <v>4657089.7034869511</v>
      </c>
      <c r="JR145" s="213">
        <f t="shared" si="1900"/>
        <v>4689767.3142345548</v>
      </c>
      <c r="JS145" s="213">
        <f t="shared" si="1900"/>
        <v>4691834.7613144051</v>
      </c>
      <c r="JT145" s="213">
        <f t="shared" si="1900"/>
        <v>4684344.568952268</v>
      </c>
      <c r="JU145" s="213">
        <f t="shared" si="1900"/>
        <v>4828729.7529793112</v>
      </c>
      <c r="JV145" s="213">
        <f t="shared" si="1900"/>
        <v>4749006.8230968565</v>
      </c>
      <c r="JW145" s="213">
        <f t="shared" si="1900"/>
        <v>4623464.3487487063</v>
      </c>
      <c r="JX145" s="213">
        <f t="shared" si="1900"/>
        <v>4595397.4859123547</v>
      </c>
      <c r="JY145" s="213">
        <f t="shared" si="1900"/>
        <v>4487624.8669161629</v>
      </c>
      <c r="JZ145" s="213">
        <f t="shared" si="1900"/>
        <v>4339533.9565868219</v>
      </c>
      <c r="KA145" s="213">
        <f t="shared" si="1900"/>
        <v>4228206.3057152983</v>
      </c>
      <c r="KB145" s="213">
        <f t="shared" si="1900"/>
        <v>4235950.4047939004</v>
      </c>
      <c r="KC145" s="213">
        <f t="shared" si="1900"/>
        <v>4251794.0757767484</v>
      </c>
      <c r="KD145" s="213">
        <f t="shared" si="1900"/>
        <v>4211259.8516818341</v>
      </c>
      <c r="KE145" s="213">
        <f t="shared" si="1900"/>
        <v>4168118.5280163023</v>
      </c>
      <c r="KF145" s="213">
        <f t="shared" si="1900"/>
        <v>4164780.1663056063</v>
      </c>
      <c r="KG145" s="213">
        <f t="shared" si="1900"/>
        <v>4105948.2869925429</v>
      </c>
      <c r="KH145" s="213">
        <f t="shared" si="1900"/>
        <v>4056489.4698189036</v>
      </c>
      <c r="KI145" s="213">
        <f t="shared" si="1900"/>
        <v>3990264.1984167644</v>
      </c>
      <c r="KJ145" s="213">
        <f t="shared" si="1900"/>
        <v>3961690.4245952494</v>
      </c>
      <c r="KK145" s="213">
        <f t="shared" si="1900"/>
        <v>3883429.6894430076</v>
      </c>
      <c r="KL145" s="213">
        <f t="shared" si="1900"/>
        <v>3852800.8555068746</v>
      </c>
      <c r="KM145" s="213">
        <f t="shared" si="1900"/>
        <v>3995670.408201037</v>
      </c>
    </row>
    <row r="146" spans="2:299" s="206" customFormat="1">
      <c r="B146" s="205"/>
      <c r="C146" s="205"/>
      <c r="D146" s="205"/>
      <c r="E146" s="205"/>
      <c r="F146" s="205"/>
      <c r="G146" s="205"/>
      <c r="H146" s="205"/>
      <c r="I146" s="205"/>
      <c r="J146" s="205"/>
      <c r="K146" s="205"/>
      <c r="L146" s="205"/>
      <c r="M146" s="205"/>
      <c r="N146" s="205"/>
      <c r="O146" s="205"/>
      <c r="P146" s="205"/>
      <c r="Q146" s="205"/>
      <c r="EN146" s="206">
        <v>3212457</v>
      </c>
      <c r="EO146" s="206">
        <v>3172216</v>
      </c>
      <c r="EP146" s="206">
        <v>3111205</v>
      </c>
      <c r="EQ146" s="206">
        <v>3218049</v>
      </c>
      <c r="ER146" s="206">
        <v>3400721</v>
      </c>
      <c r="ES146" s="206">
        <v>3475017</v>
      </c>
      <c r="ET146" s="206">
        <v>3548693</v>
      </c>
      <c r="EU146" s="206">
        <v>3981844</v>
      </c>
      <c r="EV146" s="206">
        <v>4516363</v>
      </c>
      <c r="EW146" s="206">
        <v>4705700</v>
      </c>
      <c r="EX146" s="206">
        <v>4966172</v>
      </c>
      <c r="EY146" s="206">
        <v>5321757</v>
      </c>
      <c r="EZ146" s="206">
        <v>5745250</v>
      </c>
      <c r="FA146" s="206">
        <v>-575000</v>
      </c>
      <c r="FB146" s="206">
        <v>-575000</v>
      </c>
      <c r="FC146" s="206">
        <v>6662030</v>
      </c>
      <c r="FD146" s="206">
        <v>-575000</v>
      </c>
      <c r="FE146" s="206">
        <v>6712922</v>
      </c>
      <c r="FF146" s="206">
        <v>6900399</v>
      </c>
      <c r="FG146" s="206">
        <v>6992085</v>
      </c>
      <c r="FH146" s="206">
        <v>7062808</v>
      </c>
      <c r="FI146" s="206">
        <v>7084881</v>
      </c>
      <c r="FJ146" s="206">
        <v>7173570</v>
      </c>
      <c r="FK146" s="206">
        <v>7350052</v>
      </c>
      <c r="FL146" s="206">
        <v>7298257</v>
      </c>
      <c r="FM146" s="206">
        <v>7293285</v>
      </c>
      <c r="FN146" s="206">
        <v>7274258</v>
      </c>
      <c r="FO146" s="206">
        <v>7260371</v>
      </c>
      <c r="FP146" s="206">
        <v>7441619</v>
      </c>
      <c r="FQ146" s="206">
        <v>7658972</v>
      </c>
      <c r="FR146" s="206">
        <v>7770519</v>
      </c>
      <c r="FS146" s="206">
        <v>7733357</v>
      </c>
      <c r="FT146" s="206">
        <v>-575000</v>
      </c>
      <c r="FU146" s="206">
        <v>7538390</v>
      </c>
      <c r="FV146" s="206">
        <v>7423899</v>
      </c>
      <c r="FW146" s="206">
        <v>7405037</v>
      </c>
      <c r="FX146" s="206">
        <v>7389742</v>
      </c>
      <c r="FY146" s="206">
        <v>7376630</v>
      </c>
      <c r="FZ146" s="206">
        <v>7109003</v>
      </c>
      <c r="GA146" s="206">
        <v>6865176</v>
      </c>
      <c r="GB146" s="206">
        <v>6445885</v>
      </c>
      <c r="GC146" s="206">
        <v>6332012</v>
      </c>
      <c r="GD146" s="206">
        <v>6256856</v>
      </c>
      <c r="GE146" s="206">
        <v>-575000</v>
      </c>
      <c r="GF146" s="206">
        <v>6527872</v>
      </c>
      <c r="GG146" s="206">
        <v>6543090</v>
      </c>
      <c r="GH146" s="206">
        <v>6559500</v>
      </c>
      <c r="GI146" s="206">
        <v>6663825</v>
      </c>
      <c r="GJ146" s="206">
        <v>6677314</v>
      </c>
      <c r="GK146" s="206">
        <v>6791134</v>
      </c>
      <c r="GL146" s="206">
        <v>6929126</v>
      </c>
      <c r="GM146" s="206">
        <v>7021285</v>
      </c>
      <c r="GN146" s="206">
        <v>7189160</v>
      </c>
      <c r="GO146" s="206">
        <v>7481104</v>
      </c>
      <c r="GP146" s="206">
        <v>7625902</v>
      </c>
      <c r="GQ146" s="206">
        <v>7699993</v>
      </c>
      <c r="GR146" s="206">
        <v>7707288</v>
      </c>
      <c r="GS146" s="206">
        <v>7509031</v>
      </c>
      <c r="GT146" s="206">
        <v>7487660</v>
      </c>
      <c r="GU146" s="206">
        <v>7507754</v>
      </c>
      <c r="GV146" s="206">
        <v>7793829</v>
      </c>
      <c r="GW146" s="206">
        <v>-575000</v>
      </c>
      <c r="GX146" s="206">
        <v>-575000</v>
      </c>
      <c r="GY146" s="206">
        <v>8155370</v>
      </c>
      <c r="GZ146" s="206">
        <v>8190791</v>
      </c>
      <c r="HA146" s="206">
        <v>-575000</v>
      </c>
      <c r="HB146" s="206">
        <v>8046262</v>
      </c>
      <c r="HC146" s="206">
        <v>8026478</v>
      </c>
      <c r="HD146" s="206">
        <v>7907046</v>
      </c>
      <c r="HE146" s="206">
        <v>7815486</v>
      </c>
      <c r="HF146" s="206">
        <v>7744147</v>
      </c>
      <c r="HG146" s="206">
        <v>7669347</v>
      </c>
      <c r="HH146" s="206">
        <v>7515025</v>
      </c>
      <c r="HI146" s="206">
        <v>7250003</v>
      </c>
      <c r="HJ146" s="206">
        <v>6960651</v>
      </c>
      <c r="HK146" s="206">
        <v>-575000</v>
      </c>
      <c r="HL146" s="206">
        <v>-575000</v>
      </c>
      <c r="HM146" s="206">
        <v>6623885</v>
      </c>
      <c r="HN146" s="206">
        <v>6608242</v>
      </c>
      <c r="HO146" s="206">
        <v>-575000</v>
      </c>
      <c r="HP146" s="206">
        <v>-575000</v>
      </c>
      <c r="HQ146" s="206">
        <v>-575000</v>
      </c>
      <c r="HR146" s="206">
        <v>-575000</v>
      </c>
      <c r="HS146" s="206">
        <v>-575000</v>
      </c>
      <c r="HT146" s="206">
        <v>7317064</v>
      </c>
      <c r="HU146" s="206">
        <v>-575000</v>
      </c>
      <c r="HV146" s="206">
        <v>-575000</v>
      </c>
    </row>
    <row r="147" spans="2:299">
      <c r="BI147" s="19"/>
      <c r="BK147" s="131"/>
      <c r="BL147" s="131"/>
      <c r="CG147" s="206">
        <f>AVERAGE(AN145:CL145)</f>
        <v>6460980.083333333</v>
      </c>
      <c r="CH147" s="206">
        <f>AVERAGE(CM145:EM145)</f>
        <v>5597848.6862745099</v>
      </c>
      <c r="CI147" s="42">
        <f>CH147/CG147</f>
        <v>0.86640859654012148</v>
      </c>
      <c r="HI147" s="290"/>
    </row>
    <row r="148" spans="2:299" s="136" customFormat="1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CH148" s="42">
        <f>400/610</f>
        <v>0.65573770491803274</v>
      </c>
      <c r="CO148" s="42">
        <f>470/630</f>
        <v>0.74603174603174605</v>
      </c>
      <c r="CQ148" s="42">
        <f>61.45/66.45</f>
        <v>0.92475545522949587</v>
      </c>
      <c r="DN148" s="136" t="e">
        <f>AVERAGE(DN146:DQ146)</f>
        <v>#DIV/0!</v>
      </c>
      <c r="DR148" s="136" t="e">
        <f>AVERAGE(DR146:DU146)</f>
        <v>#DIV/0!</v>
      </c>
      <c r="DV148" s="136" t="e">
        <f>AVERAGE(DV146:DZ146)</f>
        <v>#DIV/0!</v>
      </c>
      <c r="EA148" s="136" t="e">
        <f>AVERAGE(EA146:ED146)</f>
        <v>#DIV/0!</v>
      </c>
      <c r="EE148" s="136" t="e">
        <f>AVERAGE(EE146:EI146)</f>
        <v>#DIV/0!</v>
      </c>
      <c r="EG148" s="42">
        <f>390/616</f>
        <v>0.63311688311688308</v>
      </c>
      <c r="HI148" s="42"/>
    </row>
    <row r="149" spans="2:299">
      <c r="HI149" s="289"/>
    </row>
    <row r="150" spans="2:299">
      <c r="CN150" s="1">
        <f>10000/4</f>
        <v>2500</v>
      </c>
      <c r="DN150" s="1" t="e">
        <f>DN148</f>
        <v>#DIV/0!</v>
      </c>
      <c r="DO150" s="1" t="e">
        <f>DR148</f>
        <v>#DIV/0!</v>
      </c>
      <c r="DP150" s="1" t="e">
        <f>DV148</f>
        <v>#DIV/0!</v>
      </c>
      <c r="DQ150" s="1" t="e">
        <f>EA148</f>
        <v>#DIV/0!</v>
      </c>
      <c r="DR150" s="1" t="e">
        <f>EE148</f>
        <v>#DIV/0!</v>
      </c>
    </row>
  </sheetData>
  <phoneticPr fontId="64" type="noConversion"/>
  <conditionalFormatting sqref="AH138:AH140">
    <cfRule type="cellIs" dxfId="33" priority="116" operator="greaterThan">
      <formula>$A$138</formula>
    </cfRule>
  </conditionalFormatting>
  <conditionalFormatting sqref="AH77 CM77:DN77 CL95:DN95 CJ138:CQ140 HU77:KM77">
    <cfRule type="cellIs" dxfId="32" priority="115" operator="greaterThan">
      <formula>$A$77</formula>
    </cfRule>
  </conditionalFormatting>
  <conditionalFormatting sqref="S138:S140 AG138:AG140 AI138:CI140 CM22:KM22">
    <cfRule type="cellIs" dxfId="31" priority="114" operator="greaterThan">
      <formula>$A$22</formula>
    </cfRule>
  </conditionalFormatting>
  <conditionalFormatting sqref="S23 S78 S141 HU23:KM23 HU78:KM78">
    <cfRule type="cellIs" dxfId="30" priority="108" operator="greaterThan">
      <formula>0.95</formula>
    </cfRule>
  </conditionalFormatting>
  <conditionalFormatting sqref="S77">
    <cfRule type="cellIs" dxfId="29" priority="85" operator="greaterThan">
      <formula>$A$22</formula>
    </cfRule>
  </conditionalFormatting>
  <conditionalFormatting sqref="AG77">
    <cfRule type="cellIs" dxfId="28" priority="61" operator="greaterThan">
      <formula>$A$22</formula>
    </cfRule>
  </conditionalFormatting>
  <conditionalFormatting sqref="AI77:CL77">
    <cfRule type="cellIs" dxfId="27" priority="53" operator="greaterThan">
      <formula>$A$22</formula>
    </cfRule>
  </conditionalFormatting>
  <conditionalFormatting sqref="CL141:CQ141">
    <cfRule type="cellIs" dxfId="26" priority="48" operator="greaterThan">
      <formula>0.95</formula>
    </cfRule>
  </conditionalFormatting>
  <conditionalFormatting sqref="S41 AG41:AI41 AN41:CD41 CL41:EA41 HU41:KM41">
    <cfRule type="cellIs" dxfId="25" priority="40" operator="greaterThan">
      <formula>$A$40</formula>
    </cfRule>
  </conditionalFormatting>
  <conditionalFormatting sqref="S42:S62 CW43:DD61 DC62:DL62 DJ43:DM61 DO43:DQ61 HU42:KM42">
    <cfRule type="cellIs" dxfId="24" priority="39" operator="greaterThan">
      <formula>0.95</formula>
    </cfRule>
  </conditionalFormatting>
  <conditionalFormatting sqref="AJ41:AM41">
    <cfRule type="cellIs" dxfId="23" priority="38" operator="greaterThan">
      <formula>$A$22</formula>
    </cfRule>
  </conditionalFormatting>
  <conditionalFormatting sqref="AH95">
    <cfRule type="cellIs" dxfId="22" priority="37" operator="greaterThan">
      <formula>$A$77</formula>
    </cfRule>
  </conditionalFormatting>
  <conditionalFormatting sqref="S96:S100 S119:S121 DU102:FZ103 S102:S103 DU99:FP100 EU119:FZ119 FQ100:FU100 EU121:GQ121 DS97:FZ98 EU120:IK120 FQ99:HR99 HU96:JH96 JN96:KM96">
    <cfRule type="cellIs" dxfId="21" priority="36" operator="greaterThan">
      <formula>0.95</formula>
    </cfRule>
  </conditionalFormatting>
  <conditionalFormatting sqref="S95">
    <cfRule type="cellIs" dxfId="20" priority="35" operator="greaterThan">
      <formula>$A$22</formula>
    </cfRule>
  </conditionalFormatting>
  <conditionalFormatting sqref="AG95">
    <cfRule type="cellIs" dxfId="19" priority="34" operator="greaterThan">
      <formula>$A$22</formula>
    </cfRule>
  </conditionalFormatting>
  <conditionalFormatting sqref="AI95:CB95">
    <cfRule type="cellIs" dxfId="18" priority="33" operator="greaterThan">
      <formula>$A$22</formula>
    </cfRule>
  </conditionalFormatting>
  <conditionalFormatting sqref="AH26:AI26">
    <cfRule type="cellIs" dxfId="17" priority="32" operator="greaterThan">
      <formula>$A$22</formula>
    </cfRule>
  </conditionalFormatting>
  <conditionalFormatting sqref="AJ26">
    <cfRule type="cellIs" dxfId="16" priority="31" operator="greaterThan">
      <formula>$A$22</formula>
    </cfRule>
  </conditionalFormatting>
  <conditionalFormatting sqref="AK26:BC26">
    <cfRule type="cellIs" dxfId="15" priority="30" operator="greaterThan">
      <formula>$A$22</formula>
    </cfRule>
  </conditionalFormatting>
  <conditionalFormatting sqref="EB41:HT41">
    <cfRule type="cellIs" dxfId="14" priority="25" operator="greaterThan">
      <formula>$A$22</formula>
    </cfRule>
  </conditionalFormatting>
  <conditionalFormatting sqref="DO77:HT77">
    <cfRule type="cellIs" dxfId="13" priority="24" operator="greaterThan">
      <formula>$A$22</formula>
    </cfRule>
  </conditionalFormatting>
  <conditionalFormatting sqref="DO95:HT95">
    <cfRule type="cellIs" dxfId="12" priority="23" operator="greaterThan">
      <formula>$A$22</formula>
    </cfRule>
  </conditionalFormatting>
  <conditionalFormatting sqref="HU59:HW59 IP59:KM59">
    <cfRule type="cellIs" dxfId="11" priority="22" operator="greaterThan">
      <formula>$A$59</formula>
    </cfRule>
  </conditionalFormatting>
  <conditionalFormatting sqref="HU60:KM60">
    <cfRule type="cellIs" dxfId="10" priority="21" operator="greaterThan">
      <formula>0.95</formula>
    </cfRule>
  </conditionalFormatting>
  <conditionalFormatting sqref="EM59:HT59">
    <cfRule type="cellIs" dxfId="9" priority="20" operator="greaterThan">
      <formula>$A$22</formula>
    </cfRule>
  </conditionalFormatting>
  <conditionalFormatting sqref="HU95:JH95 JN95:KM95">
    <cfRule type="cellIs" dxfId="8" priority="18" operator="greaterThan">
      <formula>700000</formula>
    </cfRule>
  </conditionalFormatting>
  <conditionalFormatting sqref="S104:S118 CW104:DD118 DJ104:DM118 DO104:DQ118">
    <cfRule type="cellIs" dxfId="7" priority="16" operator="greaterThan">
      <formula>0.95</formula>
    </cfRule>
  </conditionalFormatting>
  <conditionalFormatting sqref="HU117:KM117">
    <cfRule type="cellIs" dxfId="6" priority="15" operator="greaterThan">
      <formula>$A$22</formula>
    </cfRule>
  </conditionalFormatting>
  <conditionalFormatting sqref="HU118:KM118">
    <cfRule type="cellIs" dxfId="5" priority="14" operator="greaterThan">
      <formula>0.95</formula>
    </cfRule>
  </conditionalFormatting>
  <conditionalFormatting sqref="FB117:FO117 FQ117:HT117">
    <cfRule type="cellIs" dxfId="4" priority="13" operator="greaterThan">
      <formula>$A$22</formula>
    </cfRule>
  </conditionalFormatting>
  <conditionalFormatting sqref="A63:HR63 A100:HR100 KN100:XFD100 JR63:XFD63">
    <cfRule type="cellIs" dxfId="3" priority="11" operator="lessThan">
      <formula>0</formula>
    </cfRule>
  </conditionalFormatting>
  <conditionalFormatting sqref="S63 DU63:HR63">
    <cfRule type="cellIs" dxfId="2" priority="10" operator="greaterThan">
      <formula>0.95</formula>
    </cfRule>
  </conditionalFormatting>
  <conditionalFormatting sqref="FP117">
    <cfRule type="cellIs" dxfId="1" priority="6" operator="greaterThan">
      <formula>$A$22</formula>
    </cfRule>
  </conditionalFormatting>
  <conditionalFormatting sqref="HX59:IO59">
    <cfRule type="cellIs" dxfId="0" priority="2" operator="greaterThan">
      <formula>$A$40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workbookViewId="0">
      <selection activeCell="A25" sqref="A25"/>
    </sheetView>
  </sheetViews>
  <sheetFormatPr defaultRowHeight="15"/>
  <cols>
    <col min="1" max="1" width="15.85546875" bestFit="1" customWidth="1"/>
    <col min="2" max="2" width="49.140625" customWidth="1"/>
  </cols>
  <sheetData>
    <row r="1" spans="1:3">
      <c r="A1" s="13"/>
      <c r="B1" s="13"/>
      <c r="C1" s="13"/>
    </row>
    <row r="2" spans="1:3" ht="31.5">
      <c r="A2" s="14" t="s">
        <v>11</v>
      </c>
      <c r="B2" s="14" t="s">
        <v>12</v>
      </c>
      <c r="C2" s="14" t="s">
        <v>13</v>
      </c>
    </row>
    <row r="3" spans="1:3" ht="15.75">
      <c r="A3" s="15">
        <v>42984.951388888891</v>
      </c>
      <c r="B3" s="14" t="s">
        <v>14</v>
      </c>
      <c r="C3" s="14">
        <v>20</v>
      </c>
    </row>
    <row r="4" spans="1:3">
      <c r="A4" s="13"/>
      <c r="B4" s="13"/>
      <c r="C4" s="13"/>
    </row>
    <row r="5" spans="1:3" ht="15.75">
      <c r="A5" s="15">
        <v>42986.305555555555</v>
      </c>
      <c r="B5" s="14" t="s">
        <v>15</v>
      </c>
      <c r="C5" s="14">
        <v>63</v>
      </c>
    </row>
    <row r="6" spans="1:3">
      <c r="A6" s="13"/>
      <c r="B6" s="13"/>
      <c r="C6" s="13"/>
    </row>
    <row r="7" spans="1:3" ht="15.75">
      <c r="A7" s="15">
        <v>42991.03125</v>
      </c>
      <c r="B7" s="14" t="s">
        <v>16</v>
      </c>
      <c r="C7" s="14">
        <v>1</v>
      </c>
    </row>
    <row r="8" spans="1:3" ht="15.75">
      <c r="A8" s="15">
        <v>42991.625</v>
      </c>
      <c r="B8" s="14" t="s">
        <v>17</v>
      </c>
      <c r="C8" s="14">
        <v>11</v>
      </c>
    </row>
    <row r="9" spans="1:3">
      <c r="A9" s="13"/>
      <c r="B9" s="13"/>
      <c r="C9" s="13"/>
    </row>
    <row r="10" spans="1:3" ht="15.75">
      <c r="A10" s="15">
        <v>42992.75</v>
      </c>
      <c r="B10" s="14" t="s">
        <v>18</v>
      </c>
      <c r="C10" s="14">
        <v>34</v>
      </c>
    </row>
    <row r="11" spans="1:3" ht="15.75">
      <c r="A11" s="15">
        <v>42992.666666666664</v>
      </c>
      <c r="B11" s="14" t="s">
        <v>19</v>
      </c>
      <c r="C11" s="14">
        <v>56</v>
      </c>
    </row>
    <row r="12" spans="1:3" ht="15.75">
      <c r="A12" s="14">
        <v>43008.666669999999</v>
      </c>
      <c r="B12" s="14" t="s">
        <v>20</v>
      </c>
      <c r="C12" s="14">
        <v>1</v>
      </c>
    </row>
    <row r="13" spans="1:3">
      <c r="A13" s="13"/>
      <c r="B13" s="13"/>
      <c r="C13" s="13"/>
    </row>
    <row r="14" spans="1:3" ht="15.75">
      <c r="A14" s="15">
        <v>42993.25</v>
      </c>
      <c r="B14" s="14" t="s">
        <v>21</v>
      </c>
      <c r="C14" s="14">
        <v>49</v>
      </c>
    </row>
    <row r="15" spans="1:3">
      <c r="A15" s="13"/>
      <c r="B15" s="13"/>
      <c r="C15" s="13"/>
    </row>
    <row r="16" spans="1:3" ht="15.75">
      <c r="A16" s="15">
        <v>42994.25</v>
      </c>
      <c r="B16" s="14" t="s">
        <v>22</v>
      </c>
      <c r="C16" s="14">
        <v>8</v>
      </c>
    </row>
    <row r="17" spans="1:3">
      <c r="A17" s="13"/>
      <c r="B17" s="13"/>
      <c r="C17" s="13"/>
    </row>
    <row r="18" spans="1:3" ht="15.75">
      <c r="A18" s="15">
        <v>42995.25</v>
      </c>
      <c r="B18" s="14" t="s">
        <v>23</v>
      </c>
      <c r="C18" s="14">
        <v>64</v>
      </c>
    </row>
    <row r="19" spans="1:3">
      <c r="A19" s="13"/>
      <c r="B19" s="13"/>
      <c r="C19" s="13"/>
    </row>
    <row r="20" spans="1:3" ht="15.75">
      <c r="A20" s="15">
        <v>42996.25</v>
      </c>
      <c r="B20" s="14" t="s">
        <v>24</v>
      </c>
      <c r="C20" s="14">
        <v>32</v>
      </c>
    </row>
    <row r="21" spans="1:3" ht="15.75">
      <c r="A21" s="15">
        <v>42996.25</v>
      </c>
      <c r="B21" s="14" t="s">
        <v>25</v>
      </c>
      <c r="C21" s="14">
        <v>4</v>
      </c>
    </row>
    <row r="22" spans="1:3" ht="15.75">
      <c r="A22" s="15">
        <v>42996.25</v>
      </c>
      <c r="B22" s="14" t="s">
        <v>26</v>
      </c>
      <c r="C22" s="14">
        <v>1</v>
      </c>
    </row>
    <row r="23" spans="1:3" ht="15.75">
      <c r="A23" s="15">
        <v>42996.25</v>
      </c>
      <c r="B23" s="14" t="s">
        <v>27</v>
      </c>
      <c r="C23" s="14">
        <v>42</v>
      </c>
    </row>
    <row r="24" spans="1:3">
      <c r="A24" s="13"/>
      <c r="B24" s="13"/>
      <c r="C24" s="13"/>
    </row>
    <row r="25" spans="1:3" ht="15.75">
      <c r="A25" s="15">
        <v>42998.25</v>
      </c>
      <c r="B25" s="14" t="s">
        <v>28</v>
      </c>
      <c r="C25" s="14">
        <v>57</v>
      </c>
    </row>
    <row r="26" spans="1:3">
      <c r="A26" s="13"/>
      <c r="B26" s="13"/>
      <c r="C26" s="13"/>
    </row>
    <row r="27" spans="1:3" ht="15.75">
      <c r="A27" s="15">
        <v>43000.25</v>
      </c>
      <c r="B27" s="14" t="s">
        <v>29</v>
      </c>
      <c r="C27" s="14">
        <v>7</v>
      </c>
    </row>
    <row r="28" spans="1:3">
      <c r="A28" s="13"/>
      <c r="B28" s="13"/>
      <c r="C28" s="13"/>
    </row>
    <row r="29" spans="1:3" ht="15.75">
      <c r="A29" s="15">
        <v>43002.25</v>
      </c>
      <c r="B29" s="14" t="s">
        <v>30</v>
      </c>
      <c r="C29" s="14">
        <v>1</v>
      </c>
    </row>
    <row r="30" spans="1:3" ht="15.75">
      <c r="A30" s="15">
        <v>43002.25</v>
      </c>
      <c r="B30" s="14" t="s">
        <v>31</v>
      </c>
      <c r="C30" s="14">
        <v>31</v>
      </c>
    </row>
    <row r="31" spans="1:3">
      <c r="A31" s="13"/>
      <c r="B31" s="13"/>
      <c r="C31" s="13"/>
    </row>
    <row r="32" spans="1:3" ht="15.75">
      <c r="A32" s="15">
        <v>43005.25</v>
      </c>
      <c r="B32" s="14" t="s">
        <v>32</v>
      </c>
      <c r="C32" s="14">
        <v>42</v>
      </c>
    </row>
    <row r="33" spans="1:3" ht="15.75">
      <c r="A33" s="15">
        <v>43005.25</v>
      </c>
      <c r="B33" s="14" t="s">
        <v>33</v>
      </c>
      <c r="C33" s="14">
        <v>70</v>
      </c>
    </row>
  </sheetData>
  <phoneticPr fontId="64" type="noConversion"/>
  <pageMargins left="0.7" right="0.7" top="0.75" bottom="0.75" header="0.3" footer="0.3"/>
  <pageSetup orientation="portrait" verticalDpi="2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6"/>
  <sheetViews>
    <sheetView workbookViewId="0">
      <pane xSplit="2" ySplit="1" topLeftCell="C2" activePane="bottomRight" state="frozen"/>
      <selection pane="topRight" activeCell="H1" sqref="H1"/>
      <selection pane="bottomLeft" activeCell="A2" sqref="A2"/>
      <selection pane="bottomRight" activeCell="C5" sqref="C5"/>
    </sheetView>
  </sheetViews>
  <sheetFormatPr defaultColWidth="9" defaultRowHeight="12"/>
  <cols>
    <col min="1" max="1" width="6.140625" style="55" customWidth="1"/>
    <col min="2" max="2" width="10" style="55" bestFit="1" customWidth="1"/>
    <col min="3" max="16384" width="9" style="55"/>
  </cols>
  <sheetData>
    <row r="1" spans="1:27">
      <c r="C1" s="12">
        <v>44933</v>
      </c>
      <c r="D1" s="12">
        <f t="shared" ref="D1" si="0">C1+7</f>
        <v>44940</v>
      </c>
      <c r="E1" s="12">
        <f t="shared" ref="E1" si="1">D1+7</f>
        <v>44947</v>
      </c>
      <c r="F1" s="12">
        <f t="shared" ref="F1" si="2">E1+7</f>
        <v>44954</v>
      </c>
      <c r="G1" s="12">
        <f t="shared" ref="G1" si="3">F1+7</f>
        <v>44961</v>
      </c>
      <c r="H1" s="12">
        <f t="shared" ref="H1" si="4">G1+7</f>
        <v>44968</v>
      </c>
      <c r="I1" s="12">
        <f t="shared" ref="I1" si="5">H1+7</f>
        <v>44975</v>
      </c>
      <c r="J1" s="12">
        <f t="shared" ref="J1" si="6">I1+7</f>
        <v>44982</v>
      </c>
      <c r="K1" s="12">
        <f t="shared" ref="K1" si="7">J1+7</f>
        <v>44989</v>
      </c>
      <c r="L1" s="12">
        <f t="shared" ref="L1" si="8">K1+7</f>
        <v>44996</v>
      </c>
      <c r="M1" s="12">
        <f t="shared" ref="M1" si="9">L1+7</f>
        <v>45003</v>
      </c>
      <c r="N1" s="12">
        <f t="shared" ref="N1" si="10">M1+7</f>
        <v>45010</v>
      </c>
      <c r="O1" s="12">
        <f t="shared" ref="O1" si="11">N1+7</f>
        <v>45017</v>
      </c>
      <c r="P1" s="12">
        <f t="shared" ref="P1" si="12">O1+7</f>
        <v>45024</v>
      </c>
      <c r="Q1" s="12">
        <f t="shared" ref="Q1" si="13">P1+7</f>
        <v>45031</v>
      </c>
      <c r="R1" s="12">
        <f t="shared" ref="R1" si="14">Q1+7</f>
        <v>45038</v>
      </c>
      <c r="S1" s="12">
        <f t="shared" ref="S1" si="15">R1+7</f>
        <v>45045</v>
      </c>
      <c r="T1" s="12">
        <f t="shared" ref="T1" si="16">S1+7</f>
        <v>45052</v>
      </c>
      <c r="U1" s="12">
        <f t="shared" ref="U1" si="17">T1+7</f>
        <v>45059</v>
      </c>
      <c r="V1" s="12">
        <f t="shared" ref="V1:W1" si="18">U1+7</f>
        <v>45066</v>
      </c>
      <c r="W1" s="12">
        <f t="shared" si="18"/>
        <v>45073</v>
      </c>
      <c r="X1" s="12">
        <f t="shared" ref="X1" si="19">W1+7</f>
        <v>45080</v>
      </c>
      <c r="Y1" s="12">
        <f t="shared" ref="Y1" si="20">X1+7</f>
        <v>45087</v>
      </c>
      <c r="Z1" s="12">
        <f t="shared" ref="Z1" si="21">Y1+7</f>
        <v>45094</v>
      </c>
      <c r="AA1" s="12">
        <f t="shared" ref="AA1" si="22">Z1+7</f>
        <v>45101</v>
      </c>
    </row>
    <row r="2" spans="1:27">
      <c r="C2" s="8" t="s">
        <v>642</v>
      </c>
      <c r="D2" s="8" t="s">
        <v>643</v>
      </c>
      <c r="E2" s="8" t="s">
        <v>644</v>
      </c>
      <c r="F2" s="8" t="s">
        <v>647</v>
      </c>
      <c r="G2" s="8" t="s">
        <v>648</v>
      </c>
      <c r="H2" s="8" t="s">
        <v>649</v>
      </c>
      <c r="I2" s="8" t="s">
        <v>650</v>
      </c>
      <c r="J2" s="8" t="s">
        <v>651</v>
      </c>
      <c r="K2" s="8" t="s">
        <v>680</v>
      </c>
      <c r="L2" s="8" t="s">
        <v>681</v>
      </c>
      <c r="M2" s="8" t="s">
        <v>682</v>
      </c>
      <c r="N2" s="8" t="s">
        <v>683</v>
      </c>
      <c r="O2" s="8" t="s">
        <v>685</v>
      </c>
      <c r="P2" s="8" t="s">
        <v>686</v>
      </c>
      <c r="Q2" s="8" t="s">
        <v>687</v>
      </c>
      <c r="R2" s="8" t="s">
        <v>688</v>
      </c>
      <c r="S2" s="8" t="s">
        <v>689</v>
      </c>
      <c r="T2" s="8" t="s">
        <v>694</v>
      </c>
      <c r="U2" s="8" t="s">
        <v>695</v>
      </c>
      <c r="V2" s="8" t="s">
        <v>696</v>
      </c>
      <c r="W2" s="8" t="s">
        <v>697</v>
      </c>
      <c r="X2" s="8" t="s">
        <v>698</v>
      </c>
      <c r="Y2" s="8" t="s">
        <v>699</v>
      </c>
      <c r="Z2" s="8" t="s">
        <v>700</v>
      </c>
      <c r="AA2" s="8" t="s">
        <v>701</v>
      </c>
    </row>
    <row r="3" spans="1:27" s="117" customFormat="1">
      <c r="A3" s="117" t="s">
        <v>44</v>
      </c>
      <c r="B3" s="117" t="s">
        <v>70</v>
      </c>
    </row>
    <row r="4" spans="1:27" s="117" customFormat="1">
      <c r="B4" s="117" t="s">
        <v>90</v>
      </c>
      <c r="C4" s="214">
        <f>139625.978937729/2</f>
        <v>69812.9894688645</v>
      </c>
      <c r="D4" s="214">
        <v>71255.052123937465</v>
      </c>
      <c r="E4" s="214">
        <v>68082.721599230848</v>
      </c>
      <c r="F4" s="214">
        <v>66027.247551941851</v>
      </c>
      <c r="G4" s="214">
        <v>80624.020010931097</v>
      </c>
      <c r="H4" s="214">
        <v>67981.948279778037</v>
      </c>
      <c r="I4" s="214">
        <v>71786.857885165751</v>
      </c>
      <c r="J4" s="214">
        <v>66853.762029824036</v>
      </c>
      <c r="K4" s="214">
        <v>65779.047322502505</v>
      </c>
      <c r="L4" s="214">
        <v>65765.245215342075</v>
      </c>
      <c r="M4" s="214">
        <v>68125.771673824871</v>
      </c>
      <c r="N4" s="214">
        <v>67100.471987756158</v>
      </c>
      <c r="O4" s="214">
        <v>65258.533045395598</v>
      </c>
      <c r="P4" s="214">
        <v>64016.340927606041</v>
      </c>
      <c r="Q4" s="214">
        <v>64041.468899590684</v>
      </c>
      <c r="R4" s="214">
        <v>67714.438548318722</v>
      </c>
      <c r="S4" s="214">
        <v>65105.720085876797</v>
      </c>
      <c r="T4" s="214">
        <v>64021.242140629663</v>
      </c>
      <c r="U4" s="214">
        <v>64861.003090714446</v>
      </c>
      <c r="V4" s="214">
        <v>65159.956528096642</v>
      </c>
      <c r="W4" s="214">
        <v>71216.026880622463</v>
      </c>
      <c r="X4" s="214">
        <v>66037.7435003016</v>
      </c>
      <c r="Y4" s="214">
        <v>67949.830271934785</v>
      </c>
      <c r="Z4" s="214">
        <v>65208.918839381076</v>
      </c>
      <c r="AA4" s="214">
        <v>66674.908223956911</v>
      </c>
    </row>
    <row r="5" spans="1:27" s="117" customFormat="1">
      <c r="B5" s="204" t="s">
        <v>353</v>
      </c>
    </row>
    <row r="6" spans="1:27" s="204" customFormat="1">
      <c r="B6" s="204" t="s">
        <v>71</v>
      </c>
      <c r="C6" s="204">
        <f t="shared" ref="C6:N6" si="23">SUM(C7:C9)</f>
        <v>75.104538309285132</v>
      </c>
      <c r="D6" s="204">
        <f t="shared" si="23"/>
        <v>128.48391361464635</v>
      </c>
      <c r="E6" s="204">
        <f t="shared" si="23"/>
        <v>67.7836357688454</v>
      </c>
      <c r="F6" s="204">
        <f t="shared" si="23"/>
        <v>882.27999558753129</v>
      </c>
      <c r="G6" s="204">
        <f t="shared" si="23"/>
        <v>308.82699152280634</v>
      </c>
      <c r="H6" s="204">
        <f t="shared" si="23"/>
        <v>453.19483555209348</v>
      </c>
      <c r="I6" s="204">
        <f t="shared" si="23"/>
        <v>1295.2375337670362</v>
      </c>
      <c r="J6" s="204">
        <f t="shared" si="23"/>
        <v>378.96607667365384</v>
      </c>
      <c r="K6" s="204">
        <f t="shared" si="23"/>
        <v>363.65892505364752</v>
      </c>
      <c r="L6" s="204">
        <f t="shared" si="23"/>
        <v>497.52168064886536</v>
      </c>
      <c r="M6" s="204">
        <f t="shared" si="23"/>
        <v>618.95509592987889</v>
      </c>
      <c r="N6" s="204">
        <f t="shared" si="23"/>
        <v>648.75507642917285</v>
      </c>
      <c r="O6" s="204">
        <f t="shared" ref="O6:AA6" si="24">SUM(O7:O9)</f>
        <v>528.45365303018764</v>
      </c>
      <c r="P6" s="204">
        <f t="shared" si="24"/>
        <v>873.00091089394243</v>
      </c>
      <c r="Q6" s="204">
        <f t="shared" si="24"/>
        <v>894.97211703553035</v>
      </c>
      <c r="R6" s="204">
        <f t="shared" si="24"/>
        <v>973.83448742470875</v>
      </c>
      <c r="S6" s="204">
        <f t="shared" si="24"/>
        <v>625.25019264514083</v>
      </c>
      <c r="T6" s="204">
        <f t="shared" si="24"/>
        <v>622.09456508417168</v>
      </c>
      <c r="U6" s="204">
        <f t="shared" si="24"/>
        <v>662.17733214066595</v>
      </c>
      <c r="V6" s="204">
        <f t="shared" si="24"/>
        <v>928.82347135642362</v>
      </c>
      <c r="W6" s="204">
        <f t="shared" si="24"/>
        <v>563.61315085420324</v>
      </c>
      <c r="X6" s="204">
        <f t="shared" si="24"/>
        <v>456.83528779386927</v>
      </c>
      <c r="Y6" s="204">
        <f t="shared" si="24"/>
        <v>641.47885407050887</v>
      </c>
      <c r="Z6" s="204">
        <f t="shared" si="24"/>
        <v>735.4433735636029</v>
      </c>
      <c r="AA6" s="204">
        <f t="shared" si="24"/>
        <v>470.30572590301904</v>
      </c>
    </row>
    <row r="7" spans="1:27" s="117" customFormat="1">
      <c r="B7" s="117" t="s">
        <v>56</v>
      </c>
    </row>
    <row r="8" spans="1:27" s="117" customFormat="1">
      <c r="B8" s="117" t="s">
        <v>60</v>
      </c>
      <c r="C8" s="214">
        <v>75.104538309285132</v>
      </c>
      <c r="D8" s="214">
        <v>128.48391361464635</v>
      </c>
      <c r="E8" s="214">
        <v>67.7836357688454</v>
      </c>
      <c r="F8" s="214">
        <v>882.27999558753129</v>
      </c>
      <c r="G8" s="214">
        <v>308.82699152280634</v>
      </c>
      <c r="H8" s="214">
        <v>453.19483555209348</v>
      </c>
      <c r="I8" s="214">
        <v>1295.2375337670362</v>
      </c>
      <c r="J8" s="214">
        <v>378.96607667365384</v>
      </c>
      <c r="K8" s="214">
        <v>363.65892505364752</v>
      </c>
      <c r="L8" s="214">
        <v>497.52168064886536</v>
      </c>
      <c r="M8" s="214">
        <v>618.95509592987889</v>
      </c>
      <c r="N8" s="214">
        <v>648.75507642917285</v>
      </c>
      <c r="O8" s="214">
        <v>528.45365303018764</v>
      </c>
      <c r="P8" s="214">
        <v>873.00091089394243</v>
      </c>
      <c r="Q8" s="214">
        <v>894.97211703553035</v>
      </c>
      <c r="R8" s="214">
        <v>973.83448742470875</v>
      </c>
      <c r="S8" s="214">
        <v>625.25019264514083</v>
      </c>
      <c r="T8" s="214">
        <v>622.09456508417168</v>
      </c>
      <c r="U8" s="214">
        <v>662.17733214066595</v>
      </c>
      <c r="V8" s="214">
        <v>928.82347135642362</v>
      </c>
      <c r="W8" s="214">
        <v>563.61315085420324</v>
      </c>
      <c r="X8" s="214">
        <v>456.83528779386927</v>
      </c>
      <c r="Y8" s="214">
        <v>641.47885407050887</v>
      </c>
      <c r="Z8" s="214">
        <v>735.4433735636029</v>
      </c>
      <c r="AA8" s="214">
        <v>470.30572590301904</v>
      </c>
    </row>
    <row r="9" spans="1:27" s="117" customFormat="1">
      <c r="B9" s="117" t="s">
        <v>356</v>
      </c>
    </row>
    <row r="10" spans="1:27" s="117" customFormat="1"/>
    <row r="11" spans="1:27" s="117" customFormat="1"/>
    <row r="12" spans="1:27" s="117" customFormat="1">
      <c r="A12" s="117" t="s">
        <v>351</v>
      </c>
      <c r="B12" s="117" t="s">
        <v>70</v>
      </c>
      <c r="C12" s="317"/>
      <c r="D12" s="214">
        <v>878.81000000000006</v>
      </c>
      <c r="E12" s="214">
        <v>10665.820000000002</v>
      </c>
      <c r="F12" s="214">
        <v>1756.92</v>
      </c>
      <c r="G12" s="214">
        <v>4333.3700000000008</v>
      </c>
      <c r="H12" s="214"/>
      <c r="I12" s="214">
        <v>243.14999999999998</v>
      </c>
      <c r="J12" s="214">
        <v>124.14</v>
      </c>
      <c r="K12" s="214"/>
      <c r="L12" s="214"/>
      <c r="M12" s="214"/>
      <c r="N12" s="214">
        <v>2876.2399999999993</v>
      </c>
      <c r="O12" s="214">
        <v>3386.56</v>
      </c>
      <c r="P12" s="214"/>
      <c r="Q12" s="214">
        <v>225.32</v>
      </c>
      <c r="R12" s="214">
        <v>4188.84</v>
      </c>
      <c r="S12" s="214"/>
      <c r="T12" s="214">
        <v>23899.52</v>
      </c>
      <c r="U12" s="214"/>
      <c r="V12" s="214"/>
      <c r="W12" s="214"/>
      <c r="X12" s="214"/>
      <c r="Y12" s="214">
        <v>10382</v>
      </c>
    </row>
    <row r="13" spans="1:27" s="117" customFormat="1">
      <c r="B13" s="117" t="s">
        <v>90</v>
      </c>
      <c r="C13" s="214">
        <v>56049.719286818945</v>
      </c>
      <c r="D13" s="214">
        <v>40727.52053123618</v>
      </c>
      <c r="E13" s="214">
        <v>36961.824279736255</v>
      </c>
      <c r="F13" s="214">
        <v>39336.876852030247</v>
      </c>
      <c r="G13" s="214">
        <v>40855.700565295127</v>
      </c>
      <c r="H13" s="214">
        <v>37886.675103432892</v>
      </c>
      <c r="I13" s="214">
        <v>45934.838661516238</v>
      </c>
      <c r="J13" s="214">
        <v>40753.011004519183</v>
      </c>
      <c r="K13" s="214">
        <v>41858.847243920281</v>
      </c>
      <c r="L13" s="214">
        <v>41559.286118959644</v>
      </c>
      <c r="M13" s="214">
        <v>43930.745565300102</v>
      </c>
      <c r="N13" s="214">
        <v>44412.792909997683</v>
      </c>
      <c r="O13" s="214">
        <v>43605.383646942508</v>
      </c>
      <c r="P13" s="214">
        <v>44522.121285696536</v>
      </c>
      <c r="Q13" s="214">
        <v>43353.12602070003</v>
      </c>
      <c r="R13" s="214">
        <v>43641.288869133066</v>
      </c>
      <c r="S13" s="214">
        <v>44784.520805946566</v>
      </c>
      <c r="T13" s="214">
        <v>45427.653763421782</v>
      </c>
      <c r="U13" s="214">
        <v>44399.13597513589</v>
      </c>
      <c r="V13" s="214">
        <v>44219.510441038568</v>
      </c>
      <c r="W13" s="214">
        <v>46897.41011006973</v>
      </c>
      <c r="X13" s="214">
        <v>44430.390297208942</v>
      </c>
      <c r="Y13" s="214">
        <v>44801.016082858667</v>
      </c>
      <c r="Z13" s="214">
        <v>44245.963025385849</v>
      </c>
      <c r="AA13" s="214">
        <v>43862.206678101153</v>
      </c>
    </row>
    <row r="14" spans="1:27" s="117" customFormat="1">
      <c r="B14" s="117" t="s">
        <v>354</v>
      </c>
      <c r="C14" s="214">
        <v>100.81760013863324</v>
      </c>
      <c r="D14" s="214">
        <v>15.690281998932917</v>
      </c>
      <c r="E14" s="214">
        <v>66.184752818150344</v>
      </c>
      <c r="F14" s="214">
        <v>33.419855284099199</v>
      </c>
      <c r="G14" s="214">
        <v>78.288133760501779</v>
      </c>
      <c r="H14" s="214">
        <v>54.086537289721683</v>
      </c>
      <c r="I14" s="214">
        <v>99.037968541314243</v>
      </c>
      <c r="J14" s="214">
        <v>67.382039157663527</v>
      </c>
      <c r="K14" s="214">
        <v>136.5012993022323</v>
      </c>
      <c r="L14" s="214">
        <v>52.713028080961166</v>
      </c>
      <c r="M14" s="214">
        <v>84.804505813815751</v>
      </c>
      <c r="N14" s="214">
        <v>62.512031388424084</v>
      </c>
      <c r="O14" s="214">
        <v>80.398826758151813</v>
      </c>
      <c r="P14" s="214">
        <v>27.98052506077703</v>
      </c>
      <c r="Q14" s="214">
        <v>89.707253903747869</v>
      </c>
      <c r="R14" s="214">
        <v>6.8286127495091122</v>
      </c>
      <c r="S14" s="214">
        <v>27.78728264940364</v>
      </c>
      <c r="T14" s="214">
        <v>4.1622766972397658</v>
      </c>
      <c r="U14" s="214">
        <v>5.3234751733118051</v>
      </c>
      <c r="V14" s="214">
        <v>18.963208335316146</v>
      </c>
      <c r="W14" s="214">
        <v>10.044136105280574</v>
      </c>
      <c r="X14" s="214">
        <v>17.011547080249564</v>
      </c>
      <c r="Y14" s="214">
        <v>19.20927977129903</v>
      </c>
      <c r="Z14" s="214">
        <v>15.388888261954424</v>
      </c>
      <c r="AA14" s="214">
        <v>14.724513227578257</v>
      </c>
    </row>
    <row r="15" spans="1:27" s="204" customFormat="1">
      <c r="B15" s="204" t="s">
        <v>71</v>
      </c>
      <c r="C15" s="204">
        <f t="shared" ref="C15:AA15" si="25">SUM(C16:C19)</f>
        <v>41036.315165422951</v>
      </c>
      <c r="D15" s="204">
        <f t="shared" si="25"/>
        <v>37358.799308175679</v>
      </c>
      <c r="E15" s="204">
        <f t="shared" si="25"/>
        <v>45165.254660753038</v>
      </c>
      <c r="F15" s="204">
        <f t="shared" si="25"/>
        <v>66018.928520233123</v>
      </c>
      <c r="G15" s="204">
        <f t="shared" si="25"/>
        <v>71700.013463298339</v>
      </c>
      <c r="H15" s="204">
        <f t="shared" si="25"/>
        <v>65135.682099092788</v>
      </c>
      <c r="I15" s="204">
        <f t="shared" si="25"/>
        <v>60233.482506747663</v>
      </c>
      <c r="J15" s="204">
        <f t="shared" si="25"/>
        <v>53909.479548867872</v>
      </c>
      <c r="K15" s="204">
        <f t="shared" si="25"/>
        <v>49755.364849770522</v>
      </c>
      <c r="L15" s="204">
        <f t="shared" si="25"/>
        <v>44776.247924551484</v>
      </c>
      <c r="M15" s="204">
        <f t="shared" si="25"/>
        <v>49651.053237421875</v>
      </c>
      <c r="N15" s="204">
        <f t="shared" si="25"/>
        <v>38085.497446714122</v>
      </c>
      <c r="O15" s="204">
        <f t="shared" si="25"/>
        <v>35493.30221398198</v>
      </c>
      <c r="P15" s="204">
        <f t="shared" si="25"/>
        <v>34450.024478163432</v>
      </c>
      <c r="Q15" s="204">
        <f t="shared" si="25"/>
        <v>33495.081000845472</v>
      </c>
      <c r="R15" s="204">
        <f t="shared" si="25"/>
        <v>30171.189096925329</v>
      </c>
      <c r="S15" s="204">
        <f t="shared" si="25"/>
        <v>31168.005855165189</v>
      </c>
      <c r="T15" s="204">
        <f t="shared" si="25"/>
        <v>29493.128945275141</v>
      </c>
      <c r="U15" s="204">
        <f t="shared" si="25"/>
        <v>29368.176594846991</v>
      </c>
      <c r="V15" s="204">
        <f t="shared" si="25"/>
        <v>28888.777599431847</v>
      </c>
      <c r="W15" s="204">
        <f t="shared" si="25"/>
        <v>28543.970133633844</v>
      </c>
      <c r="X15" s="204">
        <f t="shared" si="25"/>
        <v>29485.922404629113</v>
      </c>
      <c r="Y15" s="204">
        <f t="shared" si="25"/>
        <v>30651.420137470279</v>
      </c>
      <c r="Z15" s="204">
        <f t="shared" si="25"/>
        <v>31063.359548627232</v>
      </c>
      <c r="AA15" s="204">
        <f t="shared" si="25"/>
        <v>31075.404069484179</v>
      </c>
    </row>
    <row r="16" spans="1:27" s="117" customFormat="1">
      <c r="B16" s="117" t="s">
        <v>56</v>
      </c>
      <c r="C16" s="214">
        <f>13069.5614912538+20000</f>
        <v>33069.5614912538</v>
      </c>
      <c r="D16" s="214">
        <v>32817.274241065497</v>
      </c>
      <c r="E16" s="214">
        <v>31484.951773437093</v>
      </c>
      <c r="F16" s="214">
        <v>53992.006452836809</v>
      </c>
      <c r="G16" s="214">
        <v>59549.209116716651</v>
      </c>
      <c r="H16" s="214">
        <v>50872.119097976465</v>
      </c>
      <c r="I16" s="214">
        <v>48243.440179474368</v>
      </c>
      <c r="J16" s="214">
        <v>42507.329227587958</v>
      </c>
      <c r="K16" s="214">
        <v>38199.914370493127</v>
      </c>
      <c r="L16" s="214">
        <v>37430.446128629992</v>
      </c>
      <c r="M16" s="214">
        <v>33688.370383964531</v>
      </c>
      <c r="N16" s="214">
        <v>30929.649374067456</v>
      </c>
      <c r="O16" s="214">
        <v>30031.665322513349</v>
      </c>
      <c r="P16" s="214">
        <v>29402.01621585152</v>
      </c>
      <c r="Q16" s="214">
        <v>28491.682539761514</v>
      </c>
      <c r="R16" s="214">
        <v>25009.573568019114</v>
      </c>
      <c r="S16" s="214">
        <v>25162.539966057979</v>
      </c>
      <c r="T16" s="214">
        <v>24316.427558615251</v>
      </c>
      <c r="U16" s="214">
        <v>24182.684354616234</v>
      </c>
      <c r="V16" s="214">
        <v>22609.164986496518</v>
      </c>
      <c r="W16" s="214">
        <v>23137.078478309129</v>
      </c>
      <c r="X16" s="214">
        <v>23879.577440778412</v>
      </c>
      <c r="Y16" s="214">
        <v>25562.214155409449</v>
      </c>
      <c r="Z16" s="214">
        <v>25855.632654648132</v>
      </c>
      <c r="AA16" s="214">
        <v>25945.681227604869</v>
      </c>
    </row>
    <row r="17" spans="1:27" s="117" customFormat="1">
      <c r="B17" s="117" t="s">
        <v>60</v>
      </c>
      <c r="C17" s="214">
        <v>6957.8376512174018</v>
      </c>
      <c r="D17" s="214">
        <v>3607.107993219106</v>
      </c>
      <c r="E17" s="214">
        <v>13421.222645682396</v>
      </c>
      <c r="F17" s="214">
        <v>11799.06560537107</v>
      </c>
      <c r="G17" s="214">
        <v>11424.753293304893</v>
      </c>
      <c r="H17" s="214">
        <v>13682.645800581446</v>
      </c>
      <c r="I17" s="214">
        <v>11068.488904178666</v>
      </c>
      <c r="J17" s="214">
        <v>11222.586860162402</v>
      </c>
      <c r="K17" s="214">
        <v>11130.581020451886</v>
      </c>
      <c r="L17" s="214">
        <v>7126.0624785132431</v>
      </c>
      <c r="M17" s="214">
        <v>15583.631906856481</v>
      </c>
      <c r="N17" s="214">
        <v>6971.4048956971992</v>
      </c>
      <c r="O17" s="214">
        <v>5233.5637770529247</v>
      </c>
      <c r="P17" s="214">
        <v>4817.8539336044032</v>
      </c>
      <c r="Q17" s="214">
        <v>4702.5647613499068</v>
      </c>
      <c r="R17" s="214">
        <v>4906.2813706181742</v>
      </c>
      <c r="S17" s="214">
        <v>4992.3483107261327</v>
      </c>
      <c r="T17" s="214">
        <v>4856.123849493797</v>
      </c>
      <c r="U17" s="214">
        <v>4864.9147030646618</v>
      </c>
      <c r="V17" s="214">
        <v>5961.3125405433439</v>
      </c>
      <c r="W17" s="214">
        <v>5088.5915829327259</v>
      </c>
      <c r="X17" s="214">
        <v>5267.6875030502997</v>
      </c>
      <c r="Y17" s="214">
        <v>4768.2927967279065</v>
      </c>
      <c r="Z17" s="214">
        <v>4886.8137086461738</v>
      </c>
      <c r="AA17" s="214">
        <v>4804.0982644666456</v>
      </c>
    </row>
    <row r="18" spans="1:27" s="117" customFormat="1">
      <c r="B18" s="117" t="s">
        <v>356</v>
      </c>
      <c r="C18" s="214">
        <v>914.41896333275486</v>
      </c>
      <c r="D18" s="214">
        <v>570.76776141436403</v>
      </c>
      <c r="E18" s="214">
        <v>138.80657946332252</v>
      </c>
      <c r="F18" s="214">
        <v>107.70276034159048</v>
      </c>
      <c r="G18" s="214">
        <v>604.79588220651442</v>
      </c>
      <c r="H18" s="214">
        <v>464.07937213433172</v>
      </c>
      <c r="I18" s="214">
        <v>807.71050343674665</v>
      </c>
      <c r="J18" s="214">
        <v>69.255972999511826</v>
      </c>
      <c r="K18" s="214">
        <v>318.25178467309274</v>
      </c>
      <c r="L18" s="214">
        <v>52.63947987075521</v>
      </c>
      <c r="M18" s="214">
        <v>242.83952660844895</v>
      </c>
      <c r="N18" s="214">
        <v>69.769897894152578</v>
      </c>
      <c r="O18" s="214">
        <v>118.66338296083052</v>
      </c>
      <c r="P18" s="214">
        <v>118.66338296083052</v>
      </c>
      <c r="Q18" s="214">
        <v>118.43400007572946</v>
      </c>
      <c r="R18" s="214">
        <v>117.75055886875012</v>
      </c>
      <c r="S18" s="214">
        <v>883.54759955600082</v>
      </c>
      <c r="T18" s="214">
        <v>191.00755834101756</v>
      </c>
      <c r="U18" s="214">
        <v>191.00755834101756</v>
      </c>
      <c r="V18" s="214">
        <v>188.73009356691054</v>
      </c>
      <c r="W18" s="214">
        <v>188.73009356691054</v>
      </c>
      <c r="X18" s="214">
        <v>190.22477717471327</v>
      </c>
      <c r="Y18" s="214">
        <v>189.49695333787406</v>
      </c>
      <c r="Z18" s="214">
        <v>189.49695333787406</v>
      </c>
      <c r="AA18" s="214">
        <v>194.20834541761371</v>
      </c>
    </row>
    <row r="19" spans="1:27" s="117" customFormat="1">
      <c r="B19" s="117" t="s">
        <v>390</v>
      </c>
      <c r="C19" s="214">
        <v>94.497059618997469</v>
      </c>
      <c r="D19" s="214">
        <v>363.64931247671285</v>
      </c>
      <c r="E19" s="214">
        <v>120.27366217022761</v>
      </c>
      <c r="F19" s="214">
        <v>120.15370168365334</v>
      </c>
      <c r="G19" s="214">
        <v>121.25517107028438</v>
      </c>
      <c r="H19" s="214">
        <v>116.83782840054742</v>
      </c>
      <c r="I19" s="214">
        <v>113.8429196578827</v>
      </c>
      <c r="J19" s="214">
        <v>110.30748811800116</v>
      </c>
      <c r="K19" s="214">
        <v>106.61767415242095</v>
      </c>
      <c r="L19" s="214">
        <v>167.09983753748995</v>
      </c>
      <c r="M19" s="214">
        <v>136.21141999241516</v>
      </c>
      <c r="N19" s="214">
        <v>114.67327905531448</v>
      </c>
      <c r="O19" s="214">
        <v>109.40973145486727</v>
      </c>
      <c r="P19" s="214">
        <v>111.49094574667626</v>
      </c>
      <c r="Q19" s="214">
        <v>182.39969965832046</v>
      </c>
      <c r="R19" s="214">
        <v>137.58359941929294</v>
      </c>
      <c r="S19" s="214">
        <v>129.56997882507602</v>
      </c>
      <c r="T19" s="214">
        <v>129.56997882507602</v>
      </c>
      <c r="U19" s="214">
        <v>129.56997882507602</v>
      </c>
      <c r="V19" s="214">
        <v>129.56997882507602</v>
      </c>
      <c r="W19" s="214">
        <v>129.56997882507602</v>
      </c>
      <c r="X19" s="214">
        <v>148.43268362568608</v>
      </c>
      <c r="Y19" s="214">
        <v>131.41623199504895</v>
      </c>
      <c r="Z19" s="214">
        <v>131.41623199504895</v>
      </c>
      <c r="AA19" s="214">
        <v>131.41623199504895</v>
      </c>
    </row>
    <row r="20" spans="1:27" s="117" customFormat="1"/>
    <row r="21" spans="1:27" s="117" customFormat="1" ht="13.5" customHeight="1">
      <c r="A21" s="117" t="s">
        <v>352</v>
      </c>
      <c r="B21" s="117" t="s">
        <v>70</v>
      </c>
      <c r="C21" s="317"/>
      <c r="D21" s="214">
        <v>956.08</v>
      </c>
      <c r="E21" s="214"/>
      <c r="F21" s="214"/>
      <c r="G21" s="214">
        <v>19437.040000000005</v>
      </c>
      <c r="H21" s="214">
        <v>6093.95</v>
      </c>
      <c r="I21" s="214">
        <v>7079.2</v>
      </c>
      <c r="J21" s="214"/>
      <c r="K21" s="214"/>
      <c r="L21" s="214">
        <v>859.30000000000007</v>
      </c>
      <c r="M21" s="214">
        <v>1748.33</v>
      </c>
      <c r="N21" s="214">
        <v>1831.63</v>
      </c>
      <c r="O21" s="214">
        <v>2865.52</v>
      </c>
      <c r="P21" s="214"/>
      <c r="Q21" s="214">
        <v>947.05</v>
      </c>
      <c r="R21" s="214"/>
      <c r="S21" s="214"/>
      <c r="T21" s="214"/>
      <c r="U21" s="214"/>
      <c r="V21" s="214"/>
      <c r="W21" s="214"/>
      <c r="X21" s="214"/>
      <c r="Y21" s="214"/>
    </row>
    <row r="22" spans="1:27" s="117" customFormat="1">
      <c r="B22" s="117" t="s">
        <v>90</v>
      </c>
      <c r="C22" s="214">
        <v>13169.907063447692</v>
      </c>
      <c r="D22" s="214">
        <v>9277.711886777437</v>
      </c>
      <c r="E22" s="214">
        <v>10223.834740249345</v>
      </c>
      <c r="F22" s="214">
        <v>9827.8768553133232</v>
      </c>
      <c r="G22" s="214">
        <v>8688.5706408102524</v>
      </c>
      <c r="H22" s="214">
        <v>10065.524249103784</v>
      </c>
      <c r="I22" s="214">
        <v>10512.094202501037</v>
      </c>
      <c r="J22" s="214">
        <v>10132.473664892759</v>
      </c>
      <c r="K22" s="214">
        <v>10807.659390175457</v>
      </c>
      <c r="L22" s="214">
        <v>11129.921700648254</v>
      </c>
      <c r="M22" s="214">
        <v>9837.3749832045705</v>
      </c>
      <c r="N22" s="214">
        <v>9496.7658836682913</v>
      </c>
      <c r="O22" s="214">
        <v>10424.489693640728</v>
      </c>
      <c r="P22" s="214">
        <v>10749.526064356123</v>
      </c>
      <c r="Q22" s="214">
        <v>10920.243127590677</v>
      </c>
      <c r="R22" s="214">
        <v>11037.994101991571</v>
      </c>
      <c r="S22" s="214">
        <v>10933.394107813339</v>
      </c>
      <c r="T22" s="214">
        <v>11095.214637628775</v>
      </c>
      <c r="U22" s="214">
        <v>11061.662614338567</v>
      </c>
      <c r="V22" s="214">
        <v>11102.582396512791</v>
      </c>
      <c r="W22" s="214">
        <v>11756.999700840952</v>
      </c>
      <c r="X22" s="214">
        <v>11291.145670949929</v>
      </c>
      <c r="Y22" s="214">
        <v>13003.811280187445</v>
      </c>
      <c r="Z22" s="214">
        <v>13337.002371531478</v>
      </c>
      <c r="AA22" s="214">
        <v>13573.911590470367</v>
      </c>
    </row>
    <row r="23" spans="1:27" s="117" customFormat="1">
      <c r="B23" s="117" t="s">
        <v>354</v>
      </c>
      <c r="C23" s="214">
        <v>3001.3166558670614</v>
      </c>
      <c r="D23" s="214">
        <v>5150.2697515817963</v>
      </c>
      <c r="E23" s="214">
        <v>1965.8319519127954</v>
      </c>
      <c r="F23" s="214">
        <v>2199.4910068851577</v>
      </c>
      <c r="G23" s="214">
        <v>2121.677636055017</v>
      </c>
      <c r="H23" s="214">
        <v>2881.0876449265043</v>
      </c>
      <c r="I23" s="214">
        <v>1985.9286826374869</v>
      </c>
      <c r="J23" s="214">
        <v>2496.2180026557066</v>
      </c>
      <c r="K23" s="214">
        <v>1716.6386080371915</v>
      </c>
      <c r="L23" s="214">
        <v>2271.4447834981615</v>
      </c>
      <c r="M23" s="214">
        <v>1583.8501394289126</v>
      </c>
      <c r="N23" s="214">
        <v>2417.0586565228232</v>
      </c>
      <c r="O23" s="214">
        <v>2734.0385548393274</v>
      </c>
      <c r="P23" s="214">
        <v>2191.2163741359764</v>
      </c>
      <c r="Q23" s="214">
        <v>1591.939152752368</v>
      </c>
      <c r="R23" s="214">
        <v>2510.9783758246126</v>
      </c>
      <c r="S23" s="214">
        <v>1869.1676226435231</v>
      </c>
      <c r="T23" s="214">
        <v>2293.3400495743431</v>
      </c>
      <c r="U23" s="214">
        <v>1837.2821126530619</v>
      </c>
      <c r="V23" s="214">
        <v>2168.6938593955397</v>
      </c>
      <c r="W23" s="214">
        <v>2053.0486193244928</v>
      </c>
      <c r="X23" s="214">
        <v>3921.6711783230617</v>
      </c>
      <c r="Y23" s="214">
        <v>1624.3122335174478</v>
      </c>
      <c r="Z23" s="214">
        <v>3126.4453590308367</v>
      </c>
      <c r="AA23" s="214">
        <v>3018.3262002266038</v>
      </c>
    </row>
    <row r="24" spans="1:27" s="204" customFormat="1">
      <c r="B24" s="204" t="s">
        <v>71</v>
      </c>
      <c r="C24" s="204">
        <f t="shared" ref="C24:AA24" si="26">SUM(C25:C29)</f>
        <v>27934.051714870082</v>
      </c>
      <c r="D24" s="204">
        <f t="shared" si="26"/>
        <v>30364.510484903662</v>
      </c>
      <c r="E24" s="204">
        <f t="shared" si="26"/>
        <v>26096.15949286817</v>
      </c>
      <c r="F24" s="204">
        <f t="shared" si="26"/>
        <v>43779.383499390242</v>
      </c>
      <c r="G24" s="204">
        <f t="shared" si="26"/>
        <v>38935.66716239426</v>
      </c>
      <c r="H24" s="204">
        <f t="shared" si="26"/>
        <v>35385.217367194549</v>
      </c>
      <c r="I24" s="204">
        <f t="shared" si="26"/>
        <v>34502.091119158911</v>
      </c>
      <c r="J24" s="204">
        <f t="shared" si="26"/>
        <v>31827.990080538329</v>
      </c>
      <c r="K24" s="204">
        <f t="shared" si="26"/>
        <v>32118.524437853375</v>
      </c>
      <c r="L24" s="204">
        <f t="shared" si="26"/>
        <v>29098.038544461917</v>
      </c>
      <c r="M24" s="204">
        <f t="shared" si="26"/>
        <v>27381.525128416892</v>
      </c>
      <c r="N24" s="204">
        <f t="shared" si="26"/>
        <v>29091.426879046332</v>
      </c>
      <c r="O24" s="204">
        <f t="shared" si="26"/>
        <v>31847.421286809862</v>
      </c>
      <c r="P24" s="204">
        <f t="shared" si="26"/>
        <v>27519.71845123887</v>
      </c>
      <c r="Q24" s="204">
        <f t="shared" si="26"/>
        <v>27374.68063086654</v>
      </c>
      <c r="R24" s="204">
        <f t="shared" si="26"/>
        <v>26792.290580290843</v>
      </c>
      <c r="S24" s="204">
        <f t="shared" si="26"/>
        <v>25758.222057597355</v>
      </c>
      <c r="T24" s="204">
        <f t="shared" si="26"/>
        <v>20589.241513648318</v>
      </c>
      <c r="U24" s="204">
        <f t="shared" si="26"/>
        <v>20142.347230441708</v>
      </c>
      <c r="V24" s="204">
        <f t="shared" si="26"/>
        <v>20874.175041781058</v>
      </c>
      <c r="W24" s="204">
        <f t="shared" si="26"/>
        <v>19751.035008977604</v>
      </c>
      <c r="X24" s="204">
        <f t="shared" si="26"/>
        <v>20995.666370005543</v>
      </c>
      <c r="Y24" s="204">
        <f t="shared" si="26"/>
        <v>20584.245234236158</v>
      </c>
      <c r="Z24" s="204">
        <f t="shared" si="26"/>
        <v>20840.492083448935</v>
      </c>
      <c r="AA24" s="204">
        <f t="shared" si="26"/>
        <v>21980.091924409771</v>
      </c>
    </row>
    <row r="25" spans="1:27" s="117" customFormat="1"/>
    <row r="26" spans="1:27" s="117" customFormat="1">
      <c r="B26" s="117" t="s">
        <v>390</v>
      </c>
      <c r="C26" s="214">
        <v>416.34142496785</v>
      </c>
      <c r="D26" s="214">
        <v>397.15681582145169</v>
      </c>
      <c r="E26" s="214">
        <v>361.46833972917125</v>
      </c>
      <c r="F26" s="214">
        <v>364.1491651464101</v>
      </c>
      <c r="G26" s="214">
        <v>329.40580162568352</v>
      </c>
      <c r="H26" s="214">
        <v>362.3031138889346</v>
      </c>
      <c r="I26" s="214">
        <v>340.63034934081725</v>
      </c>
      <c r="J26" s="214">
        <v>322.64874626147258</v>
      </c>
      <c r="K26" s="214">
        <v>363.05990750188926</v>
      </c>
      <c r="L26" s="214">
        <v>363.16801293474498</v>
      </c>
      <c r="M26" s="214">
        <v>355.60547530381263</v>
      </c>
      <c r="N26" s="214">
        <v>339.49814839564152</v>
      </c>
      <c r="O26" s="214">
        <v>510.8986928195236</v>
      </c>
      <c r="P26" s="214">
        <v>513.50477110509667</v>
      </c>
      <c r="Q26" s="214">
        <v>545.66037395687022</v>
      </c>
      <c r="R26" s="214">
        <v>512.16653564183855</v>
      </c>
      <c r="S26" s="214">
        <v>488.04844346547065</v>
      </c>
      <c r="T26" s="214">
        <v>536.71069299881162</v>
      </c>
      <c r="U26" s="214">
        <v>604.09600607554478</v>
      </c>
      <c r="V26" s="214">
        <v>500.39223861019519</v>
      </c>
      <c r="W26" s="214">
        <v>473.27532905529631</v>
      </c>
      <c r="X26" s="214">
        <v>485.67609689966423</v>
      </c>
      <c r="Y26" s="214">
        <v>524.27244810868319</v>
      </c>
      <c r="Z26" s="214">
        <v>511.92341221372163</v>
      </c>
      <c r="AA26" s="214">
        <v>515.96875228179408</v>
      </c>
    </row>
    <row r="27" spans="1:27" s="117" customFormat="1">
      <c r="B27" s="117" t="s">
        <v>60</v>
      </c>
      <c r="C27" s="214">
        <v>14219.80315110787</v>
      </c>
      <c r="D27" s="214">
        <v>6459.7980573268742</v>
      </c>
      <c r="E27" s="214">
        <v>7689.9261440720811</v>
      </c>
      <c r="F27" s="214">
        <v>14487.784271936862</v>
      </c>
      <c r="G27" s="214">
        <v>8453.6690730646314</v>
      </c>
      <c r="H27" s="214">
        <v>8513.8133067325398</v>
      </c>
      <c r="I27" s="214">
        <v>9188.0445139644507</v>
      </c>
      <c r="J27" s="214">
        <v>8021.1011268412567</v>
      </c>
      <c r="K27" s="214">
        <v>8955.653057326188</v>
      </c>
      <c r="L27" s="214">
        <v>8244.1524593344511</v>
      </c>
      <c r="M27" s="214">
        <v>8056.9093238840896</v>
      </c>
      <c r="N27" s="214">
        <v>9059.7303989762604</v>
      </c>
      <c r="O27" s="214">
        <v>8049.8415512392794</v>
      </c>
      <c r="P27" s="214">
        <v>8688.2743475980333</v>
      </c>
      <c r="Q27" s="214">
        <v>4632.9184257842126</v>
      </c>
      <c r="R27" s="214">
        <v>5920.2147443215335</v>
      </c>
      <c r="S27" s="214">
        <v>5246.0604999402995</v>
      </c>
      <c r="T27" s="214">
        <v>4489.1496638966164</v>
      </c>
      <c r="U27" s="214">
        <v>4454.0620718884666</v>
      </c>
      <c r="V27" s="214">
        <v>5971.4843786013989</v>
      </c>
      <c r="W27" s="214">
        <v>4792.9068359969979</v>
      </c>
      <c r="X27" s="214">
        <v>5656.0850857253899</v>
      </c>
      <c r="Y27" s="214">
        <v>4431.3497051560598</v>
      </c>
      <c r="Z27" s="214">
        <v>4404.8035086698683</v>
      </c>
      <c r="AA27" s="214">
        <v>4219.0469736282121</v>
      </c>
    </row>
    <row r="28" spans="1:27" s="117" customFormat="1">
      <c r="B28" s="117" t="s">
        <v>356</v>
      </c>
      <c r="C28" s="214">
        <v>878.95826401677186</v>
      </c>
      <c r="D28" s="214">
        <v>1232.6670079295691</v>
      </c>
      <c r="E28" s="214">
        <v>560.94999960732559</v>
      </c>
      <c r="F28" s="214">
        <v>628.26873741487827</v>
      </c>
      <c r="G28" s="214">
        <v>537.559817694755</v>
      </c>
      <c r="H28" s="214">
        <v>492.21042292026817</v>
      </c>
      <c r="I28" s="214">
        <v>763.38003532121991</v>
      </c>
      <c r="J28" s="214">
        <v>1207.6797779700923</v>
      </c>
      <c r="K28" s="214">
        <v>2805.7234370160745</v>
      </c>
      <c r="L28" s="214">
        <v>1102.9335754896942</v>
      </c>
      <c r="M28" s="214">
        <v>749.37719548616053</v>
      </c>
      <c r="N28" s="214">
        <v>2687.7513078978286</v>
      </c>
      <c r="O28" s="214">
        <v>6621.3189703002172</v>
      </c>
      <c r="P28" s="214">
        <v>1778.8890894221111</v>
      </c>
      <c r="Q28" s="214">
        <v>6017.3327247852621</v>
      </c>
      <c r="R28" s="214">
        <v>6290.3990538374937</v>
      </c>
      <c r="S28" s="214">
        <v>6362.0536512821309</v>
      </c>
      <c r="T28" s="214">
        <v>2500.3845847813041</v>
      </c>
      <c r="U28" s="214">
        <v>2419.1621148860345</v>
      </c>
      <c r="V28" s="214">
        <v>2339.1680219011255</v>
      </c>
      <c r="W28" s="214">
        <v>2351.4975802656718</v>
      </c>
      <c r="X28" s="214">
        <v>2329.6843332643575</v>
      </c>
      <c r="Y28" s="214">
        <v>2334.4091751542705</v>
      </c>
      <c r="Z28" s="214">
        <v>2337.4126784869195</v>
      </c>
      <c r="AA28" s="214">
        <v>2339.1781423401803</v>
      </c>
    </row>
    <row r="29" spans="1:27" s="117" customFormat="1">
      <c r="B29" s="382" t="s">
        <v>55</v>
      </c>
      <c r="C29" s="214">
        <v>12418.948874777589</v>
      </c>
      <c r="D29" s="214">
        <v>22274.888603825766</v>
      </c>
      <c r="E29" s="214">
        <v>17483.815009459591</v>
      </c>
      <c r="F29" s="214">
        <v>28299.181324892092</v>
      </c>
      <c r="G29" s="214">
        <v>29615.032470009191</v>
      </c>
      <c r="H29" s="214">
        <v>26016.890523652808</v>
      </c>
      <c r="I29" s="214">
        <v>24210.036220532424</v>
      </c>
      <c r="J29" s="214">
        <v>22276.56042946551</v>
      </c>
      <c r="K29" s="214">
        <v>19994.088036009223</v>
      </c>
      <c r="L29" s="214">
        <v>19387.784496703029</v>
      </c>
      <c r="M29" s="214">
        <v>18219.633133742831</v>
      </c>
      <c r="N29" s="214">
        <v>17004.4470237766</v>
      </c>
      <c r="O29" s="214">
        <v>16665.36207245084</v>
      </c>
      <c r="P29" s="214">
        <v>16539.05024311363</v>
      </c>
      <c r="Q29" s="214">
        <v>16178.769106340193</v>
      </c>
      <c r="R29" s="214">
        <v>14069.510246489974</v>
      </c>
      <c r="S29" s="214">
        <v>13662.059462909456</v>
      </c>
      <c r="T29" s="214">
        <v>13062.996571971586</v>
      </c>
      <c r="U29" s="214">
        <v>12665.027037591664</v>
      </c>
      <c r="V29" s="214">
        <v>12063.130402668339</v>
      </c>
      <c r="W29" s="214">
        <v>12133.35526365964</v>
      </c>
      <c r="X29" s="214">
        <v>12524.220854116129</v>
      </c>
      <c r="Y29" s="214">
        <v>13294.213905817145</v>
      </c>
      <c r="Z29" s="214">
        <v>13586.352484078425</v>
      </c>
      <c r="AA29" s="214">
        <v>14905.898056159585</v>
      </c>
    </row>
    <row r="30" spans="1:27" s="117" customFormat="1"/>
    <row r="31" spans="1:27" s="117" customFormat="1" ht="13.5" customHeight="1">
      <c r="A31" s="117" t="s">
        <v>190</v>
      </c>
      <c r="B31" s="117" t="s">
        <v>70</v>
      </c>
    </row>
    <row r="32" spans="1:27" s="117" customFormat="1"/>
    <row r="33" spans="1:27" s="204" customFormat="1">
      <c r="B33" s="204" t="s">
        <v>71</v>
      </c>
      <c r="C33" s="204">
        <f t="shared" ref="C33:Q33" si="27">SUM(C34:C36)</f>
        <v>0</v>
      </c>
      <c r="D33" s="204">
        <f t="shared" si="27"/>
        <v>0</v>
      </c>
      <c r="E33" s="204">
        <f t="shared" si="27"/>
        <v>0</v>
      </c>
      <c r="F33" s="204">
        <f t="shared" si="27"/>
        <v>0</v>
      </c>
      <c r="G33" s="204">
        <f t="shared" si="27"/>
        <v>0</v>
      </c>
      <c r="H33" s="204">
        <f t="shared" si="27"/>
        <v>0</v>
      </c>
      <c r="I33" s="204">
        <f t="shared" si="27"/>
        <v>0</v>
      </c>
      <c r="J33" s="204">
        <f t="shared" si="27"/>
        <v>0</v>
      </c>
      <c r="K33" s="204">
        <f t="shared" si="27"/>
        <v>0</v>
      </c>
      <c r="L33" s="204">
        <f t="shared" si="27"/>
        <v>0</v>
      </c>
      <c r="M33" s="204">
        <f t="shared" si="27"/>
        <v>0</v>
      </c>
      <c r="N33" s="204">
        <f t="shared" si="27"/>
        <v>0</v>
      </c>
      <c r="O33" s="204">
        <f t="shared" si="27"/>
        <v>0</v>
      </c>
      <c r="P33" s="204">
        <f t="shared" si="27"/>
        <v>0</v>
      </c>
      <c r="Q33" s="204">
        <f t="shared" si="27"/>
        <v>0</v>
      </c>
    </row>
    <row r="34" spans="1:27" s="117" customFormat="1"/>
    <row r="35" spans="1:27" s="117" customFormat="1">
      <c r="B35" s="117" t="s">
        <v>55</v>
      </c>
    </row>
    <row r="36" spans="1:27" s="117" customFormat="1">
      <c r="B36" s="117" t="s">
        <v>355</v>
      </c>
    </row>
    <row r="37" spans="1:27" s="117" customFormat="1"/>
    <row r="38" spans="1:27" s="117" customFormat="1"/>
    <row r="39" spans="1:27">
      <c r="A39" s="55" t="s">
        <v>427</v>
      </c>
      <c r="B39" s="117" t="s">
        <v>70</v>
      </c>
      <c r="C39" s="214">
        <v>0</v>
      </c>
      <c r="D39" s="214">
        <v>0</v>
      </c>
      <c r="E39" s="214">
        <v>0</v>
      </c>
      <c r="F39" s="214">
        <v>0</v>
      </c>
      <c r="G39" s="214">
        <v>0</v>
      </c>
      <c r="H39" s="214">
        <v>0</v>
      </c>
      <c r="I39" s="214">
        <v>0</v>
      </c>
      <c r="J39" s="214">
        <v>0</v>
      </c>
      <c r="K39" s="214">
        <v>0</v>
      </c>
      <c r="L39" s="214">
        <v>0</v>
      </c>
      <c r="M39" s="214">
        <v>0</v>
      </c>
      <c r="N39" s="214">
        <v>0</v>
      </c>
      <c r="O39" s="214">
        <v>0</v>
      </c>
      <c r="P39" s="214">
        <v>0</v>
      </c>
      <c r="Q39" s="214">
        <v>0</v>
      </c>
      <c r="R39" s="214">
        <v>0</v>
      </c>
    </row>
    <row r="40" spans="1:27">
      <c r="B40" s="55" t="s">
        <v>429</v>
      </c>
    </row>
    <row r="41" spans="1:27">
      <c r="B41" s="117" t="s">
        <v>557</v>
      </c>
    </row>
    <row r="44" spans="1:27">
      <c r="A44" s="55" t="s">
        <v>476</v>
      </c>
      <c r="B44" s="117" t="s">
        <v>70</v>
      </c>
      <c r="C44" s="317"/>
      <c r="D44" s="214"/>
      <c r="E44" s="214"/>
      <c r="F44" s="214"/>
      <c r="G44" s="214"/>
      <c r="H44" s="214"/>
      <c r="I44" s="214">
        <v>402.92</v>
      </c>
      <c r="J44" s="214"/>
      <c r="K44" s="214"/>
      <c r="L44" s="214"/>
      <c r="M44" s="214"/>
      <c r="N44" s="214"/>
      <c r="O44" s="214"/>
      <c r="P44" s="214"/>
      <c r="Q44" s="214">
        <v>2547.4899999999998</v>
      </c>
      <c r="R44" s="214"/>
      <c r="S44" s="214"/>
      <c r="T44" s="214">
        <v>1245.2</v>
      </c>
      <c r="U44" s="214"/>
      <c r="V44" s="214"/>
      <c r="W44" s="214"/>
      <c r="X44" s="214"/>
      <c r="Y44" s="214"/>
    </row>
    <row r="45" spans="1:27">
      <c r="B45" s="55" t="s">
        <v>55</v>
      </c>
      <c r="C45" s="214">
        <v>6296.3351460585609</v>
      </c>
      <c r="D45" s="214">
        <v>4515.4323253651619</v>
      </c>
      <c r="E45" s="214">
        <v>5284.7661164969522</v>
      </c>
      <c r="F45" s="214">
        <v>4501.339147152491</v>
      </c>
      <c r="G45" s="214">
        <v>4730.7292938767223</v>
      </c>
      <c r="H45" s="214">
        <v>4708.1614517751177</v>
      </c>
      <c r="I45" s="214">
        <v>5098.1832389605379</v>
      </c>
      <c r="J45" s="214">
        <v>6254.4680501337007</v>
      </c>
      <c r="K45" s="214">
        <v>7024.7159932277555</v>
      </c>
      <c r="L45" s="214">
        <v>6832.1990570834669</v>
      </c>
      <c r="M45" s="214">
        <v>6439.1711505629564</v>
      </c>
      <c r="N45" s="214">
        <v>5785.2226714554326</v>
      </c>
      <c r="O45" s="214">
        <v>6067.1365817451042</v>
      </c>
      <c r="P45" s="214">
        <v>7475.8226474045268</v>
      </c>
      <c r="Q45" s="214">
        <v>6125.5330338973627</v>
      </c>
      <c r="R45" s="214">
        <v>6212.2101246310403</v>
      </c>
      <c r="S45" s="214">
        <v>5642.0579998913545</v>
      </c>
      <c r="T45" s="214">
        <v>6219.4412075064602</v>
      </c>
      <c r="U45" s="214">
        <v>6639.0103058255772</v>
      </c>
      <c r="V45" s="214">
        <v>6057.009738306745</v>
      </c>
      <c r="W45" s="214">
        <v>5822.5353202393208</v>
      </c>
      <c r="X45" s="214">
        <v>6553.7746483161282</v>
      </c>
      <c r="Y45" s="214">
        <v>6937.7166785171739</v>
      </c>
      <c r="Z45" s="214">
        <v>6121.1613569057899</v>
      </c>
      <c r="AA45" s="214">
        <v>6239.2051221324436</v>
      </c>
    </row>
    <row r="46" spans="1:27">
      <c r="B46" s="55" t="s">
        <v>477</v>
      </c>
      <c r="C46" s="214">
        <v>250.42642579749202</v>
      </c>
      <c r="D46" s="214">
        <v>250.03294839364585</v>
      </c>
      <c r="E46" s="214">
        <v>249.53215897056893</v>
      </c>
      <c r="F46" s="214">
        <v>249.53215897056893</v>
      </c>
      <c r="G46" s="214">
        <v>249.53215897056893</v>
      </c>
      <c r="H46" s="214">
        <v>249.53215897056893</v>
      </c>
      <c r="I46" s="214">
        <v>249.53215897056893</v>
      </c>
      <c r="J46" s="214">
        <v>249.82030728046476</v>
      </c>
      <c r="K46" s="214">
        <v>255.13468611900643</v>
      </c>
      <c r="L46" s="214">
        <v>267.60681158196934</v>
      </c>
      <c r="M46" s="214">
        <v>245.96670374825024</v>
      </c>
      <c r="N46" s="214">
        <v>245.96670374825024</v>
      </c>
      <c r="O46" s="214">
        <v>243.81851254210986</v>
      </c>
      <c r="P46" s="214">
        <v>239.1508325395514</v>
      </c>
      <c r="Q46" s="214">
        <v>239.1508325395514</v>
      </c>
      <c r="R46" s="214">
        <v>236.14320078874505</v>
      </c>
      <c r="S46" s="214">
        <v>236.14320078874505</v>
      </c>
      <c r="T46" s="214">
        <v>233.96087060980975</v>
      </c>
      <c r="U46" s="214">
        <v>231.97191640584867</v>
      </c>
      <c r="V46" s="214">
        <v>231.97191640584867</v>
      </c>
      <c r="W46" s="214">
        <v>231.97191640584867</v>
      </c>
      <c r="X46" s="214">
        <v>231.97191640584867</v>
      </c>
      <c r="Y46" s="214">
        <v>231.97191640584867</v>
      </c>
      <c r="Z46" s="214">
        <v>231.97191640584867</v>
      </c>
      <c r="AA46" s="214">
        <v>231.97191640584867</v>
      </c>
    </row>
  </sheetData>
  <phoneticPr fontId="64" type="noConversion"/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7"/>
  <sheetViews>
    <sheetView zoomScaleNormal="100" workbookViewId="0">
      <pane xSplit="2" ySplit="2" topLeftCell="C18" activePane="bottomRight" state="frozen"/>
      <selection pane="topRight" activeCell="C1" sqref="C1"/>
      <selection pane="bottomLeft" activeCell="A3" sqref="A3"/>
      <selection pane="bottomRight" activeCell="T34" sqref="T34"/>
    </sheetView>
  </sheetViews>
  <sheetFormatPr defaultColWidth="9" defaultRowHeight="12"/>
  <cols>
    <col min="1" max="1" width="5.42578125" style="55" customWidth="1"/>
    <col min="2" max="2" width="11.85546875" style="55" customWidth="1"/>
    <col min="3" max="16384" width="9" style="55"/>
  </cols>
  <sheetData>
    <row r="1" spans="1:27">
      <c r="C1" s="8" t="s">
        <v>642</v>
      </c>
      <c r="D1" s="8" t="s">
        <v>643</v>
      </c>
      <c r="E1" s="8" t="s">
        <v>644</v>
      </c>
      <c r="F1" s="8" t="s">
        <v>647</v>
      </c>
      <c r="G1" s="8" t="s">
        <v>648</v>
      </c>
      <c r="H1" s="8" t="s">
        <v>649</v>
      </c>
      <c r="I1" s="8" t="s">
        <v>650</v>
      </c>
      <c r="J1" s="8" t="s">
        <v>651</v>
      </c>
      <c r="K1" s="8" t="s">
        <v>680</v>
      </c>
      <c r="L1" s="8" t="s">
        <v>681</v>
      </c>
      <c r="M1" s="8" t="s">
        <v>682</v>
      </c>
      <c r="N1" s="8" t="s">
        <v>683</v>
      </c>
      <c r="O1" s="8" t="s">
        <v>685</v>
      </c>
      <c r="P1" s="8" t="s">
        <v>686</v>
      </c>
      <c r="Q1" s="8" t="s">
        <v>687</v>
      </c>
      <c r="R1" s="8" t="s">
        <v>688</v>
      </c>
      <c r="S1" s="8" t="s">
        <v>689</v>
      </c>
      <c r="T1" s="8" t="s">
        <v>694</v>
      </c>
      <c r="U1" s="8" t="s">
        <v>695</v>
      </c>
      <c r="V1" s="8" t="s">
        <v>696</v>
      </c>
      <c r="W1" s="8" t="s">
        <v>697</v>
      </c>
      <c r="X1" s="8" t="s">
        <v>698</v>
      </c>
      <c r="Y1" s="8" t="s">
        <v>699</v>
      </c>
      <c r="Z1" s="8" t="s">
        <v>700</v>
      </c>
      <c r="AA1" s="8" t="s">
        <v>701</v>
      </c>
    </row>
    <row r="2" spans="1:27">
      <c r="C2" s="12">
        <v>44933</v>
      </c>
      <c r="D2" s="12">
        <f t="shared" ref="D2" si="0">C2+7</f>
        <v>44940</v>
      </c>
      <c r="E2" s="12">
        <f t="shared" ref="E2" si="1">D2+7</f>
        <v>44947</v>
      </c>
      <c r="F2" s="12">
        <f t="shared" ref="F2" si="2">E2+7</f>
        <v>44954</v>
      </c>
      <c r="G2" s="12">
        <f t="shared" ref="G2" si="3">F2+7</f>
        <v>44961</v>
      </c>
      <c r="H2" s="12">
        <f t="shared" ref="H2" si="4">G2+7</f>
        <v>44968</v>
      </c>
      <c r="I2" s="12">
        <f t="shared" ref="I2" si="5">H2+7</f>
        <v>44975</v>
      </c>
      <c r="J2" s="12">
        <f t="shared" ref="J2" si="6">I2+7</f>
        <v>44982</v>
      </c>
      <c r="K2" s="12">
        <f t="shared" ref="K2" si="7">J2+7</f>
        <v>44989</v>
      </c>
      <c r="L2" s="12">
        <f t="shared" ref="L2" si="8">K2+7</f>
        <v>44996</v>
      </c>
      <c r="M2" s="12">
        <f t="shared" ref="M2" si="9">L2+7</f>
        <v>45003</v>
      </c>
      <c r="N2" s="12">
        <f t="shared" ref="N2" si="10">M2+7</f>
        <v>45010</v>
      </c>
      <c r="O2" s="12">
        <f t="shared" ref="O2" si="11">N2+7</f>
        <v>45017</v>
      </c>
      <c r="P2" s="12">
        <f t="shared" ref="P2" si="12">O2+7</f>
        <v>45024</v>
      </c>
      <c r="Q2" s="12">
        <f t="shared" ref="Q2" si="13">P2+7</f>
        <v>45031</v>
      </c>
      <c r="R2" s="12">
        <f t="shared" ref="R2" si="14">Q2+7</f>
        <v>45038</v>
      </c>
      <c r="S2" s="12">
        <f t="shared" ref="S2" si="15">R2+7</f>
        <v>45045</v>
      </c>
      <c r="T2" s="12">
        <f t="shared" ref="T2" si="16">S2+7</f>
        <v>45052</v>
      </c>
      <c r="U2" s="12">
        <f t="shared" ref="U2" si="17">T2+7</f>
        <v>45059</v>
      </c>
      <c r="V2" s="12">
        <f t="shared" ref="V2" si="18">U2+7</f>
        <v>45066</v>
      </c>
      <c r="W2" s="12">
        <f t="shared" ref="W2" si="19">V2+7</f>
        <v>45073</v>
      </c>
      <c r="X2" s="12">
        <f t="shared" ref="X2" si="20">W2+7</f>
        <v>45080</v>
      </c>
      <c r="Y2" s="12">
        <f t="shared" ref="Y2" si="21">X2+7</f>
        <v>45087</v>
      </c>
      <c r="Z2" s="12">
        <f t="shared" ref="Z2" si="22">Y2+7</f>
        <v>45094</v>
      </c>
      <c r="AA2" s="12">
        <f t="shared" ref="AA2" si="23">Z2+7</f>
        <v>45101</v>
      </c>
    </row>
    <row r="3" spans="1:27" s="117" customFormat="1">
      <c r="B3" s="117" t="s">
        <v>184</v>
      </c>
    </row>
    <row r="4" spans="1:27" s="117" customFormat="1">
      <c r="A4" s="117" t="s">
        <v>44</v>
      </c>
      <c r="B4" s="204" t="s">
        <v>55</v>
      </c>
    </row>
    <row r="5" spans="1:27" s="117" customFormat="1">
      <c r="B5" s="117" t="s">
        <v>90</v>
      </c>
      <c r="C5" s="214">
        <v>45465.098501805354</v>
      </c>
      <c r="D5" s="214">
        <v>106898.56162724606</v>
      </c>
      <c r="E5" s="214">
        <v>30297.787330902767</v>
      </c>
      <c r="F5" s="214">
        <v>23892.459780693414</v>
      </c>
      <c r="G5" s="214">
        <v>45509.846502316097</v>
      </c>
      <c r="H5" s="214">
        <v>30059.700790210871</v>
      </c>
      <c r="I5" s="214">
        <v>15289.48202348234</v>
      </c>
      <c r="J5" s="214">
        <v>62973.103028112964</v>
      </c>
      <c r="K5" s="214">
        <v>16408.012476720869</v>
      </c>
      <c r="L5" s="214">
        <v>6335.6482099856075</v>
      </c>
      <c r="M5" s="214">
        <v>15049.9212975019</v>
      </c>
      <c r="N5" s="214">
        <v>37151.481943860912</v>
      </c>
      <c r="O5" s="214">
        <v>88421.198789127404</v>
      </c>
      <c r="P5" s="214">
        <v>44627.076073323042</v>
      </c>
      <c r="Q5" s="214">
        <v>29720.069271781766</v>
      </c>
      <c r="R5" s="214">
        <v>74421.785875603891</v>
      </c>
      <c r="S5" s="214">
        <v>63239.744983698598</v>
      </c>
      <c r="T5" s="214">
        <v>32944.648136930962</v>
      </c>
      <c r="U5" s="214">
        <v>22308.578736130075</v>
      </c>
      <c r="V5" s="214">
        <v>48558.358885445952</v>
      </c>
      <c r="W5" s="214">
        <v>25017.109052230178</v>
      </c>
      <c r="X5" s="214">
        <v>85655.948231958013</v>
      </c>
      <c r="Y5" s="214">
        <v>190150.74263816184</v>
      </c>
      <c r="Z5" s="214">
        <v>35610.531506487627</v>
      </c>
      <c r="AA5" s="117">
        <f>Z5</f>
        <v>35610.531506487627</v>
      </c>
    </row>
    <row r="6" spans="1:27" s="117" customFormat="1"/>
    <row r="7" spans="1:27" s="117" customFormat="1">
      <c r="B7" s="117" t="s">
        <v>60</v>
      </c>
      <c r="C7" s="214">
        <v>0</v>
      </c>
      <c r="D7" s="214">
        <v>0</v>
      </c>
      <c r="E7" s="214">
        <v>0</v>
      </c>
      <c r="F7" s="214">
        <v>0</v>
      </c>
      <c r="G7" s="214">
        <v>2501.2146074328698</v>
      </c>
      <c r="H7" s="214">
        <v>0</v>
      </c>
      <c r="I7" s="214">
        <v>900.01806562499996</v>
      </c>
      <c r="J7" s="214">
        <v>37.138495204342519</v>
      </c>
      <c r="K7" s="214">
        <v>0</v>
      </c>
      <c r="L7" s="214">
        <v>0</v>
      </c>
      <c r="M7" s="214">
        <v>216.52732500000002</v>
      </c>
      <c r="N7" s="214">
        <v>2998.0706703634269</v>
      </c>
      <c r="O7" s="214">
        <v>0</v>
      </c>
      <c r="P7" s="214">
        <v>1038.7378941813836</v>
      </c>
      <c r="Q7" s="214">
        <v>0</v>
      </c>
      <c r="R7" s="214">
        <v>0</v>
      </c>
      <c r="S7" s="214">
        <v>0</v>
      </c>
      <c r="T7" s="214">
        <v>0</v>
      </c>
      <c r="U7" s="214">
        <v>48.744274955699559</v>
      </c>
      <c r="V7" s="214">
        <v>0</v>
      </c>
      <c r="W7" s="214">
        <v>0</v>
      </c>
      <c r="X7" s="214">
        <v>0</v>
      </c>
      <c r="Y7" s="214">
        <v>0</v>
      </c>
    </row>
    <row r="8" spans="1:27" s="117" customFormat="1">
      <c r="B8" s="204" t="s">
        <v>356</v>
      </c>
    </row>
    <row r="9" spans="1:27" s="204" customFormat="1">
      <c r="C9" s="204">
        <f t="shared" ref="C9:AA9" si="24">SUM(C3:C8)/2330</f>
        <v>19.51291781193363</v>
      </c>
      <c r="D9" s="204">
        <f t="shared" si="24"/>
        <v>45.879210998818053</v>
      </c>
      <c r="E9" s="204">
        <f t="shared" si="24"/>
        <v>13.003342202104191</v>
      </c>
      <c r="F9" s="204">
        <f t="shared" si="24"/>
        <v>10.25427458398859</v>
      </c>
      <c r="G9" s="204">
        <f t="shared" si="24"/>
        <v>20.605605626501703</v>
      </c>
      <c r="H9" s="204">
        <f t="shared" si="24"/>
        <v>12.901159137429559</v>
      </c>
      <c r="I9" s="204">
        <f t="shared" si="24"/>
        <v>6.9482833000460689</v>
      </c>
      <c r="J9" s="204">
        <f t="shared" si="24"/>
        <v>27.04302211301172</v>
      </c>
      <c r="K9" s="204">
        <f t="shared" si="24"/>
        <v>7.0420654406527339</v>
      </c>
      <c r="L9" s="204">
        <f t="shared" si="24"/>
        <v>2.7191623218822349</v>
      </c>
      <c r="M9" s="204">
        <f t="shared" si="24"/>
        <v>6.5521238723184112</v>
      </c>
      <c r="N9" s="204">
        <f t="shared" si="24"/>
        <v>17.231567645589845</v>
      </c>
      <c r="O9" s="204">
        <f t="shared" si="24"/>
        <v>37.949012355848673</v>
      </c>
      <c r="P9" s="204">
        <f t="shared" si="24"/>
        <v>19.599061788628507</v>
      </c>
      <c r="Q9" s="204">
        <f t="shared" si="24"/>
        <v>12.755394537245392</v>
      </c>
      <c r="R9" s="204">
        <f t="shared" si="24"/>
        <v>31.940680633306393</v>
      </c>
      <c r="S9" s="204">
        <f t="shared" si="24"/>
        <v>27.141521452231157</v>
      </c>
      <c r="T9" s="204">
        <f t="shared" si="24"/>
        <v>14.139333964348053</v>
      </c>
      <c r="U9" s="204">
        <f t="shared" si="24"/>
        <v>9.5954176013243675</v>
      </c>
      <c r="V9" s="204">
        <f t="shared" si="24"/>
        <v>20.840497375727878</v>
      </c>
      <c r="W9" s="204">
        <f t="shared" si="24"/>
        <v>10.7369566747769</v>
      </c>
      <c r="X9" s="204">
        <f t="shared" si="24"/>
        <v>36.762209541612883</v>
      </c>
      <c r="Y9" s="204">
        <f t="shared" si="24"/>
        <v>81.609760788910663</v>
      </c>
      <c r="Z9" s="204">
        <f t="shared" si="24"/>
        <v>15.283489916947479</v>
      </c>
      <c r="AA9" s="204">
        <f t="shared" si="24"/>
        <v>15.283489916947479</v>
      </c>
    </row>
    <row r="10" spans="1:27" s="117" customFormat="1"/>
    <row r="11" spans="1:27" s="117" customFormat="1">
      <c r="B11" s="117" t="s">
        <v>391</v>
      </c>
      <c r="C11" s="214">
        <v>0</v>
      </c>
      <c r="D11" s="214">
        <v>0</v>
      </c>
      <c r="E11" s="214">
        <v>0</v>
      </c>
      <c r="F11" s="214">
        <v>0</v>
      </c>
      <c r="G11" s="214">
        <v>0</v>
      </c>
      <c r="H11" s="214">
        <v>113.91560268049176</v>
      </c>
      <c r="I11" s="214">
        <v>0</v>
      </c>
      <c r="J11" s="214">
        <v>607.94709144780757</v>
      </c>
      <c r="K11" s="214">
        <v>114.30870346875</v>
      </c>
      <c r="L11" s="214">
        <v>0</v>
      </c>
      <c r="M11" s="214">
        <v>0</v>
      </c>
      <c r="N11" s="214">
        <v>0</v>
      </c>
      <c r="O11" s="214">
        <v>273.05338876745827</v>
      </c>
      <c r="P11" s="214">
        <v>1116.108982032001</v>
      </c>
      <c r="Q11" s="214">
        <v>0</v>
      </c>
      <c r="R11" s="214">
        <v>0</v>
      </c>
      <c r="S11" s="214">
        <v>0</v>
      </c>
      <c r="T11" s="214">
        <v>0</v>
      </c>
      <c r="U11" s="214">
        <v>0</v>
      </c>
      <c r="V11" s="214">
        <v>1318.3068650144678</v>
      </c>
      <c r="W11" s="214">
        <v>0</v>
      </c>
      <c r="X11" s="214">
        <v>0</v>
      </c>
      <c r="Y11" s="214">
        <v>0</v>
      </c>
    </row>
    <row r="12" spans="1:27" s="117" customFormat="1">
      <c r="B12" s="117" t="s">
        <v>184</v>
      </c>
      <c r="C12" s="214">
        <v>9180.0300000000007</v>
      </c>
      <c r="D12" s="214">
        <v>2393.4299999999998</v>
      </c>
      <c r="E12" s="214">
        <v>1728.0900000000001</v>
      </c>
      <c r="F12" s="214">
        <v>4333.3700000000008</v>
      </c>
      <c r="G12" s="214"/>
      <c r="H12" s="214">
        <v>243.14999999999998</v>
      </c>
      <c r="I12" s="214">
        <v>124.14</v>
      </c>
      <c r="J12" s="214"/>
      <c r="K12" s="214"/>
      <c r="L12" s="214"/>
      <c r="M12" s="214">
        <v>2876.2399999999993</v>
      </c>
      <c r="N12" s="214">
        <v>3386.56</v>
      </c>
      <c r="O12" s="214"/>
      <c r="P12" s="214">
        <v>225.32</v>
      </c>
      <c r="Q12" s="214">
        <v>4188.84</v>
      </c>
      <c r="R12" s="214"/>
      <c r="S12" s="214">
        <v>23899.52</v>
      </c>
      <c r="T12" s="214"/>
      <c r="U12" s="214"/>
      <c r="V12" s="214"/>
      <c r="W12" s="214"/>
      <c r="X12" s="214">
        <v>10382</v>
      </c>
    </row>
    <row r="13" spans="1:27" s="117" customFormat="1">
      <c r="A13" s="117" t="s">
        <v>351</v>
      </c>
      <c r="B13" s="117" t="s">
        <v>55</v>
      </c>
      <c r="C13" s="214">
        <v>25464.548906941545</v>
      </c>
      <c r="D13" s="214">
        <v>90199.246795997446</v>
      </c>
      <c r="E13" s="214">
        <v>54315.024628379309</v>
      </c>
      <c r="F13" s="214">
        <v>77168.838243467093</v>
      </c>
      <c r="G13" s="214">
        <v>51591.793570014022</v>
      </c>
      <c r="H13" s="214">
        <v>50750.879577276894</v>
      </c>
      <c r="I13" s="214">
        <v>2937.6545405358756</v>
      </c>
      <c r="J13" s="214">
        <v>7089.7085573188006</v>
      </c>
      <c r="K13" s="214">
        <v>0</v>
      </c>
      <c r="L13" s="214">
        <v>7561.8281521126428</v>
      </c>
      <c r="M13" s="214">
        <v>37728.887510698238</v>
      </c>
      <c r="N13" s="214">
        <v>24764.262491300407</v>
      </c>
      <c r="O13" s="214">
        <v>39140.808104170945</v>
      </c>
      <c r="P13" s="214">
        <v>12223.987192784845</v>
      </c>
      <c r="Q13" s="214">
        <v>47488.641674082217</v>
      </c>
      <c r="R13" s="214">
        <v>5549.7784754301638</v>
      </c>
      <c r="S13" s="214">
        <v>10980.198881233815</v>
      </c>
      <c r="T13" s="214">
        <v>32056.552784669984</v>
      </c>
      <c r="U13" s="214">
        <v>17787.646055195157</v>
      </c>
      <c r="V13" s="214">
        <v>23004.204148389155</v>
      </c>
      <c r="W13" s="214">
        <v>29099.492851521711</v>
      </c>
      <c r="X13" s="214">
        <v>29468.922275056353</v>
      </c>
      <c r="Y13" s="214">
        <v>31950.076736476873</v>
      </c>
      <c r="Z13" s="117">
        <f>Y13</f>
        <v>31950.076736476873</v>
      </c>
      <c r="AA13" s="117">
        <f>Z13</f>
        <v>31950.076736476873</v>
      </c>
    </row>
    <row r="14" spans="1:27" s="117" customFormat="1">
      <c r="B14" s="117" t="s">
        <v>90</v>
      </c>
      <c r="C14" s="214">
        <v>97022.811424444822</v>
      </c>
      <c r="D14" s="214">
        <v>31692.673745808843</v>
      </c>
      <c r="E14" s="214">
        <v>22098.969257233799</v>
      </c>
      <c r="F14" s="214">
        <v>76482.425061166286</v>
      </c>
      <c r="G14" s="214">
        <v>48158.095463650105</v>
      </c>
      <c r="H14" s="214">
        <v>53789.240314079223</v>
      </c>
      <c r="I14" s="214">
        <v>50069.035820254619</v>
      </c>
      <c r="J14" s="214">
        <v>89541.712956413787</v>
      </c>
      <c r="K14" s="214">
        <v>17215.808832465271</v>
      </c>
      <c r="L14" s="214">
        <v>6143.6124855323997</v>
      </c>
      <c r="M14" s="214">
        <v>17850.318071672202</v>
      </c>
      <c r="N14" s="214">
        <v>31872.640415839134</v>
      </c>
      <c r="O14" s="214">
        <v>30204.16125140162</v>
      </c>
      <c r="P14" s="214">
        <v>64280.227595524884</v>
      </c>
      <c r="Q14" s="214">
        <v>53608.913535087537</v>
      </c>
      <c r="R14" s="214">
        <v>27137.631521021409</v>
      </c>
      <c r="S14" s="214">
        <v>54939.574770002735</v>
      </c>
      <c r="T14" s="214">
        <v>16880.011159685193</v>
      </c>
      <c r="U14" s="214">
        <v>33671.05505124382</v>
      </c>
      <c r="V14" s="214">
        <v>29058.618625745563</v>
      </c>
      <c r="W14" s="214">
        <v>15597.886159275853</v>
      </c>
      <c r="X14" s="214">
        <v>7446.7791090401051</v>
      </c>
      <c r="Y14" s="214">
        <v>65338.29124854182</v>
      </c>
      <c r="Z14" s="214">
        <v>17525.122925838226</v>
      </c>
      <c r="AA14" s="117">
        <f>Z14</f>
        <v>17525.122925838226</v>
      </c>
    </row>
    <row r="15" spans="1:27" s="117" customFormat="1">
      <c r="B15" s="117" t="s">
        <v>354</v>
      </c>
      <c r="C15" s="214"/>
      <c r="D15" s="214"/>
      <c r="E15" s="214"/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S15" s="371"/>
    </row>
    <row r="16" spans="1:27" s="117" customFormat="1">
      <c r="B16" s="117" t="s">
        <v>60</v>
      </c>
      <c r="C16" s="214">
        <v>1131.8544297245096</v>
      </c>
      <c r="D16" s="214">
        <v>0</v>
      </c>
      <c r="E16" s="214">
        <v>0</v>
      </c>
      <c r="F16" s="214">
        <v>282.44071811831151</v>
      </c>
      <c r="G16" s="214">
        <v>0</v>
      </c>
      <c r="H16" s="214">
        <v>72.502393333333345</v>
      </c>
      <c r="I16" s="214">
        <v>1405.317649081303</v>
      </c>
      <c r="J16" s="214">
        <v>11214.069111764837</v>
      </c>
      <c r="K16" s="214">
        <v>0</v>
      </c>
      <c r="L16" s="214">
        <v>0</v>
      </c>
      <c r="M16" s="214">
        <v>140.76388888888886</v>
      </c>
      <c r="N16" s="214">
        <v>0</v>
      </c>
      <c r="O16" s="214">
        <v>193.33971555555559</v>
      </c>
      <c r="P16" s="214">
        <v>610.67874166090735</v>
      </c>
      <c r="Q16" s="214">
        <v>989.2285088075439</v>
      </c>
      <c r="R16" s="214">
        <v>885.90480325822989</v>
      </c>
      <c r="S16" s="214">
        <v>44.299392013888884</v>
      </c>
      <c r="T16" s="214">
        <v>5274.4794721036105</v>
      </c>
      <c r="U16" s="214">
        <v>0</v>
      </c>
      <c r="V16" s="214">
        <v>3169.1127967698217</v>
      </c>
      <c r="W16" s="214">
        <v>1218.7845465424568</v>
      </c>
      <c r="X16" s="214">
        <v>831.58023696104965</v>
      </c>
      <c r="Y16" s="214">
        <v>777.06279561088365</v>
      </c>
    </row>
    <row r="17" spans="1:27" s="117" customFormat="1">
      <c r="B17" s="117" t="s">
        <v>356</v>
      </c>
      <c r="C17" s="214">
        <v>0</v>
      </c>
      <c r="D17" s="214">
        <v>789.11369188867218</v>
      </c>
      <c r="E17" s="214">
        <v>0</v>
      </c>
      <c r="F17" s="214">
        <v>473.54843848530624</v>
      </c>
      <c r="G17" s="214">
        <v>0</v>
      </c>
      <c r="H17" s="214">
        <v>0</v>
      </c>
      <c r="I17" s="214">
        <v>0</v>
      </c>
      <c r="J17" s="214">
        <v>0</v>
      </c>
      <c r="K17" s="214">
        <v>278.65578087908722</v>
      </c>
      <c r="L17" s="214">
        <v>0</v>
      </c>
      <c r="M17" s="214">
        <v>199.55596965598167</v>
      </c>
      <c r="N17" s="214">
        <v>130.75263513225366</v>
      </c>
      <c r="O17" s="214">
        <v>595.89001018749991</v>
      </c>
      <c r="P17" s="214">
        <v>865.04621170138898</v>
      </c>
      <c r="Q17" s="214">
        <v>222.51931453004613</v>
      </c>
      <c r="R17" s="214">
        <v>0</v>
      </c>
      <c r="S17" s="214">
        <v>0</v>
      </c>
      <c r="T17" s="214">
        <v>0</v>
      </c>
      <c r="U17" s="214">
        <v>0</v>
      </c>
      <c r="V17" s="214">
        <v>1588.7888432291668</v>
      </c>
      <c r="W17" s="214">
        <v>0</v>
      </c>
      <c r="X17" s="214">
        <v>0</v>
      </c>
      <c r="Y17" s="214">
        <v>0</v>
      </c>
    </row>
    <row r="18" spans="1:27" s="204" customFormat="1">
      <c r="C18" s="204">
        <f t="shared" ref="C18:AA18" si="25">SUM(C11:C17)/2330</f>
        <v>56.995384017644149</v>
      </c>
      <c r="D18" s="204">
        <f t="shared" si="25"/>
        <v>53.680027568109423</v>
      </c>
      <c r="E18" s="204">
        <f t="shared" si="25"/>
        <v>33.537375058203047</v>
      </c>
      <c r="F18" s="204">
        <f t="shared" si="25"/>
        <v>68.12902251555235</v>
      </c>
      <c r="G18" s="204">
        <f>SUM(G11:G17)/2330</f>
        <v>42.81111117324641</v>
      </c>
      <c r="H18" s="204">
        <f t="shared" si="25"/>
        <v>45.051368192004269</v>
      </c>
      <c r="I18" s="204">
        <f t="shared" si="25"/>
        <v>23.406072107241116</v>
      </c>
      <c r="J18" s="204">
        <f t="shared" si="25"/>
        <v>46.546539792680356</v>
      </c>
      <c r="K18" s="204">
        <f t="shared" si="25"/>
        <v>7.5574134406923195</v>
      </c>
      <c r="L18" s="204">
        <f t="shared" si="25"/>
        <v>5.8821633637961552</v>
      </c>
      <c r="M18" s="204">
        <f t="shared" si="25"/>
        <v>25.234234094813434</v>
      </c>
      <c r="N18" s="204">
        <f t="shared" si="25"/>
        <v>25.817259889387039</v>
      </c>
      <c r="O18" s="204">
        <f t="shared" si="25"/>
        <v>30.217704922782438</v>
      </c>
      <c r="P18" s="204">
        <f t="shared" si="25"/>
        <v>34.043505890001732</v>
      </c>
      <c r="Q18" s="204">
        <f t="shared" si="25"/>
        <v>45.707357524681257</v>
      </c>
      <c r="R18" s="204">
        <f t="shared" si="25"/>
        <v>14.40914798270807</v>
      </c>
      <c r="S18" s="204">
        <f t="shared" si="25"/>
        <v>38.568065683798466</v>
      </c>
      <c r="T18" s="204">
        <f t="shared" si="25"/>
        <v>23.266542238823515</v>
      </c>
      <c r="U18" s="204">
        <f t="shared" si="25"/>
        <v>22.085279444823598</v>
      </c>
      <c r="V18" s="204">
        <f t="shared" si="25"/>
        <v>24.952373939548572</v>
      </c>
      <c r="W18" s="204">
        <f t="shared" si="25"/>
        <v>19.706507964523613</v>
      </c>
      <c r="X18" s="204">
        <f t="shared" si="25"/>
        <v>20.656344043372318</v>
      </c>
      <c r="Y18" s="204">
        <f t="shared" si="25"/>
        <v>42.088167717008396</v>
      </c>
      <c r="Z18" s="204">
        <f t="shared" si="25"/>
        <v>21.233991271379871</v>
      </c>
      <c r="AA18" s="204">
        <f t="shared" si="25"/>
        <v>21.233991271379871</v>
      </c>
    </row>
    <row r="19" spans="1:27" s="117" customFormat="1"/>
    <row r="20" spans="1:27" s="117" customFormat="1"/>
    <row r="21" spans="1:27" s="117" customFormat="1">
      <c r="B21" s="117" t="s">
        <v>316</v>
      </c>
      <c r="C21" s="214"/>
      <c r="D21" s="214">
        <v>956.08</v>
      </c>
      <c r="E21" s="214">
        <v>525.67000000000007</v>
      </c>
      <c r="F21" s="214">
        <v>18911.370000000006</v>
      </c>
      <c r="G21" s="214">
        <v>6093.95</v>
      </c>
      <c r="H21" s="214">
        <v>7079.2</v>
      </c>
      <c r="I21" s="214"/>
      <c r="J21" s="214"/>
      <c r="K21" s="214">
        <v>859.30000000000007</v>
      </c>
      <c r="L21" s="214">
        <v>1748.33</v>
      </c>
      <c r="M21" s="214">
        <v>1831.63</v>
      </c>
      <c r="N21" s="214">
        <v>2865.52</v>
      </c>
      <c r="O21" s="214"/>
      <c r="P21" s="214">
        <v>947.05</v>
      </c>
      <c r="Q21" s="214"/>
      <c r="R21" s="214"/>
      <c r="S21" s="214"/>
      <c r="T21" s="214"/>
      <c r="U21" s="214"/>
      <c r="V21" s="214"/>
      <c r="W21" s="214"/>
      <c r="X21" s="214"/>
    </row>
    <row r="22" spans="1:27" s="117" customFormat="1">
      <c r="A22" s="117" t="s">
        <v>352</v>
      </c>
      <c r="B22" s="382" t="s">
        <v>690</v>
      </c>
      <c r="C22" s="214">
        <v>53406.282882897307</v>
      </c>
      <c r="D22" s="214">
        <v>0</v>
      </c>
      <c r="E22" s="214">
        <v>0</v>
      </c>
      <c r="F22" s="214">
        <v>63040.431088248588</v>
      </c>
      <c r="G22" s="214">
        <v>36696.81286728265</v>
      </c>
      <c r="H22" s="214">
        <v>24705.33917174234</v>
      </c>
      <c r="I22" s="214">
        <v>6422.8428635279661</v>
      </c>
      <c r="J22" s="214">
        <v>0</v>
      </c>
      <c r="K22" s="214">
        <v>0</v>
      </c>
      <c r="L22" s="214">
        <v>0</v>
      </c>
      <c r="M22" s="214">
        <v>18378.522470776854</v>
      </c>
      <c r="N22" s="214">
        <v>15489.636713121059</v>
      </c>
      <c r="O22" s="214">
        <v>9091.8793501713953</v>
      </c>
      <c r="P22" s="214">
        <v>15808.021395709686</v>
      </c>
      <c r="Q22" s="214">
        <v>25477.462932260383</v>
      </c>
      <c r="R22" s="214">
        <v>2459.2178775401608</v>
      </c>
      <c r="S22" s="214">
        <v>2058.8654690584399</v>
      </c>
      <c r="T22" s="214">
        <v>20986.495735256543</v>
      </c>
      <c r="U22" s="214">
        <v>10993.747146839338</v>
      </c>
      <c r="V22" s="214">
        <v>13440.149809364157</v>
      </c>
      <c r="W22" s="214">
        <v>15625.939146339793</v>
      </c>
      <c r="X22" s="214">
        <v>16271.679211450419</v>
      </c>
      <c r="Y22" s="214">
        <v>17346.695151670578</v>
      </c>
      <c r="Z22" s="117">
        <f>Y22</f>
        <v>17346.695151670578</v>
      </c>
      <c r="AA22" s="117">
        <f>Z22</f>
        <v>17346.695151670578</v>
      </c>
    </row>
    <row r="23" spans="1:27" s="117" customFormat="1">
      <c r="B23" s="117" t="s">
        <v>391</v>
      </c>
      <c r="C23" s="214">
        <v>3255.0580759988657</v>
      </c>
      <c r="D23" s="214">
        <v>0</v>
      </c>
      <c r="E23" s="214">
        <v>0</v>
      </c>
      <c r="F23" s="214">
        <v>0</v>
      </c>
      <c r="G23" s="214">
        <v>0</v>
      </c>
      <c r="H23" s="214">
        <v>1171.6488566976</v>
      </c>
      <c r="I23" s="214">
        <v>2489.7538204824</v>
      </c>
      <c r="J23" s="214">
        <v>0</v>
      </c>
      <c r="K23" s="214">
        <v>569.83354279771584</v>
      </c>
      <c r="L23" s="214">
        <v>0</v>
      </c>
      <c r="M23" s="214">
        <v>0</v>
      </c>
      <c r="N23" s="214">
        <v>0</v>
      </c>
      <c r="O23" s="214">
        <v>0</v>
      </c>
      <c r="P23" s="214">
        <v>195.47071271874984</v>
      </c>
      <c r="Q23" s="214">
        <v>0</v>
      </c>
      <c r="R23" s="214">
        <v>0</v>
      </c>
      <c r="S23" s="214">
        <v>2489.7538204824</v>
      </c>
      <c r="T23" s="214">
        <v>0</v>
      </c>
      <c r="U23" s="214">
        <v>374.12817136021596</v>
      </c>
      <c r="V23" s="214">
        <v>0</v>
      </c>
      <c r="W23" s="214">
        <v>0</v>
      </c>
      <c r="X23" s="214">
        <v>374.12817136021596</v>
      </c>
      <c r="Y23" s="214">
        <v>0</v>
      </c>
    </row>
    <row r="24" spans="1:27" s="117" customFormat="1">
      <c r="B24" s="117" t="s">
        <v>57</v>
      </c>
      <c r="C24" s="214">
        <v>12163.806447014282</v>
      </c>
      <c r="D24" s="214">
        <v>7995.5314045815649</v>
      </c>
      <c r="E24" s="214">
        <v>28761.444918634395</v>
      </c>
      <c r="F24" s="214">
        <v>7415.5705434606461</v>
      </c>
      <c r="G24" s="214">
        <v>12207.913861115348</v>
      </c>
      <c r="H24" s="214">
        <v>9887.5233902775544</v>
      </c>
      <c r="I24" s="214">
        <v>3401.3684507380412</v>
      </c>
      <c r="J24" s="214">
        <v>2884.0799632146031</v>
      </c>
      <c r="K24" s="214">
        <v>819.34626883522674</v>
      </c>
      <c r="L24" s="214">
        <v>19198.394987839354</v>
      </c>
      <c r="M24" s="214">
        <v>7648.4261602347497</v>
      </c>
      <c r="N24" s="214">
        <v>7083.1872206894268</v>
      </c>
      <c r="O24" s="214">
        <v>14697.241794192851</v>
      </c>
      <c r="P24" s="214">
        <v>18301.196660881058</v>
      </c>
      <c r="Q24" s="214">
        <v>15277.622647991793</v>
      </c>
      <c r="R24" s="214">
        <v>8277.7248901914918</v>
      </c>
      <c r="S24" s="214">
        <v>10267.816102093528</v>
      </c>
      <c r="T24" s="214">
        <v>4403.0722238503795</v>
      </c>
      <c r="U24" s="214">
        <v>9888.9405699233139</v>
      </c>
      <c r="V24" s="214">
        <v>28350.633349845066</v>
      </c>
      <c r="W24" s="214">
        <v>6691.2040184131074</v>
      </c>
      <c r="X24" s="214">
        <v>6454.0126794969747</v>
      </c>
      <c r="Y24" s="214">
        <v>5541.8130872975689</v>
      </c>
      <c r="Z24" s="214">
        <v>7098.2625675297959</v>
      </c>
      <c r="AA24" s="117">
        <f>Z24</f>
        <v>7098.2625675297959</v>
      </c>
    </row>
    <row r="25" spans="1:27" s="117" customFormat="1">
      <c r="B25" s="204" t="s">
        <v>354</v>
      </c>
      <c r="C25" s="214">
        <v>0</v>
      </c>
      <c r="D25" s="214">
        <v>505.14933556770836</v>
      </c>
      <c r="E25" s="214">
        <v>4178.645135289974</v>
      </c>
      <c r="F25" s="214">
        <v>4207.8192044208045</v>
      </c>
      <c r="G25" s="214">
        <v>2339.1286344788336</v>
      </c>
      <c r="H25" s="214">
        <v>480.83116458333342</v>
      </c>
      <c r="I25" s="214">
        <v>0</v>
      </c>
      <c r="J25" s="214">
        <v>0</v>
      </c>
      <c r="K25" s="214">
        <v>463.18576421916663</v>
      </c>
      <c r="L25" s="214">
        <v>1050.8016448072917</v>
      </c>
      <c r="M25" s="214">
        <v>4777.571737158356</v>
      </c>
      <c r="N25" s="214">
        <v>961.31512731481462</v>
      </c>
      <c r="O25" s="214">
        <v>632.5275250256268</v>
      </c>
      <c r="P25" s="214">
        <v>6898.1595774168673</v>
      </c>
      <c r="Q25" s="214">
        <v>1405.6152257579379</v>
      </c>
      <c r="R25" s="214">
        <v>1271.7352002995422</v>
      </c>
      <c r="S25" s="214">
        <v>0</v>
      </c>
      <c r="T25" s="214">
        <v>2818.8951241521995</v>
      </c>
      <c r="U25" s="214">
        <v>4106.7601030116275</v>
      </c>
      <c r="V25" s="214">
        <v>1256.4137751928681</v>
      </c>
      <c r="W25" s="214">
        <v>0</v>
      </c>
      <c r="X25" s="214">
        <v>2082.3787192878062</v>
      </c>
      <c r="Y25" s="214">
        <v>4809.7739555894132</v>
      </c>
      <c r="Z25" s="214">
        <v>6552.5885276707149</v>
      </c>
      <c r="AA25" s="117">
        <f>Z25</f>
        <v>6552.5885276707149</v>
      </c>
    </row>
    <row r="26" spans="1:27" s="117" customFormat="1">
      <c r="B26" s="117" t="s">
        <v>319</v>
      </c>
      <c r="C26" s="214">
        <v>1569.2239796098481</v>
      </c>
      <c r="D26" s="214">
        <v>0</v>
      </c>
      <c r="E26" s="214">
        <v>60.662144244340936</v>
      </c>
      <c r="F26" s="214">
        <v>5942.5884093703708</v>
      </c>
      <c r="G26" s="214">
        <v>637.33373203672159</v>
      </c>
      <c r="H26" s="214">
        <v>3601.0313768631959</v>
      </c>
      <c r="I26" s="214">
        <v>6378.5227533521193</v>
      </c>
      <c r="J26" s="214">
        <v>0</v>
      </c>
      <c r="K26" s="214">
        <v>0</v>
      </c>
      <c r="L26" s="214">
        <v>0</v>
      </c>
      <c r="M26" s="214">
        <v>1368.1206451805556</v>
      </c>
      <c r="N26" s="214">
        <v>2010.7071369130936</v>
      </c>
      <c r="O26" s="214">
        <v>0</v>
      </c>
      <c r="P26" s="214">
        <v>5395.165761643857</v>
      </c>
      <c r="Q26" s="214">
        <v>1897.4952711184578</v>
      </c>
      <c r="R26" s="214">
        <v>399.65869750716342</v>
      </c>
      <c r="S26" s="214">
        <v>1061.5859086264779</v>
      </c>
      <c r="T26" s="214">
        <v>1500.2478706696565</v>
      </c>
      <c r="U26" s="214">
        <v>7081.7307437868258</v>
      </c>
      <c r="V26" s="214">
        <v>412.23210155960498</v>
      </c>
      <c r="W26" s="214">
        <v>1061.0486939456032</v>
      </c>
      <c r="X26" s="214">
        <v>61.060803302554149</v>
      </c>
      <c r="Y26" s="214">
        <v>5228.0132172464582</v>
      </c>
      <c r="Z26" s="117">
        <f>Y26</f>
        <v>5228.0132172464582</v>
      </c>
      <c r="AA26" s="117">
        <f>Z26</f>
        <v>5228.0132172464582</v>
      </c>
    </row>
    <row r="27" spans="1:27" s="117" customFormat="1">
      <c r="B27" s="117" t="s">
        <v>356</v>
      </c>
      <c r="C27" s="214">
        <v>39.114796968821075</v>
      </c>
      <c r="D27" s="214">
        <v>0</v>
      </c>
      <c r="E27" s="214">
        <v>1697.513690839837</v>
      </c>
      <c r="F27" s="214">
        <v>0</v>
      </c>
      <c r="G27" s="214">
        <v>23812.802341491359</v>
      </c>
      <c r="H27" s="214">
        <v>205.5752387928157</v>
      </c>
      <c r="I27" s="214">
        <v>2585.3744883402946</v>
      </c>
      <c r="J27" s="214">
        <v>503.95513248611115</v>
      </c>
      <c r="K27" s="214">
        <v>0</v>
      </c>
      <c r="L27" s="214">
        <v>1221.9601765601974</v>
      </c>
      <c r="M27" s="214">
        <v>13336.128999903056</v>
      </c>
      <c r="N27" s="214">
        <v>1087.3992904940799</v>
      </c>
      <c r="O27" s="214">
        <v>42.950447764286999</v>
      </c>
      <c r="P27" s="214">
        <v>0</v>
      </c>
      <c r="Q27" s="214">
        <v>2187.8629299981167</v>
      </c>
      <c r="R27" s="214">
        <v>50.669634103295593</v>
      </c>
      <c r="S27" s="214">
        <v>2046.2042353842594</v>
      </c>
      <c r="T27" s="214">
        <v>6013.8887444872325</v>
      </c>
      <c r="U27" s="214">
        <v>874.88029136243415</v>
      </c>
      <c r="V27" s="214">
        <v>2061.5547183582735</v>
      </c>
      <c r="W27" s="214">
        <v>4064.1866357811709</v>
      </c>
      <c r="X27" s="214">
        <v>0</v>
      </c>
      <c r="Y27" s="214">
        <v>300.09735279783126</v>
      </c>
      <c r="Z27" s="117">
        <f>Y27</f>
        <v>300.09735279783126</v>
      </c>
      <c r="AA27" s="117">
        <f>Z27</f>
        <v>300.09735279783126</v>
      </c>
    </row>
    <row r="28" spans="1:27" s="204" customFormat="1">
      <c r="C28" s="204">
        <f t="shared" ref="C28:AA28" si="26">SUM(C21:C27)/2330</f>
        <v>30.228964026819362</v>
      </c>
      <c r="D28" s="204">
        <f t="shared" si="26"/>
        <v>4.0586955966305895</v>
      </c>
      <c r="E28" s="204">
        <f t="shared" si="26"/>
        <v>15.117569051076631</v>
      </c>
      <c r="F28" s="204">
        <f t="shared" si="26"/>
        <v>42.711493238412196</v>
      </c>
      <c r="G28" s="204">
        <f t="shared" si="26"/>
        <v>35.102120788156611</v>
      </c>
      <c r="H28" s="204">
        <f t="shared" si="26"/>
        <v>20.227961029595207</v>
      </c>
      <c r="I28" s="204">
        <f t="shared" si="26"/>
        <v>9.1321297752964909</v>
      </c>
      <c r="J28" s="204">
        <f t="shared" si="26"/>
        <v>1.4540923157513796</v>
      </c>
      <c r="K28" s="204">
        <f t="shared" si="26"/>
        <v>1.1638049681768712</v>
      </c>
      <c r="L28" s="204">
        <f t="shared" si="26"/>
        <v>9.9654449824922082</v>
      </c>
      <c r="M28" s="204">
        <f t="shared" si="26"/>
        <v>20.317768246031576</v>
      </c>
      <c r="N28" s="204">
        <f t="shared" si="26"/>
        <v>12.65998518821136</v>
      </c>
      <c r="O28" s="204">
        <f t="shared" si="26"/>
        <v>10.499827947276463</v>
      </c>
      <c r="P28" s="204">
        <f>SUM(P21:P27)/2330</f>
        <v>20.405606913463615</v>
      </c>
      <c r="Q28" s="204">
        <f t="shared" si="26"/>
        <v>19.848093994474976</v>
      </c>
      <c r="R28" s="204">
        <f t="shared" si="26"/>
        <v>5.347213004138049</v>
      </c>
      <c r="S28" s="204">
        <f t="shared" si="26"/>
        <v>7.6928006590751528</v>
      </c>
      <c r="T28" s="204">
        <f t="shared" si="26"/>
        <v>15.331587853397432</v>
      </c>
      <c r="U28" s="204">
        <f t="shared" si="26"/>
        <v>14.300509453340668</v>
      </c>
      <c r="V28" s="204">
        <f t="shared" si="26"/>
        <v>19.536902898849771</v>
      </c>
      <c r="W28" s="204">
        <f t="shared" si="26"/>
        <v>11.777844847416169</v>
      </c>
      <c r="X28" s="204">
        <f t="shared" si="26"/>
        <v>10.834016989226598</v>
      </c>
      <c r="Y28" s="204">
        <f t="shared" si="26"/>
        <v>14.260254405408523</v>
      </c>
      <c r="Z28" s="204">
        <f t="shared" si="26"/>
        <v>15.676247560907887</v>
      </c>
      <c r="AA28" s="204">
        <f t="shared" si="26"/>
        <v>15.676247560907887</v>
      </c>
    </row>
    <row r="29" spans="1:27" s="117" customFormat="1"/>
    <row r="30" spans="1:27" s="117" customFormat="1"/>
    <row r="31" spans="1:27" s="117" customFormat="1">
      <c r="B31" s="117" t="s">
        <v>316</v>
      </c>
    </row>
    <row r="32" spans="1:27" s="117" customFormat="1">
      <c r="A32" s="117" t="s">
        <v>317</v>
      </c>
    </row>
    <row r="33" spans="1:27" s="117" customFormat="1">
      <c r="B33" s="117" t="s">
        <v>318</v>
      </c>
    </row>
    <row r="34" spans="1:27" s="117" customFormat="1"/>
    <row r="35" spans="1:27" s="117" customFormat="1">
      <c r="B35" s="117" t="s">
        <v>355</v>
      </c>
    </row>
    <row r="36" spans="1:27" s="204" customFormat="1">
      <c r="C36" s="204">
        <f t="shared" ref="C36:AA36" si="27">SUM(C31:C35)/2330</f>
        <v>0</v>
      </c>
      <c r="D36" s="204">
        <f t="shared" si="27"/>
        <v>0</v>
      </c>
      <c r="E36" s="204">
        <f t="shared" si="27"/>
        <v>0</v>
      </c>
      <c r="F36" s="204">
        <f t="shared" si="27"/>
        <v>0</v>
      </c>
      <c r="G36" s="204">
        <f t="shared" si="27"/>
        <v>0</v>
      </c>
      <c r="H36" s="204">
        <f t="shared" si="27"/>
        <v>0</v>
      </c>
      <c r="I36" s="204">
        <f t="shared" si="27"/>
        <v>0</v>
      </c>
      <c r="J36" s="204">
        <f t="shared" si="27"/>
        <v>0</v>
      </c>
      <c r="K36" s="204">
        <f t="shared" si="27"/>
        <v>0</v>
      </c>
      <c r="L36" s="204">
        <f t="shared" si="27"/>
        <v>0</v>
      </c>
      <c r="M36" s="204">
        <f t="shared" si="27"/>
        <v>0</v>
      </c>
      <c r="N36" s="204">
        <f t="shared" si="27"/>
        <v>0</v>
      </c>
      <c r="O36" s="204">
        <f t="shared" si="27"/>
        <v>0</v>
      </c>
      <c r="P36" s="204">
        <f t="shared" si="27"/>
        <v>0</v>
      </c>
      <c r="Q36" s="204">
        <f t="shared" si="27"/>
        <v>0</v>
      </c>
      <c r="R36" s="204">
        <f t="shared" si="27"/>
        <v>0</v>
      </c>
      <c r="S36" s="204">
        <f t="shared" si="27"/>
        <v>0</v>
      </c>
      <c r="T36" s="204">
        <f t="shared" si="27"/>
        <v>0</v>
      </c>
      <c r="U36" s="204">
        <f t="shared" si="27"/>
        <v>0</v>
      </c>
      <c r="V36" s="204">
        <f t="shared" si="27"/>
        <v>0</v>
      </c>
      <c r="W36" s="204">
        <f t="shared" si="27"/>
        <v>0</v>
      </c>
      <c r="X36" s="204">
        <f t="shared" si="27"/>
        <v>0</v>
      </c>
      <c r="Y36" s="204">
        <f t="shared" si="27"/>
        <v>0</v>
      </c>
      <c r="Z36" s="204">
        <f t="shared" si="27"/>
        <v>0</v>
      </c>
      <c r="AA36" s="204">
        <f t="shared" si="27"/>
        <v>0</v>
      </c>
    </row>
    <row r="37" spans="1:27" s="117" customFormat="1"/>
    <row r="38" spans="1:27" s="117" customFormat="1">
      <c r="B38" s="117" t="s">
        <v>557</v>
      </c>
    </row>
    <row r="39" spans="1:27" s="117" customFormat="1">
      <c r="A39" s="55" t="s">
        <v>427</v>
      </c>
      <c r="B39" s="117" t="s">
        <v>70</v>
      </c>
    </row>
    <row r="40" spans="1:27" s="117" customFormat="1">
      <c r="A40" s="55"/>
      <c r="B40" s="55" t="s">
        <v>429</v>
      </c>
    </row>
    <row r="41" spans="1:27" s="204" customFormat="1">
      <c r="C41" s="204">
        <f t="shared" ref="C41:AA41" si="28">SUM(C38:C40)/2330</f>
        <v>0</v>
      </c>
      <c r="D41" s="204">
        <f t="shared" si="28"/>
        <v>0</v>
      </c>
      <c r="E41" s="204">
        <f t="shared" si="28"/>
        <v>0</v>
      </c>
      <c r="F41" s="204">
        <f t="shared" si="28"/>
        <v>0</v>
      </c>
      <c r="G41" s="204">
        <f t="shared" si="28"/>
        <v>0</v>
      </c>
      <c r="H41" s="204">
        <f t="shared" si="28"/>
        <v>0</v>
      </c>
      <c r="I41" s="204">
        <f t="shared" si="28"/>
        <v>0</v>
      </c>
      <c r="J41" s="204">
        <f t="shared" si="28"/>
        <v>0</v>
      </c>
      <c r="K41" s="204">
        <f t="shared" si="28"/>
        <v>0</v>
      </c>
      <c r="L41" s="204">
        <f t="shared" si="28"/>
        <v>0</v>
      </c>
      <c r="M41" s="204">
        <f t="shared" si="28"/>
        <v>0</v>
      </c>
      <c r="N41" s="204">
        <f t="shared" si="28"/>
        <v>0</v>
      </c>
      <c r="O41" s="204">
        <f t="shared" si="28"/>
        <v>0</v>
      </c>
      <c r="P41" s="204">
        <f t="shared" si="28"/>
        <v>0</v>
      </c>
      <c r="Q41" s="204">
        <f t="shared" si="28"/>
        <v>0</v>
      </c>
      <c r="R41" s="204">
        <f t="shared" si="28"/>
        <v>0</v>
      </c>
      <c r="S41" s="204">
        <f t="shared" si="28"/>
        <v>0</v>
      </c>
      <c r="T41" s="204">
        <f t="shared" si="28"/>
        <v>0</v>
      </c>
      <c r="U41" s="204">
        <f t="shared" si="28"/>
        <v>0</v>
      </c>
      <c r="V41" s="204">
        <f t="shared" si="28"/>
        <v>0</v>
      </c>
      <c r="W41" s="204">
        <f t="shared" si="28"/>
        <v>0</v>
      </c>
      <c r="X41" s="204">
        <f t="shared" si="28"/>
        <v>0</v>
      </c>
      <c r="Y41" s="204">
        <f t="shared" si="28"/>
        <v>0</v>
      </c>
      <c r="Z41" s="204">
        <f t="shared" si="28"/>
        <v>0</v>
      </c>
      <c r="AA41" s="204">
        <f t="shared" si="28"/>
        <v>0</v>
      </c>
    </row>
    <row r="43" spans="1:27" ht="18.75" customHeight="1"/>
    <row r="44" spans="1:27">
      <c r="A44" s="55" t="s">
        <v>476</v>
      </c>
      <c r="B44" s="117" t="s">
        <v>70</v>
      </c>
      <c r="C44" s="214"/>
      <c r="D44" s="214"/>
      <c r="E44" s="214"/>
      <c r="F44" s="214"/>
      <c r="G44" s="214"/>
      <c r="H44" s="214">
        <v>402.92</v>
      </c>
      <c r="I44" s="214"/>
      <c r="J44" s="214"/>
      <c r="K44" s="214"/>
      <c r="L44" s="214"/>
      <c r="M44" s="214"/>
      <c r="N44" s="214"/>
      <c r="O44" s="214"/>
      <c r="P44" s="214">
        <v>2547.4899999999998</v>
      </c>
      <c r="Q44" s="214"/>
      <c r="R44" s="214"/>
      <c r="S44" s="214">
        <v>1245.2</v>
      </c>
      <c r="T44" s="214"/>
      <c r="U44" s="214"/>
      <c r="V44" s="214"/>
      <c r="W44" s="214"/>
      <c r="X44" s="214"/>
    </row>
    <row r="45" spans="1:27">
      <c r="B45" s="55" t="s">
        <v>55</v>
      </c>
      <c r="C45" s="214">
        <v>0</v>
      </c>
      <c r="D45" s="214">
        <v>0</v>
      </c>
      <c r="E45" s="214">
        <v>0</v>
      </c>
      <c r="F45" s="214">
        <v>1973.7106360986002</v>
      </c>
      <c r="G45" s="214">
        <v>2090.615885697252</v>
      </c>
      <c r="H45" s="214">
        <v>2920.0987976152715</v>
      </c>
      <c r="I45" s="214">
        <v>7847.1221182587633</v>
      </c>
      <c r="J45" s="214">
        <v>6568.9415548994311</v>
      </c>
      <c r="K45" s="214">
        <v>4223.3641509576355</v>
      </c>
      <c r="L45" s="214">
        <v>0</v>
      </c>
      <c r="M45" s="214">
        <v>0</v>
      </c>
      <c r="N45" s="214">
        <v>0</v>
      </c>
      <c r="O45" s="214">
        <v>0</v>
      </c>
      <c r="P45" s="214">
        <v>4578.9923053708962</v>
      </c>
      <c r="Q45" s="214">
        <v>3578.3162164386445</v>
      </c>
      <c r="R45" s="214">
        <v>6320.7066818162148</v>
      </c>
      <c r="S45" s="214">
        <v>9048.4785137676972</v>
      </c>
      <c r="T45" s="214">
        <v>2825.2316615193877</v>
      </c>
      <c r="U45" s="214">
        <v>4895.7263512865748</v>
      </c>
      <c r="V45" s="214">
        <v>3284.1852631397187</v>
      </c>
      <c r="W45" s="214">
        <v>8983.9478186090309</v>
      </c>
      <c r="X45" s="214">
        <v>4205.6214757589369</v>
      </c>
      <c r="Y45" s="214">
        <v>6002.1999863894298</v>
      </c>
      <c r="Z45" s="117">
        <f>Y45</f>
        <v>6002.1999863894298</v>
      </c>
      <c r="AA45" s="117">
        <f>Z45</f>
        <v>6002.1999863894298</v>
      </c>
    </row>
    <row r="46" spans="1:27">
      <c r="B46" s="55" t="s">
        <v>477</v>
      </c>
      <c r="C46" s="317">
        <v>0</v>
      </c>
      <c r="D46" s="317">
        <v>0</v>
      </c>
      <c r="E46" s="317">
        <v>0</v>
      </c>
      <c r="F46" s="317">
        <v>0</v>
      </c>
      <c r="G46" s="317">
        <v>0</v>
      </c>
      <c r="H46" s="317">
        <v>0</v>
      </c>
      <c r="I46" s="317">
        <v>0</v>
      </c>
      <c r="J46" s="317">
        <v>0</v>
      </c>
      <c r="K46" s="317">
        <v>0</v>
      </c>
      <c r="L46" s="317">
        <v>0</v>
      </c>
      <c r="M46" s="317">
        <v>0</v>
      </c>
      <c r="N46" s="317">
        <v>0</v>
      </c>
      <c r="O46" s="317">
        <v>0</v>
      </c>
      <c r="P46" s="317">
        <v>0</v>
      </c>
      <c r="Q46" s="317">
        <v>0</v>
      </c>
    </row>
    <row r="47" spans="1:27">
      <c r="A47" s="204"/>
      <c r="B47" s="204"/>
      <c r="C47" s="204">
        <f t="shared" ref="C47:AA47" si="29">SUM(C44:C46)/2330</f>
        <v>0</v>
      </c>
      <c r="D47" s="204">
        <f t="shared" si="29"/>
        <v>0</v>
      </c>
      <c r="E47" s="204">
        <f t="shared" si="29"/>
        <v>0</v>
      </c>
      <c r="F47" s="204">
        <f t="shared" si="29"/>
        <v>0.84708610991356226</v>
      </c>
      <c r="G47" s="204">
        <f t="shared" si="29"/>
        <v>0.89726003677993649</v>
      </c>
      <c r="H47" s="204">
        <f t="shared" si="29"/>
        <v>1.4261883251567689</v>
      </c>
      <c r="I47" s="204">
        <f t="shared" si="29"/>
        <v>3.3678635700681387</v>
      </c>
      <c r="J47" s="204">
        <f t="shared" si="29"/>
        <v>2.8192882209868801</v>
      </c>
      <c r="K47" s="204">
        <f t="shared" si="29"/>
        <v>1.8126026398959809</v>
      </c>
      <c r="L47" s="204">
        <f t="shared" si="29"/>
        <v>0</v>
      </c>
      <c r="M47" s="204">
        <f t="shared" si="29"/>
        <v>0</v>
      </c>
      <c r="N47" s="204">
        <f t="shared" si="29"/>
        <v>0</v>
      </c>
      <c r="O47" s="204">
        <f t="shared" si="29"/>
        <v>0</v>
      </c>
      <c r="P47" s="204">
        <f t="shared" si="29"/>
        <v>3.0585760967257065</v>
      </c>
      <c r="Q47" s="204">
        <f t="shared" si="29"/>
        <v>1.5357580328062852</v>
      </c>
      <c r="R47" s="204">
        <f t="shared" si="29"/>
        <v>2.7127496488481611</v>
      </c>
      <c r="S47" s="204">
        <f t="shared" si="29"/>
        <v>4.4178877741492268</v>
      </c>
      <c r="T47" s="204">
        <f t="shared" si="29"/>
        <v>1.2125457774761321</v>
      </c>
      <c r="U47" s="204">
        <f t="shared" si="29"/>
        <v>2.1011701078483154</v>
      </c>
      <c r="V47" s="204">
        <f t="shared" si="29"/>
        <v>1.4095215721629695</v>
      </c>
      <c r="W47" s="204">
        <f t="shared" si="29"/>
        <v>3.8557715959695411</v>
      </c>
      <c r="X47" s="204">
        <f t="shared" si="29"/>
        <v>1.8049877578364535</v>
      </c>
      <c r="Y47" s="204">
        <f t="shared" si="29"/>
        <v>2.5760514963044763</v>
      </c>
      <c r="Z47" s="204">
        <f t="shared" si="29"/>
        <v>2.5760514963044763</v>
      </c>
      <c r="AA47" s="204">
        <f t="shared" si="29"/>
        <v>2.5760514963044763</v>
      </c>
    </row>
  </sheetData>
  <phoneticPr fontId="64" type="noConversion"/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75"/>
  <sheetViews>
    <sheetView topLeftCell="A932" zoomScaleNormal="100" workbookViewId="0">
      <selection activeCell="D963" sqref="D963:R963"/>
    </sheetView>
  </sheetViews>
  <sheetFormatPr defaultColWidth="9" defaultRowHeight="12"/>
  <cols>
    <col min="1" max="1" width="10" style="113" bestFit="1" customWidth="1"/>
    <col min="2" max="2" width="9.42578125" style="55" bestFit="1" customWidth="1"/>
    <col min="3" max="3" width="6.42578125" style="55" customWidth="1"/>
    <col min="4" max="4" width="9.7109375" style="55" customWidth="1"/>
    <col min="5" max="5" width="10.28515625" style="55" customWidth="1"/>
    <col min="6" max="20" width="11.42578125" style="55" bestFit="1" customWidth="1"/>
    <col min="21" max="21" width="9.7109375" style="55" customWidth="1"/>
    <col min="22" max="28" width="9.42578125" style="55" customWidth="1"/>
    <col min="29" max="16384" width="9" style="55"/>
  </cols>
  <sheetData>
    <row r="1" spans="1:30" ht="12.75">
      <c r="C1" s="418" t="s">
        <v>37</v>
      </c>
      <c r="D1" s="231">
        <v>202049</v>
      </c>
      <c r="E1" s="231">
        <v>202050</v>
      </c>
      <c r="F1" s="231">
        <v>202051</v>
      </c>
      <c r="G1" s="231">
        <v>202052</v>
      </c>
      <c r="H1" s="231">
        <v>202101</v>
      </c>
      <c r="I1" s="231">
        <v>202102</v>
      </c>
      <c r="J1" s="231">
        <v>202103</v>
      </c>
      <c r="K1" s="231">
        <v>202104</v>
      </c>
      <c r="L1" s="231">
        <v>202105</v>
      </c>
      <c r="M1" s="231">
        <v>202106</v>
      </c>
      <c r="N1" s="231">
        <v>202107</v>
      </c>
      <c r="O1" s="231">
        <v>202108</v>
      </c>
      <c r="P1" s="231">
        <v>202109</v>
      </c>
      <c r="Q1" s="231">
        <v>202110</v>
      </c>
      <c r="R1" s="231">
        <v>202111</v>
      </c>
      <c r="S1" s="231">
        <v>202112</v>
      </c>
      <c r="T1" s="231">
        <v>202113</v>
      </c>
      <c r="U1" s="231">
        <v>202114</v>
      </c>
      <c r="V1" s="231">
        <v>202115</v>
      </c>
      <c r="W1" s="231">
        <v>202116</v>
      </c>
      <c r="X1" s="231">
        <v>202117</v>
      </c>
      <c r="Y1" s="231">
        <v>202118</v>
      </c>
      <c r="Z1" s="231">
        <v>202119</v>
      </c>
      <c r="AA1" s="231">
        <v>202120</v>
      </c>
      <c r="AB1" s="231">
        <v>202121</v>
      </c>
      <c r="AC1" s="231">
        <v>202122</v>
      </c>
      <c r="AD1" s="418" t="s">
        <v>38</v>
      </c>
    </row>
    <row r="2" spans="1:30" ht="12.75">
      <c r="A2" s="113">
        <v>44200</v>
      </c>
      <c r="C2" s="419"/>
      <c r="D2" s="112">
        <v>44198</v>
      </c>
      <c r="E2" s="112">
        <v>44205</v>
      </c>
      <c r="F2" s="112">
        <v>44212</v>
      </c>
      <c r="G2" s="112">
        <v>44219</v>
      </c>
      <c r="H2" s="112">
        <v>44226</v>
      </c>
      <c r="I2" s="112">
        <v>44233</v>
      </c>
      <c r="J2" s="112">
        <v>44240</v>
      </c>
      <c r="K2" s="112">
        <v>44247</v>
      </c>
      <c r="L2" s="112">
        <v>44254</v>
      </c>
      <c r="M2" s="112">
        <v>44261</v>
      </c>
      <c r="N2" s="112">
        <v>44268</v>
      </c>
      <c r="O2" s="112">
        <v>44275</v>
      </c>
      <c r="P2" s="112">
        <v>44282</v>
      </c>
      <c r="Q2" s="112">
        <v>44289</v>
      </c>
      <c r="R2" s="112">
        <v>44296</v>
      </c>
      <c r="S2" s="112">
        <v>44303</v>
      </c>
      <c r="T2" s="112">
        <v>44310</v>
      </c>
      <c r="U2" s="112">
        <v>44317</v>
      </c>
      <c r="V2" s="112">
        <v>44324</v>
      </c>
      <c r="W2" s="112">
        <v>44331</v>
      </c>
      <c r="X2" s="112">
        <v>44338</v>
      </c>
      <c r="Y2" s="112">
        <v>44345</v>
      </c>
      <c r="Z2" s="112">
        <v>44352</v>
      </c>
      <c r="AA2" s="112">
        <v>44359</v>
      </c>
      <c r="AB2" s="112">
        <v>44366</v>
      </c>
      <c r="AC2" s="112">
        <v>44373</v>
      </c>
      <c r="AD2" s="419"/>
    </row>
    <row r="3" spans="1:30">
      <c r="C3" s="81" t="s">
        <v>40</v>
      </c>
      <c r="D3" s="85">
        <v>127</v>
      </c>
      <c r="E3" s="85">
        <v>160</v>
      </c>
      <c r="F3" s="85">
        <v>39.700000000000003</v>
      </c>
      <c r="G3" s="85">
        <v>143.19999999999999</v>
      </c>
      <c r="H3" s="85">
        <v>101.91</v>
      </c>
      <c r="I3" s="85">
        <v>97.86</v>
      </c>
      <c r="J3" s="85">
        <v>112.45</v>
      </c>
      <c r="K3" s="82">
        <v>27.09</v>
      </c>
      <c r="L3" s="82">
        <v>14.9</v>
      </c>
      <c r="M3" s="82">
        <v>7.82</v>
      </c>
      <c r="N3" s="82">
        <v>11.11</v>
      </c>
      <c r="O3" s="82">
        <v>27.29</v>
      </c>
      <c r="P3" s="82">
        <v>41.86</v>
      </c>
      <c r="Q3" s="82">
        <v>63.35</v>
      </c>
      <c r="R3" s="82">
        <v>44.07</v>
      </c>
      <c r="S3" s="82">
        <v>47.97</v>
      </c>
      <c r="T3" s="82">
        <v>43.17</v>
      </c>
      <c r="U3" s="82">
        <v>37.979999999999997</v>
      </c>
      <c r="V3" s="82">
        <v>45.73</v>
      </c>
      <c r="W3" s="82">
        <v>52.94</v>
      </c>
      <c r="X3" s="82">
        <v>24.31</v>
      </c>
      <c r="Y3" s="82">
        <v>18.8</v>
      </c>
      <c r="Z3" s="82">
        <v>17.95</v>
      </c>
      <c r="AA3" s="82">
        <v>23.05</v>
      </c>
      <c r="AB3" s="82">
        <v>5.76</v>
      </c>
      <c r="AC3" s="82">
        <v>7.22</v>
      </c>
      <c r="AD3" s="83">
        <v>1344.47</v>
      </c>
    </row>
    <row r="4" spans="1:30">
      <c r="C4" s="81" t="s">
        <v>34</v>
      </c>
      <c r="D4" s="85">
        <v>83</v>
      </c>
      <c r="E4" s="85">
        <v>147</v>
      </c>
      <c r="F4" s="85">
        <v>43.12</v>
      </c>
      <c r="G4" s="85">
        <v>71.72</v>
      </c>
      <c r="H4" s="85">
        <v>116.34</v>
      </c>
      <c r="I4" s="85">
        <v>184.55</v>
      </c>
      <c r="J4" s="82">
        <v>129.93</v>
      </c>
      <c r="K4" s="82">
        <v>120.33</v>
      </c>
      <c r="L4" s="82">
        <v>104.59</v>
      </c>
      <c r="M4" s="82">
        <v>130.18</v>
      </c>
      <c r="N4" s="82">
        <v>40.97</v>
      </c>
      <c r="O4" s="82">
        <v>15.47</v>
      </c>
      <c r="P4" s="82">
        <v>19.399999999999999</v>
      </c>
      <c r="Q4" s="82">
        <v>21.91</v>
      </c>
      <c r="R4" s="82">
        <v>74.239999999999995</v>
      </c>
      <c r="S4" s="82">
        <v>113.12</v>
      </c>
      <c r="T4" s="82">
        <v>76.599999999999994</v>
      </c>
      <c r="U4" s="82">
        <v>67.59</v>
      </c>
      <c r="V4" s="82">
        <v>48.48</v>
      </c>
      <c r="W4" s="82">
        <v>60.36</v>
      </c>
      <c r="X4" s="82">
        <v>52.07</v>
      </c>
      <c r="Y4" s="82">
        <v>56.1</v>
      </c>
      <c r="Z4" s="82">
        <v>46.83</v>
      </c>
      <c r="AA4" s="82">
        <v>31.09</v>
      </c>
      <c r="AB4" s="82">
        <v>42.56</v>
      </c>
      <c r="AC4" s="82">
        <v>27.42</v>
      </c>
      <c r="AD4" s="83">
        <v>1924.98</v>
      </c>
    </row>
    <row r="5" spans="1:30">
      <c r="C5" s="81" t="s">
        <v>338</v>
      </c>
      <c r="D5" s="85">
        <v>66</v>
      </c>
      <c r="E5" s="85">
        <v>96</v>
      </c>
      <c r="F5" s="85">
        <v>69.67</v>
      </c>
      <c r="G5" s="85">
        <v>59.11</v>
      </c>
      <c r="H5" s="85">
        <v>79.59</v>
      </c>
      <c r="I5" s="85">
        <v>107.97</v>
      </c>
      <c r="J5" s="85">
        <v>118.19</v>
      </c>
      <c r="K5" s="82">
        <v>76.77</v>
      </c>
      <c r="L5" s="82">
        <v>70.239999999999995</v>
      </c>
      <c r="M5" s="82">
        <v>79.349999999999994</v>
      </c>
      <c r="N5" s="82">
        <v>30.34</v>
      </c>
      <c r="O5" s="82">
        <v>6.86</v>
      </c>
      <c r="P5" s="82">
        <v>22.85</v>
      </c>
      <c r="Q5" s="82">
        <v>16.75</v>
      </c>
      <c r="R5" s="82">
        <v>46.32</v>
      </c>
      <c r="S5" s="82">
        <v>39.130000000000003</v>
      </c>
      <c r="T5" s="82">
        <v>41.36</v>
      </c>
      <c r="U5" s="82">
        <v>70.45</v>
      </c>
      <c r="V5" s="82">
        <v>32.020000000000003</v>
      </c>
      <c r="W5" s="82">
        <v>43.23</v>
      </c>
      <c r="X5" s="82">
        <v>40.51</v>
      </c>
      <c r="Y5" s="82">
        <v>31.62</v>
      </c>
      <c r="Z5" s="82">
        <v>46.5</v>
      </c>
      <c r="AA5" s="82">
        <v>26.56</v>
      </c>
      <c r="AB5" s="82">
        <v>23.96</v>
      </c>
      <c r="AC5" s="82">
        <v>17.87</v>
      </c>
      <c r="AD5" s="83">
        <v>1359.23</v>
      </c>
    </row>
    <row r="6" spans="1:30">
      <c r="C6" s="81" t="s">
        <v>470</v>
      </c>
      <c r="D6" s="85">
        <v>35</v>
      </c>
      <c r="E6" s="85">
        <v>56</v>
      </c>
      <c r="F6" s="85">
        <v>14.37</v>
      </c>
      <c r="G6" s="85">
        <v>18.84</v>
      </c>
      <c r="H6" s="85">
        <v>63.07</v>
      </c>
      <c r="I6" s="85">
        <v>70.930000000000007</v>
      </c>
      <c r="J6" s="82">
        <v>55.58</v>
      </c>
      <c r="K6" s="82">
        <v>62.59</v>
      </c>
      <c r="L6" s="82">
        <v>34.799999999999997</v>
      </c>
      <c r="M6" s="82">
        <v>67.650000000000006</v>
      </c>
      <c r="N6" s="82">
        <v>7.72</v>
      </c>
      <c r="O6" s="82">
        <v>6.37</v>
      </c>
      <c r="P6" s="82">
        <v>0.25</v>
      </c>
      <c r="Q6" s="82">
        <v>8.5299999999999994</v>
      </c>
      <c r="R6" s="82">
        <v>28.58</v>
      </c>
      <c r="S6" s="82">
        <v>12.72</v>
      </c>
      <c r="T6" s="82">
        <v>37.44</v>
      </c>
      <c r="U6" s="82">
        <v>19.149999999999999</v>
      </c>
      <c r="V6" s="82">
        <v>23.9</v>
      </c>
      <c r="W6" s="82">
        <v>26.77</v>
      </c>
      <c r="X6" s="82">
        <v>18.77</v>
      </c>
      <c r="Y6" s="82">
        <v>29.32</v>
      </c>
      <c r="Z6" s="82">
        <v>15.55</v>
      </c>
      <c r="AA6" s="82">
        <v>10.71</v>
      </c>
      <c r="AB6" s="82">
        <v>12.77</v>
      </c>
      <c r="AC6" s="82">
        <v>2.74</v>
      </c>
      <c r="AD6" s="83">
        <v>740.11</v>
      </c>
    </row>
    <row r="7" spans="1:30">
      <c r="C7" s="81" t="s">
        <v>39</v>
      </c>
      <c r="D7" s="85">
        <v>32</v>
      </c>
      <c r="E7" s="85">
        <v>42</v>
      </c>
      <c r="F7" s="85">
        <v>41.23</v>
      </c>
      <c r="G7" s="85">
        <v>47.66</v>
      </c>
      <c r="H7" s="82">
        <v>38.53</v>
      </c>
      <c r="I7" s="82">
        <v>69.94</v>
      </c>
      <c r="J7" s="82">
        <v>29.58</v>
      </c>
      <c r="K7" s="82">
        <v>13.38</v>
      </c>
      <c r="L7" s="82">
        <v>0.2</v>
      </c>
      <c r="M7" s="82">
        <v>0</v>
      </c>
      <c r="N7" s="82">
        <v>0</v>
      </c>
      <c r="O7" s="82">
        <v>0.33</v>
      </c>
      <c r="P7" s="82">
        <v>8.5299999999999994</v>
      </c>
      <c r="Q7" s="82">
        <v>37.200000000000003</v>
      </c>
      <c r="R7" s="82">
        <v>21.33</v>
      </c>
      <c r="S7" s="82">
        <v>18.239999999999998</v>
      </c>
      <c r="T7" s="82">
        <v>9.83</v>
      </c>
      <c r="U7" s="82">
        <v>5.21</v>
      </c>
      <c r="V7" s="82">
        <v>23.26</v>
      </c>
      <c r="W7" s="82">
        <v>5.88</v>
      </c>
      <c r="X7" s="82">
        <v>3.47</v>
      </c>
      <c r="Y7" s="82">
        <v>0</v>
      </c>
      <c r="Z7" s="82">
        <v>0</v>
      </c>
      <c r="AA7" s="82">
        <v>0.02</v>
      </c>
      <c r="AB7" s="82">
        <v>0</v>
      </c>
      <c r="AC7" s="82">
        <v>0</v>
      </c>
      <c r="AD7" s="83">
        <v>447.82</v>
      </c>
    </row>
    <row r="8" spans="1:30">
      <c r="C8" s="81" t="s">
        <v>400</v>
      </c>
      <c r="D8" s="85">
        <v>22</v>
      </c>
      <c r="E8" s="85">
        <v>15</v>
      </c>
      <c r="F8" s="85">
        <v>16</v>
      </c>
      <c r="G8" s="85">
        <v>25.44</v>
      </c>
      <c r="H8" s="85">
        <v>26.45</v>
      </c>
      <c r="I8" s="85">
        <v>31.66</v>
      </c>
      <c r="J8" s="85">
        <v>44.04</v>
      </c>
      <c r="K8" s="85">
        <v>72.78</v>
      </c>
      <c r="L8" s="85">
        <v>40.17</v>
      </c>
      <c r="M8" s="82">
        <v>19.899999999999999</v>
      </c>
      <c r="N8" s="82">
        <v>19.59</v>
      </c>
      <c r="O8" s="82">
        <v>5.08</v>
      </c>
      <c r="P8" s="82">
        <v>20.75</v>
      </c>
      <c r="Q8" s="82">
        <v>7.82</v>
      </c>
      <c r="R8" s="82">
        <v>27.03</v>
      </c>
      <c r="S8" s="82">
        <v>16.05</v>
      </c>
      <c r="T8" s="82">
        <v>16.16</v>
      </c>
      <c r="U8" s="82">
        <v>20.2</v>
      </c>
      <c r="V8" s="82">
        <v>16.7</v>
      </c>
      <c r="W8" s="82">
        <v>14.35</v>
      </c>
      <c r="X8" s="82">
        <v>21.28</v>
      </c>
      <c r="Y8" s="82">
        <v>20.61</v>
      </c>
      <c r="Z8" s="82">
        <v>26.78</v>
      </c>
      <c r="AA8" s="82">
        <v>12.63</v>
      </c>
      <c r="AB8" s="82">
        <v>16.059999999999999</v>
      </c>
      <c r="AC8" s="82">
        <v>12.66</v>
      </c>
      <c r="AD8" s="83">
        <v>587.21</v>
      </c>
    </row>
    <row r="9" spans="1:30">
      <c r="C9" s="81" t="s">
        <v>191</v>
      </c>
      <c r="D9" s="85">
        <v>13</v>
      </c>
      <c r="E9" s="85">
        <v>80</v>
      </c>
      <c r="F9" s="85">
        <v>11</v>
      </c>
      <c r="G9" s="85">
        <v>52</v>
      </c>
      <c r="H9" s="85">
        <v>75.08</v>
      </c>
      <c r="I9" s="85">
        <v>126.99</v>
      </c>
      <c r="J9" s="82">
        <v>22.23</v>
      </c>
      <c r="K9" s="82">
        <v>76.02</v>
      </c>
      <c r="L9" s="82">
        <v>79.17</v>
      </c>
      <c r="M9" s="82">
        <v>26.02</v>
      </c>
      <c r="N9" s="82">
        <v>20.98</v>
      </c>
      <c r="O9" s="82">
        <v>0.14000000000000001</v>
      </c>
      <c r="P9" s="82">
        <v>0</v>
      </c>
      <c r="Q9" s="82">
        <v>0.28000000000000003</v>
      </c>
      <c r="R9" s="82">
        <v>0.48</v>
      </c>
      <c r="S9" s="82">
        <v>39.83</v>
      </c>
      <c r="T9" s="82">
        <v>49.95</v>
      </c>
      <c r="U9" s="82">
        <v>37.979999999999997</v>
      </c>
      <c r="V9" s="82">
        <v>21.12</v>
      </c>
      <c r="W9" s="82">
        <v>32.65</v>
      </c>
      <c r="X9" s="82">
        <v>24.75</v>
      </c>
      <c r="Y9" s="82">
        <v>4.7699999999999996</v>
      </c>
      <c r="Z9" s="82">
        <v>6.18</v>
      </c>
      <c r="AA9" s="82">
        <v>3.38</v>
      </c>
      <c r="AB9" s="82">
        <v>0</v>
      </c>
      <c r="AC9" s="82">
        <v>0.02</v>
      </c>
      <c r="AD9" s="83">
        <v>804.01</v>
      </c>
    </row>
    <row r="10" spans="1:30">
      <c r="C10" s="81" t="s">
        <v>410</v>
      </c>
      <c r="D10" s="85">
        <v>4</v>
      </c>
      <c r="E10" s="82">
        <v>0</v>
      </c>
      <c r="F10" s="82">
        <v>0</v>
      </c>
      <c r="G10" s="82">
        <v>0</v>
      </c>
      <c r="H10" s="82">
        <v>0</v>
      </c>
      <c r="I10" s="82">
        <v>0.33</v>
      </c>
      <c r="J10" s="82">
        <v>0</v>
      </c>
      <c r="K10" s="82">
        <v>0</v>
      </c>
      <c r="L10" s="82">
        <v>0</v>
      </c>
      <c r="M10" s="82">
        <v>0</v>
      </c>
      <c r="N10" s="82">
        <v>0.2</v>
      </c>
      <c r="O10" s="82">
        <v>0</v>
      </c>
      <c r="P10" s="82">
        <v>0</v>
      </c>
      <c r="Q10" s="82">
        <v>0.1</v>
      </c>
      <c r="R10" s="82">
        <v>0</v>
      </c>
      <c r="S10" s="82">
        <v>0</v>
      </c>
      <c r="T10" s="82">
        <v>0</v>
      </c>
      <c r="U10" s="82">
        <v>0</v>
      </c>
      <c r="V10" s="82">
        <v>0</v>
      </c>
      <c r="W10" s="82">
        <v>0</v>
      </c>
      <c r="X10" s="82">
        <v>0</v>
      </c>
      <c r="Y10" s="82">
        <v>0</v>
      </c>
      <c r="Z10" s="82">
        <v>0</v>
      </c>
      <c r="AA10" s="82">
        <v>0</v>
      </c>
      <c r="AB10" s="82">
        <v>0</v>
      </c>
      <c r="AC10" s="82">
        <v>0</v>
      </c>
      <c r="AD10" s="83">
        <v>4.63</v>
      </c>
    </row>
    <row r="11" spans="1:30">
      <c r="C11" s="81" t="s">
        <v>42</v>
      </c>
      <c r="D11" s="85">
        <v>1</v>
      </c>
      <c r="E11" s="85">
        <v>4</v>
      </c>
      <c r="F11" s="85">
        <v>1.97</v>
      </c>
      <c r="G11" s="85">
        <v>1.1200000000000001</v>
      </c>
      <c r="H11" s="85">
        <v>1.1000000000000001</v>
      </c>
      <c r="I11" s="85">
        <v>1.25</v>
      </c>
      <c r="J11" s="82">
        <v>1.31</v>
      </c>
      <c r="K11" s="82">
        <v>0.32</v>
      </c>
      <c r="L11" s="82">
        <v>0.02</v>
      </c>
      <c r="M11" s="82">
        <v>0</v>
      </c>
      <c r="N11" s="82">
        <v>0</v>
      </c>
      <c r="O11" s="82">
        <v>0</v>
      </c>
      <c r="P11" s="82">
        <v>0</v>
      </c>
      <c r="Q11" s="82">
        <v>1.49</v>
      </c>
      <c r="R11" s="82">
        <v>0.49</v>
      </c>
      <c r="S11" s="82">
        <v>7.0000000000000007E-2</v>
      </c>
      <c r="T11" s="82">
        <v>0</v>
      </c>
      <c r="U11" s="82">
        <v>0</v>
      </c>
      <c r="V11" s="82">
        <v>0</v>
      </c>
      <c r="W11" s="82">
        <v>0</v>
      </c>
      <c r="X11" s="82">
        <v>0</v>
      </c>
      <c r="Y11" s="82">
        <v>0</v>
      </c>
      <c r="Z11" s="82">
        <v>0</v>
      </c>
      <c r="AA11" s="82">
        <v>0</v>
      </c>
      <c r="AB11" s="82">
        <v>0</v>
      </c>
      <c r="AC11" s="82">
        <v>0</v>
      </c>
      <c r="AD11" s="83">
        <v>14.15</v>
      </c>
    </row>
    <row r="12" spans="1:30">
      <c r="C12" s="81" t="s">
        <v>41</v>
      </c>
      <c r="D12" s="85">
        <v>1</v>
      </c>
      <c r="E12" s="85">
        <v>2</v>
      </c>
      <c r="F12" s="85">
        <v>1.71</v>
      </c>
      <c r="G12" s="85">
        <v>3.35</v>
      </c>
      <c r="H12" s="85">
        <v>11.04</v>
      </c>
      <c r="I12" s="82">
        <v>6.61</v>
      </c>
      <c r="J12" s="82">
        <v>7.09</v>
      </c>
      <c r="K12" s="82">
        <v>11.17</v>
      </c>
      <c r="L12" s="82">
        <v>17.420000000000002</v>
      </c>
      <c r="M12" s="82">
        <v>0.35</v>
      </c>
      <c r="N12" s="82">
        <v>0.71</v>
      </c>
      <c r="O12" s="82">
        <v>0</v>
      </c>
      <c r="P12" s="82">
        <v>0.38</v>
      </c>
      <c r="Q12" s="82">
        <v>5.1100000000000003</v>
      </c>
      <c r="R12" s="82">
        <v>7.83</v>
      </c>
      <c r="S12" s="82">
        <v>1.84</v>
      </c>
      <c r="T12" s="82">
        <v>5.39</v>
      </c>
      <c r="U12" s="82">
        <v>17.41</v>
      </c>
      <c r="V12" s="82">
        <v>5.04</v>
      </c>
      <c r="W12" s="82">
        <v>2.78</v>
      </c>
      <c r="X12" s="82">
        <v>1.83</v>
      </c>
      <c r="Y12" s="82">
        <v>4.26</v>
      </c>
      <c r="Z12" s="82">
        <v>0.45</v>
      </c>
      <c r="AA12" s="82">
        <v>0.77</v>
      </c>
      <c r="AB12" s="82">
        <v>2.65</v>
      </c>
      <c r="AC12" s="82">
        <v>0</v>
      </c>
      <c r="AD12" s="83">
        <v>118.19</v>
      </c>
    </row>
    <row r="13" spans="1:30">
      <c r="C13" s="81" t="s">
        <v>345</v>
      </c>
      <c r="D13" s="82">
        <v>0</v>
      </c>
      <c r="E13" s="85">
        <v>2</v>
      </c>
      <c r="F13" s="82">
        <v>0</v>
      </c>
      <c r="G13" s="82">
        <v>1.79</v>
      </c>
      <c r="H13" s="82">
        <v>0.39</v>
      </c>
      <c r="I13" s="82">
        <v>0.13</v>
      </c>
      <c r="J13" s="82">
        <v>0</v>
      </c>
      <c r="K13" s="82">
        <v>0</v>
      </c>
      <c r="L13" s="82">
        <v>0</v>
      </c>
      <c r="M13" s="82">
        <v>0</v>
      </c>
      <c r="N13" s="82">
        <v>0</v>
      </c>
      <c r="O13" s="82">
        <v>0.34</v>
      </c>
      <c r="P13" s="82">
        <v>0.56000000000000005</v>
      </c>
      <c r="Q13" s="82">
        <v>0.92</v>
      </c>
      <c r="R13" s="82">
        <v>0.48</v>
      </c>
      <c r="S13" s="82">
        <v>1.29</v>
      </c>
      <c r="T13" s="82">
        <v>0.27</v>
      </c>
      <c r="U13" s="82">
        <v>0</v>
      </c>
      <c r="V13" s="82">
        <v>0</v>
      </c>
      <c r="W13" s="82">
        <v>0</v>
      </c>
      <c r="X13" s="82">
        <v>0.27</v>
      </c>
      <c r="Y13" s="82">
        <v>0</v>
      </c>
      <c r="Z13" s="82">
        <v>0</v>
      </c>
      <c r="AA13" s="82">
        <v>0</v>
      </c>
      <c r="AB13" s="82">
        <v>0</v>
      </c>
      <c r="AC13" s="82">
        <v>0</v>
      </c>
      <c r="AD13" s="83">
        <v>8.4499999999999993</v>
      </c>
    </row>
    <row r="14" spans="1:30">
      <c r="C14" s="81" t="s">
        <v>402</v>
      </c>
      <c r="D14" s="82">
        <v>0</v>
      </c>
      <c r="E14" s="82">
        <v>0</v>
      </c>
      <c r="F14" s="82">
        <v>0</v>
      </c>
      <c r="G14" s="82">
        <v>0.05</v>
      </c>
      <c r="H14" s="82">
        <v>0.79</v>
      </c>
      <c r="I14" s="82">
        <v>0.09</v>
      </c>
      <c r="J14" s="82">
        <v>0.39</v>
      </c>
      <c r="K14" s="82">
        <v>0.06</v>
      </c>
      <c r="L14" s="82">
        <v>0</v>
      </c>
      <c r="M14" s="82">
        <v>0</v>
      </c>
      <c r="N14" s="82">
        <v>0</v>
      </c>
      <c r="O14" s="82">
        <v>0</v>
      </c>
      <c r="P14" s="82">
        <v>0</v>
      </c>
      <c r="Q14" s="82">
        <v>0</v>
      </c>
      <c r="R14" s="82">
        <v>0</v>
      </c>
      <c r="S14" s="82">
        <v>0.05</v>
      </c>
      <c r="T14" s="82">
        <v>0</v>
      </c>
      <c r="U14" s="82">
        <v>0</v>
      </c>
      <c r="V14" s="82">
        <v>0</v>
      </c>
      <c r="W14" s="82">
        <v>0</v>
      </c>
      <c r="X14" s="82">
        <v>0</v>
      </c>
      <c r="Y14" s="82">
        <v>0</v>
      </c>
      <c r="Z14" s="82">
        <v>0</v>
      </c>
      <c r="AA14" s="82">
        <v>0</v>
      </c>
      <c r="AB14" s="82">
        <v>0</v>
      </c>
      <c r="AC14" s="82">
        <v>0</v>
      </c>
      <c r="AD14" s="83">
        <v>1.43</v>
      </c>
    </row>
    <row r="15" spans="1:30">
      <c r="C15" s="81" t="s">
        <v>35</v>
      </c>
      <c r="D15" s="82">
        <v>0</v>
      </c>
      <c r="E15" s="82">
        <v>0</v>
      </c>
      <c r="F15" s="82">
        <v>0</v>
      </c>
      <c r="G15" s="82">
        <v>0</v>
      </c>
      <c r="H15" s="82">
        <v>2.81</v>
      </c>
      <c r="I15" s="82">
        <v>0</v>
      </c>
      <c r="J15" s="82">
        <v>0</v>
      </c>
      <c r="K15" s="82">
        <v>0</v>
      </c>
      <c r="L15" s="82">
        <v>0</v>
      </c>
      <c r="M15" s="82">
        <v>0</v>
      </c>
      <c r="N15" s="82">
        <v>0</v>
      </c>
      <c r="O15" s="82">
        <v>0</v>
      </c>
      <c r="P15" s="82">
        <v>0</v>
      </c>
      <c r="Q15" s="82">
        <v>0</v>
      </c>
      <c r="R15" s="82">
        <v>0</v>
      </c>
      <c r="S15" s="82">
        <v>0</v>
      </c>
      <c r="T15" s="82">
        <v>0</v>
      </c>
      <c r="U15" s="82">
        <v>0</v>
      </c>
      <c r="V15" s="82">
        <v>0</v>
      </c>
      <c r="W15" s="82">
        <v>0</v>
      </c>
      <c r="X15" s="82">
        <v>0</v>
      </c>
      <c r="Y15" s="82">
        <v>0</v>
      </c>
      <c r="Z15" s="82">
        <v>0</v>
      </c>
      <c r="AA15" s="82">
        <v>0</v>
      </c>
      <c r="AB15" s="82">
        <v>0</v>
      </c>
      <c r="AC15" s="82">
        <v>0</v>
      </c>
      <c r="AD15" s="83">
        <v>2.81</v>
      </c>
    </row>
    <row r="16" spans="1:30">
      <c r="C16" s="81" t="s">
        <v>401</v>
      </c>
      <c r="D16" s="82">
        <v>0</v>
      </c>
      <c r="E16" s="82">
        <v>0</v>
      </c>
      <c r="F16" s="82">
        <v>0</v>
      </c>
      <c r="G16" s="82">
        <v>0.04</v>
      </c>
      <c r="H16" s="82">
        <v>0.82</v>
      </c>
      <c r="I16" s="82">
        <v>0.02</v>
      </c>
      <c r="J16" s="82">
        <v>0.22</v>
      </c>
      <c r="K16" s="82">
        <v>0</v>
      </c>
      <c r="L16" s="82">
        <v>0.04</v>
      </c>
      <c r="M16" s="82">
        <v>0</v>
      </c>
      <c r="N16" s="82">
        <v>0</v>
      </c>
      <c r="O16" s="82">
        <v>0</v>
      </c>
      <c r="P16" s="82">
        <v>0</v>
      </c>
      <c r="Q16" s="82">
        <v>0</v>
      </c>
      <c r="R16" s="82">
        <v>0</v>
      </c>
      <c r="S16" s="82">
        <v>0.73</v>
      </c>
      <c r="T16" s="82">
        <v>0.38</v>
      </c>
      <c r="U16" s="82">
        <v>0.04</v>
      </c>
      <c r="V16" s="82">
        <v>0</v>
      </c>
      <c r="W16" s="82">
        <v>0</v>
      </c>
      <c r="X16" s="82">
        <v>0</v>
      </c>
      <c r="Y16" s="82">
        <v>0</v>
      </c>
      <c r="Z16" s="82">
        <v>0</v>
      </c>
      <c r="AA16" s="82">
        <v>0</v>
      </c>
      <c r="AB16" s="82">
        <v>0</v>
      </c>
      <c r="AC16" s="82">
        <v>0</v>
      </c>
      <c r="AD16" s="83">
        <v>2.29</v>
      </c>
    </row>
    <row r="17" spans="1:30">
      <c r="C17" s="84" t="s">
        <v>38</v>
      </c>
      <c r="D17" s="83">
        <v>384</v>
      </c>
      <c r="E17" s="83">
        <v>604</v>
      </c>
      <c r="F17" s="83">
        <v>238.77</v>
      </c>
      <c r="G17" s="83">
        <v>424.33</v>
      </c>
      <c r="H17" s="83">
        <v>517.91999999999996</v>
      </c>
      <c r="I17" s="83">
        <v>698.33</v>
      </c>
      <c r="J17" s="83">
        <v>521.02</v>
      </c>
      <c r="K17" s="83">
        <v>460.53</v>
      </c>
      <c r="L17" s="83">
        <v>361.55</v>
      </c>
      <c r="M17" s="83">
        <v>331.28</v>
      </c>
      <c r="N17" s="83">
        <v>131.63</v>
      </c>
      <c r="O17" s="83">
        <v>61.88</v>
      </c>
      <c r="P17" s="83">
        <v>114.58</v>
      </c>
      <c r="Q17" s="83">
        <v>163.47999999999999</v>
      </c>
      <c r="R17" s="83">
        <v>250.86</v>
      </c>
      <c r="S17" s="83">
        <v>291.02999999999997</v>
      </c>
      <c r="T17" s="83">
        <v>280.55</v>
      </c>
      <c r="U17" s="83">
        <v>276.01</v>
      </c>
      <c r="V17" s="83">
        <v>216.24</v>
      </c>
      <c r="W17" s="83">
        <v>238.96</v>
      </c>
      <c r="X17" s="83">
        <v>187.26</v>
      </c>
      <c r="Y17" s="83">
        <v>165.48</v>
      </c>
      <c r="Z17" s="83">
        <v>160.22999999999999</v>
      </c>
      <c r="AA17" s="83">
        <v>108.2</v>
      </c>
      <c r="AB17" s="83">
        <v>103.76</v>
      </c>
      <c r="AC17" s="83">
        <v>67.92</v>
      </c>
      <c r="AD17" s="83">
        <v>7359.79</v>
      </c>
    </row>
    <row r="19" spans="1:30" ht="12.75">
      <c r="C19" s="418" t="s">
        <v>37</v>
      </c>
      <c r="D19" s="232">
        <v>202051</v>
      </c>
      <c r="E19" s="232">
        <v>202052</v>
      </c>
      <c r="F19" s="232">
        <v>202101</v>
      </c>
      <c r="G19" s="232">
        <v>202102</v>
      </c>
      <c r="H19" s="232">
        <v>202103</v>
      </c>
      <c r="I19" s="232">
        <v>202104</v>
      </c>
      <c r="J19" s="232">
        <v>202105</v>
      </c>
      <c r="K19" s="232">
        <v>202106</v>
      </c>
      <c r="L19" s="232">
        <v>202107</v>
      </c>
      <c r="M19" s="232">
        <v>202108</v>
      </c>
      <c r="N19" s="232">
        <v>202109</v>
      </c>
      <c r="O19" s="232">
        <v>202110</v>
      </c>
      <c r="P19" s="232">
        <v>202111</v>
      </c>
      <c r="Q19" s="232">
        <v>202112</v>
      </c>
      <c r="R19" s="232">
        <v>202113</v>
      </c>
      <c r="S19" s="232">
        <v>202114</v>
      </c>
      <c r="T19" s="232">
        <v>202115</v>
      </c>
      <c r="U19" s="232">
        <v>202116</v>
      </c>
      <c r="V19" s="232">
        <v>202117</v>
      </c>
      <c r="W19" s="232">
        <v>202118</v>
      </c>
      <c r="X19" s="232">
        <v>202119</v>
      </c>
      <c r="Y19" s="232">
        <v>202120</v>
      </c>
      <c r="Z19" s="232">
        <v>202121</v>
      </c>
      <c r="AA19" s="232">
        <v>202122</v>
      </c>
      <c r="AB19" s="232">
        <v>202123</v>
      </c>
      <c r="AC19" s="232">
        <v>202124</v>
      </c>
      <c r="AD19" s="418" t="s">
        <v>38</v>
      </c>
    </row>
    <row r="20" spans="1:30" ht="12.75">
      <c r="A20" s="113">
        <v>44213</v>
      </c>
      <c r="C20" s="419"/>
      <c r="D20" s="112">
        <v>44212</v>
      </c>
      <c r="E20" s="112">
        <v>44219</v>
      </c>
      <c r="F20" s="112">
        <v>44226</v>
      </c>
      <c r="G20" s="112">
        <v>44233</v>
      </c>
      <c r="H20" s="112">
        <v>44240</v>
      </c>
      <c r="I20" s="112">
        <v>44247</v>
      </c>
      <c r="J20" s="112">
        <v>44254</v>
      </c>
      <c r="K20" s="112">
        <v>44261</v>
      </c>
      <c r="L20" s="112">
        <v>44268</v>
      </c>
      <c r="M20" s="112">
        <v>44275</v>
      </c>
      <c r="N20" s="112">
        <v>44282</v>
      </c>
      <c r="O20" s="112">
        <v>44289</v>
      </c>
      <c r="P20" s="112">
        <v>44296</v>
      </c>
      <c r="Q20" s="112">
        <v>44303</v>
      </c>
      <c r="R20" s="112">
        <v>44310</v>
      </c>
      <c r="S20" s="112">
        <v>44317</v>
      </c>
      <c r="T20" s="112">
        <v>44324</v>
      </c>
      <c r="U20" s="112">
        <v>44331</v>
      </c>
      <c r="V20" s="112">
        <v>44338</v>
      </c>
      <c r="W20" s="112">
        <v>44345</v>
      </c>
      <c r="X20" s="112">
        <v>44352</v>
      </c>
      <c r="Y20" s="112">
        <v>44359</v>
      </c>
      <c r="Z20" s="112">
        <v>44366</v>
      </c>
      <c r="AA20" s="112">
        <v>44373</v>
      </c>
      <c r="AB20" s="112">
        <v>44380</v>
      </c>
      <c r="AC20" s="112">
        <v>44387</v>
      </c>
      <c r="AD20" s="419"/>
    </row>
    <row r="21" spans="1:30">
      <c r="C21" s="81" t="s">
        <v>34</v>
      </c>
      <c r="D21" s="85">
        <v>115</v>
      </c>
      <c r="E21" s="85">
        <v>31</v>
      </c>
      <c r="F21" s="85">
        <v>47.5</v>
      </c>
      <c r="G21" s="85">
        <v>182.38</v>
      </c>
      <c r="H21" s="85">
        <v>159.30000000000001</v>
      </c>
      <c r="I21" s="82">
        <v>136.16</v>
      </c>
      <c r="J21" s="82">
        <v>120.6</v>
      </c>
      <c r="K21" s="82">
        <v>130.25</v>
      </c>
      <c r="L21" s="82">
        <v>64.150000000000006</v>
      </c>
      <c r="M21" s="82">
        <v>16.61</v>
      </c>
      <c r="N21" s="82">
        <v>20.48</v>
      </c>
      <c r="O21" s="82">
        <v>19.71</v>
      </c>
      <c r="P21" s="82">
        <v>81.45</v>
      </c>
      <c r="Q21" s="82">
        <v>154.9</v>
      </c>
      <c r="R21" s="82">
        <v>83.66</v>
      </c>
      <c r="S21" s="82">
        <v>68.95</v>
      </c>
      <c r="T21" s="82">
        <v>52.52</v>
      </c>
      <c r="U21" s="82">
        <v>65.150000000000006</v>
      </c>
      <c r="V21" s="82">
        <v>55.82</v>
      </c>
      <c r="W21" s="82">
        <v>58.26</v>
      </c>
      <c r="X21" s="82">
        <v>71.52</v>
      </c>
      <c r="Y21" s="82">
        <v>52.82</v>
      </c>
      <c r="Z21" s="82">
        <v>65.22</v>
      </c>
      <c r="AA21" s="82">
        <v>37.97</v>
      </c>
      <c r="AB21" s="82">
        <v>17.41</v>
      </c>
      <c r="AC21" s="82">
        <v>20.39</v>
      </c>
      <c r="AD21" s="83">
        <v>1929.19</v>
      </c>
    </row>
    <row r="22" spans="1:30">
      <c r="C22" s="81" t="s">
        <v>40</v>
      </c>
      <c r="D22" s="85">
        <v>79</v>
      </c>
      <c r="E22" s="85">
        <v>178</v>
      </c>
      <c r="F22" s="85">
        <v>84.8</v>
      </c>
      <c r="G22" s="85">
        <v>95.05</v>
      </c>
      <c r="H22" s="85">
        <v>124.49</v>
      </c>
      <c r="I22" s="85">
        <v>52.97</v>
      </c>
      <c r="J22" s="82">
        <v>29.69</v>
      </c>
      <c r="K22" s="82">
        <v>6.62</v>
      </c>
      <c r="L22" s="82">
        <v>14.08</v>
      </c>
      <c r="M22" s="82">
        <v>11.05</v>
      </c>
      <c r="N22" s="82">
        <v>76.150000000000006</v>
      </c>
      <c r="O22" s="82">
        <v>77.819999999999993</v>
      </c>
      <c r="P22" s="82">
        <v>56.93</v>
      </c>
      <c r="Q22" s="82">
        <v>66.989999999999995</v>
      </c>
      <c r="R22" s="82">
        <v>51.68</v>
      </c>
      <c r="S22" s="82">
        <v>44.85</v>
      </c>
      <c r="T22" s="82">
        <v>52.43</v>
      </c>
      <c r="U22" s="82">
        <v>70.790000000000006</v>
      </c>
      <c r="V22" s="82">
        <v>39.26</v>
      </c>
      <c r="W22" s="82">
        <v>28.21</v>
      </c>
      <c r="X22" s="82">
        <v>32.71</v>
      </c>
      <c r="Y22" s="82">
        <v>35.44</v>
      </c>
      <c r="Z22" s="82">
        <v>15.35</v>
      </c>
      <c r="AA22" s="82">
        <v>13.3</v>
      </c>
      <c r="AB22" s="82">
        <v>14.45</v>
      </c>
      <c r="AC22" s="82">
        <v>6.04</v>
      </c>
      <c r="AD22" s="83">
        <v>1358.15</v>
      </c>
    </row>
    <row r="23" spans="1:30">
      <c r="C23" s="81" t="s">
        <v>338</v>
      </c>
      <c r="D23" s="85">
        <v>68</v>
      </c>
      <c r="E23" s="85">
        <v>41</v>
      </c>
      <c r="F23" s="85">
        <v>71.06</v>
      </c>
      <c r="G23" s="85">
        <v>93.68</v>
      </c>
      <c r="H23" s="85">
        <v>93.58</v>
      </c>
      <c r="I23" s="85">
        <v>49.7</v>
      </c>
      <c r="J23" s="82">
        <v>102.79</v>
      </c>
      <c r="K23" s="82">
        <v>84.31</v>
      </c>
      <c r="L23" s="82">
        <v>56.89</v>
      </c>
      <c r="M23" s="82">
        <v>21.52</v>
      </c>
      <c r="N23" s="82">
        <v>22.85</v>
      </c>
      <c r="O23" s="82">
        <v>17.21</v>
      </c>
      <c r="P23" s="82">
        <v>69.680000000000007</v>
      </c>
      <c r="Q23" s="82">
        <v>50.78</v>
      </c>
      <c r="R23" s="82">
        <v>52.57</v>
      </c>
      <c r="S23" s="82">
        <v>85.34</v>
      </c>
      <c r="T23" s="82">
        <v>52.23</v>
      </c>
      <c r="U23" s="82">
        <v>52.22</v>
      </c>
      <c r="V23" s="82">
        <v>47.09</v>
      </c>
      <c r="W23" s="82">
        <v>36.9</v>
      </c>
      <c r="X23" s="82">
        <v>55.68</v>
      </c>
      <c r="Y23" s="82">
        <v>35.79</v>
      </c>
      <c r="Z23" s="82">
        <v>29.14</v>
      </c>
      <c r="AA23" s="82">
        <v>23.2</v>
      </c>
      <c r="AB23" s="82">
        <v>33.61</v>
      </c>
      <c r="AC23" s="82">
        <v>20.78</v>
      </c>
      <c r="AD23" s="83">
        <v>1367.59</v>
      </c>
    </row>
    <row r="24" spans="1:30">
      <c r="C24" s="81" t="s">
        <v>470</v>
      </c>
      <c r="D24" s="85">
        <v>31</v>
      </c>
      <c r="E24" s="85">
        <v>9</v>
      </c>
      <c r="F24" s="85">
        <v>32.58</v>
      </c>
      <c r="G24" s="85">
        <v>72.33</v>
      </c>
      <c r="H24" s="85">
        <v>62.65</v>
      </c>
      <c r="I24" s="82">
        <v>52.06</v>
      </c>
      <c r="J24" s="82">
        <v>32.94</v>
      </c>
      <c r="K24" s="82">
        <v>76.37</v>
      </c>
      <c r="L24" s="82">
        <v>19.920000000000002</v>
      </c>
      <c r="M24" s="82">
        <v>6.37</v>
      </c>
      <c r="N24" s="82">
        <v>0.44</v>
      </c>
      <c r="O24" s="82">
        <v>15.24</v>
      </c>
      <c r="P24" s="82">
        <v>24.43</v>
      </c>
      <c r="Q24" s="82">
        <v>37.520000000000003</v>
      </c>
      <c r="R24" s="82">
        <v>42.26</v>
      </c>
      <c r="S24" s="82">
        <v>20.72</v>
      </c>
      <c r="T24" s="82">
        <v>27.26</v>
      </c>
      <c r="U24" s="82">
        <v>28.99</v>
      </c>
      <c r="V24" s="82">
        <v>29.03</v>
      </c>
      <c r="W24" s="82">
        <v>27.63</v>
      </c>
      <c r="X24" s="82">
        <v>26.45</v>
      </c>
      <c r="Y24" s="82">
        <v>19.05</v>
      </c>
      <c r="Z24" s="82">
        <v>14.45</v>
      </c>
      <c r="AA24" s="82">
        <v>7.15</v>
      </c>
      <c r="AB24" s="82">
        <v>9.2200000000000006</v>
      </c>
      <c r="AC24" s="82">
        <v>4.01</v>
      </c>
      <c r="AD24" s="83">
        <v>729.06</v>
      </c>
    </row>
    <row r="25" spans="1:30">
      <c r="C25" s="81" t="s">
        <v>191</v>
      </c>
      <c r="D25" s="85">
        <v>30</v>
      </c>
      <c r="E25" s="85">
        <v>46</v>
      </c>
      <c r="F25" s="85">
        <v>21.08</v>
      </c>
      <c r="G25" s="85">
        <v>36.46</v>
      </c>
      <c r="H25" s="85">
        <v>93.36</v>
      </c>
      <c r="I25" s="82">
        <v>43.97</v>
      </c>
      <c r="J25" s="82">
        <v>72.930000000000007</v>
      </c>
      <c r="K25" s="82">
        <v>37.54</v>
      </c>
      <c r="L25" s="82">
        <v>36.9</v>
      </c>
      <c r="M25" s="82">
        <v>0.14000000000000001</v>
      </c>
      <c r="N25" s="82">
        <v>0</v>
      </c>
      <c r="O25" s="82">
        <v>0.28000000000000003</v>
      </c>
      <c r="P25" s="82">
        <v>0.48</v>
      </c>
      <c r="Q25" s="82">
        <v>48.01</v>
      </c>
      <c r="R25" s="82">
        <v>49.82</v>
      </c>
      <c r="S25" s="82">
        <v>38.07</v>
      </c>
      <c r="T25" s="82">
        <v>21.19</v>
      </c>
      <c r="U25" s="82">
        <v>32.08</v>
      </c>
      <c r="V25" s="82">
        <v>27.3</v>
      </c>
      <c r="W25" s="82">
        <v>5.44</v>
      </c>
      <c r="X25" s="82">
        <v>7.16</v>
      </c>
      <c r="Y25" s="82">
        <v>1.9</v>
      </c>
      <c r="Z25" s="82">
        <v>0</v>
      </c>
      <c r="AA25" s="82">
        <v>0.02</v>
      </c>
      <c r="AB25" s="82">
        <v>0</v>
      </c>
      <c r="AC25" s="82">
        <v>0</v>
      </c>
      <c r="AD25" s="83">
        <v>650.14</v>
      </c>
    </row>
    <row r="26" spans="1:30">
      <c r="C26" s="81" t="s">
        <v>400</v>
      </c>
      <c r="D26" s="85">
        <v>16</v>
      </c>
      <c r="E26" s="85">
        <v>23</v>
      </c>
      <c r="F26" s="85">
        <v>23.43</v>
      </c>
      <c r="G26" s="85">
        <v>18.829999999999998</v>
      </c>
      <c r="H26" s="85">
        <v>17.84</v>
      </c>
      <c r="I26" s="85">
        <v>38.19</v>
      </c>
      <c r="J26" s="85">
        <v>61.29</v>
      </c>
      <c r="K26" s="82">
        <v>55.53</v>
      </c>
      <c r="L26" s="82">
        <v>14.05</v>
      </c>
      <c r="M26" s="82">
        <v>5.08</v>
      </c>
      <c r="N26" s="82">
        <v>11.5</v>
      </c>
      <c r="O26" s="82">
        <v>14.77</v>
      </c>
      <c r="P26" s="82">
        <v>30.5</v>
      </c>
      <c r="Q26" s="82">
        <v>18.579999999999998</v>
      </c>
      <c r="R26" s="82">
        <v>17.059999999999999</v>
      </c>
      <c r="S26" s="82">
        <v>23.12</v>
      </c>
      <c r="T26" s="82">
        <v>20.170000000000002</v>
      </c>
      <c r="U26" s="82">
        <v>29.43</v>
      </c>
      <c r="V26" s="82">
        <v>26.69</v>
      </c>
      <c r="W26" s="82">
        <v>24.81</v>
      </c>
      <c r="X26" s="82">
        <v>27.82</v>
      </c>
      <c r="Y26" s="82">
        <v>17.86</v>
      </c>
      <c r="Z26" s="82">
        <v>19.28</v>
      </c>
      <c r="AA26" s="82">
        <v>17.63</v>
      </c>
      <c r="AB26" s="82">
        <v>22.79</v>
      </c>
      <c r="AC26" s="82">
        <v>21.54</v>
      </c>
      <c r="AD26" s="83">
        <v>616.79999999999995</v>
      </c>
    </row>
    <row r="27" spans="1:30">
      <c r="C27" s="81" t="s">
        <v>39</v>
      </c>
      <c r="D27" s="85">
        <v>11</v>
      </c>
      <c r="E27" s="85">
        <v>57</v>
      </c>
      <c r="F27" s="85">
        <v>68.86</v>
      </c>
      <c r="G27" s="85">
        <v>62.96</v>
      </c>
      <c r="H27" s="82">
        <v>31.62</v>
      </c>
      <c r="I27" s="82">
        <v>30.94</v>
      </c>
      <c r="J27" s="82">
        <v>4.6900000000000004</v>
      </c>
      <c r="K27" s="82">
        <v>0</v>
      </c>
      <c r="L27" s="82">
        <v>0</v>
      </c>
      <c r="M27" s="82">
        <v>3.87</v>
      </c>
      <c r="N27" s="82">
        <v>16.68</v>
      </c>
      <c r="O27" s="82">
        <v>37.200000000000003</v>
      </c>
      <c r="P27" s="82">
        <v>21.46</v>
      </c>
      <c r="Q27" s="82">
        <v>18.12</v>
      </c>
      <c r="R27" s="82">
        <v>9.94</v>
      </c>
      <c r="S27" s="82">
        <v>6.89</v>
      </c>
      <c r="T27" s="82">
        <v>25.23</v>
      </c>
      <c r="U27" s="82">
        <v>6.48</v>
      </c>
      <c r="V27" s="82">
        <v>2.81</v>
      </c>
      <c r="W27" s="82">
        <v>0</v>
      </c>
      <c r="X27" s="82">
        <v>0</v>
      </c>
      <c r="Y27" s="82">
        <v>0.02</v>
      </c>
      <c r="Z27" s="82">
        <v>0</v>
      </c>
      <c r="AA27" s="82">
        <v>0</v>
      </c>
      <c r="AB27" s="82">
        <v>0.02</v>
      </c>
      <c r="AC27" s="82">
        <v>0.03</v>
      </c>
      <c r="AD27" s="83">
        <v>415.83</v>
      </c>
    </row>
    <row r="28" spans="1:30">
      <c r="C28" s="81" t="s">
        <v>41</v>
      </c>
      <c r="D28" s="85">
        <v>2</v>
      </c>
      <c r="E28" s="85">
        <v>1</v>
      </c>
      <c r="F28" s="85">
        <v>4.1399999999999997</v>
      </c>
      <c r="G28" s="85">
        <v>4.3499999999999996</v>
      </c>
      <c r="H28" s="82">
        <v>23.69</v>
      </c>
      <c r="I28" s="85">
        <v>3.23</v>
      </c>
      <c r="J28" s="82">
        <v>5.75</v>
      </c>
      <c r="K28" s="82">
        <v>1.1499999999999999</v>
      </c>
      <c r="L28" s="82">
        <v>0.12</v>
      </c>
      <c r="M28" s="82">
        <v>0.23</v>
      </c>
      <c r="N28" s="82">
        <v>0.33</v>
      </c>
      <c r="O28" s="82">
        <v>7.48</v>
      </c>
      <c r="P28" s="82">
        <v>8.36</v>
      </c>
      <c r="Q28" s="82">
        <v>3.43</v>
      </c>
      <c r="R28" s="82">
        <v>7.28</v>
      </c>
      <c r="S28" s="82">
        <v>19.13</v>
      </c>
      <c r="T28" s="82">
        <v>4.55</v>
      </c>
      <c r="U28" s="82">
        <v>3.9</v>
      </c>
      <c r="V28" s="82">
        <v>3.65</v>
      </c>
      <c r="W28" s="82">
        <v>5.72</v>
      </c>
      <c r="X28" s="82">
        <v>1.0900000000000001</v>
      </c>
      <c r="Y28" s="82">
        <v>2</v>
      </c>
      <c r="Z28" s="82">
        <v>2.7</v>
      </c>
      <c r="AA28" s="82">
        <v>0</v>
      </c>
      <c r="AB28" s="82">
        <v>2.36</v>
      </c>
      <c r="AC28" s="82">
        <v>0.22</v>
      </c>
      <c r="AD28" s="83">
        <v>117.87</v>
      </c>
    </row>
    <row r="29" spans="1:30">
      <c r="C29" s="81" t="s">
        <v>42</v>
      </c>
      <c r="D29" s="85">
        <v>1</v>
      </c>
      <c r="E29" s="85">
        <v>1</v>
      </c>
      <c r="F29" s="82">
        <v>0</v>
      </c>
      <c r="G29" s="85">
        <v>1.22</v>
      </c>
      <c r="H29" s="85">
        <v>2.27</v>
      </c>
      <c r="I29" s="85">
        <v>1.32</v>
      </c>
      <c r="J29" s="82">
        <v>0.02</v>
      </c>
      <c r="K29" s="82">
        <v>0</v>
      </c>
      <c r="L29" s="82">
        <v>0</v>
      </c>
      <c r="M29" s="82">
        <v>0</v>
      </c>
      <c r="N29" s="82">
        <v>0</v>
      </c>
      <c r="O29" s="82">
        <v>1.48</v>
      </c>
      <c r="P29" s="82">
        <v>0.46</v>
      </c>
      <c r="Q29" s="82">
        <v>0.09</v>
      </c>
      <c r="R29" s="82">
        <v>0.33</v>
      </c>
      <c r="S29" s="82">
        <v>0</v>
      </c>
      <c r="T29" s="82">
        <v>0</v>
      </c>
      <c r="U29" s="82">
        <v>0.02</v>
      </c>
      <c r="V29" s="82">
        <v>0</v>
      </c>
      <c r="W29" s="82">
        <v>0</v>
      </c>
      <c r="X29" s="82">
        <v>0</v>
      </c>
      <c r="Y29" s="82">
        <v>0</v>
      </c>
      <c r="Z29" s="82">
        <v>0</v>
      </c>
      <c r="AA29" s="82">
        <v>0</v>
      </c>
      <c r="AB29" s="82">
        <v>0</v>
      </c>
      <c r="AC29" s="82">
        <v>0</v>
      </c>
      <c r="AD29" s="83">
        <v>9.2100000000000009</v>
      </c>
    </row>
    <row r="30" spans="1:30">
      <c r="C30" s="81" t="s">
        <v>345</v>
      </c>
      <c r="D30" s="85">
        <v>1</v>
      </c>
      <c r="E30" s="82">
        <v>0</v>
      </c>
      <c r="F30" s="82">
        <v>0</v>
      </c>
      <c r="G30" s="82">
        <v>0.1</v>
      </c>
      <c r="H30" s="82">
        <v>0</v>
      </c>
      <c r="I30" s="82">
        <v>0</v>
      </c>
      <c r="J30" s="82">
        <v>0</v>
      </c>
      <c r="K30" s="82">
        <v>0</v>
      </c>
      <c r="L30" s="82">
        <v>0</v>
      </c>
      <c r="M30" s="82">
        <v>0.34</v>
      </c>
      <c r="N30" s="82">
        <v>0.56000000000000005</v>
      </c>
      <c r="O30" s="82">
        <v>0.92</v>
      </c>
      <c r="P30" s="82">
        <v>0.48</v>
      </c>
      <c r="Q30" s="82">
        <v>1.76</v>
      </c>
      <c r="R30" s="82">
        <v>0.27</v>
      </c>
      <c r="S30" s="82">
        <v>0</v>
      </c>
      <c r="T30" s="82">
        <v>0</v>
      </c>
      <c r="U30" s="82">
        <v>0</v>
      </c>
      <c r="V30" s="82">
        <v>0.27</v>
      </c>
      <c r="W30" s="82">
        <v>0</v>
      </c>
      <c r="X30" s="82">
        <v>0</v>
      </c>
      <c r="Y30" s="82">
        <v>0</v>
      </c>
      <c r="Z30" s="82">
        <v>0</v>
      </c>
      <c r="AA30" s="82">
        <v>0</v>
      </c>
      <c r="AB30" s="82">
        <v>0</v>
      </c>
      <c r="AC30" s="82">
        <v>0</v>
      </c>
      <c r="AD30" s="83">
        <v>5.71</v>
      </c>
    </row>
    <row r="31" spans="1:30">
      <c r="C31" s="81" t="s">
        <v>35</v>
      </c>
      <c r="D31" s="82">
        <v>0</v>
      </c>
      <c r="E31" s="82">
        <v>0</v>
      </c>
      <c r="F31" s="85">
        <v>3</v>
      </c>
      <c r="G31" s="82">
        <v>0</v>
      </c>
      <c r="H31" s="82">
        <v>0</v>
      </c>
      <c r="I31" s="82">
        <v>0</v>
      </c>
      <c r="J31" s="82">
        <v>0</v>
      </c>
      <c r="K31" s="82">
        <v>0</v>
      </c>
      <c r="L31" s="82">
        <v>0</v>
      </c>
      <c r="M31" s="82">
        <v>0</v>
      </c>
      <c r="N31" s="82">
        <v>0</v>
      </c>
      <c r="O31" s="82">
        <v>0</v>
      </c>
      <c r="P31" s="82">
        <v>0</v>
      </c>
      <c r="Q31" s="82">
        <v>0</v>
      </c>
      <c r="R31" s="82">
        <v>0</v>
      </c>
      <c r="S31" s="82">
        <v>0</v>
      </c>
      <c r="T31" s="82">
        <v>0</v>
      </c>
      <c r="U31" s="82">
        <v>0</v>
      </c>
      <c r="V31" s="82">
        <v>0</v>
      </c>
      <c r="W31" s="82">
        <v>0</v>
      </c>
      <c r="X31" s="82">
        <v>0</v>
      </c>
      <c r="Y31" s="82">
        <v>0</v>
      </c>
      <c r="Z31" s="82">
        <v>0</v>
      </c>
      <c r="AA31" s="82">
        <v>0</v>
      </c>
      <c r="AB31" s="82">
        <v>0</v>
      </c>
      <c r="AC31" s="82">
        <v>0</v>
      </c>
      <c r="AD31" s="83">
        <v>3</v>
      </c>
    </row>
    <row r="32" spans="1:30">
      <c r="C32" s="81" t="s">
        <v>401</v>
      </c>
      <c r="D32" s="82">
        <v>0</v>
      </c>
      <c r="E32" s="82">
        <v>0</v>
      </c>
      <c r="F32" s="82">
        <v>0.02</v>
      </c>
      <c r="G32" s="82">
        <v>0.42</v>
      </c>
      <c r="H32" s="82">
        <v>0.27</v>
      </c>
      <c r="I32" s="82">
        <v>0</v>
      </c>
      <c r="J32" s="82">
        <v>0</v>
      </c>
      <c r="K32" s="82">
        <v>0</v>
      </c>
      <c r="L32" s="82">
        <v>0</v>
      </c>
      <c r="M32" s="82">
        <v>0</v>
      </c>
      <c r="N32" s="82">
        <v>0</v>
      </c>
      <c r="O32" s="82">
        <v>0</v>
      </c>
      <c r="P32" s="82">
        <v>0</v>
      </c>
      <c r="Q32" s="82">
        <v>0.8</v>
      </c>
      <c r="R32" s="82">
        <v>0.38</v>
      </c>
      <c r="S32" s="82">
        <v>0.06</v>
      </c>
      <c r="T32" s="82">
        <v>0</v>
      </c>
      <c r="U32" s="82">
        <v>0</v>
      </c>
      <c r="V32" s="82">
        <v>0</v>
      </c>
      <c r="W32" s="82">
        <v>0</v>
      </c>
      <c r="X32" s="82">
        <v>0</v>
      </c>
      <c r="Y32" s="82">
        <v>0</v>
      </c>
      <c r="Z32" s="82">
        <v>0</v>
      </c>
      <c r="AA32" s="82">
        <v>0</v>
      </c>
      <c r="AB32" s="82">
        <v>0</v>
      </c>
      <c r="AC32" s="82">
        <v>0</v>
      </c>
      <c r="AD32" s="83">
        <v>1.96</v>
      </c>
    </row>
    <row r="33" spans="1:30">
      <c r="C33" s="81" t="s">
        <v>402</v>
      </c>
      <c r="D33" s="82">
        <v>0</v>
      </c>
      <c r="E33" s="82">
        <v>0</v>
      </c>
      <c r="F33" s="82">
        <v>0</v>
      </c>
      <c r="G33" s="82">
        <v>0.02</v>
      </c>
      <c r="H33" s="82">
        <v>0.39</v>
      </c>
      <c r="I33" s="82">
        <v>0.06</v>
      </c>
      <c r="J33" s="82">
        <v>0</v>
      </c>
      <c r="K33" s="82">
        <v>0</v>
      </c>
      <c r="L33" s="82">
        <v>0</v>
      </c>
      <c r="M33" s="82">
        <v>0</v>
      </c>
      <c r="N33" s="82">
        <v>0</v>
      </c>
      <c r="O33" s="82">
        <v>0</v>
      </c>
      <c r="P33" s="82">
        <v>0</v>
      </c>
      <c r="Q33" s="82">
        <v>0.05</v>
      </c>
      <c r="R33" s="82">
        <v>0</v>
      </c>
      <c r="S33" s="82">
        <v>0</v>
      </c>
      <c r="T33" s="82">
        <v>0</v>
      </c>
      <c r="U33" s="82">
        <v>0</v>
      </c>
      <c r="V33" s="82">
        <v>0</v>
      </c>
      <c r="W33" s="82">
        <v>0</v>
      </c>
      <c r="X33" s="82">
        <v>0</v>
      </c>
      <c r="Y33" s="82">
        <v>0</v>
      </c>
      <c r="Z33" s="82">
        <v>0</v>
      </c>
      <c r="AA33" s="82">
        <v>0</v>
      </c>
      <c r="AB33" s="82">
        <v>0</v>
      </c>
      <c r="AC33" s="82">
        <v>0</v>
      </c>
      <c r="AD33" s="83">
        <v>0.52</v>
      </c>
    </row>
    <row r="34" spans="1:30">
      <c r="C34" s="81" t="s">
        <v>410</v>
      </c>
      <c r="D34" s="82">
        <v>0</v>
      </c>
      <c r="E34" s="82">
        <v>0</v>
      </c>
      <c r="F34" s="82">
        <v>0</v>
      </c>
      <c r="G34" s="85">
        <v>1.17</v>
      </c>
      <c r="H34" s="82">
        <v>0</v>
      </c>
      <c r="I34" s="82">
        <v>0</v>
      </c>
      <c r="J34" s="82">
        <v>0</v>
      </c>
      <c r="K34" s="82">
        <v>0.2</v>
      </c>
      <c r="L34" s="82">
        <v>0</v>
      </c>
      <c r="M34" s="82">
        <v>0</v>
      </c>
      <c r="N34" s="82">
        <v>0</v>
      </c>
      <c r="O34" s="82">
        <v>0.18</v>
      </c>
      <c r="P34" s="82">
        <v>0</v>
      </c>
      <c r="Q34" s="82">
        <v>0</v>
      </c>
      <c r="R34" s="82">
        <v>0</v>
      </c>
      <c r="S34" s="82">
        <v>0</v>
      </c>
      <c r="T34" s="82">
        <v>0</v>
      </c>
      <c r="U34" s="82">
        <v>0</v>
      </c>
      <c r="V34" s="82">
        <v>0</v>
      </c>
      <c r="W34" s="82">
        <v>0</v>
      </c>
      <c r="X34" s="82">
        <v>0</v>
      </c>
      <c r="Y34" s="82">
        <v>0</v>
      </c>
      <c r="Z34" s="82">
        <v>0</v>
      </c>
      <c r="AA34" s="82">
        <v>0</v>
      </c>
      <c r="AB34" s="82">
        <v>0</v>
      </c>
      <c r="AC34" s="82">
        <v>0</v>
      </c>
      <c r="AD34" s="83">
        <v>1.55</v>
      </c>
    </row>
    <row r="35" spans="1:30">
      <c r="C35" s="84" t="s">
        <v>38</v>
      </c>
      <c r="D35" s="83">
        <v>354</v>
      </c>
      <c r="E35" s="83">
        <v>387</v>
      </c>
      <c r="F35" s="83">
        <v>356.46</v>
      </c>
      <c r="G35" s="83">
        <v>568.96</v>
      </c>
      <c r="H35" s="83">
        <v>609.46</v>
      </c>
      <c r="I35" s="83">
        <v>408.61</v>
      </c>
      <c r="J35" s="83">
        <v>430.69</v>
      </c>
      <c r="K35" s="83">
        <v>391.96</v>
      </c>
      <c r="L35" s="83">
        <v>206.12</v>
      </c>
      <c r="M35" s="83">
        <v>65.22</v>
      </c>
      <c r="N35" s="83">
        <v>149</v>
      </c>
      <c r="O35" s="83">
        <v>192.29</v>
      </c>
      <c r="P35" s="83">
        <v>294.24</v>
      </c>
      <c r="Q35" s="83">
        <v>401.01</v>
      </c>
      <c r="R35" s="83">
        <v>315.25</v>
      </c>
      <c r="S35" s="83">
        <v>307.14</v>
      </c>
      <c r="T35" s="83">
        <v>255.58</v>
      </c>
      <c r="U35" s="83">
        <v>289.08</v>
      </c>
      <c r="V35" s="83">
        <v>231.93</v>
      </c>
      <c r="W35" s="83">
        <v>186.98</v>
      </c>
      <c r="X35" s="83">
        <v>222.42</v>
      </c>
      <c r="Y35" s="83">
        <v>164.87</v>
      </c>
      <c r="Z35" s="83">
        <v>146.13999999999999</v>
      </c>
      <c r="AA35" s="83">
        <v>99.27</v>
      </c>
      <c r="AB35" s="83">
        <v>99.86</v>
      </c>
      <c r="AC35" s="83">
        <v>73.02</v>
      </c>
      <c r="AD35" s="83">
        <v>7206.57</v>
      </c>
    </row>
    <row r="38" spans="1:30" ht="12.75">
      <c r="C38" s="418" t="s">
        <v>37</v>
      </c>
      <c r="D38" s="233">
        <v>202052</v>
      </c>
      <c r="E38" s="233">
        <v>202101</v>
      </c>
      <c r="F38" s="233">
        <v>202102</v>
      </c>
      <c r="G38" s="233">
        <v>202103</v>
      </c>
      <c r="H38" s="233">
        <v>202104</v>
      </c>
      <c r="I38" s="233">
        <v>202105</v>
      </c>
      <c r="J38" s="233">
        <v>202106</v>
      </c>
      <c r="K38" s="233">
        <v>202107</v>
      </c>
      <c r="L38" s="233">
        <v>202108</v>
      </c>
      <c r="M38" s="233">
        <v>202109</v>
      </c>
      <c r="N38" s="233">
        <v>202110</v>
      </c>
      <c r="O38" s="233">
        <v>202111</v>
      </c>
      <c r="P38" s="233">
        <v>202112</v>
      </c>
      <c r="Q38" s="233">
        <v>202113</v>
      </c>
      <c r="R38" s="233">
        <v>202114</v>
      </c>
      <c r="S38" s="233">
        <v>202115</v>
      </c>
      <c r="T38" s="233">
        <v>202116</v>
      </c>
      <c r="U38" s="233">
        <v>202117</v>
      </c>
      <c r="V38" s="233">
        <v>202118</v>
      </c>
      <c r="W38" s="233">
        <v>202119</v>
      </c>
      <c r="X38" s="233">
        <v>202120</v>
      </c>
      <c r="Y38" s="233">
        <v>202121</v>
      </c>
      <c r="Z38" s="233">
        <v>202122</v>
      </c>
      <c r="AA38" s="233">
        <v>202123</v>
      </c>
      <c r="AB38" s="233">
        <v>202124</v>
      </c>
      <c r="AC38" s="233">
        <v>202125</v>
      </c>
      <c r="AD38" s="418" t="s">
        <v>38</v>
      </c>
    </row>
    <row r="39" spans="1:30" ht="12.75">
      <c r="A39" s="113">
        <v>44220</v>
      </c>
      <c r="C39" s="419"/>
      <c r="D39" s="112">
        <v>44219</v>
      </c>
      <c r="E39" s="112">
        <v>44226</v>
      </c>
      <c r="F39" s="112">
        <v>44233</v>
      </c>
      <c r="G39" s="112">
        <v>44240</v>
      </c>
      <c r="H39" s="112">
        <v>44247</v>
      </c>
      <c r="I39" s="112">
        <v>44254</v>
      </c>
      <c r="J39" s="112">
        <v>44261</v>
      </c>
      <c r="K39" s="112">
        <v>44268</v>
      </c>
      <c r="L39" s="112">
        <v>44275</v>
      </c>
      <c r="M39" s="112">
        <v>44282</v>
      </c>
      <c r="N39" s="112">
        <v>44289</v>
      </c>
      <c r="O39" s="112">
        <v>44296</v>
      </c>
      <c r="P39" s="112">
        <v>44303</v>
      </c>
      <c r="Q39" s="112">
        <v>44310</v>
      </c>
      <c r="R39" s="112">
        <v>44317</v>
      </c>
      <c r="S39" s="112">
        <v>44324</v>
      </c>
      <c r="T39" s="112">
        <v>44331</v>
      </c>
      <c r="U39" s="112">
        <v>44338</v>
      </c>
      <c r="V39" s="112">
        <v>44345</v>
      </c>
      <c r="W39" s="112">
        <v>44352</v>
      </c>
      <c r="X39" s="112">
        <v>44359</v>
      </c>
      <c r="Y39" s="112">
        <v>44366</v>
      </c>
      <c r="Z39" s="112">
        <v>44373</v>
      </c>
      <c r="AA39" s="112">
        <v>44380</v>
      </c>
      <c r="AB39" s="112">
        <v>44387</v>
      </c>
      <c r="AC39" s="112">
        <v>44394</v>
      </c>
      <c r="AD39" s="419"/>
    </row>
    <row r="40" spans="1:30">
      <c r="C40" s="81" t="s">
        <v>40</v>
      </c>
      <c r="D40" s="85">
        <v>170</v>
      </c>
      <c r="E40" s="85">
        <v>34</v>
      </c>
      <c r="F40" s="85">
        <v>132.02000000000001</v>
      </c>
      <c r="G40" s="85">
        <v>97.18</v>
      </c>
      <c r="H40" s="85">
        <v>52.65</v>
      </c>
      <c r="I40" s="85">
        <v>30.7</v>
      </c>
      <c r="J40" s="82">
        <v>9.24</v>
      </c>
      <c r="K40" s="82">
        <v>15.71</v>
      </c>
      <c r="L40" s="82">
        <v>16.18</v>
      </c>
      <c r="M40" s="82">
        <v>88.38</v>
      </c>
      <c r="N40" s="82">
        <v>74.569999999999993</v>
      </c>
      <c r="O40" s="82">
        <v>57.53</v>
      </c>
      <c r="P40" s="82">
        <v>80.22</v>
      </c>
      <c r="Q40" s="82">
        <v>51.68</v>
      </c>
      <c r="R40" s="82">
        <v>50.79</v>
      </c>
      <c r="S40" s="82">
        <v>67.28</v>
      </c>
      <c r="T40" s="82">
        <v>76.540000000000006</v>
      </c>
      <c r="U40" s="82">
        <v>46.49</v>
      </c>
      <c r="V40" s="82">
        <v>33.619999999999997</v>
      </c>
      <c r="W40" s="82">
        <v>40.33</v>
      </c>
      <c r="X40" s="82">
        <v>45.17</v>
      </c>
      <c r="Y40" s="82">
        <v>40.369999999999997</v>
      </c>
      <c r="Z40" s="82">
        <v>19.45</v>
      </c>
      <c r="AA40" s="82">
        <v>27.87</v>
      </c>
      <c r="AB40" s="82">
        <v>16.920000000000002</v>
      </c>
      <c r="AC40" s="82">
        <v>14.48</v>
      </c>
      <c r="AD40" s="83">
        <v>1389.4</v>
      </c>
    </row>
    <row r="41" spans="1:30">
      <c r="C41" s="81" t="s">
        <v>338</v>
      </c>
      <c r="D41" s="85">
        <v>91</v>
      </c>
      <c r="E41" s="85">
        <v>52</v>
      </c>
      <c r="F41" s="85">
        <v>100.1</v>
      </c>
      <c r="G41" s="85">
        <v>86.06</v>
      </c>
      <c r="H41" s="85">
        <v>44.43</v>
      </c>
      <c r="I41" s="82">
        <v>89.88</v>
      </c>
      <c r="J41" s="82">
        <v>111.26</v>
      </c>
      <c r="K41" s="82">
        <v>52.45</v>
      </c>
      <c r="L41" s="82">
        <v>29.04</v>
      </c>
      <c r="M41" s="82">
        <v>22.85</v>
      </c>
      <c r="N41" s="82">
        <v>15.54</v>
      </c>
      <c r="O41" s="82">
        <v>69.900000000000006</v>
      </c>
      <c r="P41" s="82">
        <v>53.58</v>
      </c>
      <c r="Q41" s="82">
        <v>60.37</v>
      </c>
      <c r="R41" s="82">
        <v>85.34</v>
      </c>
      <c r="S41" s="82">
        <v>55.12</v>
      </c>
      <c r="T41" s="82">
        <v>56.98</v>
      </c>
      <c r="U41" s="82">
        <v>53.72</v>
      </c>
      <c r="V41" s="82">
        <v>48.27</v>
      </c>
      <c r="W41" s="82">
        <v>73.55</v>
      </c>
      <c r="X41" s="82">
        <v>48.61</v>
      </c>
      <c r="Y41" s="82">
        <v>40.590000000000003</v>
      </c>
      <c r="Z41" s="82">
        <v>38.130000000000003</v>
      </c>
      <c r="AA41" s="82">
        <v>45.71</v>
      </c>
      <c r="AB41" s="82">
        <v>30.98</v>
      </c>
      <c r="AC41" s="82">
        <v>30.47</v>
      </c>
      <c r="AD41" s="83">
        <v>1485.91</v>
      </c>
    </row>
    <row r="42" spans="1:30">
      <c r="C42" s="81" t="s">
        <v>191</v>
      </c>
      <c r="D42" s="85">
        <v>82</v>
      </c>
      <c r="E42" s="85">
        <v>10</v>
      </c>
      <c r="F42" s="85">
        <v>71.459999999999994</v>
      </c>
      <c r="G42" s="85">
        <v>70.58</v>
      </c>
      <c r="H42" s="85">
        <v>37.1</v>
      </c>
      <c r="I42" s="82">
        <v>64.83</v>
      </c>
      <c r="J42" s="82">
        <v>21.82</v>
      </c>
      <c r="K42" s="82">
        <v>49.8</v>
      </c>
      <c r="L42" s="82">
        <v>0.38</v>
      </c>
      <c r="M42" s="82">
        <v>0</v>
      </c>
      <c r="N42" s="82">
        <v>0.28000000000000003</v>
      </c>
      <c r="O42" s="82">
        <v>1.64</v>
      </c>
      <c r="P42" s="82">
        <v>55.2</v>
      </c>
      <c r="Q42" s="82">
        <v>54.15</v>
      </c>
      <c r="R42" s="82">
        <v>37.700000000000003</v>
      </c>
      <c r="S42" s="82">
        <v>21.19</v>
      </c>
      <c r="T42" s="82">
        <v>35.090000000000003</v>
      </c>
      <c r="U42" s="82">
        <v>28.94</v>
      </c>
      <c r="V42" s="82">
        <v>5.44</v>
      </c>
      <c r="W42" s="82">
        <v>7.16</v>
      </c>
      <c r="X42" s="82">
        <v>1.9</v>
      </c>
      <c r="Y42" s="82">
        <v>0</v>
      </c>
      <c r="Z42" s="82">
        <v>0.02</v>
      </c>
      <c r="AA42" s="82">
        <v>0</v>
      </c>
      <c r="AB42" s="82">
        <v>0</v>
      </c>
      <c r="AC42" s="82">
        <v>0</v>
      </c>
      <c r="AD42" s="83">
        <v>656.66</v>
      </c>
    </row>
    <row r="43" spans="1:30">
      <c r="C43" s="81" t="s">
        <v>39</v>
      </c>
      <c r="D43" s="85">
        <v>63</v>
      </c>
      <c r="E43" s="85">
        <v>29</v>
      </c>
      <c r="F43" s="85">
        <v>68.819999999999993</v>
      </c>
      <c r="G43" s="85">
        <v>30.49</v>
      </c>
      <c r="H43" s="82">
        <v>26.08</v>
      </c>
      <c r="I43" s="82">
        <v>4.21</v>
      </c>
      <c r="J43" s="82">
        <v>0.45</v>
      </c>
      <c r="K43" s="82">
        <v>0.11</v>
      </c>
      <c r="L43" s="82">
        <v>5.15</v>
      </c>
      <c r="M43" s="82">
        <v>24.26</v>
      </c>
      <c r="N43" s="82">
        <v>44.92</v>
      </c>
      <c r="O43" s="82">
        <v>21.46</v>
      </c>
      <c r="P43" s="82">
        <v>18.12</v>
      </c>
      <c r="Q43" s="82">
        <v>9.94</v>
      </c>
      <c r="R43" s="82">
        <v>9.1</v>
      </c>
      <c r="S43" s="82">
        <v>26.91</v>
      </c>
      <c r="T43" s="82">
        <v>6.48</v>
      </c>
      <c r="U43" s="82">
        <v>2.81</v>
      </c>
      <c r="V43" s="82">
        <v>0</v>
      </c>
      <c r="W43" s="82">
        <v>0</v>
      </c>
      <c r="X43" s="82">
        <v>0.02</v>
      </c>
      <c r="Y43" s="82">
        <v>0</v>
      </c>
      <c r="Z43" s="82">
        <v>0</v>
      </c>
      <c r="AA43" s="82">
        <v>0.02</v>
      </c>
      <c r="AB43" s="82">
        <v>0.03</v>
      </c>
      <c r="AC43" s="82">
        <v>0</v>
      </c>
      <c r="AD43" s="83">
        <v>391.36</v>
      </c>
    </row>
    <row r="44" spans="1:30">
      <c r="C44" s="81" t="s">
        <v>34</v>
      </c>
      <c r="D44" s="85">
        <v>48</v>
      </c>
      <c r="E44" s="85">
        <v>63</v>
      </c>
      <c r="F44" s="85">
        <v>192.81</v>
      </c>
      <c r="G44" s="85">
        <v>156.08000000000001</v>
      </c>
      <c r="H44" s="85">
        <v>83.76</v>
      </c>
      <c r="I44" s="82">
        <v>100.32</v>
      </c>
      <c r="J44" s="82">
        <v>143.04</v>
      </c>
      <c r="K44" s="82">
        <v>64.64</v>
      </c>
      <c r="L44" s="82">
        <v>23.57</v>
      </c>
      <c r="M44" s="82">
        <v>19.86</v>
      </c>
      <c r="N44" s="82">
        <v>22.52</v>
      </c>
      <c r="O44" s="82">
        <v>108.34</v>
      </c>
      <c r="P44" s="82">
        <v>173.77</v>
      </c>
      <c r="Q44" s="82">
        <v>82.32</v>
      </c>
      <c r="R44" s="82">
        <v>69.239999999999995</v>
      </c>
      <c r="S44" s="82">
        <v>53.11</v>
      </c>
      <c r="T44" s="82">
        <v>65.09</v>
      </c>
      <c r="U44" s="82">
        <v>58.2</v>
      </c>
      <c r="V44" s="82">
        <v>72.819999999999993</v>
      </c>
      <c r="W44" s="82">
        <v>72.23</v>
      </c>
      <c r="X44" s="82">
        <v>56.8</v>
      </c>
      <c r="Y44" s="82">
        <v>63.52</v>
      </c>
      <c r="Z44" s="82">
        <v>46.76</v>
      </c>
      <c r="AA44" s="82">
        <v>17</v>
      </c>
      <c r="AB44" s="82">
        <v>23.39</v>
      </c>
      <c r="AC44" s="82">
        <v>28.84</v>
      </c>
      <c r="AD44" s="83">
        <v>1909.03</v>
      </c>
    </row>
    <row r="45" spans="1:30">
      <c r="C45" s="81" t="s">
        <v>400</v>
      </c>
      <c r="D45" s="85">
        <v>23</v>
      </c>
      <c r="E45" s="85">
        <v>15</v>
      </c>
      <c r="F45" s="85">
        <v>18.829999999999998</v>
      </c>
      <c r="G45" s="85">
        <v>24.96</v>
      </c>
      <c r="H45" s="85">
        <v>37.19</v>
      </c>
      <c r="I45" s="85">
        <v>51.89</v>
      </c>
      <c r="J45" s="85">
        <v>56.54</v>
      </c>
      <c r="K45" s="85">
        <v>16.09</v>
      </c>
      <c r="L45" s="85">
        <v>6.08</v>
      </c>
      <c r="M45" s="82">
        <v>11.5</v>
      </c>
      <c r="N45" s="82">
        <v>14.77</v>
      </c>
      <c r="O45" s="82">
        <v>27.31</v>
      </c>
      <c r="P45" s="82">
        <v>20.57</v>
      </c>
      <c r="Q45" s="82">
        <v>19.079999999999998</v>
      </c>
      <c r="R45" s="82">
        <v>22.1</v>
      </c>
      <c r="S45" s="82">
        <v>23.03</v>
      </c>
      <c r="T45" s="82">
        <v>29.43</v>
      </c>
      <c r="U45" s="82">
        <v>28.72</v>
      </c>
      <c r="V45" s="82">
        <v>24.81</v>
      </c>
      <c r="W45" s="82">
        <v>27.82</v>
      </c>
      <c r="X45" s="82">
        <v>18.850000000000001</v>
      </c>
      <c r="Y45" s="82">
        <v>19.28</v>
      </c>
      <c r="Z45" s="82">
        <v>17.63</v>
      </c>
      <c r="AA45" s="82">
        <v>22.79</v>
      </c>
      <c r="AB45" s="82">
        <v>22.54</v>
      </c>
      <c r="AC45" s="82">
        <v>14.74</v>
      </c>
      <c r="AD45" s="83">
        <v>614.58000000000004</v>
      </c>
    </row>
    <row r="46" spans="1:30">
      <c r="C46" s="81" t="s">
        <v>470</v>
      </c>
      <c r="D46" s="85">
        <v>14</v>
      </c>
      <c r="E46" s="85">
        <v>40</v>
      </c>
      <c r="F46" s="85">
        <v>88.84</v>
      </c>
      <c r="G46" s="85">
        <v>60.28</v>
      </c>
      <c r="H46" s="85">
        <v>39.22</v>
      </c>
      <c r="I46" s="82">
        <v>29.26</v>
      </c>
      <c r="J46" s="82">
        <v>71.59</v>
      </c>
      <c r="K46" s="82">
        <v>21.13</v>
      </c>
      <c r="L46" s="82">
        <v>8.0500000000000007</v>
      </c>
      <c r="M46" s="82">
        <v>1.44</v>
      </c>
      <c r="N46" s="82">
        <v>17.600000000000001</v>
      </c>
      <c r="O46" s="82">
        <v>28.32</v>
      </c>
      <c r="P46" s="82">
        <v>41.3</v>
      </c>
      <c r="Q46" s="82">
        <v>40.97</v>
      </c>
      <c r="R46" s="82">
        <v>22.74</v>
      </c>
      <c r="S46" s="82">
        <v>26.84</v>
      </c>
      <c r="T46" s="82">
        <v>28.99</v>
      </c>
      <c r="U46" s="82">
        <v>28.96</v>
      </c>
      <c r="V46" s="82">
        <v>27.63</v>
      </c>
      <c r="W46" s="82">
        <v>27.76</v>
      </c>
      <c r="X46" s="82">
        <v>19.05</v>
      </c>
      <c r="Y46" s="82">
        <v>16.89</v>
      </c>
      <c r="Z46" s="82">
        <v>10.07</v>
      </c>
      <c r="AA46" s="82">
        <v>18.350000000000001</v>
      </c>
      <c r="AB46" s="82">
        <v>4.01</v>
      </c>
      <c r="AC46" s="82">
        <v>8.6</v>
      </c>
      <c r="AD46" s="83">
        <v>741.9</v>
      </c>
    </row>
    <row r="47" spans="1:30">
      <c r="C47" s="81" t="s">
        <v>41</v>
      </c>
      <c r="D47" s="85">
        <v>2</v>
      </c>
      <c r="E47" s="85">
        <v>2</v>
      </c>
      <c r="F47" s="85">
        <v>4</v>
      </c>
      <c r="G47" s="85">
        <v>5.46</v>
      </c>
      <c r="H47" s="85">
        <v>1.94</v>
      </c>
      <c r="I47" s="85">
        <v>25.39</v>
      </c>
      <c r="J47" s="82">
        <v>1.28</v>
      </c>
      <c r="K47" s="82">
        <v>0.12</v>
      </c>
      <c r="L47" s="82">
        <v>0.23</v>
      </c>
      <c r="M47" s="82">
        <v>0</v>
      </c>
      <c r="N47" s="82">
        <v>7.71</v>
      </c>
      <c r="O47" s="82">
        <v>8.9</v>
      </c>
      <c r="P47" s="82">
        <v>3.43</v>
      </c>
      <c r="Q47" s="82">
        <v>7.15</v>
      </c>
      <c r="R47" s="82">
        <v>19.13</v>
      </c>
      <c r="S47" s="82">
        <v>4.55</v>
      </c>
      <c r="T47" s="82">
        <v>3.9</v>
      </c>
      <c r="U47" s="82">
        <v>3.78</v>
      </c>
      <c r="V47" s="82">
        <v>5.47</v>
      </c>
      <c r="W47" s="82">
        <v>1.0900000000000001</v>
      </c>
      <c r="X47" s="82">
        <v>2</v>
      </c>
      <c r="Y47" s="82">
        <v>2.89</v>
      </c>
      <c r="Z47" s="82">
        <v>0</v>
      </c>
      <c r="AA47" s="82">
        <v>2.36</v>
      </c>
      <c r="AB47" s="82">
        <v>0.22</v>
      </c>
      <c r="AC47" s="82">
        <v>0.99</v>
      </c>
      <c r="AD47" s="83">
        <v>116</v>
      </c>
    </row>
    <row r="48" spans="1:30">
      <c r="C48" s="81" t="s">
        <v>35</v>
      </c>
      <c r="D48" s="82">
        <v>0</v>
      </c>
      <c r="E48" s="85">
        <v>3</v>
      </c>
      <c r="F48" s="82">
        <v>0</v>
      </c>
      <c r="G48" s="82">
        <v>0</v>
      </c>
      <c r="H48" s="82">
        <v>0</v>
      </c>
      <c r="I48" s="82">
        <v>0</v>
      </c>
      <c r="J48" s="82">
        <v>0</v>
      </c>
      <c r="K48" s="82">
        <v>0</v>
      </c>
      <c r="L48" s="82">
        <v>0</v>
      </c>
      <c r="M48" s="82">
        <v>0</v>
      </c>
      <c r="N48" s="82">
        <v>0</v>
      </c>
      <c r="O48" s="82">
        <v>0</v>
      </c>
      <c r="P48" s="82">
        <v>0</v>
      </c>
      <c r="Q48" s="82">
        <v>0</v>
      </c>
      <c r="R48" s="82">
        <v>0</v>
      </c>
      <c r="S48" s="82">
        <v>0</v>
      </c>
      <c r="T48" s="82">
        <v>0</v>
      </c>
      <c r="U48" s="82">
        <v>0</v>
      </c>
      <c r="V48" s="82">
        <v>0</v>
      </c>
      <c r="W48" s="82">
        <v>0</v>
      </c>
      <c r="X48" s="82">
        <v>0</v>
      </c>
      <c r="Y48" s="82">
        <v>0</v>
      </c>
      <c r="Z48" s="82">
        <v>0</v>
      </c>
      <c r="AA48" s="82">
        <v>0</v>
      </c>
      <c r="AB48" s="82">
        <v>0</v>
      </c>
      <c r="AC48" s="82">
        <v>0</v>
      </c>
      <c r="AD48" s="83">
        <v>3</v>
      </c>
    </row>
    <row r="49" spans="1:30">
      <c r="C49" s="81" t="s">
        <v>42</v>
      </c>
      <c r="D49" s="82">
        <v>0</v>
      </c>
      <c r="E49" s="85">
        <v>2</v>
      </c>
      <c r="F49" s="85">
        <v>1</v>
      </c>
      <c r="G49" s="85">
        <v>1.06</v>
      </c>
      <c r="H49" s="85">
        <v>2</v>
      </c>
      <c r="I49" s="85">
        <v>1</v>
      </c>
      <c r="J49" s="82">
        <v>0.28999999999999998</v>
      </c>
      <c r="K49" s="82">
        <v>0</v>
      </c>
      <c r="L49" s="82">
        <v>0</v>
      </c>
      <c r="M49" s="82">
        <v>0</v>
      </c>
      <c r="N49" s="82">
        <v>0</v>
      </c>
      <c r="O49" s="82">
        <v>0.13</v>
      </c>
      <c r="P49" s="82">
        <v>2.98</v>
      </c>
      <c r="Q49" s="82">
        <v>0.47</v>
      </c>
      <c r="R49" s="82">
        <v>0.2</v>
      </c>
      <c r="S49" s="82">
        <v>0</v>
      </c>
      <c r="T49" s="82">
        <v>0.02</v>
      </c>
      <c r="U49" s="82">
        <v>0</v>
      </c>
      <c r="V49" s="82">
        <v>0</v>
      </c>
      <c r="W49" s="82">
        <v>0</v>
      </c>
      <c r="X49" s="82">
        <v>0</v>
      </c>
      <c r="Y49" s="82">
        <v>0</v>
      </c>
      <c r="Z49" s="82">
        <v>0</v>
      </c>
      <c r="AA49" s="82">
        <v>0</v>
      </c>
      <c r="AB49" s="82">
        <v>0</v>
      </c>
      <c r="AC49" s="82">
        <v>0</v>
      </c>
      <c r="AD49" s="83">
        <v>11.17</v>
      </c>
    </row>
    <row r="50" spans="1:30">
      <c r="C50" s="81" t="s">
        <v>345</v>
      </c>
      <c r="D50" s="82">
        <v>0</v>
      </c>
      <c r="E50" s="82">
        <v>0</v>
      </c>
      <c r="F50" s="85">
        <v>2.1</v>
      </c>
      <c r="G50" s="82">
        <v>0</v>
      </c>
      <c r="H50" s="82">
        <v>0</v>
      </c>
      <c r="I50" s="82">
        <v>0</v>
      </c>
      <c r="J50" s="82">
        <v>0</v>
      </c>
      <c r="K50" s="82">
        <v>0</v>
      </c>
      <c r="L50" s="82">
        <v>0.34</v>
      </c>
      <c r="M50" s="82">
        <v>0.56000000000000005</v>
      </c>
      <c r="N50" s="82">
        <v>0.92</v>
      </c>
      <c r="O50" s="82">
        <v>0.48</v>
      </c>
      <c r="P50" s="82">
        <v>1.76</v>
      </c>
      <c r="Q50" s="82">
        <v>0.44</v>
      </c>
      <c r="R50" s="82">
        <v>0</v>
      </c>
      <c r="S50" s="82">
        <v>0</v>
      </c>
      <c r="T50" s="82">
        <v>0.11</v>
      </c>
      <c r="U50" s="82">
        <v>0.27</v>
      </c>
      <c r="V50" s="82">
        <v>0</v>
      </c>
      <c r="W50" s="82">
        <v>0</v>
      </c>
      <c r="X50" s="82">
        <v>7.0000000000000007E-2</v>
      </c>
      <c r="Y50" s="82">
        <v>0</v>
      </c>
      <c r="Z50" s="82">
        <v>0</v>
      </c>
      <c r="AA50" s="82">
        <v>0</v>
      </c>
      <c r="AB50" s="82">
        <v>0</v>
      </c>
      <c r="AC50" s="82">
        <v>0.2</v>
      </c>
      <c r="AD50" s="83">
        <v>7.26</v>
      </c>
    </row>
    <row r="51" spans="1:30">
      <c r="C51" s="81" t="s">
        <v>410</v>
      </c>
      <c r="D51" s="82">
        <v>0</v>
      </c>
      <c r="E51" s="82">
        <v>0</v>
      </c>
      <c r="F51" s="85">
        <v>1.17</v>
      </c>
      <c r="G51" s="82">
        <v>0</v>
      </c>
      <c r="H51" s="82">
        <v>0</v>
      </c>
      <c r="I51" s="82">
        <v>0.15</v>
      </c>
      <c r="J51" s="82">
        <v>0.06</v>
      </c>
      <c r="K51" s="82">
        <v>0</v>
      </c>
      <c r="L51" s="82">
        <v>0</v>
      </c>
      <c r="M51" s="82">
        <v>0</v>
      </c>
      <c r="N51" s="82">
        <v>0.18</v>
      </c>
      <c r="O51" s="82">
        <v>0</v>
      </c>
      <c r="P51" s="82">
        <v>0</v>
      </c>
      <c r="Q51" s="82">
        <v>0</v>
      </c>
      <c r="R51" s="82">
        <v>0</v>
      </c>
      <c r="S51" s="82">
        <v>0</v>
      </c>
      <c r="T51" s="82">
        <v>0</v>
      </c>
      <c r="U51" s="82">
        <v>0</v>
      </c>
      <c r="V51" s="82">
        <v>0</v>
      </c>
      <c r="W51" s="82">
        <v>0</v>
      </c>
      <c r="X51" s="82">
        <v>0</v>
      </c>
      <c r="Y51" s="82">
        <v>0</v>
      </c>
      <c r="Z51" s="82">
        <v>0</v>
      </c>
      <c r="AA51" s="82">
        <v>0</v>
      </c>
      <c r="AB51" s="82">
        <v>0</v>
      </c>
      <c r="AC51" s="82">
        <v>0</v>
      </c>
      <c r="AD51" s="83">
        <v>1.55</v>
      </c>
    </row>
    <row r="52" spans="1:30">
      <c r="C52" s="81" t="s">
        <v>401</v>
      </c>
      <c r="D52" s="82">
        <v>0</v>
      </c>
      <c r="E52" s="82">
        <v>0</v>
      </c>
      <c r="F52" s="82">
        <v>0.42</v>
      </c>
      <c r="G52" s="82">
        <v>0</v>
      </c>
      <c r="H52" s="82">
        <v>0</v>
      </c>
      <c r="I52" s="82">
        <v>0</v>
      </c>
      <c r="J52" s="82">
        <v>0</v>
      </c>
      <c r="K52" s="82">
        <v>0</v>
      </c>
      <c r="L52" s="82">
        <v>0</v>
      </c>
      <c r="M52" s="82">
        <v>0</v>
      </c>
      <c r="N52" s="82">
        <v>0</v>
      </c>
      <c r="O52" s="82">
        <v>0</v>
      </c>
      <c r="P52" s="82">
        <v>0.8</v>
      </c>
      <c r="Q52" s="82">
        <v>0.38</v>
      </c>
      <c r="R52" s="82">
        <v>0.08</v>
      </c>
      <c r="S52" s="82">
        <v>0.26</v>
      </c>
      <c r="T52" s="82">
        <v>0</v>
      </c>
      <c r="U52" s="82">
        <v>0</v>
      </c>
      <c r="V52" s="82">
        <v>0</v>
      </c>
      <c r="W52" s="82">
        <v>0</v>
      </c>
      <c r="X52" s="82">
        <v>0</v>
      </c>
      <c r="Y52" s="82">
        <v>0</v>
      </c>
      <c r="Z52" s="82">
        <v>0.44</v>
      </c>
      <c r="AA52" s="82">
        <v>0</v>
      </c>
      <c r="AB52" s="82">
        <v>0</v>
      </c>
      <c r="AC52" s="82">
        <v>0</v>
      </c>
      <c r="AD52" s="83">
        <v>2.38</v>
      </c>
    </row>
    <row r="53" spans="1:30">
      <c r="C53" s="81" t="s">
        <v>402</v>
      </c>
      <c r="D53" s="82">
        <v>0</v>
      </c>
      <c r="E53" s="82">
        <v>0</v>
      </c>
      <c r="F53" s="82">
        <v>0</v>
      </c>
      <c r="G53" s="82">
        <v>0.39</v>
      </c>
      <c r="H53" s="82">
        <v>0.06</v>
      </c>
      <c r="I53" s="82">
        <v>0</v>
      </c>
      <c r="J53" s="82">
        <v>0</v>
      </c>
      <c r="K53" s="82">
        <v>0</v>
      </c>
      <c r="L53" s="82">
        <v>0</v>
      </c>
      <c r="M53" s="82">
        <v>0</v>
      </c>
      <c r="N53" s="82">
        <v>0</v>
      </c>
      <c r="O53" s="82">
        <v>0</v>
      </c>
      <c r="P53" s="82">
        <v>7.0000000000000007E-2</v>
      </c>
      <c r="Q53" s="82">
        <v>0</v>
      </c>
      <c r="R53" s="82">
        <v>0</v>
      </c>
      <c r="S53" s="82">
        <v>0.03</v>
      </c>
      <c r="T53" s="82">
        <v>0</v>
      </c>
      <c r="U53" s="82">
        <v>0</v>
      </c>
      <c r="V53" s="82">
        <v>0</v>
      </c>
      <c r="W53" s="82">
        <v>0</v>
      </c>
      <c r="X53" s="82">
        <v>0</v>
      </c>
      <c r="Y53" s="82">
        <v>0</v>
      </c>
      <c r="Z53" s="82">
        <v>0.02</v>
      </c>
      <c r="AA53" s="82">
        <v>0</v>
      </c>
      <c r="AB53" s="82">
        <v>0</v>
      </c>
      <c r="AC53" s="82">
        <v>0</v>
      </c>
      <c r="AD53" s="83">
        <v>0.56999999999999995</v>
      </c>
    </row>
    <row r="54" spans="1:30">
      <c r="C54" s="84" t="s">
        <v>38</v>
      </c>
      <c r="D54" s="83">
        <v>493</v>
      </c>
      <c r="E54" s="83">
        <v>250</v>
      </c>
      <c r="F54" s="83">
        <v>681.55</v>
      </c>
      <c r="G54" s="83">
        <v>532.54</v>
      </c>
      <c r="H54" s="83">
        <v>324.42</v>
      </c>
      <c r="I54" s="83">
        <v>397.65</v>
      </c>
      <c r="J54" s="83">
        <v>415.57</v>
      </c>
      <c r="K54" s="83">
        <v>220.05</v>
      </c>
      <c r="L54" s="83">
        <v>89.03</v>
      </c>
      <c r="M54" s="83">
        <v>168.87</v>
      </c>
      <c r="N54" s="83">
        <v>199.01</v>
      </c>
      <c r="O54" s="83">
        <v>324.02999999999997</v>
      </c>
      <c r="P54" s="83">
        <v>451.8</v>
      </c>
      <c r="Q54" s="83">
        <v>326.94</v>
      </c>
      <c r="R54" s="83">
        <v>316.43</v>
      </c>
      <c r="S54" s="83">
        <v>278.31</v>
      </c>
      <c r="T54" s="83">
        <v>302.63</v>
      </c>
      <c r="U54" s="83">
        <v>251.89</v>
      </c>
      <c r="V54" s="83">
        <v>218.06</v>
      </c>
      <c r="W54" s="83">
        <v>249.94</v>
      </c>
      <c r="X54" s="83">
        <v>192.47</v>
      </c>
      <c r="Y54" s="83">
        <v>183.54</v>
      </c>
      <c r="Z54" s="83">
        <v>132.52000000000001</v>
      </c>
      <c r="AA54" s="83">
        <v>134.1</v>
      </c>
      <c r="AB54" s="83">
        <v>98.09</v>
      </c>
      <c r="AC54" s="83">
        <v>98.32</v>
      </c>
      <c r="AD54" s="83">
        <v>7330.77</v>
      </c>
    </row>
    <row r="56" spans="1:30" ht="12.75">
      <c r="A56" s="113">
        <v>44228</v>
      </c>
      <c r="C56" s="418" t="s">
        <v>37</v>
      </c>
      <c r="D56" s="234">
        <v>202101</v>
      </c>
      <c r="E56" s="234">
        <v>202102</v>
      </c>
      <c r="F56" s="234">
        <v>202103</v>
      </c>
      <c r="G56" s="234">
        <v>202104</v>
      </c>
      <c r="H56" s="234">
        <v>202105</v>
      </c>
      <c r="I56" s="234">
        <v>202106</v>
      </c>
      <c r="J56" s="234">
        <v>202107</v>
      </c>
      <c r="K56" s="234">
        <v>202108</v>
      </c>
      <c r="L56" s="234">
        <v>202109</v>
      </c>
      <c r="M56" s="234">
        <v>202110</v>
      </c>
      <c r="N56" s="234">
        <v>202111</v>
      </c>
      <c r="O56" s="234">
        <v>202112</v>
      </c>
      <c r="P56" s="234">
        <v>202113</v>
      </c>
      <c r="Q56" s="234">
        <v>202114</v>
      </c>
      <c r="R56" s="234">
        <v>202115</v>
      </c>
      <c r="S56" s="234">
        <v>202116</v>
      </c>
      <c r="T56" s="234">
        <v>202117</v>
      </c>
      <c r="U56" s="234">
        <v>202118</v>
      </c>
      <c r="V56" s="234">
        <v>202119</v>
      </c>
      <c r="W56" s="234">
        <v>202120</v>
      </c>
      <c r="X56" s="234">
        <v>202121</v>
      </c>
      <c r="Y56" s="234">
        <v>202122</v>
      </c>
      <c r="Z56" s="234">
        <v>202123</v>
      </c>
      <c r="AA56" s="234">
        <v>202124</v>
      </c>
      <c r="AB56" s="234">
        <v>202125</v>
      </c>
      <c r="AC56" s="234">
        <v>202126</v>
      </c>
      <c r="AD56" s="418" t="s">
        <v>38</v>
      </c>
    </row>
    <row r="57" spans="1:30" ht="12.75">
      <c r="C57" s="419"/>
      <c r="D57" s="112">
        <v>44226</v>
      </c>
      <c r="E57" s="112">
        <v>44233</v>
      </c>
      <c r="F57" s="112">
        <v>44240</v>
      </c>
      <c r="G57" s="112">
        <v>44247</v>
      </c>
      <c r="H57" s="112">
        <v>44254</v>
      </c>
      <c r="I57" s="112">
        <v>44261</v>
      </c>
      <c r="J57" s="112">
        <v>44268</v>
      </c>
      <c r="K57" s="112">
        <v>44275</v>
      </c>
      <c r="L57" s="112">
        <v>44282</v>
      </c>
      <c r="M57" s="112">
        <v>44289</v>
      </c>
      <c r="N57" s="112">
        <v>44296</v>
      </c>
      <c r="O57" s="112">
        <v>44303</v>
      </c>
      <c r="P57" s="112">
        <v>44310</v>
      </c>
      <c r="Q57" s="112">
        <v>44317</v>
      </c>
      <c r="R57" s="112">
        <v>44324</v>
      </c>
      <c r="S57" s="112">
        <v>44331</v>
      </c>
      <c r="T57" s="112">
        <v>44338</v>
      </c>
      <c r="U57" s="112">
        <v>44345</v>
      </c>
      <c r="V57" s="112">
        <v>44352</v>
      </c>
      <c r="W57" s="112">
        <v>44359</v>
      </c>
      <c r="X57" s="112">
        <v>44366</v>
      </c>
      <c r="Y57" s="112">
        <v>44373</v>
      </c>
      <c r="Z57" s="112">
        <v>44380</v>
      </c>
      <c r="AA57" s="112">
        <v>44387</v>
      </c>
      <c r="AB57" s="112">
        <v>44394</v>
      </c>
      <c r="AC57" s="112">
        <v>44401</v>
      </c>
      <c r="AD57" s="419"/>
    </row>
    <row r="58" spans="1:30">
      <c r="C58" s="81" t="s">
        <v>40</v>
      </c>
      <c r="D58" s="85">
        <v>118</v>
      </c>
      <c r="E58" s="85">
        <v>26</v>
      </c>
      <c r="F58" s="85">
        <v>132.84</v>
      </c>
      <c r="G58" s="85">
        <v>97.22</v>
      </c>
      <c r="H58" s="85">
        <v>28.54</v>
      </c>
      <c r="I58" s="85">
        <v>14.95</v>
      </c>
      <c r="J58" s="85">
        <v>18.239999999999998</v>
      </c>
      <c r="K58" s="82">
        <v>21.9</v>
      </c>
      <c r="L58" s="82">
        <v>105.53</v>
      </c>
      <c r="M58" s="82">
        <v>76.61</v>
      </c>
      <c r="N58" s="82">
        <v>59.45</v>
      </c>
      <c r="O58" s="82">
        <v>81.06</v>
      </c>
      <c r="P58" s="82">
        <v>53.12</v>
      </c>
      <c r="Q58" s="82">
        <v>49.65</v>
      </c>
      <c r="R58" s="82">
        <v>65.66</v>
      </c>
      <c r="S58" s="82">
        <v>75.64</v>
      </c>
      <c r="T58" s="82">
        <v>46.93</v>
      </c>
      <c r="U58" s="82">
        <v>37.630000000000003</v>
      </c>
      <c r="V58" s="82">
        <v>44.59</v>
      </c>
      <c r="W58" s="82">
        <v>45.19</v>
      </c>
      <c r="X58" s="82">
        <v>37.06</v>
      </c>
      <c r="Y58" s="82">
        <v>16.579999999999998</v>
      </c>
      <c r="Z58" s="82">
        <v>28.81</v>
      </c>
      <c r="AA58" s="82">
        <v>16.95</v>
      </c>
      <c r="AB58" s="82">
        <v>15.57</v>
      </c>
      <c r="AC58" s="82">
        <v>21.23</v>
      </c>
      <c r="AD58" s="83">
        <v>1334.95</v>
      </c>
    </row>
    <row r="59" spans="1:30">
      <c r="C59" s="81" t="s">
        <v>34</v>
      </c>
      <c r="D59" s="85">
        <v>67</v>
      </c>
      <c r="E59" s="85">
        <v>190</v>
      </c>
      <c r="F59" s="85">
        <v>145.78</v>
      </c>
      <c r="G59" s="85">
        <v>80.19</v>
      </c>
      <c r="H59" s="85">
        <v>81.64</v>
      </c>
      <c r="I59" s="85">
        <v>116.07</v>
      </c>
      <c r="J59" s="82">
        <v>69.33</v>
      </c>
      <c r="K59" s="82">
        <v>30.31</v>
      </c>
      <c r="L59" s="82">
        <v>21.59</v>
      </c>
      <c r="M59" s="82">
        <v>21.69</v>
      </c>
      <c r="N59" s="82">
        <v>127.27</v>
      </c>
      <c r="O59" s="82">
        <v>198.08</v>
      </c>
      <c r="P59" s="82">
        <v>100.13</v>
      </c>
      <c r="Q59" s="82">
        <v>69.67</v>
      </c>
      <c r="R59" s="82">
        <v>53.23</v>
      </c>
      <c r="S59" s="82">
        <v>67.430000000000007</v>
      </c>
      <c r="T59" s="82">
        <v>59.96</v>
      </c>
      <c r="U59" s="82">
        <v>74.72</v>
      </c>
      <c r="V59" s="82">
        <v>80.510000000000005</v>
      </c>
      <c r="W59" s="82">
        <v>60.7</v>
      </c>
      <c r="X59" s="82">
        <v>61.5</v>
      </c>
      <c r="Y59" s="82">
        <v>48.42</v>
      </c>
      <c r="Z59" s="82">
        <v>19.350000000000001</v>
      </c>
      <c r="AA59" s="82">
        <v>26.38</v>
      </c>
      <c r="AB59" s="82">
        <v>29.2</v>
      </c>
      <c r="AC59" s="82">
        <v>14.83</v>
      </c>
      <c r="AD59" s="83">
        <v>1914.99</v>
      </c>
    </row>
    <row r="60" spans="1:30">
      <c r="C60" s="81" t="s">
        <v>338</v>
      </c>
      <c r="D60" s="85">
        <v>55</v>
      </c>
      <c r="E60" s="85">
        <v>100</v>
      </c>
      <c r="F60" s="85">
        <v>78.14</v>
      </c>
      <c r="G60" s="85">
        <v>54.8</v>
      </c>
      <c r="H60" s="85">
        <v>41.94</v>
      </c>
      <c r="I60" s="82">
        <v>106.65</v>
      </c>
      <c r="J60" s="82">
        <v>59.19</v>
      </c>
      <c r="K60" s="82">
        <v>36.340000000000003</v>
      </c>
      <c r="L60" s="82">
        <v>28.54</v>
      </c>
      <c r="M60" s="82">
        <v>18.559999999999999</v>
      </c>
      <c r="N60" s="82">
        <v>95.79</v>
      </c>
      <c r="O60" s="82">
        <v>51.52</v>
      </c>
      <c r="P60" s="82">
        <v>63.67</v>
      </c>
      <c r="Q60" s="82">
        <v>85.34</v>
      </c>
      <c r="R60" s="82">
        <v>55.12</v>
      </c>
      <c r="S60" s="82">
        <v>57.08</v>
      </c>
      <c r="T60" s="82">
        <v>57.32</v>
      </c>
      <c r="U60" s="82">
        <v>47.56</v>
      </c>
      <c r="V60" s="82">
        <v>75.12</v>
      </c>
      <c r="W60" s="82">
        <v>49.88</v>
      </c>
      <c r="X60" s="82">
        <v>39.5</v>
      </c>
      <c r="Y60" s="82">
        <v>38.130000000000003</v>
      </c>
      <c r="Z60" s="82">
        <v>45.71</v>
      </c>
      <c r="AA60" s="82">
        <v>30.98</v>
      </c>
      <c r="AB60" s="82">
        <v>30.47</v>
      </c>
      <c r="AC60" s="82">
        <v>31.58</v>
      </c>
      <c r="AD60" s="83">
        <v>1433.93</v>
      </c>
    </row>
    <row r="61" spans="1:30">
      <c r="C61" s="81" t="s">
        <v>39</v>
      </c>
      <c r="D61" s="85">
        <v>47</v>
      </c>
      <c r="E61" s="85">
        <v>10</v>
      </c>
      <c r="F61" s="85">
        <v>48.16</v>
      </c>
      <c r="G61" s="85">
        <v>26.64</v>
      </c>
      <c r="H61" s="82">
        <v>9.7899999999999991</v>
      </c>
      <c r="I61" s="82">
        <v>0.45</v>
      </c>
      <c r="J61" s="82">
        <v>0</v>
      </c>
      <c r="K61" s="82">
        <v>6.16</v>
      </c>
      <c r="L61" s="82">
        <v>23.42</v>
      </c>
      <c r="M61" s="82">
        <v>43.92</v>
      </c>
      <c r="N61" s="82">
        <v>21.48</v>
      </c>
      <c r="O61" s="82">
        <v>19.059999999999999</v>
      </c>
      <c r="P61" s="82">
        <v>9.94</v>
      </c>
      <c r="Q61" s="82">
        <v>9.1</v>
      </c>
      <c r="R61" s="82">
        <v>26.91</v>
      </c>
      <c r="S61" s="82">
        <v>6.48</v>
      </c>
      <c r="T61" s="82">
        <v>2.81</v>
      </c>
      <c r="U61" s="82">
        <v>0</v>
      </c>
      <c r="V61" s="82">
        <v>0</v>
      </c>
      <c r="W61" s="82">
        <v>0.02</v>
      </c>
      <c r="X61" s="82">
        <v>0</v>
      </c>
      <c r="Y61" s="82">
        <v>0</v>
      </c>
      <c r="Z61" s="82">
        <v>0.02</v>
      </c>
      <c r="AA61" s="82">
        <v>0.03</v>
      </c>
      <c r="AB61" s="82">
        <v>0</v>
      </c>
      <c r="AC61" s="82">
        <v>0</v>
      </c>
      <c r="AD61" s="83">
        <v>311.36</v>
      </c>
    </row>
    <row r="62" spans="1:30">
      <c r="C62" s="81" t="s">
        <v>470</v>
      </c>
      <c r="D62" s="85">
        <v>37</v>
      </c>
      <c r="E62" s="85">
        <v>97</v>
      </c>
      <c r="F62" s="85">
        <v>57.76</v>
      </c>
      <c r="G62" s="85">
        <v>38.74</v>
      </c>
      <c r="H62" s="82">
        <v>19.809999999999999</v>
      </c>
      <c r="I62" s="82">
        <v>63.59</v>
      </c>
      <c r="J62" s="82">
        <v>27.12</v>
      </c>
      <c r="K62" s="82">
        <v>9.99</v>
      </c>
      <c r="L62" s="82">
        <v>1.44</v>
      </c>
      <c r="M62" s="82">
        <v>14.06</v>
      </c>
      <c r="N62" s="82">
        <v>35.4</v>
      </c>
      <c r="O62" s="82">
        <v>49.31</v>
      </c>
      <c r="P62" s="82">
        <v>40.770000000000003</v>
      </c>
      <c r="Q62" s="82">
        <v>22.51</v>
      </c>
      <c r="R62" s="82">
        <v>29.07</v>
      </c>
      <c r="S62" s="82">
        <v>28.99</v>
      </c>
      <c r="T62" s="82">
        <v>28.56</v>
      </c>
      <c r="U62" s="82">
        <v>27.63</v>
      </c>
      <c r="V62" s="82">
        <v>29.39</v>
      </c>
      <c r="W62" s="82">
        <v>20.77</v>
      </c>
      <c r="X62" s="82">
        <v>17.07</v>
      </c>
      <c r="Y62" s="82">
        <v>10.07</v>
      </c>
      <c r="Z62" s="82">
        <v>18.350000000000001</v>
      </c>
      <c r="AA62" s="82">
        <v>6.35</v>
      </c>
      <c r="AB62" s="82">
        <v>8.6</v>
      </c>
      <c r="AC62" s="82">
        <v>8.41</v>
      </c>
      <c r="AD62" s="83">
        <v>747.76</v>
      </c>
    </row>
    <row r="63" spans="1:30">
      <c r="C63" s="81" t="s">
        <v>400</v>
      </c>
      <c r="D63" s="85">
        <v>15</v>
      </c>
      <c r="E63" s="85">
        <v>13</v>
      </c>
      <c r="F63" s="85">
        <v>28.96</v>
      </c>
      <c r="G63" s="85">
        <v>29.76</v>
      </c>
      <c r="H63" s="85">
        <v>44.96</v>
      </c>
      <c r="I63" s="85">
        <v>56.57</v>
      </c>
      <c r="J63" s="85">
        <v>18.53</v>
      </c>
      <c r="K63" s="85">
        <v>7.97</v>
      </c>
      <c r="L63" s="82">
        <v>11.5</v>
      </c>
      <c r="M63" s="82">
        <v>16.91</v>
      </c>
      <c r="N63" s="82">
        <v>30.3</v>
      </c>
      <c r="O63" s="82">
        <v>19.600000000000001</v>
      </c>
      <c r="P63" s="82">
        <v>21.15</v>
      </c>
      <c r="Q63" s="82">
        <v>22.1</v>
      </c>
      <c r="R63" s="82">
        <v>23.03</v>
      </c>
      <c r="S63" s="82">
        <v>29.43</v>
      </c>
      <c r="T63" s="82">
        <v>28.72</v>
      </c>
      <c r="U63" s="82">
        <v>24.81</v>
      </c>
      <c r="V63" s="82">
        <v>27.82</v>
      </c>
      <c r="W63" s="82">
        <v>18.850000000000001</v>
      </c>
      <c r="X63" s="82">
        <v>19.28</v>
      </c>
      <c r="Y63" s="82">
        <v>17.63</v>
      </c>
      <c r="Z63" s="82">
        <v>22.79</v>
      </c>
      <c r="AA63" s="82">
        <v>22.54</v>
      </c>
      <c r="AB63" s="82">
        <v>14.74</v>
      </c>
      <c r="AC63" s="82">
        <v>12.76</v>
      </c>
      <c r="AD63" s="83">
        <v>598.73</v>
      </c>
    </row>
    <row r="64" spans="1:30">
      <c r="C64" s="81" t="s">
        <v>191</v>
      </c>
      <c r="D64" s="85">
        <v>10</v>
      </c>
      <c r="E64" s="85">
        <v>69</v>
      </c>
      <c r="F64" s="85">
        <v>80.58</v>
      </c>
      <c r="G64" s="85">
        <v>26.34</v>
      </c>
      <c r="H64" s="85">
        <v>66.099999999999994</v>
      </c>
      <c r="I64" s="82">
        <v>15.4</v>
      </c>
      <c r="J64" s="82">
        <v>45.28</v>
      </c>
      <c r="K64" s="82">
        <v>5.94</v>
      </c>
      <c r="L64" s="82">
        <v>0</v>
      </c>
      <c r="M64" s="82">
        <v>0.28000000000000003</v>
      </c>
      <c r="N64" s="82">
        <v>6.21</v>
      </c>
      <c r="O64" s="82">
        <v>54.79</v>
      </c>
      <c r="P64" s="82">
        <v>54.68</v>
      </c>
      <c r="Q64" s="82">
        <v>37.700000000000003</v>
      </c>
      <c r="R64" s="82">
        <v>21.19</v>
      </c>
      <c r="S64" s="82">
        <v>35.090000000000003</v>
      </c>
      <c r="T64" s="82">
        <v>28.94</v>
      </c>
      <c r="U64" s="82">
        <v>5.44</v>
      </c>
      <c r="V64" s="82">
        <v>7.16</v>
      </c>
      <c r="W64" s="82">
        <v>1.9</v>
      </c>
      <c r="X64" s="82">
        <v>0</v>
      </c>
      <c r="Y64" s="82">
        <v>0.02</v>
      </c>
      <c r="Z64" s="82">
        <v>0</v>
      </c>
      <c r="AA64" s="82">
        <v>0</v>
      </c>
      <c r="AB64" s="82">
        <v>0</v>
      </c>
      <c r="AC64" s="82">
        <v>0</v>
      </c>
      <c r="AD64" s="83">
        <v>572.03</v>
      </c>
    </row>
    <row r="65" spans="1:30">
      <c r="C65" s="81" t="s">
        <v>35</v>
      </c>
      <c r="D65" s="85">
        <v>3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0</v>
      </c>
      <c r="Q65" s="82">
        <v>0</v>
      </c>
      <c r="R65" s="82">
        <v>0</v>
      </c>
      <c r="S65" s="82">
        <v>0</v>
      </c>
      <c r="T65" s="82">
        <v>0</v>
      </c>
      <c r="U65" s="82">
        <v>0</v>
      </c>
      <c r="V65" s="82">
        <v>0</v>
      </c>
      <c r="W65" s="82">
        <v>0</v>
      </c>
      <c r="X65" s="82">
        <v>0</v>
      </c>
      <c r="Y65" s="82">
        <v>0</v>
      </c>
      <c r="Z65" s="82">
        <v>0</v>
      </c>
      <c r="AA65" s="82">
        <v>0</v>
      </c>
      <c r="AB65" s="82">
        <v>0</v>
      </c>
      <c r="AC65" s="82">
        <v>0</v>
      </c>
      <c r="AD65" s="83">
        <v>3</v>
      </c>
    </row>
    <row r="66" spans="1:30">
      <c r="C66" s="81" t="s">
        <v>41</v>
      </c>
      <c r="D66" s="85">
        <v>2</v>
      </c>
      <c r="E66" s="85">
        <v>5</v>
      </c>
      <c r="F66" s="85">
        <v>9.82</v>
      </c>
      <c r="G66" s="85">
        <v>3.75</v>
      </c>
      <c r="H66" s="85">
        <v>17.12</v>
      </c>
      <c r="I66" s="85">
        <v>3.41</v>
      </c>
      <c r="J66" s="82">
        <v>0.12</v>
      </c>
      <c r="K66" s="82">
        <v>0.23</v>
      </c>
      <c r="L66" s="85">
        <v>2</v>
      </c>
      <c r="M66" s="82">
        <v>6.85</v>
      </c>
      <c r="N66" s="82">
        <v>8.8800000000000008</v>
      </c>
      <c r="O66" s="82">
        <v>3.43</v>
      </c>
      <c r="P66" s="82">
        <v>7.15</v>
      </c>
      <c r="Q66" s="82">
        <v>19.13</v>
      </c>
      <c r="R66" s="82">
        <v>4.55</v>
      </c>
      <c r="S66" s="82">
        <v>4.53</v>
      </c>
      <c r="T66" s="82">
        <v>3.86</v>
      </c>
      <c r="U66" s="82">
        <v>5.47</v>
      </c>
      <c r="V66" s="82">
        <v>1.1599999999999999</v>
      </c>
      <c r="W66" s="82">
        <v>2.69</v>
      </c>
      <c r="X66" s="82">
        <v>2.89</v>
      </c>
      <c r="Y66" s="82">
        <v>0</v>
      </c>
      <c r="Z66" s="82">
        <v>3.32</v>
      </c>
      <c r="AA66" s="82">
        <v>0.22</v>
      </c>
      <c r="AB66" s="82">
        <v>0.99</v>
      </c>
      <c r="AC66" s="82">
        <v>0</v>
      </c>
      <c r="AD66" s="83">
        <v>118.57</v>
      </c>
    </row>
    <row r="67" spans="1:30">
      <c r="C67" s="81" t="s">
        <v>42</v>
      </c>
      <c r="D67" s="85">
        <v>2</v>
      </c>
      <c r="E67" s="82">
        <v>0</v>
      </c>
      <c r="F67" s="85">
        <v>2.04</v>
      </c>
      <c r="G67" s="85">
        <v>2</v>
      </c>
      <c r="H67" s="85">
        <v>1</v>
      </c>
      <c r="I67" s="82">
        <v>0.03</v>
      </c>
      <c r="J67" s="82">
        <v>0</v>
      </c>
      <c r="K67" s="82">
        <v>0</v>
      </c>
      <c r="L67" s="82">
        <v>0</v>
      </c>
      <c r="M67" s="82">
        <v>0</v>
      </c>
      <c r="N67" s="82">
        <v>0.13</v>
      </c>
      <c r="O67" s="82">
        <v>3.26</v>
      </c>
      <c r="P67" s="82">
        <v>0.47</v>
      </c>
      <c r="Q67" s="82">
        <v>0.2</v>
      </c>
      <c r="R67" s="82">
        <v>0.14000000000000001</v>
      </c>
      <c r="S67" s="82">
        <v>0.52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82">
        <v>0</v>
      </c>
      <c r="Z67" s="82">
        <v>0</v>
      </c>
      <c r="AA67" s="82">
        <v>0</v>
      </c>
      <c r="AB67" s="82">
        <v>0</v>
      </c>
      <c r="AC67" s="82">
        <v>0</v>
      </c>
      <c r="AD67" s="83">
        <v>11.8</v>
      </c>
    </row>
    <row r="68" spans="1:30">
      <c r="C68" s="81" t="s">
        <v>410</v>
      </c>
      <c r="D68" s="82">
        <v>0</v>
      </c>
      <c r="E68" s="85">
        <v>2</v>
      </c>
      <c r="F68" s="82">
        <v>0</v>
      </c>
      <c r="G68" s="82">
        <v>0</v>
      </c>
      <c r="H68" s="82">
        <v>0.15</v>
      </c>
      <c r="I68" s="82">
        <v>0.06</v>
      </c>
      <c r="J68" s="82">
        <v>0</v>
      </c>
      <c r="K68" s="82">
        <v>0</v>
      </c>
      <c r="L68" s="82">
        <v>0</v>
      </c>
      <c r="M68" s="82">
        <v>0</v>
      </c>
      <c r="N68" s="82">
        <v>0</v>
      </c>
      <c r="O68" s="82">
        <v>0</v>
      </c>
      <c r="P68" s="82">
        <v>0</v>
      </c>
      <c r="Q68" s="82">
        <v>0</v>
      </c>
      <c r="R68" s="82">
        <v>0</v>
      </c>
      <c r="S68" s="82">
        <v>0</v>
      </c>
      <c r="T68" s="82">
        <v>0</v>
      </c>
      <c r="U68" s="82">
        <v>0.73</v>
      </c>
      <c r="V68" s="82">
        <v>0.34</v>
      </c>
      <c r="W68" s="82">
        <v>1.78</v>
      </c>
      <c r="X68" s="82">
        <v>0.01</v>
      </c>
      <c r="Y68" s="82">
        <v>1.5</v>
      </c>
      <c r="Z68" s="82">
        <v>0</v>
      </c>
      <c r="AA68" s="82">
        <v>0</v>
      </c>
      <c r="AB68" s="82">
        <v>0</v>
      </c>
      <c r="AC68" s="82">
        <v>0</v>
      </c>
      <c r="AD68" s="83">
        <v>6.57</v>
      </c>
    </row>
    <row r="69" spans="1:30">
      <c r="C69" s="81" t="s">
        <v>402</v>
      </c>
      <c r="D69" s="82">
        <v>0</v>
      </c>
      <c r="E69" s="82">
        <v>0</v>
      </c>
      <c r="F69" s="82">
        <v>0.39</v>
      </c>
      <c r="G69" s="82">
        <v>0.06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0.12</v>
      </c>
      <c r="N69" s="82">
        <v>0</v>
      </c>
      <c r="O69" s="82">
        <v>0.12</v>
      </c>
      <c r="P69" s="82">
        <v>0</v>
      </c>
      <c r="Q69" s="82">
        <v>0.28999999999999998</v>
      </c>
      <c r="R69" s="82">
        <v>0.03</v>
      </c>
      <c r="S69" s="82">
        <v>0</v>
      </c>
      <c r="T69" s="82">
        <v>0</v>
      </c>
      <c r="U69" s="82">
        <v>0</v>
      </c>
      <c r="V69" s="82">
        <v>0.14000000000000001</v>
      </c>
      <c r="W69" s="82">
        <v>0</v>
      </c>
      <c r="X69" s="82">
        <v>0</v>
      </c>
      <c r="Y69" s="82">
        <v>0.02</v>
      </c>
      <c r="Z69" s="82">
        <v>0.53</v>
      </c>
      <c r="AA69" s="82">
        <v>0</v>
      </c>
      <c r="AB69" s="82">
        <v>0</v>
      </c>
      <c r="AC69" s="82">
        <v>0.02</v>
      </c>
      <c r="AD69" s="83">
        <v>1.72</v>
      </c>
    </row>
    <row r="70" spans="1:30">
      <c r="C70" s="81" t="s">
        <v>345</v>
      </c>
      <c r="D70" s="82">
        <v>0</v>
      </c>
      <c r="E70" s="82">
        <v>0</v>
      </c>
      <c r="F70" s="82">
        <v>0</v>
      </c>
      <c r="G70" s="82">
        <v>0</v>
      </c>
      <c r="H70" s="85">
        <v>2</v>
      </c>
      <c r="I70" s="82">
        <v>0</v>
      </c>
      <c r="J70" s="82">
        <v>0</v>
      </c>
      <c r="K70" s="82">
        <v>0</v>
      </c>
      <c r="L70" s="82">
        <v>0.56000000000000005</v>
      </c>
      <c r="M70" s="82">
        <v>0.15</v>
      </c>
      <c r="N70" s="82">
        <v>0.48</v>
      </c>
      <c r="O70" s="82">
        <v>1.1299999999999999</v>
      </c>
      <c r="P70" s="82">
        <v>0.78</v>
      </c>
      <c r="Q70" s="82">
        <v>0</v>
      </c>
      <c r="R70" s="82">
        <v>1.4</v>
      </c>
      <c r="S70" s="82">
        <v>0.11</v>
      </c>
      <c r="T70" s="82">
        <v>0.27</v>
      </c>
      <c r="U70" s="82">
        <v>0</v>
      </c>
      <c r="V70" s="82">
        <v>0</v>
      </c>
      <c r="W70" s="82">
        <v>7.0000000000000007E-2</v>
      </c>
      <c r="X70" s="82">
        <v>0</v>
      </c>
      <c r="Y70" s="82">
        <v>0</v>
      </c>
      <c r="Z70" s="82">
        <v>0</v>
      </c>
      <c r="AA70" s="82">
        <v>0</v>
      </c>
      <c r="AB70" s="82">
        <v>0.2</v>
      </c>
      <c r="AC70" s="82">
        <v>0</v>
      </c>
      <c r="AD70" s="83">
        <v>7.16</v>
      </c>
    </row>
    <row r="71" spans="1:30">
      <c r="C71" s="81" t="s">
        <v>401</v>
      </c>
      <c r="D71" s="82">
        <v>0</v>
      </c>
      <c r="E71" s="82">
        <v>0</v>
      </c>
      <c r="F71" s="82">
        <v>0</v>
      </c>
      <c r="G71" s="82">
        <v>0</v>
      </c>
      <c r="H71" s="82">
        <v>0</v>
      </c>
      <c r="I71" s="82">
        <v>0</v>
      </c>
      <c r="J71" s="82">
        <v>0</v>
      </c>
      <c r="K71" s="82">
        <v>0</v>
      </c>
      <c r="L71" s="82">
        <v>0</v>
      </c>
      <c r="M71" s="82">
        <v>0</v>
      </c>
      <c r="N71" s="82">
        <v>0</v>
      </c>
      <c r="O71" s="82">
        <v>0.74</v>
      </c>
      <c r="P71" s="82">
        <v>0.38</v>
      </c>
      <c r="Q71" s="82">
        <v>0.08</v>
      </c>
      <c r="R71" s="82">
        <v>0.26</v>
      </c>
      <c r="S71" s="82">
        <v>0</v>
      </c>
      <c r="T71" s="82">
        <v>0</v>
      </c>
      <c r="U71" s="82">
        <v>0</v>
      </c>
      <c r="V71" s="82">
        <v>0</v>
      </c>
      <c r="W71" s="82">
        <v>0</v>
      </c>
      <c r="X71" s="82">
        <v>0</v>
      </c>
      <c r="Y71" s="82">
        <v>0.44</v>
      </c>
      <c r="Z71" s="82">
        <v>0</v>
      </c>
      <c r="AA71" s="82">
        <v>0</v>
      </c>
      <c r="AB71" s="82">
        <v>0</v>
      </c>
      <c r="AC71" s="82">
        <v>0.12</v>
      </c>
      <c r="AD71" s="83">
        <v>2.02</v>
      </c>
    </row>
    <row r="72" spans="1:30">
      <c r="C72" s="84" t="s">
        <v>38</v>
      </c>
      <c r="D72" s="83">
        <v>356</v>
      </c>
      <c r="E72" s="83">
        <v>512</v>
      </c>
      <c r="F72" s="83">
        <v>584.47</v>
      </c>
      <c r="G72" s="83">
        <v>359.5</v>
      </c>
      <c r="H72" s="83">
        <v>313.06</v>
      </c>
      <c r="I72" s="83">
        <v>377.17</v>
      </c>
      <c r="J72" s="83">
        <v>237.8</v>
      </c>
      <c r="K72" s="83">
        <v>118.84</v>
      </c>
      <c r="L72" s="83">
        <v>194.59</v>
      </c>
      <c r="M72" s="83">
        <v>199.15</v>
      </c>
      <c r="N72" s="83">
        <v>385.39</v>
      </c>
      <c r="O72" s="83">
        <v>482.1</v>
      </c>
      <c r="P72" s="83">
        <v>352.24</v>
      </c>
      <c r="Q72" s="83">
        <v>315.77999999999997</v>
      </c>
      <c r="R72" s="83">
        <v>280.58</v>
      </c>
      <c r="S72" s="83">
        <v>305.29000000000002</v>
      </c>
      <c r="T72" s="83">
        <v>257.36</v>
      </c>
      <c r="U72" s="83">
        <v>224</v>
      </c>
      <c r="V72" s="83">
        <v>266.23</v>
      </c>
      <c r="W72" s="83">
        <v>201.84</v>
      </c>
      <c r="X72" s="83">
        <v>177.32</v>
      </c>
      <c r="Y72" s="83">
        <v>132.80000000000001</v>
      </c>
      <c r="Z72" s="83">
        <v>138.88</v>
      </c>
      <c r="AA72" s="83">
        <v>103.45</v>
      </c>
      <c r="AB72" s="83">
        <v>99.77</v>
      </c>
      <c r="AC72" s="83">
        <v>88.95</v>
      </c>
      <c r="AD72" s="83">
        <v>7064.57</v>
      </c>
    </row>
    <row r="75" spans="1:30" ht="12.75">
      <c r="C75" s="434" t="s">
        <v>37</v>
      </c>
      <c r="D75" s="236">
        <v>202101</v>
      </c>
      <c r="E75" s="236">
        <v>202102</v>
      </c>
      <c r="F75" s="236">
        <v>202103</v>
      </c>
      <c r="G75" s="236">
        <v>202104</v>
      </c>
      <c r="H75" s="236">
        <v>202105</v>
      </c>
      <c r="I75" s="236">
        <v>202106</v>
      </c>
      <c r="J75" s="236">
        <v>202107</v>
      </c>
      <c r="K75" s="236">
        <v>202108</v>
      </c>
      <c r="L75" s="236">
        <v>202109</v>
      </c>
      <c r="M75" s="236">
        <v>202110</v>
      </c>
      <c r="N75" s="236">
        <v>202111</v>
      </c>
      <c r="O75" s="236">
        <v>202112</v>
      </c>
      <c r="P75" s="236">
        <v>202113</v>
      </c>
      <c r="Q75" s="236">
        <v>202114</v>
      </c>
      <c r="R75" s="236">
        <v>202115</v>
      </c>
      <c r="S75" s="236">
        <v>202116</v>
      </c>
      <c r="T75" s="236">
        <v>202117</v>
      </c>
      <c r="U75" s="236">
        <v>202118</v>
      </c>
      <c r="V75" s="236">
        <v>202119</v>
      </c>
      <c r="W75" s="236">
        <v>202120</v>
      </c>
      <c r="X75" s="236">
        <v>202121</v>
      </c>
      <c r="Y75" s="236">
        <v>202122</v>
      </c>
      <c r="Z75" s="236">
        <v>202123</v>
      </c>
      <c r="AA75" s="236">
        <v>202124</v>
      </c>
      <c r="AB75" s="236">
        <v>202125</v>
      </c>
      <c r="AC75" s="236">
        <v>202126</v>
      </c>
      <c r="AD75" s="434" t="s">
        <v>38</v>
      </c>
    </row>
    <row r="76" spans="1:30" ht="12.75">
      <c r="A76" s="113">
        <v>44231</v>
      </c>
      <c r="C76" s="435"/>
      <c r="D76" s="237">
        <v>44226</v>
      </c>
      <c r="E76" s="237">
        <v>44233</v>
      </c>
      <c r="F76" s="237">
        <v>44240</v>
      </c>
      <c r="G76" s="237">
        <v>44247</v>
      </c>
      <c r="H76" s="237">
        <v>44254</v>
      </c>
      <c r="I76" s="237">
        <v>44261</v>
      </c>
      <c r="J76" s="237">
        <v>44268</v>
      </c>
      <c r="K76" s="237">
        <v>44275</v>
      </c>
      <c r="L76" s="237">
        <v>44282</v>
      </c>
      <c r="M76" s="237">
        <v>44289</v>
      </c>
      <c r="N76" s="237">
        <v>44296</v>
      </c>
      <c r="O76" s="237">
        <v>44303</v>
      </c>
      <c r="P76" s="237">
        <v>44310</v>
      </c>
      <c r="Q76" s="237">
        <v>44317</v>
      </c>
      <c r="R76" s="237">
        <v>44324</v>
      </c>
      <c r="S76" s="237">
        <v>44331</v>
      </c>
      <c r="T76" s="237">
        <v>44338</v>
      </c>
      <c r="U76" s="237">
        <v>44345</v>
      </c>
      <c r="V76" s="237">
        <v>44352</v>
      </c>
      <c r="W76" s="237">
        <v>44359</v>
      </c>
      <c r="X76" s="237">
        <v>44366</v>
      </c>
      <c r="Y76" s="237">
        <v>44373</v>
      </c>
      <c r="Z76" s="237">
        <v>44380</v>
      </c>
      <c r="AA76" s="237">
        <v>44387</v>
      </c>
      <c r="AB76" s="237">
        <v>44394</v>
      </c>
      <c r="AC76" s="237">
        <v>44401</v>
      </c>
      <c r="AD76" s="435"/>
    </row>
    <row r="77" spans="1:30">
      <c r="C77" s="238" t="s">
        <v>40</v>
      </c>
      <c r="D77" s="239">
        <v>84</v>
      </c>
      <c r="E77" s="239">
        <v>61</v>
      </c>
      <c r="F77" s="239">
        <v>131.55000000000001</v>
      </c>
      <c r="G77" s="239">
        <v>88.06</v>
      </c>
      <c r="H77" s="239">
        <v>36.159999999999997</v>
      </c>
      <c r="I77" s="239">
        <v>17.04</v>
      </c>
      <c r="J77" s="239">
        <v>17.25</v>
      </c>
      <c r="K77" s="240">
        <v>18.97</v>
      </c>
      <c r="L77" s="240">
        <v>100.92</v>
      </c>
      <c r="M77" s="240">
        <v>84.34</v>
      </c>
      <c r="N77" s="240">
        <v>66.55</v>
      </c>
      <c r="O77" s="240">
        <v>84.74</v>
      </c>
      <c r="P77" s="240">
        <v>53.73</v>
      </c>
      <c r="Q77" s="240">
        <v>49.65</v>
      </c>
      <c r="R77" s="240">
        <v>65.59</v>
      </c>
      <c r="S77" s="240">
        <v>75.88</v>
      </c>
      <c r="T77" s="240">
        <v>46.93</v>
      </c>
      <c r="U77" s="240">
        <v>38</v>
      </c>
      <c r="V77" s="240">
        <v>45.7</v>
      </c>
      <c r="W77" s="240">
        <v>45.94</v>
      </c>
      <c r="X77" s="240">
        <v>36.92</v>
      </c>
      <c r="Y77" s="240">
        <v>16.579999999999998</v>
      </c>
      <c r="Z77" s="240">
        <v>29.7</v>
      </c>
      <c r="AA77" s="240">
        <v>16.95</v>
      </c>
      <c r="AB77" s="240">
        <v>17.27</v>
      </c>
      <c r="AC77" s="240">
        <v>21.23</v>
      </c>
      <c r="AD77" s="241">
        <v>1350.64</v>
      </c>
    </row>
    <row r="78" spans="1:30">
      <c r="C78" s="238" t="s">
        <v>34</v>
      </c>
      <c r="D78" s="239">
        <v>65</v>
      </c>
      <c r="E78" s="239">
        <v>151</v>
      </c>
      <c r="F78" s="239">
        <v>183.07</v>
      </c>
      <c r="G78" s="239">
        <v>65.25</v>
      </c>
      <c r="H78" s="239">
        <v>85.84</v>
      </c>
      <c r="I78" s="239">
        <v>70.78</v>
      </c>
      <c r="J78" s="239">
        <v>71.34</v>
      </c>
      <c r="K78" s="240">
        <v>26.34</v>
      </c>
      <c r="L78" s="240">
        <v>18.05</v>
      </c>
      <c r="M78" s="240">
        <v>23.19</v>
      </c>
      <c r="N78" s="240">
        <v>117.94</v>
      </c>
      <c r="O78" s="240">
        <v>279.54000000000002</v>
      </c>
      <c r="P78" s="240">
        <v>92.02</v>
      </c>
      <c r="Q78" s="240">
        <v>80.099999999999994</v>
      </c>
      <c r="R78" s="240">
        <v>53.8</v>
      </c>
      <c r="S78" s="240">
        <v>69.260000000000005</v>
      </c>
      <c r="T78" s="240">
        <v>60.65</v>
      </c>
      <c r="U78" s="240">
        <v>77.180000000000007</v>
      </c>
      <c r="V78" s="240">
        <v>85.48</v>
      </c>
      <c r="W78" s="240">
        <v>60.98</v>
      </c>
      <c r="X78" s="240">
        <v>64.849999999999994</v>
      </c>
      <c r="Y78" s="240">
        <v>50.46</v>
      </c>
      <c r="Z78" s="240">
        <v>19.989999999999998</v>
      </c>
      <c r="AA78" s="240">
        <v>29.8</v>
      </c>
      <c r="AB78" s="240">
        <v>31.21</v>
      </c>
      <c r="AC78" s="240">
        <v>15.78</v>
      </c>
      <c r="AD78" s="241">
        <v>1948.92</v>
      </c>
    </row>
    <row r="79" spans="1:30">
      <c r="C79" s="238" t="s">
        <v>338</v>
      </c>
      <c r="D79" s="239">
        <v>32</v>
      </c>
      <c r="E79" s="239">
        <v>97</v>
      </c>
      <c r="F79" s="239">
        <v>102.96</v>
      </c>
      <c r="G79" s="239">
        <v>45.43</v>
      </c>
      <c r="H79" s="239">
        <v>32.18</v>
      </c>
      <c r="I79" s="239">
        <v>64.36</v>
      </c>
      <c r="J79" s="240">
        <v>57.7</v>
      </c>
      <c r="K79" s="240">
        <v>34.229999999999997</v>
      </c>
      <c r="L79" s="240">
        <v>33.49</v>
      </c>
      <c r="M79" s="240">
        <v>27.98</v>
      </c>
      <c r="N79" s="240">
        <v>94.76</v>
      </c>
      <c r="O79" s="240">
        <v>80.63</v>
      </c>
      <c r="P79" s="240">
        <v>69.84</v>
      </c>
      <c r="Q79" s="240">
        <v>88.98</v>
      </c>
      <c r="R79" s="240">
        <v>63.22</v>
      </c>
      <c r="S79" s="240">
        <v>68.11</v>
      </c>
      <c r="T79" s="240">
        <v>59.09</v>
      </c>
      <c r="U79" s="240">
        <v>48.6</v>
      </c>
      <c r="V79" s="240">
        <v>73.3</v>
      </c>
      <c r="W79" s="240">
        <v>51.66</v>
      </c>
      <c r="X79" s="240">
        <v>39.5</v>
      </c>
      <c r="Y79" s="240">
        <v>39.119999999999997</v>
      </c>
      <c r="Z79" s="240">
        <v>45.71</v>
      </c>
      <c r="AA79" s="240">
        <v>31.02</v>
      </c>
      <c r="AB79" s="240">
        <v>32.6</v>
      </c>
      <c r="AC79" s="240">
        <v>31.56</v>
      </c>
      <c r="AD79" s="241">
        <v>1445.02</v>
      </c>
    </row>
    <row r="80" spans="1:30">
      <c r="C80" s="238" t="s">
        <v>470</v>
      </c>
      <c r="D80" s="239">
        <v>32</v>
      </c>
      <c r="E80" s="239">
        <v>51</v>
      </c>
      <c r="F80" s="239">
        <v>108.79</v>
      </c>
      <c r="G80" s="239">
        <v>37.590000000000003</v>
      </c>
      <c r="H80" s="239">
        <v>26.02</v>
      </c>
      <c r="I80" s="240">
        <v>26.09</v>
      </c>
      <c r="J80" s="240">
        <v>27.17</v>
      </c>
      <c r="K80" s="240">
        <v>9.3000000000000007</v>
      </c>
      <c r="L80" s="240">
        <v>1.32</v>
      </c>
      <c r="M80" s="240">
        <v>9.31</v>
      </c>
      <c r="N80" s="240">
        <v>49.99</v>
      </c>
      <c r="O80" s="240">
        <v>59.09</v>
      </c>
      <c r="P80" s="240">
        <v>49.1</v>
      </c>
      <c r="Q80" s="240">
        <v>28.98</v>
      </c>
      <c r="R80" s="240">
        <v>31.22</v>
      </c>
      <c r="S80" s="240">
        <v>28.57</v>
      </c>
      <c r="T80" s="240">
        <v>28.56</v>
      </c>
      <c r="U80" s="240">
        <v>30.47</v>
      </c>
      <c r="V80" s="240">
        <v>29.39</v>
      </c>
      <c r="W80" s="240">
        <v>22.26</v>
      </c>
      <c r="X80" s="240">
        <v>18.47</v>
      </c>
      <c r="Y80" s="240">
        <v>12.6</v>
      </c>
      <c r="Z80" s="240">
        <v>18.350000000000001</v>
      </c>
      <c r="AA80" s="240">
        <v>5.99</v>
      </c>
      <c r="AB80" s="240">
        <v>8.6</v>
      </c>
      <c r="AC80" s="240">
        <v>8.41</v>
      </c>
      <c r="AD80" s="241">
        <v>758.66</v>
      </c>
    </row>
    <row r="81" spans="1:30">
      <c r="C81" s="238" t="s">
        <v>39</v>
      </c>
      <c r="D81" s="239">
        <v>19</v>
      </c>
      <c r="E81" s="239">
        <v>37</v>
      </c>
      <c r="F81" s="239">
        <v>41.69</v>
      </c>
      <c r="G81" s="239">
        <v>40.479999999999997</v>
      </c>
      <c r="H81" s="240">
        <v>9.64</v>
      </c>
      <c r="I81" s="240">
        <v>0.45</v>
      </c>
      <c r="J81" s="240">
        <v>0</v>
      </c>
      <c r="K81" s="240">
        <v>43.53</v>
      </c>
      <c r="L81" s="240">
        <v>29.86</v>
      </c>
      <c r="M81" s="240">
        <v>41.54</v>
      </c>
      <c r="N81" s="240">
        <v>25.39</v>
      </c>
      <c r="O81" s="240">
        <v>20.09</v>
      </c>
      <c r="P81" s="240">
        <v>10.75</v>
      </c>
      <c r="Q81" s="240">
        <v>9.1</v>
      </c>
      <c r="R81" s="240">
        <v>26.91</v>
      </c>
      <c r="S81" s="240">
        <v>6.48</v>
      </c>
      <c r="T81" s="240">
        <v>2.81</v>
      </c>
      <c r="U81" s="240">
        <v>0</v>
      </c>
      <c r="V81" s="240">
        <v>0</v>
      </c>
      <c r="W81" s="240">
        <v>0.02</v>
      </c>
      <c r="X81" s="240">
        <v>0.06</v>
      </c>
      <c r="Y81" s="240">
        <v>0</v>
      </c>
      <c r="Z81" s="240">
        <v>0.02</v>
      </c>
      <c r="AA81" s="240">
        <v>0.03</v>
      </c>
      <c r="AB81" s="240">
        <v>0</v>
      </c>
      <c r="AC81" s="240">
        <v>0</v>
      </c>
      <c r="AD81" s="241">
        <v>364.84</v>
      </c>
    </row>
    <row r="82" spans="1:30">
      <c r="C82" s="238" t="s">
        <v>400</v>
      </c>
      <c r="D82" s="239">
        <v>15</v>
      </c>
      <c r="E82" s="239">
        <v>13</v>
      </c>
      <c r="F82" s="239">
        <v>23</v>
      </c>
      <c r="G82" s="239">
        <v>17.86</v>
      </c>
      <c r="H82" s="239">
        <v>11.02</v>
      </c>
      <c r="I82" s="239">
        <v>10.06</v>
      </c>
      <c r="J82" s="239">
        <v>11.62</v>
      </c>
      <c r="K82" s="239">
        <v>23.43</v>
      </c>
      <c r="L82" s="240">
        <v>19.93</v>
      </c>
      <c r="M82" s="240">
        <v>22.71</v>
      </c>
      <c r="N82" s="240">
        <v>32.229999999999997</v>
      </c>
      <c r="O82" s="240">
        <v>33.200000000000003</v>
      </c>
      <c r="P82" s="240">
        <v>51.4</v>
      </c>
      <c r="Q82" s="240">
        <v>59.97</v>
      </c>
      <c r="R82" s="240">
        <v>30.16</v>
      </c>
      <c r="S82" s="240">
        <v>29.43</v>
      </c>
      <c r="T82" s="240">
        <v>28.72</v>
      </c>
      <c r="U82" s="240">
        <v>24.81</v>
      </c>
      <c r="V82" s="240">
        <v>27.82</v>
      </c>
      <c r="W82" s="240">
        <v>18.850000000000001</v>
      </c>
      <c r="X82" s="240">
        <v>19.28</v>
      </c>
      <c r="Y82" s="240">
        <v>17.63</v>
      </c>
      <c r="Z82" s="240">
        <v>22.79</v>
      </c>
      <c r="AA82" s="240">
        <v>22.54</v>
      </c>
      <c r="AB82" s="240">
        <v>14.74</v>
      </c>
      <c r="AC82" s="240">
        <v>12.76</v>
      </c>
      <c r="AD82" s="241">
        <v>613.95000000000005</v>
      </c>
    </row>
    <row r="83" spans="1:30">
      <c r="C83" s="238" t="s">
        <v>41</v>
      </c>
      <c r="D83" s="239">
        <v>2</v>
      </c>
      <c r="E83" s="239">
        <v>6</v>
      </c>
      <c r="F83" s="239">
        <v>10.82</v>
      </c>
      <c r="G83" s="239">
        <v>3.27</v>
      </c>
      <c r="H83" s="239">
        <v>16.39</v>
      </c>
      <c r="I83" s="239">
        <v>2.96</v>
      </c>
      <c r="J83" s="240">
        <v>0.12</v>
      </c>
      <c r="K83" s="240">
        <v>0.23</v>
      </c>
      <c r="L83" s="239">
        <v>1.1100000000000001</v>
      </c>
      <c r="M83" s="239">
        <v>7.85</v>
      </c>
      <c r="N83" s="240">
        <v>9.99</v>
      </c>
      <c r="O83" s="240">
        <v>3.43</v>
      </c>
      <c r="P83" s="240">
        <v>7.15</v>
      </c>
      <c r="Q83" s="240">
        <v>19.13</v>
      </c>
      <c r="R83" s="240">
        <v>4.55</v>
      </c>
      <c r="S83" s="240">
        <v>4.53</v>
      </c>
      <c r="T83" s="240">
        <v>3.86</v>
      </c>
      <c r="U83" s="240">
        <v>5.47</v>
      </c>
      <c r="V83" s="240">
        <v>1.1599999999999999</v>
      </c>
      <c r="W83" s="240">
        <v>2.69</v>
      </c>
      <c r="X83" s="240">
        <v>2.89</v>
      </c>
      <c r="Y83" s="240">
        <v>0</v>
      </c>
      <c r="Z83" s="240">
        <v>3.53</v>
      </c>
      <c r="AA83" s="240">
        <v>0.22</v>
      </c>
      <c r="AB83" s="240">
        <v>1.07</v>
      </c>
      <c r="AC83" s="240">
        <v>0</v>
      </c>
      <c r="AD83" s="241">
        <v>120.4</v>
      </c>
    </row>
    <row r="84" spans="1:30">
      <c r="C84" s="238" t="s">
        <v>42</v>
      </c>
      <c r="D84" s="239">
        <v>2</v>
      </c>
      <c r="E84" s="240">
        <v>0</v>
      </c>
      <c r="F84" s="239">
        <v>1.03</v>
      </c>
      <c r="G84" s="239">
        <v>3</v>
      </c>
      <c r="H84" s="239">
        <v>1</v>
      </c>
      <c r="I84" s="240">
        <v>0.01</v>
      </c>
      <c r="J84" s="240">
        <v>0</v>
      </c>
      <c r="K84" s="240">
        <v>0</v>
      </c>
      <c r="L84" s="240">
        <v>0</v>
      </c>
      <c r="M84" s="240">
        <v>0</v>
      </c>
      <c r="N84" s="240">
        <v>0.13</v>
      </c>
      <c r="O84" s="240">
        <v>3.39</v>
      </c>
      <c r="P84" s="240">
        <v>0.47</v>
      </c>
      <c r="Q84" s="240">
        <v>0.2</v>
      </c>
      <c r="R84" s="240">
        <v>0.14000000000000001</v>
      </c>
      <c r="S84" s="240">
        <v>0.72</v>
      </c>
      <c r="T84" s="240">
        <v>0</v>
      </c>
      <c r="U84" s="240">
        <v>0</v>
      </c>
      <c r="V84" s="240">
        <v>0</v>
      </c>
      <c r="W84" s="240">
        <v>0</v>
      </c>
      <c r="X84" s="240">
        <v>0</v>
      </c>
      <c r="Y84" s="240">
        <v>0</v>
      </c>
      <c r="Z84" s="240">
        <v>0</v>
      </c>
      <c r="AA84" s="240">
        <v>0</v>
      </c>
      <c r="AB84" s="240">
        <v>0</v>
      </c>
      <c r="AC84" s="240">
        <v>0</v>
      </c>
      <c r="AD84" s="241">
        <v>12.1</v>
      </c>
    </row>
    <row r="85" spans="1:30">
      <c r="C85" s="238" t="s">
        <v>191</v>
      </c>
      <c r="D85" s="240">
        <v>0</v>
      </c>
      <c r="E85" s="239">
        <v>70</v>
      </c>
      <c r="F85" s="239">
        <v>92.27</v>
      </c>
      <c r="G85" s="239">
        <v>9.56</v>
      </c>
      <c r="H85" s="239">
        <v>35</v>
      </c>
      <c r="I85" s="239">
        <v>7.07</v>
      </c>
      <c r="J85" s="240">
        <v>30.54</v>
      </c>
      <c r="K85" s="240">
        <v>16.46</v>
      </c>
      <c r="L85" s="240">
        <v>0</v>
      </c>
      <c r="M85" s="240">
        <v>0</v>
      </c>
      <c r="N85" s="240">
        <v>57.48</v>
      </c>
      <c r="O85" s="240">
        <v>56.06</v>
      </c>
      <c r="P85" s="240">
        <v>51.73</v>
      </c>
      <c r="Q85" s="240">
        <v>42.22</v>
      </c>
      <c r="R85" s="240">
        <v>20.46</v>
      </c>
      <c r="S85" s="240">
        <v>33.58</v>
      </c>
      <c r="T85" s="240">
        <v>28.94</v>
      </c>
      <c r="U85" s="240">
        <v>5.44</v>
      </c>
      <c r="V85" s="240">
        <v>7.31</v>
      </c>
      <c r="W85" s="240">
        <v>1.9</v>
      </c>
      <c r="X85" s="240">
        <v>0</v>
      </c>
      <c r="Y85" s="240">
        <v>0.02</v>
      </c>
      <c r="Z85" s="240">
        <v>0</v>
      </c>
      <c r="AA85" s="240">
        <v>0</v>
      </c>
      <c r="AB85" s="240">
        <v>0</v>
      </c>
      <c r="AC85" s="240">
        <v>0.1</v>
      </c>
      <c r="AD85" s="241">
        <v>566.12</v>
      </c>
    </row>
    <row r="86" spans="1:30">
      <c r="C86" s="238" t="s">
        <v>35</v>
      </c>
      <c r="D86" s="240">
        <v>0</v>
      </c>
      <c r="E86" s="239">
        <v>3</v>
      </c>
      <c r="F86" s="240">
        <v>0</v>
      </c>
      <c r="G86" s="240">
        <v>0</v>
      </c>
      <c r="H86" s="240">
        <v>0</v>
      </c>
      <c r="I86" s="240">
        <v>0</v>
      </c>
      <c r="J86" s="240">
        <v>0</v>
      </c>
      <c r="K86" s="240">
        <v>0</v>
      </c>
      <c r="L86" s="240">
        <v>0</v>
      </c>
      <c r="M86" s="240">
        <v>0</v>
      </c>
      <c r="N86" s="240">
        <v>0</v>
      </c>
      <c r="O86" s="240">
        <v>0</v>
      </c>
      <c r="P86" s="240">
        <v>0</v>
      </c>
      <c r="Q86" s="240">
        <v>0</v>
      </c>
      <c r="R86" s="240">
        <v>0</v>
      </c>
      <c r="S86" s="240">
        <v>0</v>
      </c>
      <c r="T86" s="240">
        <v>0</v>
      </c>
      <c r="U86" s="240">
        <v>0</v>
      </c>
      <c r="V86" s="240">
        <v>0</v>
      </c>
      <c r="W86" s="240">
        <v>0</v>
      </c>
      <c r="X86" s="240">
        <v>0</v>
      </c>
      <c r="Y86" s="240">
        <v>0</v>
      </c>
      <c r="Z86" s="240">
        <v>0</v>
      </c>
      <c r="AA86" s="240">
        <v>0</v>
      </c>
      <c r="AB86" s="240">
        <v>0</v>
      </c>
      <c r="AC86" s="240">
        <v>0</v>
      </c>
      <c r="AD86" s="241">
        <v>3</v>
      </c>
    </row>
    <row r="87" spans="1:30">
      <c r="C87" s="238" t="s">
        <v>410</v>
      </c>
      <c r="D87" s="240">
        <v>0</v>
      </c>
      <c r="E87" s="239">
        <v>2</v>
      </c>
      <c r="F87" s="240">
        <v>0</v>
      </c>
      <c r="G87" s="240">
        <v>0</v>
      </c>
      <c r="H87" s="239">
        <v>1</v>
      </c>
      <c r="I87" s="240">
        <v>0.06</v>
      </c>
      <c r="J87" s="240">
        <v>0</v>
      </c>
      <c r="K87" s="240">
        <v>0</v>
      </c>
      <c r="L87" s="240">
        <v>0</v>
      </c>
      <c r="M87" s="240">
        <v>0</v>
      </c>
      <c r="N87" s="240">
        <v>0</v>
      </c>
      <c r="O87" s="240">
        <v>0</v>
      </c>
      <c r="P87" s="240">
        <v>0</v>
      </c>
      <c r="Q87" s="240">
        <v>0</v>
      </c>
      <c r="R87" s="240">
        <v>0</v>
      </c>
      <c r="S87" s="240">
        <v>0</v>
      </c>
      <c r="T87" s="240">
        <v>0</v>
      </c>
      <c r="U87" s="240">
        <v>0.73</v>
      </c>
      <c r="V87" s="240">
        <v>0.34</v>
      </c>
      <c r="W87" s="240">
        <v>1.78</v>
      </c>
      <c r="X87" s="240">
        <v>0.01</v>
      </c>
      <c r="Y87" s="240">
        <v>2.0099999999999998</v>
      </c>
      <c r="Z87" s="240">
        <v>0</v>
      </c>
      <c r="AA87" s="240">
        <v>0</v>
      </c>
      <c r="AB87" s="240">
        <v>0</v>
      </c>
      <c r="AC87" s="240">
        <v>0</v>
      </c>
      <c r="AD87" s="241">
        <v>7.93</v>
      </c>
    </row>
    <row r="88" spans="1:30">
      <c r="C88" s="238" t="s">
        <v>402</v>
      </c>
      <c r="D88" s="240">
        <v>0</v>
      </c>
      <c r="E88" s="240">
        <v>0</v>
      </c>
      <c r="F88" s="240">
        <v>0.39</v>
      </c>
      <c r="G88" s="240">
        <v>0.06</v>
      </c>
      <c r="H88" s="240">
        <v>0</v>
      </c>
      <c r="I88" s="240">
        <v>0</v>
      </c>
      <c r="J88" s="240">
        <v>0</v>
      </c>
      <c r="K88" s="240">
        <v>0</v>
      </c>
      <c r="L88" s="240">
        <v>0</v>
      </c>
      <c r="M88" s="240">
        <v>0.36</v>
      </c>
      <c r="N88" s="240">
        <v>0</v>
      </c>
      <c r="O88" s="240">
        <v>0.1</v>
      </c>
      <c r="P88" s="240">
        <v>0</v>
      </c>
      <c r="Q88" s="240">
        <v>0.28999999999999998</v>
      </c>
      <c r="R88" s="240">
        <v>0.03</v>
      </c>
      <c r="S88" s="240">
        <v>0</v>
      </c>
      <c r="T88" s="240">
        <v>0</v>
      </c>
      <c r="U88" s="240">
        <v>0</v>
      </c>
      <c r="V88" s="240">
        <v>0.14000000000000001</v>
      </c>
      <c r="W88" s="240">
        <v>0</v>
      </c>
      <c r="X88" s="240">
        <v>0</v>
      </c>
      <c r="Y88" s="240">
        <v>0.02</v>
      </c>
      <c r="Z88" s="240">
        <v>0.53</v>
      </c>
      <c r="AA88" s="240">
        <v>0</v>
      </c>
      <c r="AB88" s="240">
        <v>0</v>
      </c>
      <c r="AC88" s="240">
        <v>0.02</v>
      </c>
      <c r="AD88" s="241">
        <v>1.93</v>
      </c>
    </row>
    <row r="89" spans="1:30">
      <c r="C89" s="238" t="s">
        <v>345</v>
      </c>
      <c r="D89" s="240">
        <v>0</v>
      </c>
      <c r="E89" s="240">
        <v>0</v>
      </c>
      <c r="F89" s="240">
        <v>0</v>
      </c>
      <c r="G89" s="240">
        <v>0</v>
      </c>
      <c r="H89" s="239">
        <v>2</v>
      </c>
      <c r="I89" s="240">
        <v>0</v>
      </c>
      <c r="J89" s="240">
        <v>0</v>
      </c>
      <c r="K89" s="240">
        <v>0</v>
      </c>
      <c r="L89" s="240">
        <v>0.56000000000000005</v>
      </c>
      <c r="M89" s="240">
        <v>0.15</v>
      </c>
      <c r="N89" s="240">
        <v>0.48</v>
      </c>
      <c r="O89" s="240">
        <v>1.07</v>
      </c>
      <c r="P89" s="240">
        <v>0.78</v>
      </c>
      <c r="Q89" s="240">
        <v>0</v>
      </c>
      <c r="R89" s="240">
        <v>1.4</v>
      </c>
      <c r="S89" s="240">
        <v>0.16</v>
      </c>
      <c r="T89" s="240">
        <v>0.27</v>
      </c>
      <c r="U89" s="240">
        <v>0</v>
      </c>
      <c r="V89" s="240">
        <v>0</v>
      </c>
      <c r="W89" s="240">
        <v>7.0000000000000007E-2</v>
      </c>
      <c r="X89" s="240">
        <v>0</v>
      </c>
      <c r="Y89" s="240">
        <v>0</v>
      </c>
      <c r="Z89" s="240">
        <v>0</v>
      </c>
      <c r="AA89" s="240">
        <v>0</v>
      </c>
      <c r="AB89" s="240">
        <v>0.2</v>
      </c>
      <c r="AC89" s="240">
        <v>0</v>
      </c>
      <c r="AD89" s="241">
        <v>7.16</v>
      </c>
    </row>
    <row r="90" spans="1:30">
      <c r="C90" s="238" t="s">
        <v>401</v>
      </c>
      <c r="D90" s="240">
        <v>0</v>
      </c>
      <c r="E90" s="240">
        <v>0</v>
      </c>
      <c r="F90" s="240">
        <v>0</v>
      </c>
      <c r="G90" s="240">
        <v>0</v>
      </c>
      <c r="H90" s="240">
        <v>0</v>
      </c>
      <c r="I90" s="240">
        <v>0</v>
      </c>
      <c r="J90" s="240">
        <v>0</v>
      </c>
      <c r="K90" s="240">
        <v>0</v>
      </c>
      <c r="L90" s="240">
        <v>0</v>
      </c>
      <c r="M90" s="240">
        <v>0</v>
      </c>
      <c r="N90" s="240">
        <v>0</v>
      </c>
      <c r="O90" s="240">
        <v>0.74</v>
      </c>
      <c r="P90" s="240">
        <v>0.17</v>
      </c>
      <c r="Q90" s="240">
        <v>0.08</v>
      </c>
      <c r="R90" s="240">
        <v>0.26</v>
      </c>
      <c r="S90" s="240">
        <v>0</v>
      </c>
      <c r="T90" s="240">
        <v>0</v>
      </c>
      <c r="U90" s="240">
        <v>0</v>
      </c>
      <c r="V90" s="240">
        <v>0</v>
      </c>
      <c r="W90" s="240">
        <v>0</v>
      </c>
      <c r="X90" s="240">
        <v>0</v>
      </c>
      <c r="Y90" s="240">
        <v>0.44</v>
      </c>
      <c r="Z90" s="240">
        <v>0</v>
      </c>
      <c r="AA90" s="240">
        <v>0</v>
      </c>
      <c r="AB90" s="240">
        <v>0</v>
      </c>
      <c r="AC90" s="240">
        <v>0.12</v>
      </c>
      <c r="AD90" s="241">
        <v>1.81</v>
      </c>
    </row>
    <row r="91" spans="1:30">
      <c r="C91" s="242" t="s">
        <v>38</v>
      </c>
      <c r="D91" s="241">
        <v>251</v>
      </c>
      <c r="E91" s="241">
        <v>491</v>
      </c>
      <c r="F91" s="241">
        <v>695.56</v>
      </c>
      <c r="G91" s="241">
        <v>310.56</v>
      </c>
      <c r="H91" s="241">
        <v>256.24</v>
      </c>
      <c r="I91" s="241">
        <v>198.87</v>
      </c>
      <c r="J91" s="241">
        <v>215.75</v>
      </c>
      <c r="K91" s="241">
        <v>172.47</v>
      </c>
      <c r="L91" s="241">
        <v>205.25</v>
      </c>
      <c r="M91" s="241">
        <v>217.43</v>
      </c>
      <c r="N91" s="241">
        <v>454.95</v>
      </c>
      <c r="O91" s="241">
        <v>622.08000000000004</v>
      </c>
      <c r="P91" s="241">
        <v>387.13</v>
      </c>
      <c r="Q91" s="241">
        <v>378.71</v>
      </c>
      <c r="R91" s="241">
        <v>297.73</v>
      </c>
      <c r="S91" s="241">
        <v>316.73</v>
      </c>
      <c r="T91" s="241">
        <v>259.82</v>
      </c>
      <c r="U91" s="241">
        <v>230.71</v>
      </c>
      <c r="V91" s="241">
        <v>270.64999999999998</v>
      </c>
      <c r="W91" s="241">
        <v>206.15</v>
      </c>
      <c r="X91" s="241">
        <v>181.99</v>
      </c>
      <c r="Y91" s="241">
        <v>138.88</v>
      </c>
      <c r="Z91" s="241">
        <v>140.61000000000001</v>
      </c>
      <c r="AA91" s="241">
        <v>106.55</v>
      </c>
      <c r="AB91" s="241">
        <v>105.68</v>
      </c>
      <c r="AC91" s="241">
        <v>89.98</v>
      </c>
      <c r="AD91" s="241">
        <v>7202.48</v>
      </c>
    </row>
    <row r="93" spans="1:30">
      <c r="D93" s="55">
        <f>D79+D80+D86</f>
        <v>64</v>
      </c>
      <c r="E93" s="55">
        <f t="shared" ref="E93:AD93" si="0">E79+E80+E86</f>
        <v>151</v>
      </c>
      <c r="F93" s="55">
        <f t="shared" si="0"/>
        <v>211.75</v>
      </c>
      <c r="G93" s="55">
        <f t="shared" si="0"/>
        <v>83.02000000000001</v>
      </c>
      <c r="H93" s="55">
        <f t="shared" si="0"/>
        <v>58.2</v>
      </c>
      <c r="I93" s="55">
        <f t="shared" si="0"/>
        <v>90.45</v>
      </c>
      <c r="J93" s="55">
        <f t="shared" si="0"/>
        <v>84.87</v>
      </c>
      <c r="K93" s="55">
        <f t="shared" si="0"/>
        <v>43.53</v>
      </c>
      <c r="L93" s="55">
        <f t="shared" si="0"/>
        <v>34.81</v>
      </c>
      <c r="M93" s="55">
        <f t="shared" si="0"/>
        <v>37.29</v>
      </c>
      <c r="N93" s="55">
        <f t="shared" si="0"/>
        <v>144.75</v>
      </c>
      <c r="O93" s="55">
        <f t="shared" si="0"/>
        <v>139.72</v>
      </c>
      <c r="P93" s="55">
        <f t="shared" si="0"/>
        <v>118.94</v>
      </c>
      <c r="Q93" s="55">
        <f t="shared" si="0"/>
        <v>117.96000000000001</v>
      </c>
      <c r="R93" s="55">
        <f t="shared" si="0"/>
        <v>94.44</v>
      </c>
      <c r="S93" s="55">
        <f t="shared" si="0"/>
        <v>96.68</v>
      </c>
      <c r="T93" s="55">
        <f t="shared" si="0"/>
        <v>87.65</v>
      </c>
      <c r="U93" s="55">
        <f t="shared" si="0"/>
        <v>79.069999999999993</v>
      </c>
      <c r="V93" s="55">
        <f t="shared" si="0"/>
        <v>102.69</v>
      </c>
      <c r="W93" s="55">
        <f t="shared" si="0"/>
        <v>73.92</v>
      </c>
      <c r="X93" s="55">
        <f t="shared" si="0"/>
        <v>57.97</v>
      </c>
      <c r="Y93" s="55">
        <f t="shared" si="0"/>
        <v>51.72</v>
      </c>
      <c r="Z93" s="55">
        <f t="shared" si="0"/>
        <v>64.06</v>
      </c>
      <c r="AA93" s="55">
        <f t="shared" si="0"/>
        <v>37.01</v>
      </c>
      <c r="AB93" s="55">
        <f t="shared" si="0"/>
        <v>41.2</v>
      </c>
      <c r="AC93" s="55">
        <f t="shared" si="0"/>
        <v>39.97</v>
      </c>
      <c r="AD93" s="55">
        <f t="shared" si="0"/>
        <v>2206.6799999999998</v>
      </c>
    </row>
    <row r="95" spans="1:30" ht="12.75">
      <c r="C95" s="418" t="s">
        <v>37</v>
      </c>
      <c r="D95" s="243">
        <v>202102</v>
      </c>
      <c r="E95" s="243">
        <v>202103</v>
      </c>
      <c r="F95" s="243">
        <v>202104</v>
      </c>
      <c r="G95" s="243">
        <v>202105</v>
      </c>
      <c r="H95" s="243">
        <v>202106</v>
      </c>
      <c r="I95" s="243">
        <v>202107</v>
      </c>
      <c r="J95" s="243">
        <v>202108</v>
      </c>
      <c r="K95" s="243">
        <v>202109</v>
      </c>
      <c r="L95" s="243">
        <v>202110</v>
      </c>
      <c r="M95" s="243">
        <v>202111</v>
      </c>
      <c r="N95" s="243">
        <v>202112</v>
      </c>
      <c r="O95" s="243">
        <v>202113</v>
      </c>
      <c r="P95" s="243">
        <v>202114</v>
      </c>
      <c r="Q95" s="243">
        <v>202115</v>
      </c>
      <c r="R95" s="243">
        <v>202116</v>
      </c>
      <c r="S95" s="243">
        <v>202117</v>
      </c>
      <c r="T95" s="243">
        <v>202118</v>
      </c>
      <c r="U95" s="243">
        <v>202119</v>
      </c>
      <c r="V95" s="243">
        <v>202120</v>
      </c>
      <c r="W95" s="243">
        <v>202121</v>
      </c>
      <c r="X95" s="243">
        <v>202122</v>
      </c>
      <c r="Y95" s="243">
        <v>202123</v>
      </c>
      <c r="Z95" s="243">
        <v>202124</v>
      </c>
      <c r="AA95" s="243">
        <v>202125</v>
      </c>
      <c r="AB95" s="243">
        <v>202126</v>
      </c>
      <c r="AC95" s="243">
        <v>202127</v>
      </c>
      <c r="AD95" s="418" t="s">
        <v>38</v>
      </c>
    </row>
    <row r="96" spans="1:30" ht="12.75">
      <c r="A96" s="113">
        <v>44235</v>
      </c>
      <c r="C96" s="419"/>
      <c r="D96" s="112">
        <v>44233</v>
      </c>
      <c r="E96" s="112">
        <v>44240</v>
      </c>
      <c r="F96" s="112">
        <v>44247</v>
      </c>
      <c r="G96" s="112">
        <v>44254</v>
      </c>
      <c r="H96" s="112">
        <v>44261</v>
      </c>
      <c r="I96" s="112">
        <v>44268</v>
      </c>
      <c r="J96" s="112">
        <v>44275</v>
      </c>
      <c r="K96" s="112">
        <v>44282</v>
      </c>
      <c r="L96" s="112">
        <v>44289</v>
      </c>
      <c r="M96" s="112">
        <v>44296</v>
      </c>
      <c r="N96" s="112">
        <v>44303</v>
      </c>
      <c r="O96" s="112">
        <v>44310</v>
      </c>
      <c r="P96" s="112">
        <v>44317</v>
      </c>
      <c r="Q96" s="112">
        <v>44324</v>
      </c>
      <c r="R96" s="112">
        <v>44331</v>
      </c>
      <c r="S96" s="112">
        <v>44338</v>
      </c>
      <c r="T96" s="112">
        <v>44345</v>
      </c>
      <c r="U96" s="112">
        <v>44352</v>
      </c>
      <c r="V96" s="112">
        <v>44359</v>
      </c>
      <c r="W96" s="112">
        <v>44366</v>
      </c>
      <c r="X96" s="112">
        <v>44373</v>
      </c>
      <c r="Y96" s="112">
        <v>44380</v>
      </c>
      <c r="Z96" s="112">
        <v>44387</v>
      </c>
      <c r="AA96" s="112">
        <v>44394</v>
      </c>
      <c r="AB96" s="112">
        <v>44401</v>
      </c>
      <c r="AC96" s="112">
        <v>44408</v>
      </c>
      <c r="AD96" s="419"/>
    </row>
    <row r="97" spans="3:30">
      <c r="C97" s="81" t="s">
        <v>34</v>
      </c>
      <c r="D97" s="85">
        <v>147</v>
      </c>
      <c r="E97" s="85">
        <v>187</v>
      </c>
      <c r="F97" s="85">
        <v>67.760000000000005</v>
      </c>
      <c r="G97" s="85">
        <v>86.95</v>
      </c>
      <c r="H97" s="85">
        <v>64.349999999999994</v>
      </c>
      <c r="I97" s="82">
        <v>81.69</v>
      </c>
      <c r="J97" s="82">
        <v>29.67</v>
      </c>
      <c r="K97" s="82">
        <v>18.86</v>
      </c>
      <c r="L97" s="82">
        <v>27.57</v>
      </c>
      <c r="M97" s="82">
        <v>119.93</v>
      </c>
      <c r="N97" s="82">
        <v>275.79000000000002</v>
      </c>
      <c r="O97" s="82">
        <v>96.48</v>
      </c>
      <c r="P97" s="82">
        <v>81.05</v>
      </c>
      <c r="Q97" s="82">
        <v>53.8</v>
      </c>
      <c r="R97" s="82">
        <v>68.38</v>
      </c>
      <c r="S97" s="82">
        <v>62.25</v>
      </c>
      <c r="T97" s="82">
        <v>76.760000000000005</v>
      </c>
      <c r="U97" s="82">
        <v>87.62</v>
      </c>
      <c r="V97" s="82">
        <v>63.26</v>
      </c>
      <c r="W97" s="82">
        <v>69.14</v>
      </c>
      <c r="X97" s="82">
        <v>49.94</v>
      </c>
      <c r="Y97" s="82">
        <v>20.079999999999998</v>
      </c>
      <c r="Z97" s="82">
        <v>32.35</v>
      </c>
      <c r="AA97" s="82">
        <v>37.200000000000003</v>
      </c>
      <c r="AB97" s="82">
        <v>16.43</v>
      </c>
      <c r="AC97" s="82">
        <v>22.78</v>
      </c>
      <c r="AD97" s="83">
        <v>1944.08</v>
      </c>
    </row>
    <row r="98" spans="3:30">
      <c r="C98" s="81" t="s">
        <v>338</v>
      </c>
      <c r="D98" s="85">
        <v>119</v>
      </c>
      <c r="E98" s="85">
        <v>85</v>
      </c>
      <c r="F98" s="85">
        <v>45.86</v>
      </c>
      <c r="G98" s="85">
        <v>30.11</v>
      </c>
      <c r="H98" s="85">
        <v>61</v>
      </c>
      <c r="I98" s="85">
        <v>26.8</v>
      </c>
      <c r="J98" s="85">
        <v>37.590000000000003</v>
      </c>
      <c r="K98" s="82">
        <v>32.270000000000003</v>
      </c>
      <c r="L98" s="82">
        <v>71.41</v>
      </c>
      <c r="M98" s="82">
        <v>94.5</v>
      </c>
      <c r="N98" s="82">
        <v>81.92</v>
      </c>
      <c r="O98" s="82">
        <v>69.84</v>
      </c>
      <c r="P98" s="82">
        <v>88.98</v>
      </c>
      <c r="Q98" s="82">
        <v>63.22</v>
      </c>
      <c r="R98" s="82">
        <v>68.11</v>
      </c>
      <c r="S98" s="82">
        <v>58.38</v>
      </c>
      <c r="T98" s="82">
        <v>48.6</v>
      </c>
      <c r="U98" s="82">
        <v>73.89</v>
      </c>
      <c r="V98" s="82">
        <v>51.07</v>
      </c>
      <c r="W98" s="82">
        <v>39.630000000000003</v>
      </c>
      <c r="X98" s="82">
        <v>39.119999999999997</v>
      </c>
      <c r="Y98" s="82">
        <v>47.76</v>
      </c>
      <c r="Z98" s="82">
        <v>32.47</v>
      </c>
      <c r="AA98" s="82">
        <v>36.96</v>
      </c>
      <c r="AB98" s="82">
        <v>34.51</v>
      </c>
      <c r="AC98" s="82">
        <v>34.799999999999997</v>
      </c>
      <c r="AD98" s="83">
        <v>1472.81</v>
      </c>
    </row>
    <row r="99" spans="3:30">
      <c r="C99" s="81" t="s">
        <v>40</v>
      </c>
      <c r="D99" s="85">
        <v>96</v>
      </c>
      <c r="E99" s="85">
        <v>77</v>
      </c>
      <c r="F99" s="85">
        <v>93.45</v>
      </c>
      <c r="G99" s="85">
        <v>38.700000000000003</v>
      </c>
      <c r="H99" s="85">
        <v>19.97</v>
      </c>
      <c r="I99" s="85">
        <v>45.71</v>
      </c>
      <c r="J99" s="85">
        <v>30.46</v>
      </c>
      <c r="K99" s="82">
        <v>107.55</v>
      </c>
      <c r="L99" s="82">
        <v>84.01</v>
      </c>
      <c r="M99" s="82">
        <v>66.55</v>
      </c>
      <c r="N99" s="82">
        <v>84.87</v>
      </c>
      <c r="O99" s="82">
        <v>53.66</v>
      </c>
      <c r="P99" s="82">
        <v>49.64</v>
      </c>
      <c r="Q99" s="82">
        <v>65.59</v>
      </c>
      <c r="R99" s="82">
        <v>77.260000000000005</v>
      </c>
      <c r="S99" s="82">
        <v>47</v>
      </c>
      <c r="T99" s="82">
        <v>39.17</v>
      </c>
      <c r="U99" s="82">
        <v>45.7</v>
      </c>
      <c r="V99" s="82">
        <v>45.94</v>
      </c>
      <c r="W99" s="82">
        <v>37.07</v>
      </c>
      <c r="X99" s="82">
        <v>16.579999999999998</v>
      </c>
      <c r="Y99" s="82">
        <v>29.7</v>
      </c>
      <c r="Z99" s="82">
        <v>16.95</v>
      </c>
      <c r="AA99" s="82">
        <v>19.260000000000002</v>
      </c>
      <c r="AB99" s="82">
        <v>21.23</v>
      </c>
      <c r="AC99" s="82">
        <v>21.51</v>
      </c>
      <c r="AD99" s="83">
        <v>1330.53</v>
      </c>
    </row>
    <row r="100" spans="3:30">
      <c r="C100" s="81" t="s">
        <v>191</v>
      </c>
      <c r="D100" s="85">
        <v>68</v>
      </c>
      <c r="E100" s="85">
        <v>94</v>
      </c>
      <c r="F100" s="85">
        <v>9.56</v>
      </c>
      <c r="G100" s="85">
        <v>53</v>
      </c>
      <c r="H100" s="85">
        <v>5.65</v>
      </c>
      <c r="I100" s="82">
        <v>13.97</v>
      </c>
      <c r="J100" s="82">
        <v>16.420000000000002</v>
      </c>
      <c r="K100" s="82">
        <v>0</v>
      </c>
      <c r="L100" s="82">
        <v>0</v>
      </c>
      <c r="M100" s="82">
        <v>57.92</v>
      </c>
      <c r="N100" s="82">
        <v>52</v>
      </c>
      <c r="O100" s="82">
        <v>51.73</v>
      </c>
      <c r="P100" s="82">
        <v>45.67</v>
      </c>
      <c r="Q100" s="82">
        <v>20.46</v>
      </c>
      <c r="R100" s="82">
        <v>33.58</v>
      </c>
      <c r="S100" s="82">
        <v>28.94</v>
      </c>
      <c r="T100" s="82">
        <v>5.44</v>
      </c>
      <c r="U100" s="82">
        <v>7.31</v>
      </c>
      <c r="V100" s="82">
        <v>1.9</v>
      </c>
      <c r="W100" s="82">
        <v>0</v>
      </c>
      <c r="X100" s="82">
        <v>0.02</v>
      </c>
      <c r="Y100" s="82">
        <v>0</v>
      </c>
      <c r="Z100" s="82">
        <v>0</v>
      </c>
      <c r="AA100" s="82">
        <v>0</v>
      </c>
      <c r="AB100" s="82">
        <v>0.1</v>
      </c>
      <c r="AC100" s="82">
        <v>0.05</v>
      </c>
      <c r="AD100" s="83">
        <v>565.70000000000005</v>
      </c>
    </row>
    <row r="101" spans="3:30">
      <c r="C101" s="81" t="s">
        <v>470</v>
      </c>
      <c r="D101" s="85">
        <v>62</v>
      </c>
      <c r="E101" s="85">
        <v>109</v>
      </c>
      <c r="F101" s="85">
        <v>32.32</v>
      </c>
      <c r="G101" s="85">
        <v>28.93</v>
      </c>
      <c r="H101" s="85">
        <v>23.29</v>
      </c>
      <c r="I101" s="82">
        <v>23.62</v>
      </c>
      <c r="J101" s="82">
        <v>11.11</v>
      </c>
      <c r="K101" s="82">
        <v>1.32</v>
      </c>
      <c r="L101" s="82">
        <v>13.62</v>
      </c>
      <c r="M101" s="82">
        <v>49.9</v>
      </c>
      <c r="N101" s="82">
        <v>65.16</v>
      </c>
      <c r="O101" s="82">
        <v>50.48</v>
      </c>
      <c r="P101" s="82">
        <v>30.09</v>
      </c>
      <c r="Q101" s="82">
        <v>31.22</v>
      </c>
      <c r="R101" s="82">
        <v>28.57</v>
      </c>
      <c r="S101" s="82">
        <v>28.56</v>
      </c>
      <c r="T101" s="82">
        <v>30.47</v>
      </c>
      <c r="U101" s="82">
        <v>29.39</v>
      </c>
      <c r="V101" s="82">
        <v>22.26</v>
      </c>
      <c r="W101" s="82">
        <v>18.47</v>
      </c>
      <c r="X101" s="82">
        <v>12.6</v>
      </c>
      <c r="Y101" s="82">
        <v>18.350000000000001</v>
      </c>
      <c r="Z101" s="82">
        <v>5.99</v>
      </c>
      <c r="AA101" s="82">
        <v>8.6</v>
      </c>
      <c r="AB101" s="82">
        <v>8.41</v>
      </c>
      <c r="AC101" s="82">
        <v>0</v>
      </c>
      <c r="AD101" s="83">
        <v>743.75</v>
      </c>
    </row>
    <row r="102" spans="3:30">
      <c r="C102" s="81" t="s">
        <v>39</v>
      </c>
      <c r="D102" s="85">
        <v>39</v>
      </c>
      <c r="E102" s="85">
        <v>29</v>
      </c>
      <c r="F102" s="85">
        <v>32.46</v>
      </c>
      <c r="G102" s="85">
        <v>32.200000000000003</v>
      </c>
      <c r="H102" s="85">
        <v>1.45</v>
      </c>
      <c r="I102" s="82">
        <v>0</v>
      </c>
      <c r="J102" s="82">
        <v>42.92</v>
      </c>
      <c r="K102" s="82">
        <v>29.18</v>
      </c>
      <c r="L102" s="82">
        <v>41.54</v>
      </c>
      <c r="M102" s="82">
        <v>26.84</v>
      </c>
      <c r="N102" s="82">
        <v>20.09</v>
      </c>
      <c r="O102" s="82">
        <v>10.75</v>
      </c>
      <c r="P102" s="82">
        <v>9.1</v>
      </c>
      <c r="Q102" s="82">
        <v>26.91</v>
      </c>
      <c r="R102" s="82">
        <v>6.48</v>
      </c>
      <c r="S102" s="82">
        <v>2.81</v>
      </c>
      <c r="T102" s="82">
        <v>0</v>
      </c>
      <c r="U102" s="82">
        <v>0</v>
      </c>
      <c r="V102" s="82">
        <v>0.02</v>
      </c>
      <c r="W102" s="82">
        <v>0.06</v>
      </c>
      <c r="X102" s="82">
        <v>0</v>
      </c>
      <c r="Y102" s="82">
        <v>0.02</v>
      </c>
      <c r="Z102" s="82">
        <v>0.03</v>
      </c>
      <c r="AA102" s="82">
        <v>0</v>
      </c>
      <c r="AB102" s="82">
        <v>0</v>
      </c>
      <c r="AC102" s="82">
        <v>0</v>
      </c>
      <c r="AD102" s="83">
        <v>350.86</v>
      </c>
    </row>
    <row r="103" spans="3:30">
      <c r="C103" s="81" t="s">
        <v>400</v>
      </c>
      <c r="D103" s="85">
        <v>13</v>
      </c>
      <c r="E103" s="85">
        <v>23</v>
      </c>
      <c r="F103" s="85">
        <v>17.86</v>
      </c>
      <c r="G103" s="85">
        <v>13.02</v>
      </c>
      <c r="H103" s="85">
        <v>11.06</v>
      </c>
      <c r="I103" s="85">
        <v>6.97</v>
      </c>
      <c r="J103" s="85">
        <v>20.37</v>
      </c>
      <c r="K103" s="82">
        <v>19.93</v>
      </c>
      <c r="L103" s="82">
        <v>24.71</v>
      </c>
      <c r="M103" s="82">
        <v>32.229999999999997</v>
      </c>
      <c r="N103" s="82">
        <v>36.049999999999997</v>
      </c>
      <c r="O103" s="82">
        <v>51.4</v>
      </c>
      <c r="P103" s="82">
        <v>59.97</v>
      </c>
      <c r="Q103" s="82">
        <v>30.16</v>
      </c>
      <c r="R103" s="82">
        <v>29.43</v>
      </c>
      <c r="S103" s="82">
        <v>28.72</v>
      </c>
      <c r="T103" s="82">
        <v>24.81</v>
      </c>
      <c r="U103" s="82">
        <v>27.82</v>
      </c>
      <c r="V103" s="82">
        <v>18.850000000000001</v>
      </c>
      <c r="W103" s="82">
        <v>19.28</v>
      </c>
      <c r="X103" s="82">
        <v>17.63</v>
      </c>
      <c r="Y103" s="82">
        <v>22.79</v>
      </c>
      <c r="Z103" s="82">
        <v>22.54</v>
      </c>
      <c r="AA103" s="82">
        <v>14.74</v>
      </c>
      <c r="AB103" s="82">
        <v>12.76</v>
      </c>
      <c r="AC103" s="82">
        <v>16.3</v>
      </c>
      <c r="AD103" s="83">
        <v>615.39</v>
      </c>
    </row>
    <row r="104" spans="3:30">
      <c r="C104" s="81" t="s">
        <v>41</v>
      </c>
      <c r="D104" s="85">
        <v>6</v>
      </c>
      <c r="E104" s="85">
        <v>8</v>
      </c>
      <c r="F104" s="85">
        <v>6.27</v>
      </c>
      <c r="G104" s="85">
        <v>16.39</v>
      </c>
      <c r="H104" s="85">
        <v>2.96</v>
      </c>
      <c r="I104" s="82">
        <v>0.12</v>
      </c>
      <c r="J104" s="82">
        <v>0.23</v>
      </c>
      <c r="K104" s="82">
        <v>0.11</v>
      </c>
      <c r="L104" s="85">
        <v>8.49</v>
      </c>
      <c r="M104" s="82">
        <v>9.99</v>
      </c>
      <c r="N104" s="82">
        <v>3.43</v>
      </c>
      <c r="O104" s="82">
        <v>7.15</v>
      </c>
      <c r="P104" s="82">
        <v>19.86</v>
      </c>
      <c r="Q104" s="82">
        <v>4.55</v>
      </c>
      <c r="R104" s="82">
        <v>4.53</v>
      </c>
      <c r="S104" s="82">
        <v>3.86</v>
      </c>
      <c r="T104" s="82">
        <v>5.47</v>
      </c>
      <c r="U104" s="82">
        <v>1.1599999999999999</v>
      </c>
      <c r="V104" s="82">
        <v>2.69</v>
      </c>
      <c r="W104" s="82">
        <v>2.89</v>
      </c>
      <c r="X104" s="82">
        <v>0</v>
      </c>
      <c r="Y104" s="82">
        <v>3.53</v>
      </c>
      <c r="Z104" s="82">
        <v>0.22</v>
      </c>
      <c r="AA104" s="82">
        <v>1.07</v>
      </c>
      <c r="AB104" s="82">
        <v>0</v>
      </c>
      <c r="AC104" s="82">
        <v>0.91</v>
      </c>
      <c r="AD104" s="83">
        <v>119.87</v>
      </c>
    </row>
    <row r="105" spans="3:30">
      <c r="C105" s="81" t="s">
        <v>35</v>
      </c>
      <c r="D105" s="85">
        <v>3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82">
        <v>0</v>
      </c>
      <c r="Z105" s="82">
        <v>0</v>
      </c>
      <c r="AA105" s="82">
        <v>0</v>
      </c>
      <c r="AB105" s="82">
        <v>0</v>
      </c>
      <c r="AC105" s="82">
        <v>0</v>
      </c>
      <c r="AD105" s="83">
        <v>3</v>
      </c>
    </row>
    <row r="106" spans="3:30">
      <c r="C106" s="81" t="s">
        <v>410</v>
      </c>
      <c r="D106" s="85">
        <v>2</v>
      </c>
      <c r="E106" s="82">
        <v>0</v>
      </c>
      <c r="F106" s="82">
        <v>0</v>
      </c>
      <c r="G106" s="85">
        <v>1</v>
      </c>
      <c r="H106" s="82">
        <v>0</v>
      </c>
      <c r="I106" s="82">
        <v>0</v>
      </c>
      <c r="J106" s="82">
        <v>0</v>
      </c>
      <c r="K106" s="82">
        <v>0</v>
      </c>
      <c r="L106" s="82">
        <v>0</v>
      </c>
      <c r="M106" s="82">
        <v>0.06</v>
      </c>
      <c r="N106" s="82">
        <v>0</v>
      </c>
      <c r="O106" s="82">
        <v>0</v>
      </c>
      <c r="P106" s="82">
        <v>0</v>
      </c>
      <c r="Q106" s="82">
        <v>0</v>
      </c>
      <c r="R106" s="82">
        <v>0</v>
      </c>
      <c r="S106" s="82">
        <v>0</v>
      </c>
      <c r="T106" s="82">
        <v>0.73</v>
      </c>
      <c r="U106" s="82">
        <v>0.34</v>
      </c>
      <c r="V106" s="82">
        <v>1.78</v>
      </c>
      <c r="W106" s="82">
        <v>0.01</v>
      </c>
      <c r="X106" s="82">
        <v>2.0099999999999998</v>
      </c>
      <c r="Y106" s="82">
        <v>0</v>
      </c>
      <c r="Z106" s="82">
        <v>0</v>
      </c>
      <c r="AA106" s="82">
        <v>0</v>
      </c>
      <c r="AB106" s="82">
        <v>0</v>
      </c>
      <c r="AC106" s="82">
        <v>0</v>
      </c>
      <c r="AD106" s="83">
        <v>7.93</v>
      </c>
    </row>
    <row r="107" spans="3:30">
      <c r="C107" s="81" t="s">
        <v>42</v>
      </c>
      <c r="D107" s="82">
        <v>0</v>
      </c>
      <c r="E107" s="85">
        <v>3</v>
      </c>
      <c r="F107" s="85">
        <v>1</v>
      </c>
      <c r="G107" s="85">
        <v>3</v>
      </c>
      <c r="H107" s="82">
        <v>0.34</v>
      </c>
      <c r="I107" s="82">
        <v>0</v>
      </c>
      <c r="J107" s="82">
        <v>0</v>
      </c>
      <c r="K107" s="82">
        <v>0</v>
      </c>
      <c r="L107" s="82">
        <v>0</v>
      </c>
      <c r="M107" s="82">
        <v>0.13</v>
      </c>
      <c r="N107" s="82">
        <v>3.35</v>
      </c>
      <c r="O107" s="82">
        <v>0.47</v>
      </c>
      <c r="P107" s="82">
        <v>0.2</v>
      </c>
      <c r="Q107" s="82">
        <v>0.14000000000000001</v>
      </c>
      <c r="R107" s="82">
        <v>0.72</v>
      </c>
      <c r="S107" s="82">
        <v>0.02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82">
        <v>0</v>
      </c>
      <c r="Z107" s="82">
        <v>0</v>
      </c>
      <c r="AA107" s="82">
        <v>0</v>
      </c>
      <c r="AB107" s="82">
        <v>0</v>
      </c>
      <c r="AC107" s="82">
        <v>0</v>
      </c>
      <c r="AD107" s="83">
        <v>12.38</v>
      </c>
    </row>
    <row r="108" spans="3:30">
      <c r="C108" s="81" t="s">
        <v>402</v>
      </c>
      <c r="D108" s="82">
        <v>0</v>
      </c>
      <c r="E108" s="82">
        <v>0</v>
      </c>
      <c r="F108" s="82">
        <v>0.06</v>
      </c>
      <c r="G108" s="82">
        <v>0</v>
      </c>
      <c r="H108" s="82">
        <v>0</v>
      </c>
      <c r="I108" s="82">
        <v>0</v>
      </c>
      <c r="J108" s="82">
        <v>0</v>
      </c>
      <c r="K108" s="82">
        <v>0</v>
      </c>
      <c r="L108" s="82">
        <v>0.39</v>
      </c>
      <c r="M108" s="82">
        <v>0</v>
      </c>
      <c r="N108" s="82">
        <v>0.1</v>
      </c>
      <c r="O108" s="82">
        <v>0</v>
      </c>
      <c r="P108" s="82">
        <v>0.28999999999999998</v>
      </c>
      <c r="Q108" s="82">
        <v>0.03</v>
      </c>
      <c r="R108" s="82">
        <v>0</v>
      </c>
      <c r="S108" s="82">
        <v>0</v>
      </c>
      <c r="T108" s="82">
        <v>0</v>
      </c>
      <c r="U108" s="82">
        <v>0.14000000000000001</v>
      </c>
      <c r="V108" s="82">
        <v>0</v>
      </c>
      <c r="W108" s="82">
        <v>0</v>
      </c>
      <c r="X108" s="82">
        <v>0.02</v>
      </c>
      <c r="Y108" s="82">
        <v>0.53</v>
      </c>
      <c r="Z108" s="82">
        <v>0</v>
      </c>
      <c r="AA108" s="82">
        <v>0</v>
      </c>
      <c r="AB108" s="82">
        <v>0.02</v>
      </c>
      <c r="AC108" s="82">
        <v>0</v>
      </c>
      <c r="AD108" s="83">
        <v>1.57</v>
      </c>
    </row>
    <row r="109" spans="3:30">
      <c r="C109" s="81" t="s">
        <v>345</v>
      </c>
      <c r="D109" s="82">
        <v>0</v>
      </c>
      <c r="E109" s="82">
        <v>0</v>
      </c>
      <c r="F109" s="82">
        <v>0</v>
      </c>
      <c r="G109" s="85">
        <v>2</v>
      </c>
      <c r="H109" s="82">
        <v>0</v>
      </c>
      <c r="I109" s="82">
        <v>0</v>
      </c>
      <c r="J109" s="82">
        <v>0</v>
      </c>
      <c r="K109" s="82">
        <v>0.56000000000000005</v>
      </c>
      <c r="L109" s="82">
        <v>0.15</v>
      </c>
      <c r="M109" s="82">
        <v>0.48</v>
      </c>
      <c r="N109" s="82">
        <v>1.07</v>
      </c>
      <c r="O109" s="82">
        <v>0.78</v>
      </c>
      <c r="P109" s="82">
        <v>0</v>
      </c>
      <c r="Q109" s="82">
        <v>1.4</v>
      </c>
      <c r="R109" s="82">
        <v>0.16</v>
      </c>
      <c r="S109" s="82">
        <v>0.27</v>
      </c>
      <c r="T109" s="82">
        <v>0.08</v>
      </c>
      <c r="U109" s="82">
        <v>0</v>
      </c>
      <c r="V109" s="82">
        <v>7.0000000000000007E-2</v>
      </c>
      <c r="W109" s="82">
        <v>0</v>
      </c>
      <c r="X109" s="82">
        <v>0</v>
      </c>
      <c r="Y109" s="82">
        <v>0</v>
      </c>
      <c r="Z109" s="82">
        <v>0</v>
      </c>
      <c r="AA109" s="82">
        <v>0.2</v>
      </c>
      <c r="AB109" s="82">
        <v>0</v>
      </c>
      <c r="AC109" s="82">
        <v>0</v>
      </c>
      <c r="AD109" s="83">
        <v>7.24</v>
      </c>
    </row>
    <row r="110" spans="3:30">
      <c r="C110" s="81" t="s">
        <v>401</v>
      </c>
      <c r="D110" s="82">
        <v>0</v>
      </c>
      <c r="E110" s="82">
        <v>0</v>
      </c>
      <c r="F110" s="82">
        <v>0</v>
      </c>
      <c r="G110" s="82">
        <v>0</v>
      </c>
      <c r="H110" s="82">
        <v>0</v>
      </c>
      <c r="I110" s="82">
        <v>0</v>
      </c>
      <c r="J110" s="82">
        <v>0</v>
      </c>
      <c r="K110" s="82">
        <v>0</v>
      </c>
      <c r="L110" s="82">
        <v>0</v>
      </c>
      <c r="M110" s="82">
        <v>0</v>
      </c>
      <c r="N110" s="82">
        <v>0.71</v>
      </c>
      <c r="O110" s="82">
        <v>0.17</v>
      </c>
      <c r="P110" s="82">
        <v>0.08</v>
      </c>
      <c r="Q110" s="82">
        <v>0.26</v>
      </c>
      <c r="R110" s="82">
        <v>0</v>
      </c>
      <c r="S110" s="82">
        <v>0</v>
      </c>
      <c r="T110" s="82">
        <v>0</v>
      </c>
      <c r="U110" s="82">
        <v>0</v>
      </c>
      <c r="V110" s="82">
        <v>0</v>
      </c>
      <c r="W110" s="82">
        <v>0</v>
      </c>
      <c r="X110" s="82">
        <v>0.44</v>
      </c>
      <c r="Y110" s="82">
        <v>0</v>
      </c>
      <c r="Z110" s="82">
        <v>0</v>
      </c>
      <c r="AA110" s="82">
        <v>0</v>
      </c>
      <c r="AB110" s="82">
        <v>0.12</v>
      </c>
      <c r="AC110" s="82">
        <v>0</v>
      </c>
      <c r="AD110" s="83">
        <v>1.78</v>
      </c>
    </row>
    <row r="111" spans="3:30">
      <c r="C111" s="84" t="s">
        <v>38</v>
      </c>
      <c r="D111" s="83">
        <v>555</v>
      </c>
      <c r="E111" s="83">
        <v>615</v>
      </c>
      <c r="F111" s="83">
        <v>306.60000000000002</v>
      </c>
      <c r="G111" s="83">
        <v>305.29000000000002</v>
      </c>
      <c r="H111" s="83">
        <v>190.06</v>
      </c>
      <c r="I111" s="83">
        <v>198.89</v>
      </c>
      <c r="J111" s="83">
        <v>188.77</v>
      </c>
      <c r="K111" s="83">
        <v>209.79</v>
      </c>
      <c r="L111" s="83">
        <v>271.89</v>
      </c>
      <c r="M111" s="83">
        <v>458.53</v>
      </c>
      <c r="N111" s="83">
        <v>624.54</v>
      </c>
      <c r="O111" s="83">
        <v>392.89</v>
      </c>
      <c r="P111" s="83">
        <v>384.93</v>
      </c>
      <c r="Q111" s="83">
        <v>297.73</v>
      </c>
      <c r="R111" s="83">
        <v>317.22000000000003</v>
      </c>
      <c r="S111" s="83">
        <v>260.81</v>
      </c>
      <c r="T111" s="83">
        <v>231.55</v>
      </c>
      <c r="U111" s="83">
        <v>273.38</v>
      </c>
      <c r="V111" s="83">
        <v>207.84</v>
      </c>
      <c r="W111" s="83">
        <v>186.55</v>
      </c>
      <c r="X111" s="83">
        <v>138.37</v>
      </c>
      <c r="Y111" s="83">
        <v>142.75</v>
      </c>
      <c r="Z111" s="83">
        <v>110.55</v>
      </c>
      <c r="AA111" s="83">
        <v>118.02</v>
      </c>
      <c r="AB111" s="83">
        <v>93.57</v>
      </c>
      <c r="AC111" s="83">
        <v>96.36</v>
      </c>
      <c r="AD111" s="83">
        <v>7176.9</v>
      </c>
    </row>
    <row r="113" spans="1:30">
      <c r="D113" s="55">
        <f>D98+D101+D105+D106</f>
        <v>186</v>
      </c>
      <c r="E113" s="55">
        <f t="shared" ref="E113:AD113" si="1">E98+E101+E105+E106</f>
        <v>194</v>
      </c>
      <c r="F113" s="55">
        <f t="shared" si="1"/>
        <v>78.180000000000007</v>
      </c>
      <c r="G113" s="55">
        <f t="shared" si="1"/>
        <v>60.04</v>
      </c>
      <c r="H113" s="55">
        <f t="shared" si="1"/>
        <v>84.289999999999992</v>
      </c>
      <c r="I113" s="55">
        <f t="shared" si="1"/>
        <v>50.42</v>
      </c>
      <c r="J113" s="55">
        <f t="shared" si="1"/>
        <v>48.7</v>
      </c>
      <c r="K113" s="55">
        <f t="shared" si="1"/>
        <v>33.590000000000003</v>
      </c>
      <c r="L113" s="55">
        <f t="shared" si="1"/>
        <v>85.03</v>
      </c>
      <c r="M113" s="55">
        <f t="shared" si="1"/>
        <v>144.46</v>
      </c>
      <c r="N113" s="55">
        <f t="shared" si="1"/>
        <v>147.07999999999998</v>
      </c>
      <c r="O113" s="55">
        <f t="shared" si="1"/>
        <v>120.32</v>
      </c>
      <c r="P113" s="55">
        <f t="shared" si="1"/>
        <v>119.07000000000001</v>
      </c>
      <c r="Q113" s="55">
        <f t="shared" si="1"/>
        <v>94.44</v>
      </c>
      <c r="R113" s="55">
        <f t="shared" si="1"/>
        <v>96.68</v>
      </c>
      <c r="S113" s="55">
        <f t="shared" si="1"/>
        <v>86.94</v>
      </c>
      <c r="T113" s="55">
        <f t="shared" si="1"/>
        <v>79.8</v>
      </c>
      <c r="U113" s="55">
        <f t="shared" si="1"/>
        <v>103.62</v>
      </c>
      <c r="V113" s="55">
        <f t="shared" si="1"/>
        <v>75.11</v>
      </c>
      <c r="W113" s="55">
        <f t="shared" si="1"/>
        <v>58.11</v>
      </c>
      <c r="X113" s="55">
        <f t="shared" si="1"/>
        <v>53.73</v>
      </c>
      <c r="Y113" s="55">
        <f t="shared" si="1"/>
        <v>66.11</v>
      </c>
      <c r="Z113" s="55">
        <f t="shared" si="1"/>
        <v>38.46</v>
      </c>
      <c r="AA113" s="55">
        <f t="shared" si="1"/>
        <v>45.56</v>
      </c>
      <c r="AB113" s="55">
        <f t="shared" si="1"/>
        <v>42.92</v>
      </c>
      <c r="AC113" s="55">
        <f t="shared" si="1"/>
        <v>34.799999999999997</v>
      </c>
      <c r="AD113" s="55">
        <f t="shared" si="1"/>
        <v>2227.4899999999998</v>
      </c>
    </row>
    <row r="114" spans="1:30" ht="12.75">
      <c r="C114" s="418" t="s">
        <v>37</v>
      </c>
      <c r="D114" s="244">
        <v>202104</v>
      </c>
      <c r="E114" s="244">
        <v>202105</v>
      </c>
      <c r="F114" s="244">
        <v>202106</v>
      </c>
      <c r="G114" s="244">
        <v>202107</v>
      </c>
      <c r="H114" s="244">
        <v>202108</v>
      </c>
      <c r="I114" s="244">
        <v>202109</v>
      </c>
      <c r="J114" s="244">
        <v>202110</v>
      </c>
      <c r="K114" s="244">
        <v>202111</v>
      </c>
      <c r="L114" s="244">
        <v>202112</v>
      </c>
      <c r="M114" s="244">
        <v>202113</v>
      </c>
      <c r="N114" s="244">
        <v>202114</v>
      </c>
      <c r="O114" s="244">
        <v>202115</v>
      </c>
      <c r="P114" s="244">
        <v>202116</v>
      </c>
      <c r="Q114" s="244">
        <v>202117</v>
      </c>
      <c r="R114" s="244">
        <v>202118</v>
      </c>
      <c r="S114" s="244">
        <v>202119</v>
      </c>
      <c r="T114" s="244">
        <v>202120</v>
      </c>
      <c r="U114" s="244">
        <v>202121</v>
      </c>
      <c r="V114" s="244">
        <v>202122</v>
      </c>
      <c r="W114" s="244">
        <v>202123</v>
      </c>
      <c r="X114" s="244">
        <v>202124</v>
      </c>
      <c r="Y114" s="244">
        <v>202125</v>
      </c>
      <c r="Z114" s="244">
        <v>202126</v>
      </c>
      <c r="AA114" s="244">
        <v>202127</v>
      </c>
      <c r="AB114" s="244">
        <v>202128</v>
      </c>
      <c r="AC114" s="244">
        <v>202129</v>
      </c>
      <c r="AD114" s="418" t="s">
        <v>38</v>
      </c>
    </row>
    <row r="115" spans="1:30" ht="12.75">
      <c r="A115" s="113">
        <v>44249</v>
      </c>
      <c r="C115" s="419"/>
      <c r="D115" s="112">
        <v>44247</v>
      </c>
      <c r="E115" s="112">
        <v>44254</v>
      </c>
      <c r="F115" s="112">
        <v>44261</v>
      </c>
      <c r="G115" s="112">
        <v>44268</v>
      </c>
      <c r="H115" s="112">
        <v>44275</v>
      </c>
      <c r="I115" s="112">
        <v>44282</v>
      </c>
      <c r="J115" s="112">
        <v>44289</v>
      </c>
      <c r="K115" s="112">
        <v>44296</v>
      </c>
      <c r="L115" s="112">
        <v>44303</v>
      </c>
      <c r="M115" s="112">
        <v>44310</v>
      </c>
      <c r="N115" s="112">
        <v>44317</v>
      </c>
      <c r="O115" s="112">
        <v>44324</v>
      </c>
      <c r="P115" s="112">
        <v>44331</v>
      </c>
      <c r="Q115" s="112">
        <v>44338</v>
      </c>
      <c r="R115" s="112">
        <v>44345</v>
      </c>
      <c r="S115" s="112">
        <v>44352</v>
      </c>
      <c r="T115" s="112">
        <v>44359</v>
      </c>
      <c r="U115" s="112">
        <v>44366</v>
      </c>
      <c r="V115" s="112">
        <v>44373</v>
      </c>
      <c r="W115" s="112">
        <v>44380</v>
      </c>
      <c r="X115" s="112">
        <v>44387</v>
      </c>
      <c r="Y115" s="112">
        <v>44394</v>
      </c>
      <c r="Z115" s="112">
        <v>44401</v>
      </c>
      <c r="AA115" s="112">
        <v>44408</v>
      </c>
      <c r="AB115" s="112">
        <v>44415</v>
      </c>
      <c r="AC115" s="112">
        <v>44422</v>
      </c>
      <c r="AD115" s="419"/>
    </row>
    <row r="116" spans="1:30">
      <c r="C116" s="81" t="s">
        <v>34</v>
      </c>
      <c r="D116" s="85">
        <v>186</v>
      </c>
      <c r="E116" s="85">
        <v>89</v>
      </c>
      <c r="F116" s="85">
        <v>67.95</v>
      </c>
      <c r="G116" s="85">
        <v>73.349999999999994</v>
      </c>
      <c r="H116" s="85">
        <v>27.89</v>
      </c>
      <c r="I116" s="85">
        <v>27.4</v>
      </c>
      <c r="J116" s="82">
        <v>44.51</v>
      </c>
      <c r="K116" s="82">
        <v>119.25</v>
      </c>
      <c r="L116" s="82">
        <v>283.94</v>
      </c>
      <c r="M116" s="82">
        <v>93.41</v>
      </c>
      <c r="N116" s="82">
        <v>81.78</v>
      </c>
      <c r="O116" s="82">
        <v>56.69</v>
      </c>
      <c r="P116" s="82">
        <v>69.5</v>
      </c>
      <c r="Q116" s="82">
        <v>62.75</v>
      </c>
      <c r="R116" s="82">
        <v>81.209999999999994</v>
      </c>
      <c r="S116" s="82">
        <v>87.66</v>
      </c>
      <c r="T116" s="82">
        <v>64.430000000000007</v>
      </c>
      <c r="U116" s="82">
        <v>71.61</v>
      </c>
      <c r="V116" s="82">
        <v>53.81</v>
      </c>
      <c r="W116" s="82">
        <v>22.22</v>
      </c>
      <c r="X116" s="82">
        <v>34.28</v>
      </c>
      <c r="Y116" s="82">
        <v>38.64</v>
      </c>
      <c r="Z116" s="82">
        <v>18.98</v>
      </c>
      <c r="AA116" s="82">
        <v>22.95</v>
      </c>
      <c r="AB116" s="82">
        <v>11.74</v>
      </c>
      <c r="AC116" s="82">
        <v>22.72</v>
      </c>
      <c r="AD116" s="83">
        <v>1813.67</v>
      </c>
    </row>
    <row r="117" spans="1:30">
      <c r="C117" s="81" t="s">
        <v>470</v>
      </c>
      <c r="D117" s="85">
        <v>109</v>
      </c>
      <c r="E117" s="85">
        <v>38</v>
      </c>
      <c r="F117" s="85">
        <v>26.4</v>
      </c>
      <c r="G117" s="85">
        <v>7.93</v>
      </c>
      <c r="H117" s="82">
        <v>9.75</v>
      </c>
      <c r="I117" s="82">
        <v>4.97</v>
      </c>
      <c r="J117" s="82">
        <v>18.8</v>
      </c>
      <c r="K117" s="82">
        <v>51.31</v>
      </c>
      <c r="L117" s="82">
        <v>65.69</v>
      </c>
      <c r="M117" s="82">
        <v>51.01</v>
      </c>
      <c r="N117" s="82">
        <v>30.09</v>
      </c>
      <c r="O117" s="82">
        <v>32.17</v>
      </c>
      <c r="P117" s="82">
        <v>28.57</v>
      </c>
      <c r="Q117" s="82">
        <v>30.04</v>
      </c>
      <c r="R117" s="82">
        <v>30.47</v>
      </c>
      <c r="S117" s="82">
        <v>28.92</v>
      </c>
      <c r="T117" s="82">
        <v>22.26</v>
      </c>
      <c r="U117" s="82">
        <v>18.47</v>
      </c>
      <c r="V117" s="82">
        <v>13.58</v>
      </c>
      <c r="W117" s="82">
        <v>18.350000000000001</v>
      </c>
      <c r="X117" s="82">
        <v>5.99</v>
      </c>
      <c r="Y117" s="82">
        <v>8.6</v>
      </c>
      <c r="Z117" s="82">
        <v>8.9499999999999993</v>
      </c>
      <c r="AA117" s="82">
        <v>0</v>
      </c>
      <c r="AB117" s="82">
        <v>0</v>
      </c>
      <c r="AC117" s="82">
        <v>0</v>
      </c>
      <c r="AD117" s="83">
        <v>659.32</v>
      </c>
    </row>
    <row r="118" spans="1:30">
      <c r="C118" s="81" t="s">
        <v>40</v>
      </c>
      <c r="D118" s="85">
        <v>80</v>
      </c>
      <c r="E118" s="85">
        <v>59</v>
      </c>
      <c r="F118" s="85">
        <v>45.11</v>
      </c>
      <c r="G118" s="85">
        <v>61.47</v>
      </c>
      <c r="H118" s="85">
        <v>38.15</v>
      </c>
      <c r="I118" s="82">
        <v>102.08</v>
      </c>
      <c r="J118" s="85">
        <v>92.04</v>
      </c>
      <c r="K118" s="82">
        <v>69.150000000000006</v>
      </c>
      <c r="L118" s="82">
        <v>88.78</v>
      </c>
      <c r="M118" s="82">
        <v>54.27</v>
      </c>
      <c r="N118" s="82">
        <v>53.57</v>
      </c>
      <c r="O118" s="82">
        <v>66.290000000000006</v>
      </c>
      <c r="P118" s="82">
        <v>79.88</v>
      </c>
      <c r="Q118" s="82">
        <v>52.21</v>
      </c>
      <c r="R118" s="82">
        <v>40.130000000000003</v>
      </c>
      <c r="S118" s="82">
        <v>116.96</v>
      </c>
      <c r="T118" s="82">
        <v>46.15</v>
      </c>
      <c r="U118" s="82">
        <v>38.909999999999997</v>
      </c>
      <c r="V118" s="82">
        <v>16.579999999999998</v>
      </c>
      <c r="W118" s="82">
        <v>64.17</v>
      </c>
      <c r="X118" s="82">
        <v>19.059999999999999</v>
      </c>
      <c r="Y118" s="82">
        <v>19.260000000000002</v>
      </c>
      <c r="Z118" s="82">
        <v>21.23</v>
      </c>
      <c r="AA118" s="82">
        <v>23.31</v>
      </c>
      <c r="AB118" s="82">
        <v>71.17</v>
      </c>
      <c r="AC118" s="82">
        <v>11.1</v>
      </c>
      <c r="AD118" s="83">
        <v>1430.05</v>
      </c>
    </row>
    <row r="119" spans="1:30">
      <c r="C119" s="81" t="s">
        <v>338</v>
      </c>
      <c r="D119" s="85">
        <v>71</v>
      </c>
      <c r="E119" s="85">
        <v>64</v>
      </c>
      <c r="F119" s="85">
        <v>46.94</v>
      </c>
      <c r="G119" s="85">
        <v>31.99</v>
      </c>
      <c r="H119" s="85">
        <v>17.87</v>
      </c>
      <c r="I119" s="82">
        <v>15.96</v>
      </c>
      <c r="J119" s="82">
        <v>86.14</v>
      </c>
      <c r="K119" s="82">
        <v>112.17</v>
      </c>
      <c r="L119" s="82">
        <v>91.5</v>
      </c>
      <c r="M119" s="82">
        <v>75.53</v>
      </c>
      <c r="N119" s="82">
        <v>100.43</v>
      </c>
      <c r="O119" s="82">
        <v>69.94</v>
      </c>
      <c r="P119" s="82">
        <v>84.17</v>
      </c>
      <c r="Q119" s="82">
        <v>57.3</v>
      </c>
      <c r="R119" s="82">
        <v>48.83</v>
      </c>
      <c r="S119" s="82">
        <v>73.69</v>
      </c>
      <c r="T119" s="82">
        <v>51.07</v>
      </c>
      <c r="U119" s="82">
        <v>41.97</v>
      </c>
      <c r="V119" s="82">
        <v>41.99</v>
      </c>
      <c r="W119" s="82">
        <v>51.37</v>
      </c>
      <c r="X119" s="82">
        <v>33.11</v>
      </c>
      <c r="Y119" s="82">
        <v>37.93</v>
      </c>
      <c r="Z119" s="82">
        <v>38.03</v>
      </c>
      <c r="AA119" s="82">
        <v>31.07</v>
      </c>
      <c r="AB119" s="82">
        <v>24.84</v>
      </c>
      <c r="AC119" s="82">
        <v>25.16</v>
      </c>
      <c r="AD119" s="83">
        <v>1424</v>
      </c>
    </row>
    <row r="120" spans="1:30">
      <c r="C120" s="81" t="s">
        <v>191</v>
      </c>
      <c r="D120" s="85">
        <v>65</v>
      </c>
      <c r="E120" s="85">
        <v>60</v>
      </c>
      <c r="F120" s="85">
        <v>13.39</v>
      </c>
      <c r="G120" s="85">
        <v>8</v>
      </c>
      <c r="H120" s="82">
        <v>7.85</v>
      </c>
      <c r="I120" s="82">
        <v>0</v>
      </c>
      <c r="J120" s="82">
        <v>0</v>
      </c>
      <c r="K120" s="82">
        <v>58.29</v>
      </c>
      <c r="L120" s="82">
        <v>50.09</v>
      </c>
      <c r="M120" s="82">
        <v>45.82</v>
      </c>
      <c r="N120" s="82">
        <v>39.08</v>
      </c>
      <c r="O120" s="82">
        <v>19.739999999999998</v>
      </c>
      <c r="P120" s="82">
        <v>43.43</v>
      </c>
      <c r="Q120" s="82">
        <v>36.520000000000003</v>
      </c>
      <c r="R120" s="82">
        <v>5.91</v>
      </c>
      <c r="S120" s="82">
        <v>7.31</v>
      </c>
      <c r="T120" s="82">
        <v>1.9</v>
      </c>
      <c r="U120" s="82">
        <v>0</v>
      </c>
      <c r="V120" s="82">
        <v>0.02</v>
      </c>
      <c r="W120" s="82">
        <v>0</v>
      </c>
      <c r="X120" s="82">
        <v>0</v>
      </c>
      <c r="Y120" s="82">
        <v>0</v>
      </c>
      <c r="Z120" s="82">
        <v>0.1</v>
      </c>
      <c r="AA120" s="82">
        <v>0.05</v>
      </c>
      <c r="AB120" s="82">
        <v>0</v>
      </c>
      <c r="AC120" s="82">
        <v>0</v>
      </c>
      <c r="AD120" s="83">
        <v>462.49</v>
      </c>
    </row>
    <row r="121" spans="1:30">
      <c r="C121" s="81" t="s">
        <v>39</v>
      </c>
      <c r="D121" s="85">
        <v>26</v>
      </c>
      <c r="E121" s="85">
        <v>32</v>
      </c>
      <c r="F121" s="85">
        <v>25.29</v>
      </c>
      <c r="G121" s="85">
        <v>1</v>
      </c>
      <c r="H121" s="82">
        <v>49.78</v>
      </c>
      <c r="I121" s="82">
        <v>31.38</v>
      </c>
      <c r="J121" s="82">
        <v>48.48</v>
      </c>
      <c r="K121" s="82">
        <v>23.83</v>
      </c>
      <c r="L121" s="82">
        <v>27.01</v>
      </c>
      <c r="M121" s="82">
        <v>10.75</v>
      </c>
      <c r="N121" s="82">
        <v>21.13</v>
      </c>
      <c r="O121" s="82">
        <v>34.32</v>
      </c>
      <c r="P121" s="82">
        <v>6.48</v>
      </c>
      <c r="Q121" s="82">
        <v>2.81</v>
      </c>
      <c r="R121" s="82">
        <v>0</v>
      </c>
      <c r="S121" s="82">
        <v>0</v>
      </c>
      <c r="T121" s="82">
        <v>0.02</v>
      </c>
      <c r="U121" s="82">
        <v>0.06</v>
      </c>
      <c r="V121" s="82">
        <v>0</v>
      </c>
      <c r="W121" s="82">
        <v>0.02</v>
      </c>
      <c r="X121" s="82">
        <v>0.03</v>
      </c>
      <c r="Y121" s="82">
        <v>0</v>
      </c>
      <c r="Z121" s="82">
        <v>0</v>
      </c>
      <c r="AA121" s="82">
        <v>0</v>
      </c>
      <c r="AB121" s="82">
        <v>0.22</v>
      </c>
      <c r="AC121" s="82">
        <v>0</v>
      </c>
      <c r="AD121" s="83">
        <v>340.61</v>
      </c>
    </row>
    <row r="122" spans="1:30">
      <c r="C122" s="81" t="s">
        <v>400</v>
      </c>
      <c r="D122" s="85">
        <v>17</v>
      </c>
      <c r="E122" s="85">
        <v>11</v>
      </c>
      <c r="F122" s="85">
        <v>10.039999999999999</v>
      </c>
      <c r="G122" s="85">
        <v>7</v>
      </c>
      <c r="H122" s="85">
        <v>16.670000000000002</v>
      </c>
      <c r="I122" s="85">
        <v>20.96</v>
      </c>
      <c r="J122" s="82">
        <v>22.87</v>
      </c>
      <c r="K122" s="82">
        <v>35</v>
      </c>
      <c r="L122" s="82">
        <v>37.909999999999997</v>
      </c>
      <c r="M122" s="82">
        <v>53.41</v>
      </c>
      <c r="N122" s="82">
        <v>59.97</v>
      </c>
      <c r="O122" s="82">
        <v>30.16</v>
      </c>
      <c r="P122" s="82">
        <v>29.43</v>
      </c>
      <c r="Q122" s="82">
        <v>28.72</v>
      </c>
      <c r="R122" s="82">
        <v>24.81</v>
      </c>
      <c r="S122" s="82">
        <v>27.82</v>
      </c>
      <c r="T122" s="82">
        <v>19.84</v>
      </c>
      <c r="U122" s="82">
        <v>19.28</v>
      </c>
      <c r="V122" s="82">
        <v>17.63</v>
      </c>
      <c r="W122" s="82">
        <v>24.75</v>
      </c>
      <c r="X122" s="82">
        <v>22.54</v>
      </c>
      <c r="Y122" s="82">
        <v>14.74</v>
      </c>
      <c r="Z122" s="82">
        <v>12.76</v>
      </c>
      <c r="AA122" s="82">
        <v>16.3</v>
      </c>
      <c r="AB122" s="82">
        <v>10.14</v>
      </c>
      <c r="AC122" s="82">
        <v>15.43</v>
      </c>
      <c r="AD122" s="83">
        <v>606.17999999999995</v>
      </c>
    </row>
    <row r="123" spans="1:30">
      <c r="C123" s="81" t="s">
        <v>41</v>
      </c>
      <c r="D123" s="85">
        <v>6</v>
      </c>
      <c r="E123" s="85">
        <v>16</v>
      </c>
      <c r="F123" s="85">
        <v>2.35</v>
      </c>
      <c r="G123" s="85">
        <v>1</v>
      </c>
      <c r="H123" s="82">
        <v>0.35</v>
      </c>
      <c r="I123" s="82">
        <v>0.11</v>
      </c>
      <c r="J123" s="85">
        <v>8.49</v>
      </c>
      <c r="K123" s="82">
        <v>10.25</v>
      </c>
      <c r="L123" s="82">
        <v>3.37</v>
      </c>
      <c r="M123" s="82">
        <v>7.15</v>
      </c>
      <c r="N123" s="82">
        <v>19.920000000000002</v>
      </c>
      <c r="O123" s="82">
        <v>4.55</v>
      </c>
      <c r="P123" s="82">
        <v>4.53</v>
      </c>
      <c r="Q123" s="82">
        <v>3.86</v>
      </c>
      <c r="R123" s="82">
        <v>5.47</v>
      </c>
      <c r="S123" s="82">
        <v>1.1599999999999999</v>
      </c>
      <c r="T123" s="82">
        <v>2.69</v>
      </c>
      <c r="U123" s="82">
        <v>2.89</v>
      </c>
      <c r="V123" s="82">
        <v>0</v>
      </c>
      <c r="W123" s="82">
        <v>3.53</v>
      </c>
      <c r="X123" s="82">
        <v>0.22</v>
      </c>
      <c r="Y123" s="82">
        <v>1.07</v>
      </c>
      <c r="Z123" s="82">
        <v>0</v>
      </c>
      <c r="AA123" s="82">
        <v>0.91</v>
      </c>
      <c r="AB123" s="82">
        <v>0</v>
      </c>
      <c r="AC123" s="82">
        <v>2.41</v>
      </c>
      <c r="AD123" s="83">
        <v>108.29</v>
      </c>
    </row>
    <row r="124" spans="1:30">
      <c r="C124" s="81" t="s">
        <v>42</v>
      </c>
      <c r="D124" s="85">
        <v>1</v>
      </c>
      <c r="E124" s="85">
        <v>3</v>
      </c>
      <c r="F124" s="82">
        <v>0.02</v>
      </c>
      <c r="G124" s="82">
        <v>0</v>
      </c>
      <c r="H124" s="82">
        <v>0.08</v>
      </c>
      <c r="I124" s="82">
        <v>0</v>
      </c>
      <c r="J124" s="82">
        <v>0</v>
      </c>
      <c r="K124" s="82">
        <v>0.13</v>
      </c>
      <c r="L124" s="82">
        <v>3.35</v>
      </c>
      <c r="M124" s="82">
        <v>0.47</v>
      </c>
      <c r="N124" s="82">
        <v>0.36</v>
      </c>
      <c r="O124" s="82">
        <v>0.28999999999999998</v>
      </c>
      <c r="P124" s="82">
        <v>0.72</v>
      </c>
      <c r="Q124" s="82">
        <v>0.34</v>
      </c>
      <c r="R124" s="82">
        <v>0</v>
      </c>
      <c r="S124" s="82">
        <v>0</v>
      </c>
      <c r="T124" s="82">
        <v>0</v>
      </c>
      <c r="U124" s="82">
        <v>0</v>
      </c>
      <c r="V124" s="82">
        <v>0</v>
      </c>
      <c r="W124" s="82">
        <v>0</v>
      </c>
      <c r="X124" s="82">
        <v>0</v>
      </c>
      <c r="Y124" s="82">
        <v>0</v>
      </c>
      <c r="Z124" s="82">
        <v>0</v>
      </c>
      <c r="AA124" s="82">
        <v>0</v>
      </c>
      <c r="AB124" s="82">
        <v>0</v>
      </c>
      <c r="AC124" s="82">
        <v>0</v>
      </c>
      <c r="AD124" s="83">
        <v>9.76</v>
      </c>
    </row>
    <row r="125" spans="1:30">
      <c r="C125" s="81" t="s">
        <v>345</v>
      </c>
      <c r="D125" s="82">
        <v>0</v>
      </c>
      <c r="E125" s="85">
        <v>2</v>
      </c>
      <c r="F125" s="82">
        <v>0</v>
      </c>
      <c r="G125" s="82">
        <v>0</v>
      </c>
      <c r="H125" s="82">
        <v>0</v>
      </c>
      <c r="I125" s="82">
        <v>0.56000000000000005</v>
      </c>
      <c r="J125" s="82">
        <v>0</v>
      </c>
      <c r="K125" s="82">
        <v>0.48</v>
      </c>
      <c r="L125" s="82">
        <v>0.68</v>
      </c>
      <c r="M125" s="82">
        <v>0.93</v>
      </c>
      <c r="N125" s="82">
        <v>0</v>
      </c>
      <c r="O125" s="82">
        <v>1.4</v>
      </c>
      <c r="P125" s="82">
        <v>0.16</v>
      </c>
      <c r="Q125" s="82">
        <v>0.27</v>
      </c>
      <c r="R125" s="82">
        <v>0.08</v>
      </c>
      <c r="S125" s="82">
        <v>0</v>
      </c>
      <c r="T125" s="82">
        <v>7.0000000000000007E-2</v>
      </c>
      <c r="U125" s="82">
        <v>0</v>
      </c>
      <c r="V125" s="82">
        <v>0</v>
      </c>
      <c r="W125" s="82">
        <v>0</v>
      </c>
      <c r="X125" s="82">
        <v>0</v>
      </c>
      <c r="Y125" s="82">
        <v>0.59</v>
      </c>
      <c r="Z125" s="82">
        <v>0</v>
      </c>
      <c r="AA125" s="82">
        <v>0</v>
      </c>
      <c r="AB125" s="82">
        <v>0</v>
      </c>
      <c r="AC125" s="82">
        <v>0.21</v>
      </c>
      <c r="AD125" s="83">
        <v>7.45</v>
      </c>
    </row>
    <row r="126" spans="1:30">
      <c r="C126" s="81" t="s">
        <v>410</v>
      </c>
      <c r="D126" s="82">
        <v>0</v>
      </c>
      <c r="E126" s="85">
        <v>1</v>
      </c>
      <c r="F126" s="82">
        <v>0</v>
      </c>
      <c r="G126" s="82">
        <v>0</v>
      </c>
      <c r="H126" s="82">
        <v>0</v>
      </c>
      <c r="I126" s="82">
        <v>0</v>
      </c>
      <c r="J126" s="82">
        <v>0</v>
      </c>
      <c r="K126" s="82">
        <v>0.06</v>
      </c>
      <c r="L126" s="82">
        <v>0</v>
      </c>
      <c r="M126" s="82">
        <v>0</v>
      </c>
      <c r="N126" s="82">
        <v>0</v>
      </c>
      <c r="O126" s="82">
        <v>0</v>
      </c>
      <c r="P126" s="82">
        <v>0</v>
      </c>
      <c r="Q126" s="82">
        <v>0</v>
      </c>
      <c r="R126" s="82">
        <v>0.73</v>
      </c>
      <c r="S126" s="82">
        <v>0.34</v>
      </c>
      <c r="T126" s="82">
        <v>1.78</v>
      </c>
      <c r="U126" s="82">
        <v>0.01</v>
      </c>
      <c r="V126" s="82">
        <v>2.0099999999999998</v>
      </c>
      <c r="W126" s="82">
        <v>0</v>
      </c>
      <c r="X126" s="82">
        <v>0</v>
      </c>
      <c r="Y126" s="82">
        <v>0</v>
      </c>
      <c r="Z126" s="82">
        <v>0</v>
      </c>
      <c r="AA126" s="82">
        <v>0</v>
      </c>
      <c r="AB126" s="82">
        <v>0</v>
      </c>
      <c r="AC126" s="82">
        <v>0.11</v>
      </c>
      <c r="AD126" s="83">
        <v>6.04</v>
      </c>
    </row>
    <row r="127" spans="1:30">
      <c r="C127" s="81" t="s">
        <v>402</v>
      </c>
      <c r="D127" s="82">
        <v>0</v>
      </c>
      <c r="E127" s="82">
        <v>0</v>
      </c>
      <c r="F127" s="82">
        <v>0.39</v>
      </c>
      <c r="G127" s="82">
        <v>0</v>
      </c>
      <c r="H127" s="82">
        <v>0</v>
      </c>
      <c r="I127" s="82">
        <v>0</v>
      </c>
      <c r="J127" s="82">
        <v>0.39</v>
      </c>
      <c r="K127" s="82">
        <v>0</v>
      </c>
      <c r="L127" s="82">
        <v>0.1</v>
      </c>
      <c r="M127" s="82">
        <v>0</v>
      </c>
      <c r="N127" s="82">
        <v>0.28999999999999998</v>
      </c>
      <c r="O127" s="82">
        <v>0.03</v>
      </c>
      <c r="P127" s="82">
        <v>0</v>
      </c>
      <c r="Q127" s="82">
        <v>0</v>
      </c>
      <c r="R127" s="82">
        <v>0</v>
      </c>
      <c r="S127" s="82">
        <v>0.14000000000000001</v>
      </c>
      <c r="T127" s="82">
        <v>0</v>
      </c>
      <c r="U127" s="82">
        <v>0</v>
      </c>
      <c r="V127" s="82">
        <v>0.02</v>
      </c>
      <c r="W127" s="82">
        <v>0.53</v>
      </c>
      <c r="X127" s="82">
        <v>0</v>
      </c>
      <c r="Y127" s="82">
        <v>0</v>
      </c>
      <c r="Z127" s="82">
        <v>0.02</v>
      </c>
      <c r="AA127" s="82">
        <v>0</v>
      </c>
      <c r="AB127" s="82">
        <v>0.01</v>
      </c>
      <c r="AC127" s="82">
        <v>0</v>
      </c>
      <c r="AD127" s="83">
        <v>1.91</v>
      </c>
    </row>
    <row r="128" spans="1:30">
      <c r="C128" s="81" t="s">
        <v>401</v>
      </c>
      <c r="D128" s="82">
        <v>0</v>
      </c>
      <c r="E128" s="82">
        <v>0</v>
      </c>
      <c r="F128" s="82">
        <v>0.04</v>
      </c>
      <c r="G128" s="82">
        <v>0</v>
      </c>
      <c r="H128" s="82">
        <v>0</v>
      </c>
      <c r="I128" s="82">
        <v>0</v>
      </c>
      <c r="J128" s="82">
        <v>0</v>
      </c>
      <c r="K128" s="82">
        <v>0</v>
      </c>
      <c r="L128" s="82">
        <v>1.0900000000000001</v>
      </c>
      <c r="M128" s="82">
        <v>0.17</v>
      </c>
      <c r="N128" s="82">
        <v>0.08</v>
      </c>
      <c r="O128" s="82">
        <v>0.26</v>
      </c>
      <c r="P128" s="82">
        <v>0</v>
      </c>
      <c r="Q128" s="82">
        <v>0</v>
      </c>
      <c r="R128" s="82">
        <v>0</v>
      </c>
      <c r="S128" s="82">
        <v>0</v>
      </c>
      <c r="T128" s="82">
        <v>0</v>
      </c>
      <c r="U128" s="82">
        <v>0</v>
      </c>
      <c r="V128" s="82">
        <v>0.44</v>
      </c>
      <c r="W128" s="82">
        <v>0</v>
      </c>
      <c r="X128" s="82">
        <v>0</v>
      </c>
      <c r="Y128" s="82">
        <v>0</v>
      </c>
      <c r="Z128" s="82">
        <v>0.12</v>
      </c>
      <c r="AA128" s="82">
        <v>0</v>
      </c>
      <c r="AB128" s="82">
        <v>0.03</v>
      </c>
      <c r="AC128" s="82">
        <v>0</v>
      </c>
      <c r="AD128" s="83">
        <v>2.23</v>
      </c>
    </row>
    <row r="129" spans="1:30">
      <c r="C129" s="84" t="s">
        <v>38</v>
      </c>
      <c r="D129" s="83">
        <v>561</v>
      </c>
      <c r="E129" s="83">
        <v>375</v>
      </c>
      <c r="F129" s="83">
        <v>237.93</v>
      </c>
      <c r="G129" s="83">
        <v>191.74</v>
      </c>
      <c r="H129" s="83">
        <v>168.4</v>
      </c>
      <c r="I129" s="83">
        <v>203.42</v>
      </c>
      <c r="J129" s="83">
        <v>321.70999999999998</v>
      </c>
      <c r="K129" s="83">
        <v>479.93</v>
      </c>
      <c r="L129" s="83">
        <v>653.51</v>
      </c>
      <c r="M129" s="83">
        <v>392.92</v>
      </c>
      <c r="N129" s="83">
        <v>406.71</v>
      </c>
      <c r="O129" s="83">
        <v>315.83999999999997</v>
      </c>
      <c r="P129" s="83">
        <v>346.88</v>
      </c>
      <c r="Q129" s="83">
        <v>274.81</v>
      </c>
      <c r="R129" s="83">
        <v>237.66</v>
      </c>
      <c r="S129" s="83">
        <v>344</v>
      </c>
      <c r="T129" s="83">
        <v>210.22</v>
      </c>
      <c r="U129" s="83">
        <v>193.2</v>
      </c>
      <c r="V129" s="83">
        <v>146.07</v>
      </c>
      <c r="W129" s="83">
        <v>184.94</v>
      </c>
      <c r="X129" s="83">
        <v>115.23</v>
      </c>
      <c r="Y129" s="83">
        <v>120.82</v>
      </c>
      <c r="Z129" s="83">
        <v>100.19</v>
      </c>
      <c r="AA129" s="83">
        <v>94.59</v>
      </c>
      <c r="AB129" s="83">
        <v>118.14</v>
      </c>
      <c r="AC129" s="83">
        <v>77.150000000000006</v>
      </c>
      <c r="AD129" s="83">
        <v>6871.99</v>
      </c>
    </row>
    <row r="131" spans="1:30">
      <c r="D131" s="55">
        <f>D117+D119+D126</f>
        <v>180</v>
      </c>
      <c r="E131" s="55">
        <f t="shared" ref="E131:Q131" si="2">E117+E119+E126</f>
        <v>103</v>
      </c>
      <c r="F131" s="55">
        <f t="shared" si="2"/>
        <v>73.34</v>
      </c>
      <c r="G131" s="55">
        <f t="shared" si="2"/>
        <v>39.92</v>
      </c>
      <c r="H131" s="55">
        <f t="shared" si="2"/>
        <v>27.62</v>
      </c>
      <c r="I131" s="55">
        <f t="shared" si="2"/>
        <v>20.93</v>
      </c>
      <c r="J131" s="55">
        <f t="shared" si="2"/>
        <v>104.94</v>
      </c>
      <c r="K131" s="55">
        <f t="shared" si="2"/>
        <v>163.54000000000002</v>
      </c>
      <c r="L131" s="55">
        <f t="shared" si="2"/>
        <v>157.19</v>
      </c>
      <c r="M131" s="55">
        <f t="shared" si="2"/>
        <v>126.53999999999999</v>
      </c>
      <c r="N131" s="55">
        <f t="shared" si="2"/>
        <v>130.52000000000001</v>
      </c>
      <c r="O131" s="55">
        <f t="shared" si="2"/>
        <v>102.11</v>
      </c>
      <c r="P131" s="55">
        <f t="shared" si="2"/>
        <v>112.74000000000001</v>
      </c>
      <c r="Q131" s="55">
        <f t="shared" si="2"/>
        <v>87.34</v>
      </c>
    </row>
    <row r="133" spans="1:30" ht="12.75">
      <c r="C133" s="418" t="s">
        <v>37</v>
      </c>
      <c r="D133" s="245">
        <v>202105</v>
      </c>
      <c r="E133" s="245">
        <v>202106</v>
      </c>
      <c r="F133" s="245">
        <v>202107</v>
      </c>
      <c r="G133" s="245">
        <v>202108</v>
      </c>
      <c r="H133" s="245">
        <v>202109</v>
      </c>
      <c r="I133" s="245">
        <v>202110</v>
      </c>
      <c r="J133" s="245">
        <v>202111</v>
      </c>
      <c r="K133" s="245">
        <v>202112</v>
      </c>
      <c r="L133" s="245">
        <v>202113</v>
      </c>
      <c r="M133" s="245">
        <v>202114</v>
      </c>
      <c r="N133" s="245">
        <v>202115</v>
      </c>
      <c r="O133" s="245">
        <v>202116</v>
      </c>
      <c r="P133" s="245">
        <v>202117</v>
      </c>
      <c r="Q133" s="245">
        <v>202118</v>
      </c>
      <c r="R133" s="245">
        <v>202119</v>
      </c>
      <c r="S133" s="245">
        <v>202120</v>
      </c>
      <c r="T133" s="245">
        <v>202121</v>
      </c>
      <c r="U133" s="245">
        <v>202122</v>
      </c>
      <c r="V133" s="245">
        <v>202123</v>
      </c>
      <c r="W133" s="245">
        <v>202124</v>
      </c>
      <c r="X133" s="245">
        <v>202125</v>
      </c>
      <c r="Y133" s="245">
        <v>202126</v>
      </c>
      <c r="Z133" s="245">
        <v>202127</v>
      </c>
      <c r="AA133" s="245">
        <v>202128</v>
      </c>
      <c r="AB133" s="245">
        <v>202129</v>
      </c>
      <c r="AC133" s="245">
        <v>202130</v>
      </c>
    </row>
    <row r="134" spans="1:30" ht="12.75">
      <c r="A134" s="113">
        <v>44258</v>
      </c>
      <c r="C134" s="419"/>
      <c r="D134" s="112">
        <v>44254</v>
      </c>
      <c r="E134" s="112">
        <v>44261</v>
      </c>
      <c r="F134" s="112">
        <v>44268</v>
      </c>
      <c r="G134" s="112">
        <v>44275</v>
      </c>
      <c r="H134" s="112">
        <v>44282</v>
      </c>
      <c r="I134" s="112">
        <v>44289</v>
      </c>
      <c r="J134" s="112">
        <v>44296</v>
      </c>
      <c r="K134" s="112">
        <v>44303</v>
      </c>
      <c r="L134" s="112">
        <v>44310</v>
      </c>
      <c r="M134" s="112">
        <v>44317</v>
      </c>
      <c r="N134" s="112">
        <v>44324</v>
      </c>
      <c r="O134" s="112">
        <v>44331</v>
      </c>
      <c r="P134" s="112">
        <v>44338</v>
      </c>
      <c r="Q134" s="112">
        <v>44345</v>
      </c>
      <c r="R134" s="112">
        <v>44352</v>
      </c>
      <c r="S134" s="112">
        <v>44359</v>
      </c>
      <c r="T134" s="112">
        <v>44366</v>
      </c>
      <c r="U134" s="112">
        <v>44373</v>
      </c>
      <c r="V134" s="112">
        <v>44380</v>
      </c>
      <c r="W134" s="112">
        <v>44387</v>
      </c>
      <c r="X134" s="112">
        <v>44394</v>
      </c>
      <c r="Y134" s="112">
        <v>44401</v>
      </c>
      <c r="Z134" s="112">
        <v>44408</v>
      </c>
      <c r="AA134" s="112">
        <v>44415</v>
      </c>
      <c r="AB134" s="112">
        <v>44422</v>
      </c>
      <c r="AC134" s="112">
        <v>44429</v>
      </c>
    </row>
    <row r="135" spans="1:30">
      <c r="C135" s="81" t="s">
        <v>34</v>
      </c>
      <c r="D135" s="85">
        <v>122</v>
      </c>
      <c r="E135" s="85">
        <v>63</v>
      </c>
      <c r="F135" s="85">
        <v>80.27</v>
      </c>
      <c r="G135" s="85">
        <v>33.229999999999997</v>
      </c>
      <c r="H135" s="85">
        <v>23.66</v>
      </c>
      <c r="I135" s="85">
        <v>52.11</v>
      </c>
      <c r="J135" s="82">
        <v>132.12</v>
      </c>
      <c r="K135" s="82">
        <v>257.8</v>
      </c>
      <c r="L135" s="82">
        <v>103.92</v>
      </c>
      <c r="M135" s="82">
        <v>83.36</v>
      </c>
      <c r="N135" s="82">
        <v>65.459999999999994</v>
      </c>
      <c r="O135" s="82">
        <v>72.48</v>
      </c>
      <c r="P135" s="82">
        <v>67.02</v>
      </c>
      <c r="Q135" s="82">
        <v>82.93</v>
      </c>
      <c r="R135" s="82">
        <v>97.34</v>
      </c>
      <c r="S135" s="82">
        <v>75.790000000000006</v>
      </c>
      <c r="T135" s="82">
        <v>75.67</v>
      </c>
      <c r="U135" s="82">
        <v>67.36</v>
      </c>
      <c r="V135" s="82">
        <v>54.32</v>
      </c>
      <c r="W135" s="82">
        <v>51.91</v>
      </c>
      <c r="X135" s="82">
        <v>44.63</v>
      </c>
      <c r="Y135" s="82">
        <v>34.6</v>
      </c>
      <c r="Z135" s="82">
        <v>29.38</v>
      </c>
      <c r="AA135" s="82">
        <v>18.850000000000001</v>
      </c>
      <c r="AB135" s="82">
        <v>28.61</v>
      </c>
      <c r="AC135" s="82">
        <v>24.45</v>
      </c>
    </row>
    <row r="136" spans="1:30">
      <c r="C136" s="81" t="s">
        <v>338</v>
      </c>
      <c r="D136" s="85">
        <v>86</v>
      </c>
      <c r="E136" s="85">
        <v>24</v>
      </c>
      <c r="F136" s="85">
        <v>29.82</v>
      </c>
      <c r="G136" s="85">
        <v>22.91</v>
      </c>
      <c r="H136" s="85">
        <v>11.87</v>
      </c>
      <c r="I136" s="85">
        <v>82.37</v>
      </c>
      <c r="J136" s="82">
        <v>102.51</v>
      </c>
      <c r="K136" s="82">
        <v>95.5</v>
      </c>
      <c r="L136" s="82">
        <v>64.97</v>
      </c>
      <c r="M136" s="82">
        <v>90.34</v>
      </c>
      <c r="N136" s="82">
        <v>53.63</v>
      </c>
      <c r="O136" s="82">
        <v>85.7</v>
      </c>
      <c r="P136" s="82">
        <v>56.76</v>
      </c>
      <c r="Q136" s="82">
        <v>52.33</v>
      </c>
      <c r="R136" s="82">
        <v>75.8</v>
      </c>
      <c r="S136" s="82">
        <v>50.86</v>
      </c>
      <c r="T136" s="82">
        <v>48.04</v>
      </c>
      <c r="U136" s="82">
        <v>42.49</v>
      </c>
      <c r="V136" s="82">
        <v>49.92</v>
      </c>
      <c r="W136" s="82">
        <v>32.700000000000003</v>
      </c>
      <c r="X136" s="82">
        <v>46.33</v>
      </c>
      <c r="Y136" s="82">
        <v>42.18</v>
      </c>
      <c r="Z136" s="82">
        <v>31.66</v>
      </c>
      <c r="AA136" s="82">
        <v>29.88</v>
      </c>
      <c r="AB136" s="82">
        <v>26.89</v>
      </c>
      <c r="AC136" s="82">
        <v>23.47</v>
      </c>
    </row>
    <row r="137" spans="1:30">
      <c r="C137" s="81" t="s">
        <v>470</v>
      </c>
      <c r="D137" s="85">
        <v>53</v>
      </c>
      <c r="E137" s="85">
        <v>24</v>
      </c>
      <c r="F137" s="85">
        <v>17.79</v>
      </c>
      <c r="G137" s="85">
        <v>7.49</v>
      </c>
      <c r="H137" s="82">
        <v>1.5</v>
      </c>
      <c r="I137" s="82">
        <v>19.149999999999999</v>
      </c>
      <c r="J137" s="82">
        <v>46.17</v>
      </c>
      <c r="K137" s="82">
        <v>52.24</v>
      </c>
      <c r="L137" s="82">
        <v>68.23</v>
      </c>
      <c r="M137" s="82">
        <v>43.19</v>
      </c>
      <c r="N137" s="82">
        <v>31.16</v>
      </c>
      <c r="O137" s="82">
        <v>25.62</v>
      </c>
      <c r="P137" s="82">
        <v>32.18</v>
      </c>
      <c r="Q137" s="82">
        <v>35.409999999999997</v>
      </c>
      <c r="R137" s="82">
        <v>30.06</v>
      </c>
      <c r="S137" s="82">
        <v>29.6</v>
      </c>
      <c r="T137" s="82">
        <v>22.56</v>
      </c>
      <c r="U137" s="82">
        <v>14.72</v>
      </c>
      <c r="V137" s="82">
        <v>28.95</v>
      </c>
      <c r="W137" s="82">
        <v>13.52</v>
      </c>
      <c r="X137" s="82">
        <v>13.59</v>
      </c>
      <c r="Y137" s="82">
        <v>10.57</v>
      </c>
      <c r="Z137" s="82">
        <v>9.09</v>
      </c>
      <c r="AA137" s="82">
        <v>1.18</v>
      </c>
      <c r="AB137" s="82">
        <v>6.21</v>
      </c>
      <c r="AC137" s="82">
        <v>0</v>
      </c>
    </row>
    <row r="138" spans="1:30">
      <c r="C138" s="81" t="s">
        <v>191</v>
      </c>
      <c r="D138" s="85">
        <v>40</v>
      </c>
      <c r="E138" s="85">
        <v>25</v>
      </c>
      <c r="F138" s="85">
        <v>21</v>
      </c>
      <c r="G138" s="85">
        <v>5.99</v>
      </c>
      <c r="H138" s="82">
        <v>1.81</v>
      </c>
      <c r="I138" s="85">
        <v>11.59</v>
      </c>
      <c r="J138" s="82">
        <v>49.6</v>
      </c>
      <c r="K138" s="82">
        <v>57.42</v>
      </c>
      <c r="L138" s="82">
        <v>41.54</v>
      </c>
      <c r="M138" s="82">
        <v>21.8</v>
      </c>
      <c r="N138" s="82">
        <v>17.37</v>
      </c>
      <c r="O138" s="82">
        <v>45.71</v>
      </c>
      <c r="P138" s="82">
        <v>40.97</v>
      </c>
      <c r="Q138" s="82">
        <v>14.22</v>
      </c>
      <c r="R138" s="82">
        <v>20.58</v>
      </c>
      <c r="S138" s="82">
        <v>9.59</v>
      </c>
      <c r="T138" s="82">
        <v>4.41</v>
      </c>
      <c r="U138" s="82">
        <v>4.53</v>
      </c>
      <c r="V138" s="82">
        <v>0.61</v>
      </c>
      <c r="W138" s="82">
        <v>0</v>
      </c>
      <c r="X138" s="82">
        <v>0</v>
      </c>
      <c r="Y138" s="82">
        <v>0.1</v>
      </c>
      <c r="Z138" s="82">
        <v>0.2</v>
      </c>
      <c r="AA138" s="82">
        <v>0</v>
      </c>
      <c r="AB138" s="82">
        <v>0</v>
      </c>
      <c r="AC138" s="82">
        <v>1.08</v>
      </c>
    </row>
    <row r="139" spans="1:30">
      <c r="C139" s="81" t="s">
        <v>40</v>
      </c>
      <c r="D139" s="85">
        <v>34</v>
      </c>
      <c r="E139" s="85">
        <v>65</v>
      </c>
      <c r="F139" s="85">
        <v>76.86</v>
      </c>
      <c r="G139" s="85">
        <v>74.87</v>
      </c>
      <c r="H139" s="85">
        <v>86.18</v>
      </c>
      <c r="I139" s="85">
        <v>71.650000000000006</v>
      </c>
      <c r="J139" s="85">
        <v>81.98</v>
      </c>
      <c r="K139" s="82">
        <v>86.26</v>
      </c>
      <c r="L139" s="82">
        <v>53.58</v>
      </c>
      <c r="M139" s="82">
        <v>54.62</v>
      </c>
      <c r="N139" s="82">
        <v>66.38</v>
      </c>
      <c r="O139" s="82">
        <v>82.93</v>
      </c>
      <c r="P139" s="82">
        <v>60.28</v>
      </c>
      <c r="Q139" s="82">
        <v>45.21</v>
      </c>
      <c r="R139" s="82">
        <v>120.25</v>
      </c>
      <c r="S139" s="82">
        <v>77.53</v>
      </c>
      <c r="T139" s="82">
        <v>53.62</v>
      </c>
      <c r="U139" s="82">
        <v>19.989999999999998</v>
      </c>
      <c r="V139" s="82">
        <v>77.349999999999994</v>
      </c>
      <c r="W139" s="82">
        <v>22.6</v>
      </c>
      <c r="X139" s="82">
        <v>28.45</v>
      </c>
      <c r="Y139" s="82">
        <v>29.66</v>
      </c>
      <c r="Z139" s="82">
        <v>24.35</v>
      </c>
      <c r="AA139" s="82">
        <v>101.76</v>
      </c>
      <c r="AB139" s="82">
        <v>14.16</v>
      </c>
      <c r="AC139" s="82">
        <v>15.95</v>
      </c>
    </row>
    <row r="140" spans="1:30">
      <c r="C140" s="81" t="s">
        <v>41</v>
      </c>
      <c r="D140" s="85">
        <v>16</v>
      </c>
      <c r="E140" s="85">
        <v>1</v>
      </c>
      <c r="F140" s="85">
        <v>1</v>
      </c>
      <c r="G140" s="82">
        <v>0</v>
      </c>
      <c r="H140" s="85">
        <v>2.11</v>
      </c>
      <c r="I140" s="85">
        <v>5.93</v>
      </c>
      <c r="J140" s="82">
        <v>8.4</v>
      </c>
      <c r="K140" s="82">
        <v>2.97</v>
      </c>
      <c r="L140" s="82">
        <v>7.15</v>
      </c>
      <c r="M140" s="82">
        <v>21.22</v>
      </c>
      <c r="N140" s="82">
        <v>7.66</v>
      </c>
      <c r="O140" s="82">
        <v>4.53</v>
      </c>
      <c r="P140" s="82">
        <v>3.86</v>
      </c>
      <c r="Q140" s="82">
        <v>5.47</v>
      </c>
      <c r="R140" s="82">
        <v>1.6</v>
      </c>
      <c r="S140" s="82">
        <v>2.69</v>
      </c>
      <c r="T140" s="82">
        <v>2.89</v>
      </c>
      <c r="U140" s="82">
        <v>0.19</v>
      </c>
      <c r="V140" s="82">
        <v>3.53</v>
      </c>
      <c r="W140" s="82">
        <v>0.22</v>
      </c>
      <c r="X140" s="82">
        <v>1.07</v>
      </c>
      <c r="Y140" s="82">
        <v>0</v>
      </c>
      <c r="Z140" s="82">
        <v>0.91</v>
      </c>
      <c r="AA140" s="82">
        <v>0</v>
      </c>
      <c r="AB140" s="82">
        <v>2.41</v>
      </c>
      <c r="AC140" s="82">
        <v>0</v>
      </c>
    </row>
    <row r="141" spans="1:30">
      <c r="C141" s="81" t="s">
        <v>400</v>
      </c>
      <c r="D141" s="85">
        <v>11</v>
      </c>
      <c r="E141" s="85">
        <v>6</v>
      </c>
      <c r="F141" s="85">
        <v>7</v>
      </c>
      <c r="G141" s="85">
        <v>4.9400000000000004</v>
      </c>
      <c r="H141" s="85">
        <v>27.99</v>
      </c>
      <c r="I141" s="85">
        <v>14.69</v>
      </c>
      <c r="J141" s="85">
        <v>34.83</v>
      </c>
      <c r="K141" s="82">
        <v>46.77</v>
      </c>
      <c r="L141" s="82">
        <v>55.98</v>
      </c>
      <c r="M141" s="85">
        <v>64</v>
      </c>
      <c r="N141" s="82">
        <v>33.65</v>
      </c>
      <c r="O141" s="82">
        <v>29.43</v>
      </c>
      <c r="P141" s="82">
        <v>28.72</v>
      </c>
      <c r="Q141" s="82">
        <v>24.81</v>
      </c>
      <c r="R141" s="82">
        <v>27.82</v>
      </c>
      <c r="S141" s="82">
        <v>19.84</v>
      </c>
      <c r="T141" s="82">
        <v>20.34</v>
      </c>
      <c r="U141" s="82">
        <v>17.63</v>
      </c>
      <c r="V141" s="82">
        <v>24.75</v>
      </c>
      <c r="W141" s="82">
        <v>23.59</v>
      </c>
      <c r="X141" s="82">
        <v>14.74</v>
      </c>
      <c r="Y141" s="82">
        <v>12.76</v>
      </c>
      <c r="Z141" s="82">
        <v>17.309999999999999</v>
      </c>
      <c r="AA141" s="82">
        <v>13.16</v>
      </c>
      <c r="AB141" s="82">
        <v>15.43</v>
      </c>
      <c r="AC141" s="82">
        <v>6.2</v>
      </c>
    </row>
    <row r="142" spans="1:30">
      <c r="C142" s="81" t="s">
        <v>39</v>
      </c>
      <c r="D142" s="85">
        <v>7</v>
      </c>
      <c r="E142" s="85">
        <v>28</v>
      </c>
      <c r="F142" s="85">
        <v>35</v>
      </c>
      <c r="G142" s="85">
        <v>50.81</v>
      </c>
      <c r="H142" s="82">
        <v>32.81</v>
      </c>
      <c r="I142" s="82">
        <v>50.77</v>
      </c>
      <c r="J142" s="82">
        <v>19.07</v>
      </c>
      <c r="K142" s="82">
        <v>22.67</v>
      </c>
      <c r="L142" s="82">
        <v>11.58</v>
      </c>
      <c r="M142" s="82">
        <v>26.84</v>
      </c>
      <c r="N142" s="82">
        <v>36.619999999999997</v>
      </c>
      <c r="O142" s="82">
        <v>6.97</v>
      </c>
      <c r="P142" s="82">
        <v>9.66</v>
      </c>
      <c r="Q142" s="82">
        <v>3.7</v>
      </c>
      <c r="R142" s="82">
        <v>2.93</v>
      </c>
      <c r="S142" s="82">
        <v>0.56000000000000005</v>
      </c>
      <c r="T142" s="82">
        <v>0.42</v>
      </c>
      <c r="U142" s="82">
        <v>1.41</v>
      </c>
      <c r="V142" s="82">
        <v>0.02</v>
      </c>
      <c r="W142" s="82">
        <v>0.03</v>
      </c>
      <c r="X142" s="82">
        <v>0</v>
      </c>
      <c r="Y142" s="82">
        <v>0</v>
      </c>
      <c r="Z142" s="82">
        <v>0</v>
      </c>
      <c r="AA142" s="82">
        <v>0.22</v>
      </c>
      <c r="AB142" s="82">
        <v>0</v>
      </c>
      <c r="AC142" s="82">
        <v>0</v>
      </c>
    </row>
    <row r="143" spans="1:30">
      <c r="C143" s="81" t="s">
        <v>345</v>
      </c>
      <c r="D143" s="85">
        <v>2</v>
      </c>
      <c r="E143" s="82">
        <v>0</v>
      </c>
      <c r="F143" s="82">
        <v>0</v>
      </c>
      <c r="G143" s="82">
        <v>0</v>
      </c>
      <c r="H143" s="82">
        <v>0.56000000000000005</v>
      </c>
      <c r="I143" s="82">
        <v>0</v>
      </c>
      <c r="J143" s="82">
        <v>0.48</v>
      </c>
      <c r="K143" s="82">
        <v>0.49</v>
      </c>
      <c r="L143" s="82">
        <v>0.93</v>
      </c>
      <c r="M143" s="82">
        <v>0</v>
      </c>
      <c r="N143" s="82">
        <v>1.4</v>
      </c>
      <c r="O143" s="82">
        <v>0.26</v>
      </c>
      <c r="P143" s="82">
        <v>0.27</v>
      </c>
      <c r="Q143" s="82">
        <v>0.08</v>
      </c>
      <c r="R143" s="82">
        <v>0</v>
      </c>
      <c r="S143" s="82">
        <v>7.0000000000000007E-2</v>
      </c>
      <c r="T143" s="82">
        <v>0</v>
      </c>
      <c r="U143" s="82">
        <v>0</v>
      </c>
      <c r="V143" s="82">
        <v>0</v>
      </c>
      <c r="W143" s="82">
        <v>0</v>
      </c>
      <c r="X143" s="82">
        <v>0.59</v>
      </c>
      <c r="Y143" s="82">
        <v>0</v>
      </c>
      <c r="Z143" s="82">
        <v>0</v>
      </c>
      <c r="AA143" s="82">
        <v>0</v>
      </c>
      <c r="AB143" s="82">
        <v>0.21</v>
      </c>
      <c r="AC143" s="82">
        <v>0</v>
      </c>
    </row>
    <row r="144" spans="1:30">
      <c r="C144" s="81" t="s">
        <v>42</v>
      </c>
      <c r="D144" s="85">
        <v>2</v>
      </c>
      <c r="E144" s="82">
        <v>0</v>
      </c>
      <c r="F144" s="82">
        <v>0</v>
      </c>
      <c r="G144" s="85">
        <v>1.08</v>
      </c>
      <c r="H144" s="82">
        <v>0</v>
      </c>
      <c r="I144" s="82">
        <v>0.06</v>
      </c>
      <c r="J144" s="82">
        <v>0.13</v>
      </c>
      <c r="K144" s="82">
        <v>3.35</v>
      </c>
      <c r="L144" s="82">
        <v>0.47</v>
      </c>
      <c r="M144" s="82">
        <v>0.55000000000000004</v>
      </c>
      <c r="N144" s="82">
        <v>0.48</v>
      </c>
      <c r="O144" s="82">
        <v>0.72</v>
      </c>
      <c r="P144" s="82">
        <v>0.34</v>
      </c>
      <c r="Q144" s="82">
        <v>0</v>
      </c>
      <c r="R144" s="82">
        <v>0</v>
      </c>
      <c r="S144" s="82">
        <v>0</v>
      </c>
      <c r="T144" s="82">
        <v>0</v>
      </c>
      <c r="U144" s="82">
        <v>0</v>
      </c>
      <c r="V144" s="82">
        <v>0</v>
      </c>
      <c r="W144" s="82">
        <v>0</v>
      </c>
      <c r="X144" s="82">
        <v>0</v>
      </c>
      <c r="Y144" s="82">
        <v>0</v>
      </c>
      <c r="Z144" s="82">
        <v>0</v>
      </c>
      <c r="AA144" s="82">
        <v>0</v>
      </c>
      <c r="AB144" s="82">
        <v>0</v>
      </c>
      <c r="AC144" s="82">
        <v>0</v>
      </c>
    </row>
    <row r="145" spans="1:30">
      <c r="C145" s="81" t="s">
        <v>410</v>
      </c>
      <c r="D145" s="85">
        <v>1</v>
      </c>
      <c r="E145" s="82">
        <v>0</v>
      </c>
      <c r="F145" s="82">
        <v>0</v>
      </c>
      <c r="G145" s="82">
        <v>0</v>
      </c>
      <c r="H145" s="82">
        <v>0</v>
      </c>
      <c r="I145" s="82">
        <v>0</v>
      </c>
      <c r="J145" s="82">
        <v>0.06</v>
      </c>
      <c r="K145" s="82">
        <v>0</v>
      </c>
      <c r="L145" s="82">
        <v>0</v>
      </c>
      <c r="M145" s="82">
        <v>0</v>
      </c>
      <c r="N145" s="82">
        <v>0</v>
      </c>
      <c r="O145" s="82">
        <v>0</v>
      </c>
      <c r="P145" s="82">
        <v>0</v>
      </c>
      <c r="Q145" s="82">
        <v>0.73</v>
      </c>
      <c r="R145" s="82">
        <v>0.34</v>
      </c>
      <c r="S145" s="82">
        <v>1.78</v>
      </c>
      <c r="T145" s="82">
        <v>0.01</v>
      </c>
      <c r="U145" s="82">
        <v>2.0099999999999998</v>
      </c>
      <c r="V145" s="82">
        <v>0</v>
      </c>
      <c r="W145" s="82">
        <v>0</v>
      </c>
      <c r="X145" s="82">
        <v>0</v>
      </c>
      <c r="Y145" s="82">
        <v>0</v>
      </c>
      <c r="Z145" s="82">
        <v>0</v>
      </c>
      <c r="AA145" s="82">
        <v>0</v>
      </c>
      <c r="AB145" s="82">
        <v>0.11</v>
      </c>
      <c r="AC145" s="82">
        <v>0</v>
      </c>
    </row>
    <row r="146" spans="1:30">
      <c r="C146" s="81" t="s">
        <v>402</v>
      </c>
      <c r="D146" s="82">
        <v>0</v>
      </c>
      <c r="E146" s="82">
        <v>0</v>
      </c>
      <c r="F146" s="82">
        <v>0</v>
      </c>
      <c r="G146" s="82">
        <v>0</v>
      </c>
      <c r="H146" s="82">
        <v>0</v>
      </c>
      <c r="I146" s="82">
        <v>0.27</v>
      </c>
      <c r="J146" s="82">
        <v>0</v>
      </c>
      <c r="K146" s="82">
        <v>0.46</v>
      </c>
      <c r="L146" s="82">
        <v>0</v>
      </c>
      <c r="M146" s="82">
        <v>0.28999999999999998</v>
      </c>
      <c r="N146" s="82">
        <v>0.03</v>
      </c>
      <c r="O146" s="82">
        <v>0.02</v>
      </c>
      <c r="P146" s="82">
        <v>0</v>
      </c>
      <c r="Q146" s="82">
        <v>1.05</v>
      </c>
      <c r="R146" s="82">
        <v>0.14000000000000001</v>
      </c>
      <c r="S146" s="82">
        <v>0</v>
      </c>
      <c r="T146" s="82">
        <v>0</v>
      </c>
      <c r="U146" s="82">
        <v>0.02</v>
      </c>
      <c r="V146" s="82">
        <v>0.53</v>
      </c>
      <c r="W146" s="82">
        <v>0</v>
      </c>
      <c r="X146" s="82">
        <v>0</v>
      </c>
      <c r="Y146" s="82">
        <v>0.02</v>
      </c>
      <c r="Z146" s="82">
        <v>0</v>
      </c>
      <c r="AA146" s="82">
        <v>0.01</v>
      </c>
      <c r="AB146" s="82">
        <v>0</v>
      </c>
      <c r="AC146" s="82">
        <v>0.82</v>
      </c>
    </row>
    <row r="147" spans="1:30">
      <c r="C147" s="81" t="s">
        <v>401</v>
      </c>
      <c r="D147" s="82">
        <v>0</v>
      </c>
      <c r="E147" s="82">
        <v>0</v>
      </c>
      <c r="F147" s="82">
        <v>0</v>
      </c>
      <c r="G147" s="82">
        <v>0</v>
      </c>
      <c r="H147" s="82">
        <v>0</v>
      </c>
      <c r="I147" s="82">
        <v>0</v>
      </c>
      <c r="J147" s="82">
        <v>0</v>
      </c>
      <c r="K147" s="82">
        <v>0.76</v>
      </c>
      <c r="L147" s="82">
        <v>0.03</v>
      </c>
      <c r="M147" s="82">
        <v>0.18</v>
      </c>
      <c r="N147" s="82">
        <v>0.26</v>
      </c>
      <c r="O147" s="82">
        <v>0.22</v>
      </c>
      <c r="P147" s="82">
        <v>0</v>
      </c>
      <c r="Q147" s="82">
        <v>0.66</v>
      </c>
      <c r="R147" s="82">
        <v>0</v>
      </c>
      <c r="S147" s="82">
        <v>0</v>
      </c>
      <c r="T147" s="82">
        <v>0</v>
      </c>
      <c r="U147" s="82">
        <v>0.44</v>
      </c>
      <c r="V147" s="82">
        <v>0</v>
      </c>
      <c r="W147" s="82">
        <v>0</v>
      </c>
      <c r="X147" s="82">
        <v>0</v>
      </c>
      <c r="Y147" s="82">
        <v>0.12</v>
      </c>
      <c r="Z147" s="82">
        <v>0</v>
      </c>
      <c r="AA147" s="82">
        <v>0.03</v>
      </c>
      <c r="AB147" s="82">
        <v>0</v>
      </c>
      <c r="AC147" s="82">
        <v>0.54</v>
      </c>
    </row>
    <row r="148" spans="1:30">
      <c r="C148" s="84" t="s">
        <v>38</v>
      </c>
      <c r="D148" s="83">
        <v>374</v>
      </c>
      <c r="E148" s="83">
        <v>236</v>
      </c>
      <c r="F148" s="83">
        <v>268.75</v>
      </c>
      <c r="G148" s="83">
        <v>201.32</v>
      </c>
      <c r="H148" s="83">
        <v>188.49</v>
      </c>
      <c r="I148" s="83">
        <v>308.58999999999997</v>
      </c>
      <c r="J148" s="83">
        <v>475.35</v>
      </c>
      <c r="K148" s="83">
        <v>626.69000000000005</v>
      </c>
      <c r="L148" s="83">
        <v>408.37</v>
      </c>
      <c r="M148" s="83">
        <v>406.37</v>
      </c>
      <c r="N148" s="83">
        <v>314.10000000000002</v>
      </c>
      <c r="O148" s="83">
        <v>354.59</v>
      </c>
      <c r="P148" s="83">
        <v>300.06</v>
      </c>
      <c r="Q148" s="83">
        <v>266.58999999999997</v>
      </c>
      <c r="R148" s="83">
        <v>376.85</v>
      </c>
      <c r="S148" s="83">
        <v>268.33</v>
      </c>
      <c r="T148" s="83">
        <v>227.96</v>
      </c>
      <c r="U148" s="83">
        <v>170.79</v>
      </c>
      <c r="V148" s="83">
        <v>239.98</v>
      </c>
      <c r="W148" s="83">
        <v>144.58000000000001</v>
      </c>
      <c r="X148" s="83">
        <v>149.41</v>
      </c>
      <c r="Y148" s="83">
        <v>130</v>
      </c>
      <c r="Z148" s="83">
        <v>112.89</v>
      </c>
      <c r="AA148" s="83">
        <v>165.08</v>
      </c>
      <c r="AB148" s="83">
        <v>94.03</v>
      </c>
      <c r="AC148" s="83">
        <v>72.510000000000005</v>
      </c>
    </row>
    <row r="150" spans="1:30">
      <c r="D150" s="55">
        <f>D136+D137</f>
        <v>139</v>
      </c>
      <c r="E150" s="55">
        <f t="shared" ref="E150:AC150" si="3">E136+E137</f>
        <v>48</v>
      </c>
      <c r="F150" s="55">
        <f t="shared" si="3"/>
        <v>47.61</v>
      </c>
      <c r="G150" s="55">
        <f t="shared" si="3"/>
        <v>30.4</v>
      </c>
      <c r="H150" s="55">
        <f t="shared" si="3"/>
        <v>13.37</v>
      </c>
      <c r="I150" s="55">
        <f t="shared" si="3"/>
        <v>101.52000000000001</v>
      </c>
      <c r="J150" s="55">
        <f t="shared" si="3"/>
        <v>148.68</v>
      </c>
      <c r="K150" s="55">
        <f t="shared" si="3"/>
        <v>147.74</v>
      </c>
      <c r="L150" s="55">
        <f t="shared" si="3"/>
        <v>133.19999999999999</v>
      </c>
      <c r="M150" s="55">
        <f t="shared" si="3"/>
        <v>133.53</v>
      </c>
      <c r="N150" s="55">
        <f t="shared" si="3"/>
        <v>84.79</v>
      </c>
      <c r="O150" s="55">
        <f t="shared" si="3"/>
        <v>111.32000000000001</v>
      </c>
      <c r="P150" s="55">
        <f t="shared" si="3"/>
        <v>88.94</v>
      </c>
      <c r="Q150" s="55">
        <f t="shared" si="3"/>
        <v>87.74</v>
      </c>
      <c r="R150" s="55">
        <f t="shared" si="3"/>
        <v>105.86</v>
      </c>
      <c r="S150" s="55">
        <f t="shared" si="3"/>
        <v>80.460000000000008</v>
      </c>
      <c r="T150" s="55">
        <f t="shared" si="3"/>
        <v>70.599999999999994</v>
      </c>
      <c r="U150" s="55">
        <f t="shared" si="3"/>
        <v>57.21</v>
      </c>
      <c r="V150" s="55">
        <f t="shared" si="3"/>
        <v>78.87</v>
      </c>
      <c r="W150" s="55">
        <f t="shared" si="3"/>
        <v>46.22</v>
      </c>
      <c r="X150" s="55">
        <f t="shared" si="3"/>
        <v>59.92</v>
      </c>
      <c r="Y150" s="55">
        <f t="shared" si="3"/>
        <v>52.75</v>
      </c>
      <c r="Z150" s="55">
        <f t="shared" si="3"/>
        <v>40.75</v>
      </c>
      <c r="AA150" s="55">
        <f t="shared" si="3"/>
        <v>31.06</v>
      </c>
      <c r="AB150" s="55">
        <f t="shared" si="3"/>
        <v>33.1</v>
      </c>
      <c r="AC150" s="55">
        <f t="shared" si="3"/>
        <v>23.47</v>
      </c>
    </row>
    <row r="151" spans="1:30" ht="12.75">
      <c r="C151" s="418" t="s">
        <v>37</v>
      </c>
      <c r="D151" s="246">
        <v>202106</v>
      </c>
      <c r="E151" s="246">
        <v>202107</v>
      </c>
      <c r="F151" s="246">
        <v>202108</v>
      </c>
      <c r="G151" s="246">
        <v>202109</v>
      </c>
      <c r="H151" s="246">
        <v>202110</v>
      </c>
      <c r="I151" s="246">
        <v>202111</v>
      </c>
      <c r="J151" s="246">
        <v>202112</v>
      </c>
      <c r="K151" s="246">
        <v>202113</v>
      </c>
      <c r="L151" s="246">
        <v>202114</v>
      </c>
      <c r="M151" s="246">
        <v>202115</v>
      </c>
      <c r="N151" s="246">
        <v>202116</v>
      </c>
      <c r="O151" s="246">
        <v>202117</v>
      </c>
      <c r="P151" s="246">
        <v>202118</v>
      </c>
      <c r="Q151" s="246">
        <v>202119</v>
      </c>
      <c r="R151" s="246">
        <v>202120</v>
      </c>
      <c r="S151" s="246">
        <v>202121</v>
      </c>
      <c r="T151" s="246">
        <v>202122</v>
      </c>
      <c r="U151" s="246">
        <v>202123</v>
      </c>
      <c r="V151" s="246">
        <v>202124</v>
      </c>
      <c r="W151" s="246">
        <v>202125</v>
      </c>
      <c r="X151" s="246">
        <v>202126</v>
      </c>
      <c r="Y151" s="246">
        <v>202127</v>
      </c>
      <c r="Z151" s="246">
        <v>202128</v>
      </c>
      <c r="AA151" s="246">
        <v>202129</v>
      </c>
      <c r="AB151" s="246">
        <v>202130</v>
      </c>
      <c r="AC151" s="246">
        <v>202131</v>
      </c>
      <c r="AD151" s="418" t="s">
        <v>38</v>
      </c>
    </row>
    <row r="152" spans="1:30" ht="12.75">
      <c r="C152" s="419"/>
      <c r="D152" s="112">
        <v>44261</v>
      </c>
      <c r="E152" s="112">
        <v>44268</v>
      </c>
      <c r="F152" s="112">
        <v>44275</v>
      </c>
      <c r="G152" s="112">
        <v>44282</v>
      </c>
      <c r="H152" s="112">
        <v>44289</v>
      </c>
      <c r="I152" s="112">
        <v>44296</v>
      </c>
      <c r="J152" s="112">
        <v>44303</v>
      </c>
      <c r="K152" s="112">
        <v>44310</v>
      </c>
      <c r="L152" s="112">
        <v>44317</v>
      </c>
      <c r="M152" s="112">
        <v>44324</v>
      </c>
      <c r="N152" s="112">
        <v>44331</v>
      </c>
      <c r="O152" s="112">
        <v>44338</v>
      </c>
      <c r="P152" s="112">
        <v>44345</v>
      </c>
      <c r="Q152" s="112">
        <v>44352</v>
      </c>
      <c r="R152" s="112">
        <v>44359</v>
      </c>
      <c r="S152" s="112">
        <v>44366</v>
      </c>
      <c r="T152" s="112">
        <v>44373</v>
      </c>
      <c r="U152" s="112">
        <v>44380</v>
      </c>
      <c r="V152" s="112">
        <v>44387</v>
      </c>
      <c r="W152" s="112">
        <v>44394</v>
      </c>
      <c r="X152" s="112">
        <v>44401</v>
      </c>
      <c r="Y152" s="112">
        <v>44408</v>
      </c>
      <c r="Z152" s="112">
        <v>44415</v>
      </c>
      <c r="AA152" s="112">
        <v>44422</v>
      </c>
      <c r="AB152" s="112">
        <v>44429</v>
      </c>
      <c r="AC152" s="112">
        <v>44436</v>
      </c>
      <c r="AD152" s="419"/>
    </row>
    <row r="153" spans="1:30">
      <c r="A153" s="113">
        <v>44263</v>
      </c>
      <c r="C153" s="81" t="s">
        <v>34</v>
      </c>
      <c r="D153" s="85">
        <v>118</v>
      </c>
      <c r="E153" s="85">
        <v>94</v>
      </c>
      <c r="F153" s="85">
        <v>30.32</v>
      </c>
      <c r="G153" s="85">
        <v>23.83</v>
      </c>
      <c r="H153" s="85">
        <v>51.12</v>
      </c>
      <c r="I153" s="82">
        <v>129.78</v>
      </c>
      <c r="J153" s="82">
        <v>200.97</v>
      </c>
      <c r="K153" s="82">
        <v>129.88999999999999</v>
      </c>
      <c r="L153" s="82">
        <v>108.97</v>
      </c>
      <c r="M153" s="82">
        <v>68.510000000000005</v>
      </c>
      <c r="N153" s="82">
        <v>75.28</v>
      </c>
      <c r="O153" s="82">
        <v>65.36</v>
      </c>
      <c r="P153" s="82">
        <v>84.84</v>
      </c>
      <c r="Q153" s="82">
        <v>97.22</v>
      </c>
      <c r="R153" s="82">
        <v>90.06</v>
      </c>
      <c r="S153" s="82">
        <v>77.7</v>
      </c>
      <c r="T153" s="82">
        <v>64.86</v>
      </c>
      <c r="U153" s="82">
        <v>63.69</v>
      </c>
      <c r="V153" s="82">
        <v>65.38</v>
      </c>
      <c r="W153" s="82">
        <v>57.13</v>
      </c>
      <c r="X153" s="82">
        <v>37.979999999999997</v>
      </c>
      <c r="Y153" s="82">
        <v>33.200000000000003</v>
      </c>
      <c r="Z153" s="82">
        <v>23.47</v>
      </c>
      <c r="AA153" s="82">
        <v>42.11</v>
      </c>
      <c r="AB153" s="82">
        <v>25.52</v>
      </c>
      <c r="AC153" s="82">
        <v>19.77</v>
      </c>
      <c r="AD153" s="83">
        <v>1878.97</v>
      </c>
    </row>
    <row r="154" spans="1:30">
      <c r="C154" s="81" t="s">
        <v>40</v>
      </c>
      <c r="D154" s="85">
        <v>66</v>
      </c>
      <c r="E154" s="85">
        <v>38</v>
      </c>
      <c r="F154" s="85">
        <v>74.94</v>
      </c>
      <c r="G154" s="85">
        <v>82.87</v>
      </c>
      <c r="H154" s="85">
        <v>107.34</v>
      </c>
      <c r="I154" s="85">
        <v>91.17</v>
      </c>
      <c r="J154" s="85">
        <v>90.49</v>
      </c>
      <c r="K154" s="82">
        <v>54.74</v>
      </c>
      <c r="L154" s="82">
        <v>51.91</v>
      </c>
      <c r="M154" s="82">
        <v>66.03</v>
      </c>
      <c r="N154" s="82">
        <v>79.33</v>
      </c>
      <c r="O154" s="82">
        <v>61.62</v>
      </c>
      <c r="P154" s="82">
        <v>46.39</v>
      </c>
      <c r="Q154" s="82">
        <v>122.82</v>
      </c>
      <c r="R154" s="82">
        <v>83.37</v>
      </c>
      <c r="S154" s="82">
        <v>58.3</v>
      </c>
      <c r="T154" s="82">
        <v>22.68</v>
      </c>
      <c r="U154" s="82">
        <v>81</v>
      </c>
      <c r="V154" s="82">
        <v>23.94</v>
      </c>
      <c r="W154" s="82">
        <v>29.88</v>
      </c>
      <c r="X154" s="82">
        <v>28.16</v>
      </c>
      <c r="Y154" s="82">
        <v>27.99</v>
      </c>
      <c r="Z154" s="82">
        <v>103.78</v>
      </c>
      <c r="AA154" s="82">
        <v>14.43</v>
      </c>
      <c r="AB154" s="82">
        <v>17.18</v>
      </c>
      <c r="AC154" s="82">
        <v>22.96</v>
      </c>
      <c r="AD154" s="83">
        <v>1547.31</v>
      </c>
    </row>
    <row r="155" spans="1:30">
      <c r="C155" s="81" t="s">
        <v>191</v>
      </c>
      <c r="D155" s="85">
        <v>53</v>
      </c>
      <c r="E155" s="85">
        <v>22</v>
      </c>
      <c r="F155" s="85">
        <v>7</v>
      </c>
      <c r="G155" s="85">
        <v>22</v>
      </c>
      <c r="H155" s="85">
        <v>10.59</v>
      </c>
      <c r="I155" s="82">
        <v>33.69</v>
      </c>
      <c r="J155" s="82">
        <v>52.45</v>
      </c>
      <c r="K155" s="82">
        <v>41.88</v>
      </c>
      <c r="L155" s="82">
        <v>25.15</v>
      </c>
      <c r="M155" s="82">
        <v>19.260000000000002</v>
      </c>
      <c r="N155" s="82">
        <v>42.61</v>
      </c>
      <c r="O155" s="82">
        <v>39.92</v>
      </c>
      <c r="P155" s="82">
        <v>19.21</v>
      </c>
      <c r="Q155" s="82">
        <v>22.54</v>
      </c>
      <c r="R155" s="82">
        <v>10.99</v>
      </c>
      <c r="S155" s="82">
        <v>6.77</v>
      </c>
      <c r="T155" s="82">
        <v>4.54</v>
      </c>
      <c r="U155" s="82">
        <v>0.61</v>
      </c>
      <c r="V155" s="82">
        <v>0</v>
      </c>
      <c r="W155" s="82">
        <v>0</v>
      </c>
      <c r="X155" s="82">
        <v>0.59</v>
      </c>
      <c r="Y155" s="82">
        <v>0.2</v>
      </c>
      <c r="Z155" s="82">
        <v>0</v>
      </c>
      <c r="AA155" s="82">
        <v>0</v>
      </c>
      <c r="AB155" s="82">
        <v>2.34</v>
      </c>
      <c r="AC155" s="82">
        <v>0</v>
      </c>
      <c r="AD155" s="83">
        <v>437.33</v>
      </c>
    </row>
    <row r="156" spans="1:30">
      <c r="C156" s="81" t="s">
        <v>338</v>
      </c>
      <c r="D156" s="85">
        <v>51</v>
      </c>
      <c r="E156" s="85">
        <v>35</v>
      </c>
      <c r="F156" s="85">
        <v>24.33</v>
      </c>
      <c r="G156" s="85">
        <v>13.74</v>
      </c>
      <c r="H156" s="85">
        <v>38.99</v>
      </c>
      <c r="I156" s="85">
        <v>92.38</v>
      </c>
      <c r="J156" s="85">
        <v>124.19</v>
      </c>
      <c r="K156" s="82">
        <v>66.13</v>
      </c>
      <c r="L156" s="82">
        <v>101.1</v>
      </c>
      <c r="M156" s="82">
        <v>53.74</v>
      </c>
      <c r="N156" s="82">
        <v>84.3</v>
      </c>
      <c r="O156" s="82">
        <v>56.21</v>
      </c>
      <c r="P156" s="82">
        <v>54.01</v>
      </c>
      <c r="Q156" s="82">
        <v>79.88</v>
      </c>
      <c r="R156" s="82">
        <v>50.75</v>
      </c>
      <c r="S156" s="82">
        <v>48.04</v>
      </c>
      <c r="T156" s="82">
        <v>44.47</v>
      </c>
      <c r="U156" s="82">
        <v>54.32</v>
      </c>
      <c r="V156" s="82">
        <v>39.08</v>
      </c>
      <c r="W156" s="82">
        <v>51.66</v>
      </c>
      <c r="X156" s="82">
        <v>49.44</v>
      </c>
      <c r="Y156" s="82">
        <v>32.409999999999997</v>
      </c>
      <c r="Z156" s="82">
        <v>32.01</v>
      </c>
      <c r="AA156" s="82">
        <v>33.799999999999997</v>
      </c>
      <c r="AB156" s="82">
        <v>27.9</v>
      </c>
      <c r="AC156" s="82">
        <v>26.98</v>
      </c>
      <c r="AD156" s="83">
        <v>1365.86</v>
      </c>
    </row>
    <row r="157" spans="1:30">
      <c r="C157" s="81" t="s">
        <v>470</v>
      </c>
      <c r="D157" s="85">
        <v>50</v>
      </c>
      <c r="E157" s="85">
        <v>23</v>
      </c>
      <c r="F157" s="85">
        <v>4.47</v>
      </c>
      <c r="G157" s="82">
        <v>1.5</v>
      </c>
      <c r="H157" s="85">
        <v>16.920000000000002</v>
      </c>
      <c r="I157" s="82">
        <v>46.8</v>
      </c>
      <c r="J157" s="82">
        <v>47.84</v>
      </c>
      <c r="K157" s="82">
        <v>67.31</v>
      </c>
      <c r="L157" s="82">
        <v>44.05</v>
      </c>
      <c r="M157" s="82">
        <v>32.840000000000003</v>
      </c>
      <c r="N157" s="82">
        <v>31.46</v>
      </c>
      <c r="O157" s="82">
        <v>32.96</v>
      </c>
      <c r="P157" s="82">
        <v>35.049999999999997</v>
      </c>
      <c r="Q157" s="82">
        <v>30.06</v>
      </c>
      <c r="R157" s="82">
        <v>30.12</v>
      </c>
      <c r="S157" s="82">
        <v>26.33</v>
      </c>
      <c r="T157" s="82">
        <v>29.47</v>
      </c>
      <c r="U157" s="82">
        <v>28.95</v>
      </c>
      <c r="V157" s="82">
        <v>21.41</v>
      </c>
      <c r="W157" s="82">
        <v>20.64</v>
      </c>
      <c r="X157" s="82">
        <v>12.65</v>
      </c>
      <c r="Y157" s="82">
        <v>11.49</v>
      </c>
      <c r="Z157" s="82">
        <v>3.72</v>
      </c>
      <c r="AA157" s="82">
        <v>6.21</v>
      </c>
      <c r="AB157" s="82">
        <v>0.66</v>
      </c>
      <c r="AC157" s="82">
        <v>2.42</v>
      </c>
      <c r="AD157" s="83">
        <v>658.31</v>
      </c>
    </row>
    <row r="158" spans="1:30">
      <c r="C158" s="81" t="s">
        <v>39</v>
      </c>
      <c r="D158" s="85">
        <v>26</v>
      </c>
      <c r="E158" s="85">
        <v>33</v>
      </c>
      <c r="F158" s="85">
        <v>53.56</v>
      </c>
      <c r="G158" s="82">
        <v>31.53</v>
      </c>
      <c r="H158" s="85">
        <v>54.31</v>
      </c>
      <c r="I158" s="82">
        <v>17.46</v>
      </c>
      <c r="J158" s="82">
        <v>18.52</v>
      </c>
      <c r="K158" s="82">
        <v>12.56</v>
      </c>
      <c r="L158" s="82">
        <v>27.88</v>
      </c>
      <c r="M158" s="82">
        <v>36.44</v>
      </c>
      <c r="N158" s="82">
        <v>8.6199999999999992</v>
      </c>
      <c r="O158" s="82">
        <v>10.84</v>
      </c>
      <c r="P158" s="82">
        <v>3.7</v>
      </c>
      <c r="Q158" s="82">
        <v>3.84</v>
      </c>
      <c r="R158" s="82">
        <v>0.56000000000000005</v>
      </c>
      <c r="S158" s="82">
        <v>0.42</v>
      </c>
      <c r="T158" s="82">
        <v>1.41</v>
      </c>
      <c r="U158" s="82">
        <v>0.02</v>
      </c>
      <c r="V158" s="82">
        <v>0.03</v>
      </c>
      <c r="W158" s="82">
        <v>0</v>
      </c>
      <c r="X158" s="82">
        <v>0</v>
      </c>
      <c r="Y158" s="82">
        <v>0</v>
      </c>
      <c r="Z158" s="82">
        <v>0.47</v>
      </c>
      <c r="AA158" s="82">
        <v>0</v>
      </c>
      <c r="AB158" s="82">
        <v>0</v>
      </c>
      <c r="AC158" s="82">
        <v>0</v>
      </c>
      <c r="AD158" s="83">
        <v>341.18</v>
      </c>
    </row>
    <row r="159" spans="1:30">
      <c r="C159" s="81" t="s">
        <v>400</v>
      </c>
      <c r="D159" s="85">
        <v>6</v>
      </c>
      <c r="E159" s="85">
        <v>8</v>
      </c>
      <c r="F159" s="85">
        <v>3.99</v>
      </c>
      <c r="G159" s="85">
        <v>23.36</v>
      </c>
      <c r="H159" s="85">
        <v>15.84</v>
      </c>
      <c r="I159" s="85">
        <v>35.65</v>
      </c>
      <c r="J159" s="85">
        <v>45.84</v>
      </c>
      <c r="K159" s="82">
        <v>56.42</v>
      </c>
      <c r="L159" s="85">
        <v>60.23</v>
      </c>
      <c r="M159" s="82">
        <v>33.65</v>
      </c>
      <c r="N159" s="82">
        <v>29.43</v>
      </c>
      <c r="O159" s="82">
        <v>28.76</v>
      </c>
      <c r="P159" s="82">
        <v>24.81</v>
      </c>
      <c r="Q159" s="82">
        <v>29.08</v>
      </c>
      <c r="R159" s="82">
        <v>20.32</v>
      </c>
      <c r="S159" s="82">
        <v>21.41</v>
      </c>
      <c r="T159" s="82">
        <v>20.7</v>
      </c>
      <c r="U159" s="82">
        <v>24.75</v>
      </c>
      <c r="V159" s="82">
        <v>30.97</v>
      </c>
      <c r="W159" s="82">
        <v>19.62</v>
      </c>
      <c r="X159" s="82">
        <v>12.76</v>
      </c>
      <c r="Y159" s="82">
        <v>17.309999999999999</v>
      </c>
      <c r="Z159" s="82">
        <v>13.16</v>
      </c>
      <c r="AA159" s="82">
        <v>16.47</v>
      </c>
      <c r="AB159" s="82">
        <v>7.23</v>
      </c>
      <c r="AC159" s="82">
        <v>6.78</v>
      </c>
      <c r="AD159" s="83">
        <v>612.54999999999995</v>
      </c>
    </row>
    <row r="160" spans="1:30">
      <c r="C160" s="81" t="s">
        <v>410</v>
      </c>
      <c r="D160" s="85">
        <v>1</v>
      </c>
      <c r="E160" s="82">
        <v>0</v>
      </c>
      <c r="F160" s="82">
        <v>0</v>
      </c>
      <c r="G160" s="82">
        <v>0</v>
      </c>
      <c r="H160" s="82">
        <v>0</v>
      </c>
      <c r="I160" s="82">
        <v>0.06</v>
      </c>
      <c r="J160" s="82">
        <v>0</v>
      </c>
      <c r="K160" s="82">
        <v>0</v>
      </c>
      <c r="L160" s="82">
        <v>0</v>
      </c>
      <c r="M160" s="82">
        <v>0</v>
      </c>
      <c r="N160" s="82">
        <v>0</v>
      </c>
      <c r="O160" s="82">
        <v>0</v>
      </c>
      <c r="P160" s="82">
        <v>0.73</v>
      </c>
      <c r="Q160" s="82">
        <v>0.34</v>
      </c>
      <c r="R160" s="82">
        <v>1.78</v>
      </c>
      <c r="S160" s="82">
        <v>0.01</v>
      </c>
      <c r="T160" s="82">
        <v>2.0099999999999998</v>
      </c>
      <c r="U160" s="82">
        <v>0</v>
      </c>
      <c r="V160" s="82">
        <v>0</v>
      </c>
      <c r="W160" s="82">
        <v>0</v>
      </c>
      <c r="X160" s="82">
        <v>0</v>
      </c>
      <c r="Y160" s="82">
        <v>0</v>
      </c>
      <c r="Z160" s="82">
        <v>0</v>
      </c>
      <c r="AA160" s="82">
        <v>0.11</v>
      </c>
      <c r="AB160" s="82">
        <v>0</v>
      </c>
      <c r="AC160" s="82">
        <v>0</v>
      </c>
      <c r="AD160" s="83">
        <v>6.04</v>
      </c>
    </row>
    <row r="161" spans="1:30">
      <c r="C161" s="81" t="s">
        <v>41</v>
      </c>
      <c r="D161" s="85">
        <v>1</v>
      </c>
      <c r="E161" s="82">
        <v>0</v>
      </c>
      <c r="F161" s="82">
        <v>0</v>
      </c>
      <c r="G161" s="85">
        <v>2.11</v>
      </c>
      <c r="H161" s="85">
        <v>2.79</v>
      </c>
      <c r="I161" s="82">
        <v>11.55</v>
      </c>
      <c r="J161" s="82">
        <v>2.96</v>
      </c>
      <c r="K161" s="82">
        <v>7.35</v>
      </c>
      <c r="L161" s="82">
        <v>21.22</v>
      </c>
      <c r="M161" s="82">
        <v>7.66</v>
      </c>
      <c r="N161" s="82">
        <v>4.53</v>
      </c>
      <c r="O161" s="82">
        <v>3.86</v>
      </c>
      <c r="P161" s="82">
        <v>5.47</v>
      </c>
      <c r="Q161" s="82">
        <v>1.6</v>
      </c>
      <c r="R161" s="82">
        <v>2.69</v>
      </c>
      <c r="S161" s="82">
        <v>2.89</v>
      </c>
      <c r="T161" s="82">
        <v>1.21</v>
      </c>
      <c r="U161" s="82">
        <v>3.53</v>
      </c>
      <c r="V161" s="82">
        <v>0.27</v>
      </c>
      <c r="W161" s="82">
        <v>1.07</v>
      </c>
      <c r="X161" s="82">
        <v>0</v>
      </c>
      <c r="Y161" s="82">
        <v>0.91</v>
      </c>
      <c r="Z161" s="82">
        <v>0</v>
      </c>
      <c r="AA161" s="82">
        <v>2.41</v>
      </c>
      <c r="AB161" s="82">
        <v>0</v>
      </c>
      <c r="AC161" s="82">
        <v>1.72</v>
      </c>
      <c r="AD161" s="83">
        <v>88.79</v>
      </c>
    </row>
    <row r="162" spans="1:30">
      <c r="C162" s="81" t="s">
        <v>42</v>
      </c>
      <c r="D162" s="82">
        <v>0</v>
      </c>
      <c r="E162" s="82">
        <v>0</v>
      </c>
      <c r="F162" s="85">
        <v>1.08</v>
      </c>
      <c r="G162" s="82">
        <v>0</v>
      </c>
      <c r="H162" s="82">
        <v>0.11</v>
      </c>
      <c r="I162" s="82">
        <v>0.13</v>
      </c>
      <c r="J162" s="82">
        <v>3.35</v>
      </c>
      <c r="K162" s="82">
        <v>0.47</v>
      </c>
      <c r="L162" s="82">
        <v>0.56999999999999995</v>
      </c>
      <c r="M162" s="82">
        <v>0.5</v>
      </c>
      <c r="N162" s="82">
        <v>0.73</v>
      </c>
      <c r="O162" s="82">
        <v>0.4</v>
      </c>
      <c r="P162" s="82">
        <v>0</v>
      </c>
      <c r="Q162" s="82">
        <v>0</v>
      </c>
      <c r="R162" s="82">
        <v>0</v>
      </c>
      <c r="S162" s="82">
        <v>0</v>
      </c>
      <c r="T162" s="82">
        <v>0</v>
      </c>
      <c r="U162" s="82">
        <v>0</v>
      </c>
      <c r="V162" s="82">
        <v>0</v>
      </c>
      <c r="W162" s="82">
        <v>0</v>
      </c>
      <c r="X162" s="82">
        <v>0</v>
      </c>
      <c r="Y162" s="82">
        <v>0</v>
      </c>
      <c r="Z162" s="82">
        <v>0</v>
      </c>
      <c r="AA162" s="82">
        <v>0</v>
      </c>
      <c r="AB162" s="82">
        <v>0</v>
      </c>
      <c r="AC162" s="82">
        <v>0</v>
      </c>
      <c r="AD162" s="83">
        <v>7.35</v>
      </c>
    </row>
    <row r="163" spans="1:30">
      <c r="C163" s="81" t="s">
        <v>402</v>
      </c>
      <c r="D163" s="82">
        <v>0</v>
      </c>
      <c r="E163" s="82">
        <v>0</v>
      </c>
      <c r="F163" s="82">
        <v>0</v>
      </c>
      <c r="G163" s="82">
        <v>0</v>
      </c>
      <c r="H163" s="82">
        <v>0.12</v>
      </c>
      <c r="I163" s="82">
        <v>0.14000000000000001</v>
      </c>
      <c r="J163" s="82">
        <v>0.41</v>
      </c>
      <c r="K163" s="82">
        <v>0</v>
      </c>
      <c r="L163" s="82">
        <v>0.05</v>
      </c>
      <c r="M163" s="82">
        <v>0.03</v>
      </c>
      <c r="N163" s="82">
        <v>0.84</v>
      </c>
      <c r="O163" s="82">
        <v>0</v>
      </c>
      <c r="P163" s="82">
        <v>1.35</v>
      </c>
      <c r="Q163" s="82">
        <v>0</v>
      </c>
      <c r="R163" s="82">
        <v>0</v>
      </c>
      <c r="S163" s="82">
        <v>0</v>
      </c>
      <c r="T163" s="82">
        <v>0.02</v>
      </c>
      <c r="U163" s="82">
        <v>0</v>
      </c>
      <c r="V163" s="82">
        <v>0</v>
      </c>
      <c r="W163" s="82">
        <v>0</v>
      </c>
      <c r="X163" s="82">
        <v>0.02</v>
      </c>
      <c r="Y163" s="82">
        <v>0</v>
      </c>
      <c r="Z163" s="82">
        <v>0.01</v>
      </c>
      <c r="AA163" s="82">
        <v>0</v>
      </c>
      <c r="AB163" s="82">
        <v>0.82</v>
      </c>
      <c r="AC163" s="82">
        <v>0</v>
      </c>
      <c r="AD163" s="83">
        <v>3.81</v>
      </c>
    </row>
    <row r="164" spans="1:30">
      <c r="C164" s="81" t="s">
        <v>345</v>
      </c>
      <c r="D164" s="82">
        <v>0</v>
      </c>
      <c r="E164" s="82">
        <v>0</v>
      </c>
      <c r="F164" s="82">
        <v>0</v>
      </c>
      <c r="G164" s="82">
        <v>0</v>
      </c>
      <c r="H164" s="82">
        <v>0</v>
      </c>
      <c r="I164" s="82">
        <v>0.48</v>
      </c>
      <c r="J164" s="82">
        <v>0.56999999999999995</v>
      </c>
      <c r="K164" s="82">
        <v>1.49</v>
      </c>
      <c r="L164" s="82">
        <v>0</v>
      </c>
      <c r="M164" s="82">
        <v>1.4</v>
      </c>
      <c r="N164" s="82">
        <v>0.26</v>
      </c>
      <c r="O164" s="82">
        <v>0.27</v>
      </c>
      <c r="P164" s="82">
        <v>0.08</v>
      </c>
      <c r="Q164" s="82">
        <v>0</v>
      </c>
      <c r="R164" s="82">
        <v>7.0000000000000007E-2</v>
      </c>
      <c r="S164" s="82">
        <v>0</v>
      </c>
      <c r="T164" s="82">
        <v>0</v>
      </c>
      <c r="U164" s="82">
        <v>0</v>
      </c>
      <c r="V164" s="82">
        <v>0</v>
      </c>
      <c r="W164" s="82">
        <v>0.31</v>
      </c>
      <c r="X164" s="82">
        <v>0</v>
      </c>
      <c r="Y164" s="82">
        <v>0</v>
      </c>
      <c r="Z164" s="82">
        <v>0</v>
      </c>
      <c r="AA164" s="82">
        <v>0.21</v>
      </c>
      <c r="AB164" s="82">
        <v>0</v>
      </c>
      <c r="AC164" s="82">
        <v>0</v>
      </c>
      <c r="AD164" s="83">
        <v>5.16</v>
      </c>
    </row>
    <row r="165" spans="1:30">
      <c r="C165" s="81" t="s">
        <v>401</v>
      </c>
      <c r="D165" s="82">
        <v>0</v>
      </c>
      <c r="E165" s="82">
        <v>0</v>
      </c>
      <c r="F165" s="82">
        <v>0</v>
      </c>
      <c r="G165" s="82">
        <v>0</v>
      </c>
      <c r="H165" s="82">
        <v>0</v>
      </c>
      <c r="I165" s="82">
        <v>0</v>
      </c>
      <c r="J165" s="82">
        <v>0.59</v>
      </c>
      <c r="K165" s="82">
        <v>0.03</v>
      </c>
      <c r="L165" s="82">
        <v>0.27</v>
      </c>
      <c r="M165" s="82">
        <v>0.26</v>
      </c>
      <c r="N165" s="82">
        <v>0.28999999999999998</v>
      </c>
      <c r="O165" s="82">
        <v>0</v>
      </c>
      <c r="P165" s="82">
        <v>2.2200000000000002</v>
      </c>
      <c r="Q165" s="82">
        <v>0</v>
      </c>
      <c r="R165" s="82">
        <v>0.03</v>
      </c>
      <c r="S165" s="82">
        <v>0</v>
      </c>
      <c r="T165" s="82">
        <v>0.44</v>
      </c>
      <c r="U165" s="82">
        <v>0.26</v>
      </c>
      <c r="V165" s="82">
        <v>0</v>
      </c>
      <c r="W165" s="82">
        <v>0</v>
      </c>
      <c r="X165" s="82">
        <v>0.12</v>
      </c>
      <c r="Y165" s="82">
        <v>0</v>
      </c>
      <c r="Z165" s="82">
        <v>0.03</v>
      </c>
      <c r="AA165" s="82">
        <v>0</v>
      </c>
      <c r="AB165" s="82">
        <v>0.54</v>
      </c>
      <c r="AC165" s="82">
        <v>0</v>
      </c>
      <c r="AD165" s="83">
        <v>5.08</v>
      </c>
    </row>
    <row r="166" spans="1:30">
      <c r="C166" s="84" t="s">
        <v>38</v>
      </c>
      <c r="D166" s="83">
        <v>372</v>
      </c>
      <c r="E166" s="83">
        <v>253</v>
      </c>
      <c r="F166" s="83">
        <v>199.7</v>
      </c>
      <c r="G166" s="83">
        <v>200.95</v>
      </c>
      <c r="H166" s="83">
        <v>298.13</v>
      </c>
      <c r="I166" s="83">
        <v>459.29</v>
      </c>
      <c r="J166" s="83">
        <v>588.19000000000005</v>
      </c>
      <c r="K166" s="83">
        <v>438.26</v>
      </c>
      <c r="L166" s="83">
        <v>441.41</v>
      </c>
      <c r="M166" s="83">
        <v>320.31</v>
      </c>
      <c r="N166" s="83">
        <v>357.67</v>
      </c>
      <c r="O166" s="83">
        <v>300.20999999999998</v>
      </c>
      <c r="P166" s="83">
        <v>277.86</v>
      </c>
      <c r="Q166" s="83">
        <v>387.38</v>
      </c>
      <c r="R166" s="83">
        <v>290.74</v>
      </c>
      <c r="S166" s="83">
        <v>241.87</v>
      </c>
      <c r="T166" s="83">
        <v>191.81</v>
      </c>
      <c r="U166" s="83">
        <v>257.13</v>
      </c>
      <c r="V166" s="83">
        <v>181.09</v>
      </c>
      <c r="W166" s="83">
        <v>180.31</v>
      </c>
      <c r="X166" s="83">
        <v>141.72</v>
      </c>
      <c r="Y166" s="83">
        <v>123.5</v>
      </c>
      <c r="Z166" s="83">
        <v>176.65</v>
      </c>
      <c r="AA166" s="83">
        <v>115.75</v>
      </c>
      <c r="AB166" s="83">
        <v>82.19</v>
      </c>
      <c r="AC166" s="83">
        <v>80.62</v>
      </c>
      <c r="AD166" s="83">
        <v>6957.76</v>
      </c>
    </row>
    <row r="169" spans="1:30" ht="12.75">
      <c r="A169" s="113">
        <v>44270</v>
      </c>
      <c r="C169" s="436" t="s">
        <v>37</v>
      </c>
      <c r="D169" s="248">
        <v>202107</v>
      </c>
      <c r="E169" s="248">
        <v>202108</v>
      </c>
      <c r="F169" s="248">
        <v>202109</v>
      </c>
      <c r="G169" s="248">
        <v>202110</v>
      </c>
      <c r="H169" s="248">
        <v>202111</v>
      </c>
      <c r="I169" s="248">
        <v>202112</v>
      </c>
      <c r="J169" s="248">
        <v>202113</v>
      </c>
      <c r="K169" s="248">
        <v>202114</v>
      </c>
      <c r="L169" s="248">
        <v>202115</v>
      </c>
      <c r="M169" s="248">
        <v>202116</v>
      </c>
      <c r="N169" s="248">
        <v>202117</v>
      </c>
      <c r="O169" s="248">
        <v>202118</v>
      </c>
      <c r="P169" s="248">
        <v>202119</v>
      </c>
      <c r="Q169" s="248">
        <v>202120</v>
      </c>
      <c r="R169" s="248">
        <v>202121</v>
      </c>
      <c r="S169" s="248">
        <v>202122</v>
      </c>
      <c r="T169" s="248">
        <v>202123</v>
      </c>
      <c r="U169" s="248">
        <v>202124</v>
      </c>
      <c r="V169" s="248">
        <v>202125</v>
      </c>
      <c r="W169" s="248">
        <v>202126</v>
      </c>
      <c r="X169" s="248">
        <v>202127</v>
      </c>
      <c r="Y169" s="248">
        <v>202128</v>
      </c>
      <c r="Z169" s="248">
        <v>202129</v>
      </c>
      <c r="AA169" s="248">
        <v>202130</v>
      </c>
      <c r="AB169" s="248">
        <v>202131</v>
      </c>
      <c r="AC169" s="248">
        <v>202132</v>
      </c>
      <c r="AD169" s="436" t="s">
        <v>38</v>
      </c>
    </row>
    <row r="170" spans="1:30" ht="12.75">
      <c r="C170" s="437"/>
      <c r="D170" s="249">
        <v>44268</v>
      </c>
      <c r="E170" s="249">
        <v>44275</v>
      </c>
      <c r="F170" s="249">
        <v>44282</v>
      </c>
      <c r="G170" s="249">
        <v>44289</v>
      </c>
      <c r="H170" s="249">
        <v>44296</v>
      </c>
      <c r="I170" s="249">
        <v>44303</v>
      </c>
      <c r="J170" s="249">
        <v>44310</v>
      </c>
      <c r="K170" s="249">
        <v>44317</v>
      </c>
      <c r="L170" s="249">
        <v>44324</v>
      </c>
      <c r="M170" s="249">
        <v>44331</v>
      </c>
      <c r="N170" s="249">
        <v>44338</v>
      </c>
      <c r="O170" s="249">
        <v>44345</v>
      </c>
      <c r="P170" s="249">
        <v>44352</v>
      </c>
      <c r="Q170" s="249">
        <v>44359</v>
      </c>
      <c r="R170" s="249">
        <v>44366</v>
      </c>
      <c r="S170" s="249">
        <v>44373</v>
      </c>
      <c r="T170" s="249">
        <v>44380</v>
      </c>
      <c r="U170" s="249">
        <v>44387</v>
      </c>
      <c r="V170" s="249">
        <v>44394</v>
      </c>
      <c r="W170" s="249">
        <v>44401</v>
      </c>
      <c r="X170" s="249">
        <v>44408</v>
      </c>
      <c r="Y170" s="249">
        <v>44415</v>
      </c>
      <c r="Z170" s="249">
        <v>44422</v>
      </c>
      <c r="AA170" s="249">
        <v>44429</v>
      </c>
      <c r="AB170" s="249">
        <v>44436</v>
      </c>
      <c r="AC170" s="249">
        <v>44443</v>
      </c>
      <c r="AD170" s="437"/>
    </row>
    <row r="171" spans="1:30">
      <c r="C171" s="250" t="s">
        <v>34</v>
      </c>
      <c r="D171" s="251">
        <v>147</v>
      </c>
      <c r="E171" s="251">
        <v>24</v>
      </c>
      <c r="F171" s="251">
        <v>36.159999999999997</v>
      </c>
      <c r="G171" s="251">
        <v>67.94</v>
      </c>
      <c r="H171" s="251">
        <v>90.38</v>
      </c>
      <c r="I171" s="252">
        <v>188.04</v>
      </c>
      <c r="J171" s="252">
        <v>111.06</v>
      </c>
      <c r="K171" s="252">
        <v>112.56</v>
      </c>
      <c r="L171" s="252">
        <v>89.14</v>
      </c>
      <c r="M171" s="252">
        <v>76.23</v>
      </c>
      <c r="N171" s="252">
        <v>71.02</v>
      </c>
      <c r="O171" s="252">
        <v>79.66</v>
      </c>
      <c r="P171" s="252">
        <v>104.03</v>
      </c>
      <c r="Q171" s="252">
        <v>88.77</v>
      </c>
      <c r="R171" s="252">
        <v>87.33</v>
      </c>
      <c r="S171" s="252">
        <v>77.69</v>
      </c>
      <c r="T171" s="252">
        <v>70.52</v>
      </c>
      <c r="U171" s="252">
        <v>72.86</v>
      </c>
      <c r="V171" s="252">
        <v>66.290000000000006</v>
      </c>
      <c r="W171" s="252">
        <v>39.71</v>
      </c>
      <c r="X171" s="252">
        <v>37.42</v>
      </c>
      <c r="Y171" s="252">
        <v>29.21</v>
      </c>
      <c r="Z171" s="252">
        <v>42.69</v>
      </c>
      <c r="AA171" s="252">
        <v>26.16</v>
      </c>
      <c r="AB171" s="252">
        <v>20.5</v>
      </c>
      <c r="AC171" s="252">
        <v>14.43</v>
      </c>
      <c r="AD171" s="253">
        <v>1870.79</v>
      </c>
    </row>
    <row r="172" spans="1:30">
      <c r="C172" s="250" t="s">
        <v>40</v>
      </c>
      <c r="D172" s="251">
        <v>68</v>
      </c>
      <c r="E172" s="251">
        <v>40</v>
      </c>
      <c r="F172" s="251">
        <v>60.43</v>
      </c>
      <c r="G172" s="251">
        <v>135.21</v>
      </c>
      <c r="H172" s="251">
        <v>81.459999999999994</v>
      </c>
      <c r="I172" s="251">
        <v>101.37</v>
      </c>
      <c r="J172" s="251">
        <v>63.44</v>
      </c>
      <c r="K172" s="251">
        <v>56.07</v>
      </c>
      <c r="L172" s="251">
        <v>66.040000000000006</v>
      </c>
      <c r="M172" s="252">
        <v>88.44</v>
      </c>
      <c r="N172" s="252">
        <v>57.91</v>
      </c>
      <c r="O172" s="252">
        <v>43.41</v>
      </c>
      <c r="P172" s="252">
        <v>124.31</v>
      </c>
      <c r="Q172" s="252">
        <v>85.78</v>
      </c>
      <c r="R172" s="252">
        <v>61.88</v>
      </c>
      <c r="S172" s="252">
        <v>26.55</v>
      </c>
      <c r="T172" s="252">
        <v>82.71</v>
      </c>
      <c r="U172" s="252">
        <v>35.119999999999997</v>
      </c>
      <c r="V172" s="252">
        <v>32.4</v>
      </c>
      <c r="W172" s="252">
        <v>30.35</v>
      </c>
      <c r="X172" s="252">
        <v>36.020000000000003</v>
      </c>
      <c r="Y172" s="252">
        <v>104.55</v>
      </c>
      <c r="Z172" s="252">
        <v>16.350000000000001</v>
      </c>
      <c r="AA172" s="252">
        <v>17.420000000000002</v>
      </c>
      <c r="AB172" s="252">
        <v>22.96</v>
      </c>
      <c r="AC172" s="252">
        <v>55.36</v>
      </c>
      <c r="AD172" s="253">
        <v>1593.56</v>
      </c>
    </row>
    <row r="173" spans="1:30">
      <c r="C173" s="250" t="s">
        <v>191</v>
      </c>
      <c r="D173" s="251">
        <v>52</v>
      </c>
      <c r="E173" s="251">
        <v>1</v>
      </c>
      <c r="F173" s="251">
        <v>8</v>
      </c>
      <c r="G173" s="251">
        <v>19</v>
      </c>
      <c r="H173" s="251">
        <v>55.53</v>
      </c>
      <c r="I173" s="252">
        <v>33.340000000000003</v>
      </c>
      <c r="J173" s="252">
        <v>45.19</v>
      </c>
      <c r="K173" s="252">
        <v>26.02</v>
      </c>
      <c r="L173" s="252">
        <v>18.989999999999998</v>
      </c>
      <c r="M173" s="252">
        <v>41.74</v>
      </c>
      <c r="N173" s="252">
        <v>40.06</v>
      </c>
      <c r="O173" s="252">
        <v>22.46</v>
      </c>
      <c r="P173" s="252">
        <v>45.48</v>
      </c>
      <c r="Q173" s="252">
        <v>13.89</v>
      </c>
      <c r="R173" s="252">
        <v>9.1300000000000008</v>
      </c>
      <c r="S173" s="252">
        <v>4.54</v>
      </c>
      <c r="T173" s="252">
        <v>0.61</v>
      </c>
      <c r="U173" s="252">
        <v>0</v>
      </c>
      <c r="V173" s="252">
        <v>0</v>
      </c>
      <c r="W173" s="252">
        <v>0.59</v>
      </c>
      <c r="X173" s="252">
        <v>0.2</v>
      </c>
      <c r="Y173" s="252">
        <v>0</v>
      </c>
      <c r="Z173" s="252">
        <v>0</v>
      </c>
      <c r="AA173" s="252">
        <v>2.34</v>
      </c>
      <c r="AB173" s="252">
        <v>0</v>
      </c>
      <c r="AC173" s="252">
        <v>0</v>
      </c>
      <c r="AD173" s="253">
        <v>440.11</v>
      </c>
    </row>
    <row r="174" spans="1:30">
      <c r="C174" s="250" t="s">
        <v>470</v>
      </c>
      <c r="D174" s="251">
        <v>45</v>
      </c>
      <c r="E174" s="252">
        <v>0</v>
      </c>
      <c r="F174" s="251">
        <v>5.5</v>
      </c>
      <c r="G174" s="251">
        <v>29.35</v>
      </c>
      <c r="H174" s="251">
        <v>33.94</v>
      </c>
      <c r="I174" s="252">
        <v>45.7</v>
      </c>
      <c r="J174" s="252">
        <v>66.83</v>
      </c>
      <c r="K174" s="252">
        <v>42.87</v>
      </c>
      <c r="L174" s="252">
        <v>36.049999999999997</v>
      </c>
      <c r="M174" s="252">
        <v>32.43</v>
      </c>
      <c r="N174" s="252">
        <v>32.07</v>
      </c>
      <c r="O174" s="252">
        <v>36.07</v>
      </c>
      <c r="P174" s="252">
        <v>32.26</v>
      </c>
      <c r="Q174" s="252">
        <v>32.299999999999997</v>
      </c>
      <c r="R174" s="252">
        <v>31.2</v>
      </c>
      <c r="S174" s="252">
        <v>31.87</v>
      </c>
      <c r="T174" s="252">
        <v>30.12</v>
      </c>
      <c r="U174" s="252">
        <v>25.31</v>
      </c>
      <c r="V174" s="252">
        <v>28.78</v>
      </c>
      <c r="W174" s="252">
        <v>16.809999999999999</v>
      </c>
      <c r="X174" s="252">
        <v>13.83</v>
      </c>
      <c r="Y174" s="252">
        <v>5.42</v>
      </c>
      <c r="Z174" s="252">
        <v>7.23</v>
      </c>
      <c r="AA174" s="252">
        <v>3.45</v>
      </c>
      <c r="AB174" s="252">
        <v>4.0999999999999996</v>
      </c>
      <c r="AC174" s="252">
        <v>0.86</v>
      </c>
      <c r="AD174" s="253">
        <v>669.35</v>
      </c>
    </row>
    <row r="175" spans="1:30">
      <c r="C175" s="250" t="s">
        <v>338</v>
      </c>
      <c r="D175" s="251">
        <v>42</v>
      </c>
      <c r="E175" s="251">
        <v>32</v>
      </c>
      <c r="F175" s="251">
        <v>36.74</v>
      </c>
      <c r="G175" s="251">
        <v>34.78</v>
      </c>
      <c r="H175" s="251">
        <v>49.95</v>
      </c>
      <c r="I175" s="252">
        <v>123.22</v>
      </c>
      <c r="J175" s="251">
        <v>92.35</v>
      </c>
      <c r="K175" s="252">
        <v>104.08</v>
      </c>
      <c r="L175" s="252">
        <v>60.96</v>
      </c>
      <c r="M175" s="252">
        <v>84.77</v>
      </c>
      <c r="N175" s="252">
        <v>56.28</v>
      </c>
      <c r="O175" s="252">
        <v>54.09</v>
      </c>
      <c r="P175" s="252">
        <v>80.25</v>
      </c>
      <c r="Q175" s="252">
        <v>50.75</v>
      </c>
      <c r="R175" s="252">
        <v>48.06</v>
      </c>
      <c r="S175" s="252">
        <v>44.84</v>
      </c>
      <c r="T175" s="252">
        <v>59.7</v>
      </c>
      <c r="U175" s="252">
        <v>42.3</v>
      </c>
      <c r="V175" s="252">
        <v>52.64</v>
      </c>
      <c r="W175" s="252">
        <v>50.75</v>
      </c>
      <c r="X175" s="252">
        <v>32.409999999999997</v>
      </c>
      <c r="Y175" s="252">
        <v>33.090000000000003</v>
      </c>
      <c r="Z175" s="252">
        <v>34.86</v>
      </c>
      <c r="AA175" s="252">
        <v>31.46</v>
      </c>
      <c r="AB175" s="252">
        <v>29.5</v>
      </c>
      <c r="AC175" s="252">
        <v>14.22</v>
      </c>
      <c r="AD175" s="253">
        <v>1376.03</v>
      </c>
    </row>
    <row r="176" spans="1:30">
      <c r="C176" s="250" t="s">
        <v>39</v>
      </c>
      <c r="D176" s="251">
        <v>31</v>
      </c>
      <c r="E176" s="251">
        <v>10</v>
      </c>
      <c r="F176" s="251">
        <v>23.18</v>
      </c>
      <c r="G176" s="251">
        <v>64.989999999999995</v>
      </c>
      <c r="H176" s="251">
        <v>26.02</v>
      </c>
      <c r="I176" s="252">
        <v>17.86</v>
      </c>
      <c r="J176" s="252">
        <v>12.83</v>
      </c>
      <c r="K176" s="252">
        <v>27.97</v>
      </c>
      <c r="L176" s="252">
        <v>37.58</v>
      </c>
      <c r="M176" s="252">
        <v>10.86</v>
      </c>
      <c r="N176" s="252">
        <v>20.149999999999999</v>
      </c>
      <c r="O176" s="252">
        <v>4.8899999999999997</v>
      </c>
      <c r="P176" s="252">
        <v>3.84</v>
      </c>
      <c r="Q176" s="252">
        <v>0.56000000000000005</v>
      </c>
      <c r="R176" s="252">
        <v>0.42</v>
      </c>
      <c r="S176" s="252">
        <v>1.41</v>
      </c>
      <c r="T176" s="252">
        <v>0.02</v>
      </c>
      <c r="U176" s="252">
        <v>0.03</v>
      </c>
      <c r="V176" s="252">
        <v>0</v>
      </c>
      <c r="W176" s="252">
        <v>0</v>
      </c>
      <c r="X176" s="252">
        <v>0</v>
      </c>
      <c r="Y176" s="252">
        <v>0.47</v>
      </c>
      <c r="Z176" s="252">
        <v>0</v>
      </c>
      <c r="AA176" s="252">
        <v>0</v>
      </c>
      <c r="AB176" s="252">
        <v>0</v>
      </c>
      <c r="AC176" s="252">
        <v>0</v>
      </c>
      <c r="AD176" s="253">
        <v>294.10000000000002</v>
      </c>
    </row>
    <row r="177" spans="1:30">
      <c r="C177" s="250" t="s">
        <v>400</v>
      </c>
      <c r="D177" s="251">
        <v>8</v>
      </c>
      <c r="E177" s="251">
        <v>4</v>
      </c>
      <c r="F177" s="251">
        <v>28.43</v>
      </c>
      <c r="G177" s="251">
        <v>22.84</v>
      </c>
      <c r="H177" s="251">
        <v>43.14</v>
      </c>
      <c r="I177" s="251">
        <v>33.409999999999997</v>
      </c>
      <c r="J177" s="251">
        <v>54.76</v>
      </c>
      <c r="K177" s="251">
        <v>58.73</v>
      </c>
      <c r="L177" s="252">
        <v>33.81</v>
      </c>
      <c r="M177" s="252">
        <v>28.29</v>
      </c>
      <c r="N177" s="252">
        <v>32.74</v>
      </c>
      <c r="O177" s="252">
        <v>24.77</v>
      </c>
      <c r="P177" s="252">
        <v>28.12</v>
      </c>
      <c r="Q177" s="252">
        <v>22.27</v>
      </c>
      <c r="R177" s="252">
        <v>21.41</v>
      </c>
      <c r="S177" s="252">
        <v>19.7</v>
      </c>
      <c r="T177" s="252">
        <v>25.71</v>
      </c>
      <c r="U177" s="252">
        <v>31.37</v>
      </c>
      <c r="V177" s="252">
        <v>19.62</v>
      </c>
      <c r="W177" s="252">
        <v>13.81</v>
      </c>
      <c r="X177" s="252">
        <v>15.25</v>
      </c>
      <c r="Y177" s="252">
        <v>13.93</v>
      </c>
      <c r="Z177" s="252">
        <v>17.73</v>
      </c>
      <c r="AA177" s="252">
        <v>5.94</v>
      </c>
      <c r="AB177" s="252">
        <v>9.08</v>
      </c>
      <c r="AC177" s="252">
        <v>5.13</v>
      </c>
      <c r="AD177" s="253">
        <v>621.97</v>
      </c>
    </row>
    <row r="178" spans="1:30">
      <c r="C178" s="250" t="s">
        <v>41</v>
      </c>
      <c r="D178" s="252">
        <v>0</v>
      </c>
      <c r="E178" s="251">
        <v>1</v>
      </c>
      <c r="F178" s="251">
        <v>2.11</v>
      </c>
      <c r="G178" s="251">
        <v>3.71</v>
      </c>
      <c r="H178" s="252">
        <v>9.7200000000000006</v>
      </c>
      <c r="I178" s="252">
        <v>2.96</v>
      </c>
      <c r="J178" s="252">
        <v>6.84</v>
      </c>
      <c r="K178" s="252">
        <v>8.36</v>
      </c>
      <c r="L178" s="252">
        <v>7.66</v>
      </c>
      <c r="M178" s="252">
        <v>18.149999999999999</v>
      </c>
      <c r="N178" s="252">
        <v>3.86</v>
      </c>
      <c r="O178" s="252">
        <v>5.47</v>
      </c>
      <c r="P178" s="252">
        <v>1.6</v>
      </c>
      <c r="Q178" s="252">
        <v>2.69</v>
      </c>
      <c r="R178" s="252">
        <v>2.89</v>
      </c>
      <c r="S178" s="252">
        <v>1.21</v>
      </c>
      <c r="T178" s="252">
        <v>4.78</v>
      </c>
      <c r="U178" s="252">
        <v>0.27</v>
      </c>
      <c r="V178" s="252">
        <v>1.07</v>
      </c>
      <c r="W178" s="252">
        <v>0</v>
      </c>
      <c r="X178" s="252">
        <v>0.91</v>
      </c>
      <c r="Y178" s="252">
        <v>0</v>
      </c>
      <c r="Z178" s="252">
        <v>2.41</v>
      </c>
      <c r="AA178" s="252">
        <v>0</v>
      </c>
      <c r="AB178" s="252">
        <v>1.72</v>
      </c>
      <c r="AC178" s="252">
        <v>0</v>
      </c>
      <c r="AD178" s="253">
        <v>89.41</v>
      </c>
    </row>
    <row r="179" spans="1:30">
      <c r="C179" s="250" t="s">
        <v>42</v>
      </c>
      <c r="D179" s="252">
        <v>0</v>
      </c>
      <c r="E179" s="251">
        <v>1</v>
      </c>
      <c r="F179" s="252">
        <v>0</v>
      </c>
      <c r="G179" s="252">
        <v>0</v>
      </c>
      <c r="H179" s="252">
        <v>0.16</v>
      </c>
      <c r="I179" s="252">
        <v>3.26</v>
      </c>
      <c r="J179" s="252">
        <v>0.47</v>
      </c>
      <c r="K179" s="252">
        <v>0.56999999999999995</v>
      </c>
      <c r="L179" s="252">
        <v>0.5</v>
      </c>
      <c r="M179" s="252">
        <v>0.73</v>
      </c>
      <c r="N179" s="252">
        <v>0.77</v>
      </c>
      <c r="O179" s="252">
        <v>0</v>
      </c>
      <c r="P179" s="252">
        <v>0</v>
      </c>
      <c r="Q179" s="252">
        <v>0</v>
      </c>
      <c r="R179" s="252">
        <v>0</v>
      </c>
      <c r="S179" s="252">
        <v>0</v>
      </c>
      <c r="T179" s="252">
        <v>0</v>
      </c>
      <c r="U179" s="252">
        <v>0</v>
      </c>
      <c r="V179" s="252">
        <v>0</v>
      </c>
      <c r="W179" s="252">
        <v>0</v>
      </c>
      <c r="X179" s="252">
        <v>0</v>
      </c>
      <c r="Y179" s="252">
        <v>0</v>
      </c>
      <c r="Z179" s="252">
        <v>0</v>
      </c>
      <c r="AA179" s="252">
        <v>0</v>
      </c>
      <c r="AB179" s="252">
        <v>0</v>
      </c>
      <c r="AC179" s="252">
        <v>0</v>
      </c>
      <c r="AD179" s="253">
        <v>7.46</v>
      </c>
    </row>
    <row r="180" spans="1:30">
      <c r="C180" s="250" t="s">
        <v>497</v>
      </c>
      <c r="D180" s="252">
        <v>0</v>
      </c>
      <c r="E180" s="252">
        <v>0</v>
      </c>
      <c r="F180" s="252">
        <v>0.04</v>
      </c>
      <c r="G180" s="252">
        <v>0</v>
      </c>
      <c r="H180" s="252">
        <v>0</v>
      </c>
      <c r="I180" s="252">
        <v>0</v>
      </c>
      <c r="J180" s="252">
        <v>0</v>
      </c>
      <c r="K180" s="252">
        <v>0</v>
      </c>
      <c r="L180" s="252">
        <v>0</v>
      </c>
      <c r="M180" s="252">
        <v>0</v>
      </c>
      <c r="N180" s="252">
        <v>0</v>
      </c>
      <c r="O180" s="252">
        <v>0</v>
      </c>
      <c r="P180" s="252">
        <v>0</v>
      </c>
      <c r="Q180" s="252">
        <v>0</v>
      </c>
      <c r="R180" s="252">
        <v>0</v>
      </c>
      <c r="S180" s="252">
        <v>0</v>
      </c>
      <c r="T180" s="252">
        <v>0</v>
      </c>
      <c r="U180" s="252">
        <v>0</v>
      </c>
      <c r="V180" s="252">
        <v>0</v>
      </c>
      <c r="W180" s="252">
        <v>0</v>
      </c>
      <c r="X180" s="252">
        <v>0</v>
      </c>
      <c r="Y180" s="252">
        <v>0</v>
      </c>
      <c r="Z180" s="252">
        <v>0</v>
      </c>
      <c r="AA180" s="252">
        <v>0</v>
      </c>
      <c r="AB180" s="252">
        <v>0</v>
      </c>
      <c r="AC180" s="252">
        <v>0</v>
      </c>
      <c r="AD180" s="253">
        <v>0.04</v>
      </c>
    </row>
    <row r="181" spans="1:30">
      <c r="C181" s="250" t="s">
        <v>402</v>
      </c>
      <c r="D181" s="252">
        <v>0</v>
      </c>
      <c r="E181" s="252">
        <v>0</v>
      </c>
      <c r="F181" s="252">
        <v>0</v>
      </c>
      <c r="G181" s="252">
        <v>0.27</v>
      </c>
      <c r="H181" s="252">
        <v>0.14000000000000001</v>
      </c>
      <c r="I181" s="252">
        <v>0.18</v>
      </c>
      <c r="J181" s="252">
        <v>0</v>
      </c>
      <c r="K181" s="252">
        <v>0.05</v>
      </c>
      <c r="L181" s="252">
        <v>0.03</v>
      </c>
      <c r="M181" s="252">
        <v>0.92</v>
      </c>
      <c r="N181" s="252">
        <v>0</v>
      </c>
      <c r="O181" s="252">
        <v>1.38</v>
      </c>
      <c r="P181" s="252">
        <v>0</v>
      </c>
      <c r="Q181" s="252">
        <v>0.04</v>
      </c>
      <c r="R181" s="252">
        <v>0</v>
      </c>
      <c r="S181" s="252">
        <v>0.02</v>
      </c>
      <c r="T181" s="252">
        <v>0</v>
      </c>
      <c r="U181" s="252">
        <v>0</v>
      </c>
      <c r="V181" s="252">
        <v>0.02</v>
      </c>
      <c r="W181" s="252">
        <v>0.02</v>
      </c>
      <c r="X181" s="252">
        <v>0</v>
      </c>
      <c r="Y181" s="252">
        <v>0.01</v>
      </c>
      <c r="Z181" s="252">
        <v>0</v>
      </c>
      <c r="AA181" s="252">
        <v>0.82</v>
      </c>
      <c r="AB181" s="252">
        <v>0.02</v>
      </c>
      <c r="AC181" s="252">
        <v>0.01</v>
      </c>
      <c r="AD181" s="253">
        <v>3.93</v>
      </c>
    </row>
    <row r="182" spans="1:30">
      <c r="C182" s="250" t="s">
        <v>345</v>
      </c>
      <c r="D182" s="252">
        <v>0</v>
      </c>
      <c r="E182" s="252">
        <v>0</v>
      </c>
      <c r="F182" s="252">
        <v>0</v>
      </c>
      <c r="G182" s="252">
        <v>0</v>
      </c>
      <c r="H182" s="252">
        <v>0.56999999999999995</v>
      </c>
      <c r="I182" s="252">
        <v>0.35</v>
      </c>
      <c r="J182" s="252">
        <v>1.34</v>
      </c>
      <c r="K182" s="252">
        <v>0.03</v>
      </c>
      <c r="L182" s="252">
        <v>1.55</v>
      </c>
      <c r="M182" s="252">
        <v>0.26</v>
      </c>
      <c r="N182" s="252">
        <v>0.27</v>
      </c>
      <c r="O182" s="252">
        <v>0.48</v>
      </c>
      <c r="P182" s="252">
        <v>0</v>
      </c>
      <c r="Q182" s="252">
        <v>0.12</v>
      </c>
      <c r="R182" s="252">
        <v>0</v>
      </c>
      <c r="S182" s="252">
        <v>0</v>
      </c>
      <c r="T182" s="252">
        <v>0</v>
      </c>
      <c r="U182" s="252">
        <v>0</v>
      </c>
      <c r="V182" s="252">
        <v>0.31</v>
      </c>
      <c r="W182" s="252">
        <v>0</v>
      </c>
      <c r="X182" s="252">
        <v>0.23</v>
      </c>
      <c r="Y182" s="252">
        <v>0</v>
      </c>
      <c r="Z182" s="252">
        <v>0.21</v>
      </c>
      <c r="AA182" s="252">
        <v>0</v>
      </c>
      <c r="AB182" s="252">
        <v>0</v>
      </c>
      <c r="AC182" s="252">
        <v>0.57999999999999996</v>
      </c>
      <c r="AD182" s="253">
        <v>6.31</v>
      </c>
    </row>
    <row r="183" spans="1:30">
      <c r="C183" s="250" t="s">
        <v>410</v>
      </c>
      <c r="D183" s="252">
        <v>0</v>
      </c>
      <c r="E183" s="252">
        <v>0</v>
      </c>
      <c r="F183" s="252">
        <v>0</v>
      </c>
      <c r="G183" s="252">
        <v>0</v>
      </c>
      <c r="H183" s="252">
        <v>0.06</v>
      </c>
      <c r="I183" s="252">
        <v>0</v>
      </c>
      <c r="J183" s="252">
        <v>0</v>
      </c>
      <c r="K183" s="252">
        <v>0</v>
      </c>
      <c r="L183" s="252">
        <v>0</v>
      </c>
      <c r="M183" s="252">
        <v>0</v>
      </c>
      <c r="N183" s="252">
        <v>0</v>
      </c>
      <c r="O183" s="252">
        <v>0.73</v>
      </c>
      <c r="P183" s="252">
        <v>0.34</v>
      </c>
      <c r="Q183" s="252">
        <v>1.78</v>
      </c>
      <c r="R183" s="252">
        <v>0.01</v>
      </c>
      <c r="S183" s="252">
        <v>2.0099999999999998</v>
      </c>
      <c r="T183" s="252">
        <v>0</v>
      </c>
      <c r="U183" s="252">
        <v>0</v>
      </c>
      <c r="V183" s="252">
        <v>0</v>
      </c>
      <c r="W183" s="252">
        <v>0</v>
      </c>
      <c r="X183" s="252">
        <v>0</v>
      </c>
      <c r="Y183" s="252">
        <v>0</v>
      </c>
      <c r="Z183" s="252">
        <v>0.11</v>
      </c>
      <c r="AA183" s="252">
        <v>0</v>
      </c>
      <c r="AB183" s="252">
        <v>0</v>
      </c>
      <c r="AC183" s="252">
        <v>0</v>
      </c>
      <c r="AD183" s="253">
        <v>5.04</v>
      </c>
    </row>
    <row r="184" spans="1:30">
      <c r="C184" s="250" t="s">
        <v>401</v>
      </c>
      <c r="D184" s="252">
        <v>0</v>
      </c>
      <c r="E184" s="252">
        <v>0</v>
      </c>
      <c r="F184" s="252">
        <v>0</v>
      </c>
      <c r="G184" s="252">
        <v>0.09</v>
      </c>
      <c r="H184" s="252">
        <v>0</v>
      </c>
      <c r="I184" s="252">
        <v>0.59</v>
      </c>
      <c r="J184" s="252">
        <v>0.03</v>
      </c>
      <c r="K184" s="252">
        <v>0.27</v>
      </c>
      <c r="L184" s="252">
        <v>0.26</v>
      </c>
      <c r="M184" s="252">
        <v>0.38</v>
      </c>
      <c r="N184" s="252">
        <v>0</v>
      </c>
      <c r="O184" s="252">
        <v>2.29</v>
      </c>
      <c r="P184" s="252">
        <v>0</v>
      </c>
      <c r="Q184" s="252">
        <v>0.05</v>
      </c>
      <c r="R184" s="252">
        <v>0</v>
      </c>
      <c r="S184" s="252">
        <v>0.44</v>
      </c>
      <c r="T184" s="252">
        <v>0.26</v>
      </c>
      <c r="U184" s="252">
        <v>0</v>
      </c>
      <c r="V184" s="252">
        <v>0.04</v>
      </c>
      <c r="W184" s="252">
        <v>0.12</v>
      </c>
      <c r="X184" s="252">
        <v>0</v>
      </c>
      <c r="Y184" s="252">
        <v>0.03</v>
      </c>
      <c r="Z184" s="252">
        <v>0</v>
      </c>
      <c r="AA184" s="252">
        <v>0.54</v>
      </c>
      <c r="AB184" s="252">
        <v>0</v>
      </c>
      <c r="AC184" s="252">
        <v>0.01</v>
      </c>
      <c r="AD184" s="253">
        <v>5.39</v>
      </c>
    </row>
    <row r="185" spans="1:30">
      <c r="C185" s="254" t="s">
        <v>38</v>
      </c>
      <c r="D185" s="253">
        <v>393</v>
      </c>
      <c r="E185" s="253">
        <v>113</v>
      </c>
      <c r="F185" s="253">
        <v>200.59</v>
      </c>
      <c r="G185" s="253">
        <v>378.17</v>
      </c>
      <c r="H185" s="253">
        <v>391.07</v>
      </c>
      <c r="I185" s="253">
        <v>550.28</v>
      </c>
      <c r="J185" s="253">
        <v>455.13</v>
      </c>
      <c r="K185" s="253">
        <v>437.6</v>
      </c>
      <c r="L185" s="253">
        <v>352.57</v>
      </c>
      <c r="M185" s="253">
        <v>383.21</v>
      </c>
      <c r="N185" s="253">
        <v>315.13</v>
      </c>
      <c r="O185" s="253">
        <v>275.72000000000003</v>
      </c>
      <c r="P185" s="253">
        <v>420.23</v>
      </c>
      <c r="Q185" s="253">
        <v>299.02</v>
      </c>
      <c r="R185" s="253">
        <v>262.33999999999997</v>
      </c>
      <c r="S185" s="253">
        <v>210.26</v>
      </c>
      <c r="T185" s="253">
        <v>274.43</v>
      </c>
      <c r="U185" s="253">
        <v>207.26</v>
      </c>
      <c r="V185" s="253">
        <v>201.16</v>
      </c>
      <c r="W185" s="253">
        <v>152.16</v>
      </c>
      <c r="X185" s="253">
        <v>136.27000000000001</v>
      </c>
      <c r="Y185" s="253">
        <v>186.7</v>
      </c>
      <c r="Z185" s="253">
        <v>121.59</v>
      </c>
      <c r="AA185" s="253">
        <v>88.14</v>
      </c>
      <c r="AB185" s="253">
        <v>87.87</v>
      </c>
      <c r="AC185" s="253">
        <v>90.59</v>
      </c>
      <c r="AD185" s="253">
        <v>6983.48</v>
      </c>
    </row>
    <row r="188" spans="1:30" ht="12.75">
      <c r="A188" s="113">
        <v>44276</v>
      </c>
      <c r="C188" s="418" t="s">
        <v>37</v>
      </c>
      <c r="D188" s="247">
        <v>202108</v>
      </c>
      <c r="E188" s="247">
        <v>202109</v>
      </c>
      <c r="F188" s="247">
        <v>202110</v>
      </c>
      <c r="G188" s="247">
        <v>202111</v>
      </c>
      <c r="H188" s="247">
        <v>202112</v>
      </c>
      <c r="I188" s="247">
        <v>202113</v>
      </c>
      <c r="J188" s="247">
        <v>202114</v>
      </c>
      <c r="K188" s="247">
        <v>202115</v>
      </c>
      <c r="L188" s="247">
        <v>202116</v>
      </c>
      <c r="M188" s="247">
        <v>202117</v>
      </c>
      <c r="N188" s="247">
        <v>202118</v>
      </c>
      <c r="O188" s="247">
        <v>202119</v>
      </c>
      <c r="P188" s="247">
        <v>202120</v>
      </c>
      <c r="Q188" s="247">
        <v>202121</v>
      </c>
      <c r="R188" s="247">
        <v>202122</v>
      </c>
      <c r="S188" s="247">
        <v>202123</v>
      </c>
      <c r="T188" s="247">
        <v>202124</v>
      </c>
      <c r="U188" s="247">
        <v>202125</v>
      </c>
      <c r="V188" s="247">
        <v>202126</v>
      </c>
      <c r="W188" s="247">
        <v>202127</v>
      </c>
      <c r="X188" s="247">
        <v>202128</v>
      </c>
      <c r="Y188" s="247">
        <v>202129</v>
      </c>
      <c r="Z188" s="247">
        <v>202130</v>
      </c>
      <c r="AA188" s="247">
        <v>202131</v>
      </c>
      <c r="AB188" s="247">
        <v>202132</v>
      </c>
      <c r="AC188" s="247">
        <v>202133</v>
      </c>
      <c r="AD188" s="418" t="s">
        <v>38</v>
      </c>
    </row>
    <row r="189" spans="1:30" ht="12.75">
      <c r="C189" s="419"/>
      <c r="D189" s="112">
        <v>44275</v>
      </c>
      <c r="E189" s="112">
        <v>44282</v>
      </c>
      <c r="F189" s="112">
        <v>44289</v>
      </c>
      <c r="G189" s="112">
        <v>44296</v>
      </c>
      <c r="H189" s="112">
        <v>44303</v>
      </c>
      <c r="I189" s="112">
        <v>44310</v>
      </c>
      <c r="J189" s="112">
        <v>44317</v>
      </c>
      <c r="K189" s="112">
        <v>44324</v>
      </c>
      <c r="L189" s="112">
        <v>44331</v>
      </c>
      <c r="M189" s="112">
        <v>44338</v>
      </c>
      <c r="N189" s="112">
        <v>44345</v>
      </c>
      <c r="O189" s="112">
        <v>44352</v>
      </c>
      <c r="P189" s="112">
        <v>44359</v>
      </c>
      <c r="Q189" s="112">
        <v>44366</v>
      </c>
      <c r="R189" s="112">
        <v>44373</v>
      </c>
      <c r="S189" s="112">
        <v>44380</v>
      </c>
      <c r="T189" s="112">
        <v>44387</v>
      </c>
      <c r="U189" s="112">
        <v>44394</v>
      </c>
      <c r="V189" s="112">
        <v>44401</v>
      </c>
      <c r="W189" s="112">
        <v>44408</v>
      </c>
      <c r="X189" s="112">
        <v>44415</v>
      </c>
      <c r="Y189" s="112">
        <v>44422</v>
      </c>
      <c r="Z189" s="112">
        <v>44429</v>
      </c>
      <c r="AA189" s="112">
        <v>44436</v>
      </c>
      <c r="AB189" s="112">
        <v>44443</v>
      </c>
      <c r="AC189" s="112">
        <v>44450</v>
      </c>
      <c r="AD189" s="419"/>
    </row>
    <row r="190" spans="1:30">
      <c r="C190" s="81" t="s">
        <v>34</v>
      </c>
      <c r="D190" s="85">
        <v>108</v>
      </c>
      <c r="E190" s="85">
        <v>57</v>
      </c>
      <c r="F190" s="85">
        <v>88.14</v>
      </c>
      <c r="G190" s="85">
        <v>63.86</v>
      </c>
      <c r="H190" s="85">
        <v>156.77000000000001</v>
      </c>
      <c r="I190" s="85">
        <v>128.62</v>
      </c>
      <c r="J190" s="82">
        <v>114.88</v>
      </c>
      <c r="K190" s="85">
        <v>91.91</v>
      </c>
      <c r="L190" s="82">
        <v>80.03</v>
      </c>
      <c r="M190" s="82">
        <v>78.12</v>
      </c>
      <c r="N190" s="82">
        <v>80.099999999999994</v>
      </c>
      <c r="O190" s="82">
        <v>106.42</v>
      </c>
      <c r="P190" s="82">
        <v>88.88</v>
      </c>
      <c r="Q190" s="82">
        <v>88.19</v>
      </c>
      <c r="R190" s="82">
        <v>77.37</v>
      </c>
      <c r="S190" s="82">
        <v>76.599999999999994</v>
      </c>
      <c r="T190" s="82">
        <v>75.53</v>
      </c>
      <c r="U190" s="82">
        <v>67.39</v>
      </c>
      <c r="V190" s="82">
        <v>38.57</v>
      </c>
      <c r="W190" s="82">
        <v>43.24</v>
      </c>
      <c r="X190" s="82">
        <v>30.16</v>
      </c>
      <c r="Y190" s="82">
        <v>45.33</v>
      </c>
      <c r="Z190" s="82">
        <v>27.06</v>
      </c>
      <c r="AA190" s="82">
        <v>22.86</v>
      </c>
      <c r="AB190" s="82">
        <v>24.92</v>
      </c>
      <c r="AC190" s="82">
        <v>27.96</v>
      </c>
      <c r="AD190" s="83">
        <v>1887.89</v>
      </c>
    </row>
    <row r="191" spans="1:30">
      <c r="C191" s="81" t="s">
        <v>338</v>
      </c>
      <c r="D191" s="85">
        <v>45</v>
      </c>
      <c r="E191" s="85">
        <v>49</v>
      </c>
      <c r="F191" s="85">
        <v>26.5</v>
      </c>
      <c r="G191" s="85">
        <v>37.33</v>
      </c>
      <c r="H191" s="85">
        <v>89.22</v>
      </c>
      <c r="I191" s="82">
        <v>85.37</v>
      </c>
      <c r="J191" s="82">
        <v>110.81</v>
      </c>
      <c r="K191" s="82">
        <v>82.52</v>
      </c>
      <c r="L191" s="82">
        <v>83.95</v>
      </c>
      <c r="M191" s="82">
        <v>58.36</v>
      </c>
      <c r="N191" s="82">
        <v>61.81</v>
      </c>
      <c r="O191" s="82">
        <v>74.510000000000005</v>
      </c>
      <c r="P191" s="82">
        <v>52.43</v>
      </c>
      <c r="Q191" s="82">
        <v>52.2</v>
      </c>
      <c r="R191" s="82">
        <v>66.44</v>
      </c>
      <c r="S191" s="82">
        <v>93.46</v>
      </c>
      <c r="T191" s="82">
        <v>42.3</v>
      </c>
      <c r="U191" s="82">
        <v>52.64</v>
      </c>
      <c r="V191" s="82">
        <v>50.75</v>
      </c>
      <c r="W191" s="82">
        <v>35.130000000000003</v>
      </c>
      <c r="X191" s="82">
        <v>36.9</v>
      </c>
      <c r="Y191" s="82">
        <v>34.86</v>
      </c>
      <c r="Z191" s="82">
        <v>32.450000000000003</v>
      </c>
      <c r="AA191" s="82">
        <v>29.5</v>
      </c>
      <c r="AB191" s="82">
        <v>15.48</v>
      </c>
      <c r="AC191" s="82">
        <v>10.26</v>
      </c>
      <c r="AD191" s="83">
        <v>1409.17</v>
      </c>
    </row>
    <row r="192" spans="1:30">
      <c r="C192" s="81" t="s">
        <v>40</v>
      </c>
      <c r="D192" s="85">
        <v>33</v>
      </c>
      <c r="E192" s="85">
        <v>40</v>
      </c>
      <c r="F192" s="85">
        <v>131.72999999999999</v>
      </c>
      <c r="G192" s="85">
        <v>115.1</v>
      </c>
      <c r="H192" s="85">
        <v>99.15</v>
      </c>
      <c r="I192" s="85">
        <v>65.09</v>
      </c>
      <c r="J192" s="85">
        <v>61.91</v>
      </c>
      <c r="K192" s="82">
        <v>65.91</v>
      </c>
      <c r="L192" s="82">
        <v>90.41</v>
      </c>
      <c r="M192" s="82">
        <v>56.93</v>
      </c>
      <c r="N192" s="82">
        <v>44.2</v>
      </c>
      <c r="O192" s="82">
        <v>124.94</v>
      </c>
      <c r="P192" s="82">
        <v>91.54</v>
      </c>
      <c r="Q192" s="82">
        <v>62.4</v>
      </c>
      <c r="R192" s="82">
        <v>26.55</v>
      </c>
      <c r="S192" s="82">
        <v>94.72</v>
      </c>
      <c r="T192" s="82">
        <v>45.59</v>
      </c>
      <c r="U192" s="82">
        <v>41.48</v>
      </c>
      <c r="V192" s="82">
        <v>29.61</v>
      </c>
      <c r="W192" s="82">
        <v>36.020000000000003</v>
      </c>
      <c r="X192" s="82">
        <v>117.93</v>
      </c>
      <c r="Y192" s="82">
        <v>21.54</v>
      </c>
      <c r="Z192" s="82">
        <v>17.98</v>
      </c>
      <c r="AA192" s="82">
        <v>27.01</v>
      </c>
      <c r="AB192" s="82">
        <v>55.36</v>
      </c>
      <c r="AC192" s="82">
        <v>17.93</v>
      </c>
      <c r="AD192" s="83">
        <v>1614.03</v>
      </c>
    </row>
    <row r="193" spans="1:30">
      <c r="C193" s="81" t="s">
        <v>470</v>
      </c>
      <c r="D193" s="85">
        <v>31</v>
      </c>
      <c r="E193" s="85">
        <v>2</v>
      </c>
      <c r="F193" s="85">
        <v>38.630000000000003</v>
      </c>
      <c r="G193" s="85">
        <v>21.47</v>
      </c>
      <c r="H193" s="85">
        <v>41.4</v>
      </c>
      <c r="I193" s="85">
        <v>71.09</v>
      </c>
      <c r="J193" s="82">
        <v>46.59</v>
      </c>
      <c r="K193" s="82">
        <v>34.81</v>
      </c>
      <c r="L193" s="82">
        <v>32.57</v>
      </c>
      <c r="M193" s="82">
        <v>33.18</v>
      </c>
      <c r="N193" s="82">
        <v>36.159999999999997</v>
      </c>
      <c r="O193" s="82">
        <v>28.29</v>
      </c>
      <c r="P193" s="82">
        <v>33.25</v>
      </c>
      <c r="Q193" s="82">
        <v>31.2</v>
      </c>
      <c r="R193" s="82">
        <v>30.26</v>
      </c>
      <c r="S193" s="82">
        <v>29.54</v>
      </c>
      <c r="T193" s="82">
        <v>25.85</v>
      </c>
      <c r="U193" s="82">
        <v>27.46</v>
      </c>
      <c r="V193" s="82">
        <v>18.45</v>
      </c>
      <c r="W193" s="82">
        <v>20.48</v>
      </c>
      <c r="X193" s="82">
        <v>7.94</v>
      </c>
      <c r="Y193" s="82">
        <v>8.32</v>
      </c>
      <c r="Z193" s="82">
        <v>4.6100000000000003</v>
      </c>
      <c r="AA193" s="82">
        <v>4.0999999999999996</v>
      </c>
      <c r="AB193" s="82">
        <v>2.19</v>
      </c>
      <c r="AC193" s="82">
        <v>0</v>
      </c>
      <c r="AD193" s="83">
        <v>660.84</v>
      </c>
    </row>
    <row r="194" spans="1:30">
      <c r="C194" s="81" t="s">
        <v>191</v>
      </c>
      <c r="D194" s="85">
        <v>21</v>
      </c>
      <c r="E194" s="85">
        <v>5</v>
      </c>
      <c r="F194" s="85">
        <v>26</v>
      </c>
      <c r="G194" s="85">
        <v>61.28</v>
      </c>
      <c r="H194" s="85">
        <v>12.55</v>
      </c>
      <c r="I194" s="82">
        <v>41.42</v>
      </c>
      <c r="J194" s="82">
        <v>30.05</v>
      </c>
      <c r="K194" s="82">
        <v>20.7</v>
      </c>
      <c r="L194" s="82">
        <v>47.02</v>
      </c>
      <c r="M194" s="82">
        <v>41.11</v>
      </c>
      <c r="N194" s="82">
        <v>28.67</v>
      </c>
      <c r="O194" s="82">
        <v>44.91</v>
      </c>
      <c r="P194" s="82">
        <v>29.16</v>
      </c>
      <c r="Q194" s="82">
        <v>15.41</v>
      </c>
      <c r="R194" s="82">
        <v>6.34</v>
      </c>
      <c r="S194" s="82">
        <v>0.61</v>
      </c>
      <c r="T194" s="82">
        <v>0</v>
      </c>
      <c r="U194" s="82">
        <v>0.85</v>
      </c>
      <c r="V194" s="82">
        <v>0.71</v>
      </c>
      <c r="W194" s="82">
        <v>0.2</v>
      </c>
      <c r="X194" s="82">
        <v>0</v>
      </c>
      <c r="Y194" s="82">
        <v>0</v>
      </c>
      <c r="Z194" s="82">
        <v>2.34</v>
      </c>
      <c r="AA194" s="82">
        <v>0</v>
      </c>
      <c r="AB194" s="82">
        <v>0</v>
      </c>
      <c r="AC194" s="82">
        <v>0.38</v>
      </c>
      <c r="AD194" s="83">
        <v>435.7</v>
      </c>
    </row>
    <row r="195" spans="1:30">
      <c r="C195" s="81" t="s">
        <v>400</v>
      </c>
      <c r="D195" s="85">
        <v>10</v>
      </c>
      <c r="E195" s="85">
        <v>22</v>
      </c>
      <c r="F195" s="85">
        <v>26.81</v>
      </c>
      <c r="G195" s="85">
        <v>45.35</v>
      </c>
      <c r="H195" s="85">
        <v>43.61</v>
      </c>
      <c r="I195" s="85">
        <v>48.05</v>
      </c>
      <c r="J195" s="85">
        <v>48.9</v>
      </c>
      <c r="K195" s="85">
        <v>35.880000000000003</v>
      </c>
      <c r="L195" s="82">
        <v>19.54</v>
      </c>
      <c r="M195" s="82">
        <v>33.74</v>
      </c>
      <c r="N195" s="82">
        <v>25.75</v>
      </c>
      <c r="O195" s="82">
        <v>28.12</v>
      </c>
      <c r="P195" s="82">
        <v>23.23</v>
      </c>
      <c r="Q195" s="82">
        <v>21.4</v>
      </c>
      <c r="R195" s="82">
        <v>29.52</v>
      </c>
      <c r="S195" s="82">
        <v>27.75</v>
      </c>
      <c r="T195" s="82">
        <v>28.41</v>
      </c>
      <c r="U195" s="82">
        <v>16.739999999999998</v>
      </c>
      <c r="V195" s="82">
        <v>16.7</v>
      </c>
      <c r="W195" s="82">
        <v>15.25</v>
      </c>
      <c r="X195" s="82">
        <v>13.93</v>
      </c>
      <c r="Y195" s="82">
        <v>18.760000000000002</v>
      </c>
      <c r="Z195" s="82">
        <v>4.91</v>
      </c>
      <c r="AA195" s="82">
        <v>9.08</v>
      </c>
      <c r="AB195" s="82">
        <v>5.13</v>
      </c>
      <c r="AC195" s="82">
        <v>1.99</v>
      </c>
      <c r="AD195" s="83">
        <v>620.54999999999995</v>
      </c>
    </row>
    <row r="196" spans="1:30">
      <c r="C196" s="81" t="s">
        <v>39</v>
      </c>
      <c r="D196" s="85">
        <v>9</v>
      </c>
      <c r="E196" s="85">
        <v>6</v>
      </c>
      <c r="F196" s="85">
        <v>93.66</v>
      </c>
      <c r="G196" s="85">
        <v>28.29</v>
      </c>
      <c r="H196" s="82">
        <v>32.82</v>
      </c>
      <c r="I196" s="82">
        <v>13.65</v>
      </c>
      <c r="J196" s="82">
        <v>20.170000000000002</v>
      </c>
      <c r="K196" s="82">
        <v>30.69</v>
      </c>
      <c r="L196" s="82">
        <v>11.45</v>
      </c>
      <c r="M196" s="82">
        <v>20.98</v>
      </c>
      <c r="N196" s="82">
        <v>14.11</v>
      </c>
      <c r="O196" s="82">
        <v>6.44</v>
      </c>
      <c r="P196" s="82">
        <v>0.86</v>
      </c>
      <c r="Q196" s="82">
        <v>0.36</v>
      </c>
      <c r="R196" s="82">
        <v>1.41</v>
      </c>
      <c r="S196" s="82">
        <v>0.02</v>
      </c>
      <c r="T196" s="82">
        <v>0.19</v>
      </c>
      <c r="U196" s="82">
        <v>0</v>
      </c>
      <c r="V196" s="82">
        <v>0</v>
      </c>
      <c r="W196" s="82">
        <v>0.08</v>
      </c>
      <c r="X196" s="82">
        <v>0.47</v>
      </c>
      <c r="Y196" s="82">
        <v>0</v>
      </c>
      <c r="Z196" s="82">
        <v>0</v>
      </c>
      <c r="AA196" s="82">
        <v>0</v>
      </c>
      <c r="AB196" s="82">
        <v>0</v>
      </c>
      <c r="AC196" s="82">
        <v>0</v>
      </c>
      <c r="AD196" s="83">
        <v>290.64999999999998</v>
      </c>
    </row>
    <row r="197" spans="1:30">
      <c r="C197" s="81" t="s">
        <v>41</v>
      </c>
      <c r="D197" s="85">
        <v>1</v>
      </c>
      <c r="E197" s="85">
        <v>2</v>
      </c>
      <c r="F197" s="85">
        <v>3.22</v>
      </c>
      <c r="G197" s="85">
        <v>6.75</v>
      </c>
      <c r="H197" s="85">
        <v>8.61</v>
      </c>
      <c r="I197" s="82">
        <v>4.54</v>
      </c>
      <c r="J197" s="82">
        <v>7.77</v>
      </c>
      <c r="K197" s="82">
        <v>5.0999999999999996</v>
      </c>
      <c r="L197" s="82">
        <v>15.86</v>
      </c>
      <c r="M197" s="82">
        <v>2.84</v>
      </c>
      <c r="N197" s="82">
        <v>5.89</v>
      </c>
      <c r="O197" s="82">
        <v>5.69</v>
      </c>
      <c r="P197" s="82">
        <v>3.86</v>
      </c>
      <c r="Q197" s="82">
        <v>5.19</v>
      </c>
      <c r="R197" s="82">
        <v>2.57</v>
      </c>
      <c r="S197" s="82">
        <v>6.28</v>
      </c>
      <c r="T197" s="82">
        <v>0.52</v>
      </c>
      <c r="U197" s="82">
        <v>1.1299999999999999</v>
      </c>
      <c r="V197" s="82">
        <v>0</v>
      </c>
      <c r="W197" s="82">
        <v>0.91</v>
      </c>
      <c r="X197" s="82">
        <v>0</v>
      </c>
      <c r="Y197" s="82">
        <v>2.41</v>
      </c>
      <c r="Z197" s="82">
        <v>0</v>
      </c>
      <c r="AA197" s="82">
        <v>1.72</v>
      </c>
      <c r="AB197" s="82">
        <v>0</v>
      </c>
      <c r="AC197" s="82">
        <v>3.04</v>
      </c>
      <c r="AD197" s="83">
        <v>96.91</v>
      </c>
    </row>
    <row r="198" spans="1:30">
      <c r="C198" s="81" t="s">
        <v>42</v>
      </c>
      <c r="D198" s="85">
        <v>1</v>
      </c>
      <c r="E198" s="82">
        <v>0</v>
      </c>
      <c r="F198" s="82">
        <v>0</v>
      </c>
      <c r="G198" s="82">
        <v>0.11</v>
      </c>
      <c r="H198" s="85">
        <v>3.49</v>
      </c>
      <c r="I198" s="85">
        <v>1.37</v>
      </c>
      <c r="J198" s="82">
        <v>0.51</v>
      </c>
      <c r="K198" s="82">
        <v>0.41</v>
      </c>
      <c r="L198" s="82">
        <v>0.52</v>
      </c>
      <c r="M198" s="82">
        <v>0.89</v>
      </c>
      <c r="N198" s="82">
        <v>0</v>
      </c>
      <c r="O198" s="82">
        <v>0</v>
      </c>
      <c r="P198" s="82">
        <v>0.09</v>
      </c>
      <c r="Q198" s="82">
        <v>0</v>
      </c>
      <c r="R198" s="82">
        <v>0</v>
      </c>
      <c r="S198" s="82">
        <v>0</v>
      </c>
      <c r="T198" s="82">
        <v>0</v>
      </c>
      <c r="U198" s="82">
        <v>0</v>
      </c>
      <c r="V198" s="82">
        <v>0</v>
      </c>
      <c r="W198" s="82">
        <v>0</v>
      </c>
      <c r="X198" s="82">
        <v>0</v>
      </c>
      <c r="Y198" s="82">
        <v>0</v>
      </c>
      <c r="Z198" s="82">
        <v>0</v>
      </c>
      <c r="AA198" s="82">
        <v>0</v>
      </c>
      <c r="AB198" s="82">
        <v>0</v>
      </c>
      <c r="AC198" s="82">
        <v>0</v>
      </c>
      <c r="AD198" s="83">
        <v>8.4</v>
      </c>
    </row>
    <row r="199" spans="1:30">
      <c r="C199" s="81" t="s">
        <v>498</v>
      </c>
      <c r="D199" s="82">
        <v>0</v>
      </c>
      <c r="E199" s="82">
        <v>0</v>
      </c>
      <c r="F199" s="82">
        <v>0.14000000000000001</v>
      </c>
      <c r="G199" s="82">
        <v>0</v>
      </c>
      <c r="H199" s="82">
        <v>0</v>
      </c>
      <c r="I199" s="82">
        <v>0</v>
      </c>
      <c r="J199" s="82">
        <v>0</v>
      </c>
      <c r="K199" s="82">
        <v>0</v>
      </c>
      <c r="L199" s="82">
        <v>0</v>
      </c>
      <c r="M199" s="82">
        <v>0</v>
      </c>
      <c r="N199" s="82">
        <v>0</v>
      </c>
      <c r="O199" s="82">
        <v>0</v>
      </c>
      <c r="P199" s="82">
        <v>0</v>
      </c>
      <c r="Q199" s="82">
        <v>0</v>
      </c>
      <c r="R199" s="82">
        <v>0</v>
      </c>
      <c r="S199" s="82">
        <v>0</v>
      </c>
      <c r="T199" s="82">
        <v>0</v>
      </c>
      <c r="U199" s="82">
        <v>0</v>
      </c>
      <c r="V199" s="82">
        <v>0</v>
      </c>
      <c r="W199" s="82">
        <v>0</v>
      </c>
      <c r="X199" s="82">
        <v>0</v>
      </c>
      <c r="Y199" s="82">
        <v>0</v>
      </c>
      <c r="Z199" s="82">
        <v>0</v>
      </c>
      <c r="AA199" s="82">
        <v>0</v>
      </c>
      <c r="AB199" s="82">
        <v>0</v>
      </c>
      <c r="AC199" s="82">
        <v>0</v>
      </c>
      <c r="AD199" s="83">
        <v>0.14000000000000001</v>
      </c>
    </row>
    <row r="200" spans="1:30">
      <c r="C200" s="81" t="s">
        <v>402</v>
      </c>
      <c r="D200" s="82">
        <v>0</v>
      </c>
      <c r="E200" s="82">
        <v>0</v>
      </c>
      <c r="F200" s="82">
        <v>0.12</v>
      </c>
      <c r="G200" s="82">
        <v>0.14000000000000001</v>
      </c>
      <c r="H200" s="82">
        <v>0.02</v>
      </c>
      <c r="I200" s="82">
        <v>0</v>
      </c>
      <c r="J200" s="82">
        <v>0.1</v>
      </c>
      <c r="K200" s="82">
        <v>0.03</v>
      </c>
      <c r="L200" s="82">
        <v>0.93</v>
      </c>
      <c r="M200" s="82">
        <v>0</v>
      </c>
      <c r="N200" s="82">
        <v>1.38</v>
      </c>
      <c r="O200" s="82">
        <v>0</v>
      </c>
      <c r="P200" s="82">
        <v>0.04</v>
      </c>
      <c r="Q200" s="82">
        <v>1.73</v>
      </c>
      <c r="R200" s="82">
        <v>0.02</v>
      </c>
      <c r="S200" s="82">
        <v>0</v>
      </c>
      <c r="T200" s="82">
        <v>0</v>
      </c>
      <c r="U200" s="82">
        <v>0.02</v>
      </c>
      <c r="V200" s="82">
        <v>0.02</v>
      </c>
      <c r="W200" s="82">
        <v>0</v>
      </c>
      <c r="X200" s="82">
        <v>1.56</v>
      </c>
      <c r="Y200" s="82">
        <v>0</v>
      </c>
      <c r="Z200" s="82">
        <v>0.82</v>
      </c>
      <c r="AA200" s="82">
        <v>0.02</v>
      </c>
      <c r="AB200" s="82">
        <v>0.01</v>
      </c>
      <c r="AC200" s="82">
        <v>0</v>
      </c>
      <c r="AD200" s="83">
        <v>6.95</v>
      </c>
    </row>
    <row r="201" spans="1:30">
      <c r="C201" s="81" t="s">
        <v>497</v>
      </c>
      <c r="D201" s="82">
        <v>0</v>
      </c>
      <c r="E201" s="82">
        <v>0</v>
      </c>
      <c r="F201" s="82">
        <v>0</v>
      </c>
      <c r="G201" s="82">
        <v>0</v>
      </c>
      <c r="H201" s="82">
        <v>0</v>
      </c>
      <c r="I201" s="82">
        <v>0.09</v>
      </c>
      <c r="J201" s="82">
        <v>0</v>
      </c>
      <c r="K201" s="82">
        <v>0</v>
      </c>
      <c r="L201" s="82">
        <v>0</v>
      </c>
      <c r="M201" s="82">
        <v>0</v>
      </c>
      <c r="N201" s="82">
        <v>0</v>
      </c>
      <c r="O201" s="82">
        <v>0</v>
      </c>
      <c r="P201" s="82">
        <v>0</v>
      </c>
      <c r="Q201" s="82">
        <v>0</v>
      </c>
      <c r="R201" s="82">
        <v>0</v>
      </c>
      <c r="S201" s="82">
        <v>0</v>
      </c>
      <c r="T201" s="82">
        <v>0</v>
      </c>
      <c r="U201" s="82">
        <v>0</v>
      </c>
      <c r="V201" s="82">
        <v>0</v>
      </c>
      <c r="W201" s="82">
        <v>0</v>
      </c>
      <c r="X201" s="82">
        <v>0</v>
      </c>
      <c r="Y201" s="82">
        <v>0</v>
      </c>
      <c r="Z201" s="82">
        <v>0</v>
      </c>
      <c r="AA201" s="82">
        <v>0</v>
      </c>
      <c r="AB201" s="82">
        <v>0</v>
      </c>
      <c r="AC201" s="82">
        <v>0</v>
      </c>
      <c r="AD201" s="83">
        <v>0.09</v>
      </c>
    </row>
    <row r="202" spans="1:30">
      <c r="C202" s="81" t="s">
        <v>345</v>
      </c>
      <c r="D202" s="82">
        <v>0</v>
      </c>
      <c r="E202" s="82">
        <v>0</v>
      </c>
      <c r="F202" s="82">
        <v>0</v>
      </c>
      <c r="G202" s="82">
        <v>0.56999999999999995</v>
      </c>
      <c r="H202" s="82">
        <v>0.35</v>
      </c>
      <c r="I202" s="82">
        <v>0.84</v>
      </c>
      <c r="J202" s="82">
        <v>0.18</v>
      </c>
      <c r="K202" s="82">
        <v>1.55</v>
      </c>
      <c r="L202" s="82">
        <v>0.26</v>
      </c>
      <c r="M202" s="82">
        <v>0.27</v>
      </c>
      <c r="N202" s="82">
        <v>0.54</v>
      </c>
      <c r="O202" s="82">
        <v>0</v>
      </c>
      <c r="P202" s="82">
        <v>0.13</v>
      </c>
      <c r="Q202" s="82">
        <v>0</v>
      </c>
      <c r="R202" s="82">
        <v>0</v>
      </c>
      <c r="S202" s="82">
        <v>0</v>
      </c>
      <c r="T202" s="82">
        <v>0</v>
      </c>
      <c r="U202" s="82">
        <v>0.31</v>
      </c>
      <c r="V202" s="82">
        <v>0</v>
      </c>
      <c r="W202" s="82">
        <v>0.24</v>
      </c>
      <c r="X202" s="82">
        <v>0</v>
      </c>
      <c r="Y202" s="82">
        <v>0.21</v>
      </c>
      <c r="Z202" s="82">
        <v>0</v>
      </c>
      <c r="AA202" s="82">
        <v>0</v>
      </c>
      <c r="AB202" s="82">
        <v>0.57999999999999996</v>
      </c>
      <c r="AC202" s="82">
        <v>0.21</v>
      </c>
      <c r="AD202" s="83">
        <v>6.25</v>
      </c>
    </row>
    <row r="203" spans="1:30">
      <c r="C203" s="81" t="s">
        <v>410</v>
      </c>
      <c r="D203" s="82">
        <v>0</v>
      </c>
      <c r="E203" s="82">
        <v>0</v>
      </c>
      <c r="F203" s="82">
        <v>0</v>
      </c>
      <c r="G203" s="82">
        <v>0.06</v>
      </c>
      <c r="H203" s="82">
        <v>0</v>
      </c>
      <c r="I203" s="82">
        <v>0</v>
      </c>
      <c r="J203" s="82">
        <v>0</v>
      </c>
      <c r="K203" s="82">
        <v>0</v>
      </c>
      <c r="L203" s="82">
        <v>0</v>
      </c>
      <c r="M203" s="82">
        <v>0</v>
      </c>
      <c r="N203" s="82">
        <v>0.73</v>
      </c>
      <c r="O203" s="82">
        <v>0.34</v>
      </c>
      <c r="P203" s="82">
        <v>1.78</v>
      </c>
      <c r="Q203" s="82">
        <v>0.01</v>
      </c>
      <c r="R203" s="82">
        <v>2.0099999999999998</v>
      </c>
      <c r="S203" s="82">
        <v>0.69</v>
      </c>
      <c r="T203" s="82">
        <v>0</v>
      </c>
      <c r="U203" s="82">
        <v>0</v>
      </c>
      <c r="V203" s="82">
        <v>0</v>
      </c>
      <c r="W203" s="82">
        <v>0</v>
      </c>
      <c r="X203" s="82">
        <v>0</v>
      </c>
      <c r="Y203" s="82">
        <v>0.11</v>
      </c>
      <c r="Z203" s="82">
        <v>0</v>
      </c>
      <c r="AA203" s="82">
        <v>0</v>
      </c>
      <c r="AB203" s="82">
        <v>0</v>
      </c>
      <c r="AC203" s="82">
        <v>0</v>
      </c>
      <c r="AD203" s="83">
        <v>5.73</v>
      </c>
    </row>
    <row r="204" spans="1:30">
      <c r="C204" s="81" t="s">
        <v>401</v>
      </c>
      <c r="D204" s="82">
        <v>0</v>
      </c>
      <c r="E204" s="82">
        <v>0</v>
      </c>
      <c r="F204" s="82">
        <v>0</v>
      </c>
      <c r="G204" s="82">
        <v>0</v>
      </c>
      <c r="H204" s="82">
        <v>0.09</v>
      </c>
      <c r="I204" s="82">
        <v>0.03</v>
      </c>
      <c r="J204" s="82">
        <v>0.38</v>
      </c>
      <c r="K204" s="82">
        <v>0.26</v>
      </c>
      <c r="L204" s="82">
        <v>0.34</v>
      </c>
      <c r="M204" s="82">
        <v>0</v>
      </c>
      <c r="N204" s="82">
        <v>2.63</v>
      </c>
      <c r="O204" s="82">
        <v>0.02</v>
      </c>
      <c r="P204" s="82">
        <v>0.05</v>
      </c>
      <c r="Q204" s="82">
        <v>2.57</v>
      </c>
      <c r="R204" s="82">
        <v>0.09</v>
      </c>
      <c r="S204" s="82">
        <v>0.26</v>
      </c>
      <c r="T204" s="82">
        <v>0</v>
      </c>
      <c r="U204" s="82">
        <v>0.04</v>
      </c>
      <c r="V204" s="82">
        <v>0.12</v>
      </c>
      <c r="W204" s="82">
        <v>0</v>
      </c>
      <c r="X204" s="82">
        <v>1.76</v>
      </c>
      <c r="Y204" s="82">
        <v>0</v>
      </c>
      <c r="Z204" s="82">
        <v>0.54</v>
      </c>
      <c r="AA204" s="82">
        <v>0</v>
      </c>
      <c r="AB204" s="82">
        <v>0.01</v>
      </c>
      <c r="AC204" s="82">
        <v>0</v>
      </c>
      <c r="AD204" s="83">
        <v>9.2100000000000009</v>
      </c>
    </row>
    <row r="205" spans="1:30">
      <c r="C205" s="84" t="s">
        <v>38</v>
      </c>
      <c r="D205" s="83">
        <v>259</v>
      </c>
      <c r="E205" s="83">
        <v>183</v>
      </c>
      <c r="F205" s="83">
        <v>434.95</v>
      </c>
      <c r="G205" s="83">
        <v>380.3</v>
      </c>
      <c r="H205" s="83">
        <v>488.07</v>
      </c>
      <c r="I205" s="83">
        <v>460.15</v>
      </c>
      <c r="J205" s="83">
        <v>442.26</v>
      </c>
      <c r="K205" s="83">
        <v>369.77</v>
      </c>
      <c r="L205" s="83">
        <v>382.89</v>
      </c>
      <c r="M205" s="83">
        <v>326.43</v>
      </c>
      <c r="N205" s="83">
        <v>301.97000000000003</v>
      </c>
      <c r="O205" s="83">
        <v>419.68</v>
      </c>
      <c r="P205" s="83">
        <v>325.31</v>
      </c>
      <c r="Q205" s="83">
        <v>280.67</v>
      </c>
      <c r="R205" s="83">
        <v>242.57</v>
      </c>
      <c r="S205" s="83">
        <v>329.92</v>
      </c>
      <c r="T205" s="83">
        <v>218.39</v>
      </c>
      <c r="U205" s="83">
        <v>208.06</v>
      </c>
      <c r="V205" s="83">
        <v>154.91</v>
      </c>
      <c r="W205" s="83">
        <v>151.56</v>
      </c>
      <c r="X205" s="83">
        <v>210.65</v>
      </c>
      <c r="Y205" s="83">
        <v>131.55000000000001</v>
      </c>
      <c r="Z205" s="83">
        <v>90.71</v>
      </c>
      <c r="AA205" s="83">
        <v>94.29</v>
      </c>
      <c r="AB205" s="83">
        <v>103.67</v>
      </c>
      <c r="AC205" s="83">
        <v>61.77</v>
      </c>
      <c r="AD205" s="83">
        <v>7052.5</v>
      </c>
    </row>
    <row r="206" spans="1:30">
      <c r="D206" s="55">
        <f>D191+D193</f>
        <v>76</v>
      </c>
      <c r="E206" s="55">
        <f t="shared" ref="E206:U206" si="4">E191+E193</f>
        <v>51</v>
      </c>
      <c r="F206" s="55">
        <f t="shared" si="4"/>
        <v>65.13</v>
      </c>
      <c r="G206" s="55">
        <f t="shared" si="4"/>
        <v>58.8</v>
      </c>
      <c r="H206" s="55">
        <f t="shared" si="4"/>
        <v>130.62</v>
      </c>
      <c r="I206" s="55">
        <f t="shared" si="4"/>
        <v>156.46</v>
      </c>
      <c r="J206" s="55">
        <f t="shared" si="4"/>
        <v>157.4</v>
      </c>
      <c r="K206" s="55">
        <f t="shared" si="4"/>
        <v>117.33</v>
      </c>
      <c r="L206" s="55">
        <f t="shared" si="4"/>
        <v>116.52000000000001</v>
      </c>
      <c r="M206" s="55">
        <f t="shared" si="4"/>
        <v>91.539999999999992</v>
      </c>
      <c r="N206" s="55">
        <f t="shared" si="4"/>
        <v>97.97</v>
      </c>
      <c r="O206" s="55">
        <f t="shared" si="4"/>
        <v>102.80000000000001</v>
      </c>
      <c r="P206" s="55">
        <f t="shared" si="4"/>
        <v>85.68</v>
      </c>
      <c r="Q206" s="55">
        <f t="shared" si="4"/>
        <v>83.4</v>
      </c>
      <c r="R206" s="55">
        <f t="shared" si="4"/>
        <v>96.7</v>
      </c>
      <c r="S206" s="55">
        <f t="shared" si="4"/>
        <v>123</v>
      </c>
      <c r="T206" s="55">
        <f t="shared" si="4"/>
        <v>68.150000000000006</v>
      </c>
      <c r="U206" s="55">
        <f t="shared" si="4"/>
        <v>80.099999999999994</v>
      </c>
    </row>
    <row r="207" spans="1:30" ht="12.75">
      <c r="C207" s="418" t="s">
        <v>37</v>
      </c>
      <c r="D207" s="255">
        <v>202109</v>
      </c>
      <c r="E207" s="255">
        <v>202110</v>
      </c>
      <c r="F207" s="255">
        <v>202111</v>
      </c>
      <c r="G207" s="255">
        <v>202112</v>
      </c>
      <c r="H207" s="255">
        <v>202113</v>
      </c>
      <c r="I207" s="255">
        <v>202114</v>
      </c>
      <c r="J207" s="255">
        <v>202115</v>
      </c>
      <c r="K207" s="255">
        <v>202116</v>
      </c>
      <c r="L207" s="255">
        <v>202117</v>
      </c>
      <c r="M207" s="255">
        <v>202118</v>
      </c>
      <c r="N207" s="255">
        <v>202119</v>
      </c>
      <c r="O207" s="255">
        <v>202120</v>
      </c>
      <c r="P207" s="255">
        <v>202121</v>
      </c>
      <c r="Q207" s="255">
        <v>202122</v>
      </c>
      <c r="R207" s="255">
        <v>202123</v>
      </c>
      <c r="S207" s="255">
        <v>202124</v>
      </c>
      <c r="T207" s="255">
        <v>202125</v>
      </c>
      <c r="U207" s="255">
        <v>202126</v>
      </c>
      <c r="V207" s="255">
        <v>202127</v>
      </c>
      <c r="W207" s="255">
        <v>202128</v>
      </c>
      <c r="X207" s="255">
        <v>202129</v>
      </c>
      <c r="Y207" s="255">
        <v>202130</v>
      </c>
      <c r="Z207" s="255">
        <v>202131</v>
      </c>
      <c r="AA207" s="255">
        <v>202132</v>
      </c>
      <c r="AB207" s="255">
        <v>202133</v>
      </c>
      <c r="AC207" s="255">
        <v>202134</v>
      </c>
      <c r="AD207" s="418" t="s">
        <v>38</v>
      </c>
    </row>
    <row r="208" spans="1:30" ht="12.75">
      <c r="A208" s="113">
        <v>44283</v>
      </c>
      <c r="C208" s="419"/>
      <c r="D208" s="112">
        <v>44282</v>
      </c>
      <c r="E208" s="112">
        <v>44289</v>
      </c>
      <c r="F208" s="112">
        <v>44296</v>
      </c>
      <c r="G208" s="112">
        <v>44303</v>
      </c>
      <c r="H208" s="112">
        <v>44310</v>
      </c>
      <c r="I208" s="112">
        <v>44317</v>
      </c>
      <c r="J208" s="112">
        <v>44324</v>
      </c>
      <c r="K208" s="112">
        <v>44331</v>
      </c>
      <c r="L208" s="112">
        <v>44338</v>
      </c>
      <c r="M208" s="112">
        <v>44345</v>
      </c>
      <c r="N208" s="112">
        <v>44352</v>
      </c>
      <c r="O208" s="112">
        <v>44359</v>
      </c>
      <c r="P208" s="112">
        <v>44366</v>
      </c>
      <c r="Q208" s="112">
        <v>44373</v>
      </c>
      <c r="R208" s="112">
        <v>44380</v>
      </c>
      <c r="S208" s="112">
        <v>44387</v>
      </c>
      <c r="T208" s="112">
        <v>44394</v>
      </c>
      <c r="U208" s="112">
        <v>44401</v>
      </c>
      <c r="V208" s="112">
        <v>44408</v>
      </c>
      <c r="W208" s="112">
        <v>44415</v>
      </c>
      <c r="X208" s="112">
        <v>44422</v>
      </c>
      <c r="Y208" s="112">
        <v>44429</v>
      </c>
      <c r="Z208" s="112">
        <v>44436</v>
      </c>
      <c r="AA208" s="112">
        <v>44443</v>
      </c>
      <c r="AB208" s="112">
        <v>44450</v>
      </c>
      <c r="AC208" s="112">
        <v>44457</v>
      </c>
      <c r="AD208" s="419"/>
    </row>
    <row r="209" spans="3:30">
      <c r="C209" s="81" t="s">
        <v>40</v>
      </c>
      <c r="D209" s="85">
        <v>51</v>
      </c>
      <c r="E209" s="85">
        <v>82</v>
      </c>
      <c r="F209" s="85">
        <v>153.19999999999999</v>
      </c>
      <c r="G209" s="85">
        <v>93.65</v>
      </c>
      <c r="H209" s="85">
        <v>69.900000000000006</v>
      </c>
      <c r="I209" s="85">
        <v>57.21</v>
      </c>
      <c r="J209" s="85">
        <v>64.75</v>
      </c>
      <c r="K209" s="85">
        <v>88.01</v>
      </c>
      <c r="L209" s="82">
        <v>68.38</v>
      </c>
      <c r="M209" s="82">
        <v>51.39</v>
      </c>
      <c r="N209" s="82">
        <v>124.33</v>
      </c>
      <c r="O209" s="82">
        <v>98.66</v>
      </c>
      <c r="P209" s="82">
        <v>65.22</v>
      </c>
      <c r="Q209" s="82">
        <v>34.31</v>
      </c>
      <c r="R209" s="82">
        <v>98.8</v>
      </c>
      <c r="S209" s="82">
        <v>51.81</v>
      </c>
      <c r="T209" s="82">
        <v>42.35</v>
      </c>
      <c r="U209" s="82">
        <v>28.63</v>
      </c>
      <c r="V209" s="82">
        <v>50.26</v>
      </c>
      <c r="W209" s="82">
        <v>118.12</v>
      </c>
      <c r="X209" s="82">
        <v>23.1</v>
      </c>
      <c r="Y209" s="82">
        <v>20.82</v>
      </c>
      <c r="Z209" s="82">
        <v>27.01</v>
      </c>
      <c r="AA209" s="82">
        <v>57.92</v>
      </c>
      <c r="AB209" s="82">
        <v>18.37</v>
      </c>
      <c r="AC209" s="82">
        <v>1.47</v>
      </c>
      <c r="AD209" s="83">
        <v>1640.69</v>
      </c>
    </row>
    <row r="210" spans="3:30">
      <c r="C210" s="81" t="s">
        <v>34</v>
      </c>
      <c r="D210" s="85">
        <v>48</v>
      </c>
      <c r="E210" s="85">
        <v>53</v>
      </c>
      <c r="F210" s="85">
        <v>92.81</v>
      </c>
      <c r="G210" s="85">
        <v>141</v>
      </c>
      <c r="H210" s="85">
        <v>121.52</v>
      </c>
      <c r="I210" s="85">
        <v>124.04</v>
      </c>
      <c r="J210" s="82">
        <v>97.26</v>
      </c>
      <c r="K210" s="82">
        <v>87.04</v>
      </c>
      <c r="L210" s="82">
        <v>84.74</v>
      </c>
      <c r="M210" s="82">
        <v>82.62</v>
      </c>
      <c r="N210" s="82">
        <v>110.54</v>
      </c>
      <c r="O210" s="82">
        <v>93.73</v>
      </c>
      <c r="P210" s="82">
        <v>95.57</v>
      </c>
      <c r="Q210" s="82">
        <v>84.5</v>
      </c>
      <c r="R210" s="82">
        <v>81.819999999999993</v>
      </c>
      <c r="S210" s="82">
        <v>81.48</v>
      </c>
      <c r="T210" s="82">
        <v>74.39</v>
      </c>
      <c r="U210" s="82">
        <v>47.58</v>
      </c>
      <c r="V210" s="82">
        <v>50.12</v>
      </c>
      <c r="W210" s="82">
        <v>28.35</v>
      </c>
      <c r="X210" s="82">
        <v>48.51</v>
      </c>
      <c r="Y210" s="82">
        <v>28.26</v>
      </c>
      <c r="Z210" s="82">
        <v>25.06</v>
      </c>
      <c r="AA210" s="82">
        <v>38</v>
      </c>
      <c r="AB210" s="82">
        <v>17.95</v>
      </c>
      <c r="AC210" s="82">
        <v>27.36</v>
      </c>
      <c r="AD210" s="83">
        <v>1865.25</v>
      </c>
    </row>
    <row r="211" spans="3:30">
      <c r="C211" s="81" t="s">
        <v>338</v>
      </c>
      <c r="D211" s="85">
        <v>25</v>
      </c>
      <c r="E211" s="85">
        <v>42</v>
      </c>
      <c r="F211" s="85">
        <v>43.87</v>
      </c>
      <c r="G211" s="85">
        <v>88.08</v>
      </c>
      <c r="H211" s="85">
        <v>62.61</v>
      </c>
      <c r="I211" s="85">
        <v>68.569999999999993</v>
      </c>
      <c r="J211" s="82">
        <v>88.34</v>
      </c>
      <c r="K211" s="82">
        <v>105.88</v>
      </c>
      <c r="L211" s="82">
        <v>51.65</v>
      </c>
      <c r="M211" s="82">
        <v>56.77</v>
      </c>
      <c r="N211" s="82">
        <v>66.55</v>
      </c>
      <c r="O211" s="82">
        <v>51.49</v>
      </c>
      <c r="P211" s="82">
        <v>57.48</v>
      </c>
      <c r="Q211" s="82">
        <v>89.82</v>
      </c>
      <c r="R211" s="82">
        <v>94.37</v>
      </c>
      <c r="S211" s="82">
        <v>42.3</v>
      </c>
      <c r="T211" s="82">
        <v>59.63</v>
      </c>
      <c r="U211" s="82">
        <v>54.68</v>
      </c>
      <c r="V211" s="82">
        <v>35.94</v>
      </c>
      <c r="W211" s="82">
        <v>36.9</v>
      </c>
      <c r="X211" s="82">
        <v>34.86</v>
      </c>
      <c r="Y211" s="82">
        <v>34.51</v>
      </c>
      <c r="Z211" s="82">
        <v>30.65</v>
      </c>
      <c r="AA211" s="82">
        <v>15.48</v>
      </c>
      <c r="AB211" s="82">
        <v>14.2</v>
      </c>
      <c r="AC211" s="82">
        <v>0.19</v>
      </c>
      <c r="AD211" s="83">
        <v>1351.81</v>
      </c>
    </row>
    <row r="212" spans="3:30">
      <c r="C212" s="81" t="s">
        <v>400</v>
      </c>
      <c r="D212" s="85">
        <v>19</v>
      </c>
      <c r="E212" s="85">
        <v>24</v>
      </c>
      <c r="F212" s="85">
        <v>46.35</v>
      </c>
      <c r="G212" s="85">
        <v>48.43</v>
      </c>
      <c r="H212" s="85">
        <v>47.9</v>
      </c>
      <c r="I212" s="85">
        <v>41.07</v>
      </c>
      <c r="J212" s="85">
        <v>34.26</v>
      </c>
      <c r="K212" s="82">
        <v>24.19</v>
      </c>
      <c r="L212" s="82">
        <v>32.68</v>
      </c>
      <c r="M212" s="82">
        <v>29.24</v>
      </c>
      <c r="N212" s="82">
        <v>31.05</v>
      </c>
      <c r="O212" s="82">
        <v>22.76</v>
      </c>
      <c r="P212" s="82">
        <v>21.4</v>
      </c>
      <c r="Q212" s="82">
        <v>29.74</v>
      </c>
      <c r="R212" s="82">
        <v>27.75</v>
      </c>
      <c r="S212" s="82">
        <v>28.41</v>
      </c>
      <c r="T212" s="82">
        <v>17.11</v>
      </c>
      <c r="U212" s="82">
        <v>16.7</v>
      </c>
      <c r="V212" s="82">
        <v>15.35</v>
      </c>
      <c r="W212" s="82">
        <v>13.93</v>
      </c>
      <c r="X212" s="82">
        <v>18.760000000000002</v>
      </c>
      <c r="Y212" s="82">
        <v>5.96</v>
      </c>
      <c r="Z212" s="82">
        <v>10.220000000000001</v>
      </c>
      <c r="AA212" s="82">
        <v>9.32</v>
      </c>
      <c r="AB212" s="82">
        <v>1.99</v>
      </c>
      <c r="AC212" s="82">
        <v>4.6500000000000004</v>
      </c>
      <c r="AD212" s="83">
        <v>622.24</v>
      </c>
    </row>
    <row r="213" spans="3:30">
      <c r="C213" s="81" t="s">
        <v>39</v>
      </c>
      <c r="D213" s="85">
        <v>13</v>
      </c>
      <c r="E213" s="85">
        <v>45</v>
      </c>
      <c r="F213" s="85">
        <v>56.24</v>
      </c>
      <c r="G213" s="85">
        <v>37.32</v>
      </c>
      <c r="H213" s="82">
        <v>14.72</v>
      </c>
      <c r="I213" s="85">
        <v>20.02</v>
      </c>
      <c r="J213" s="82">
        <v>30.1</v>
      </c>
      <c r="K213" s="82">
        <v>11.45</v>
      </c>
      <c r="L213" s="82">
        <v>21.12</v>
      </c>
      <c r="M213" s="82">
        <v>22.18</v>
      </c>
      <c r="N213" s="82">
        <v>18.43</v>
      </c>
      <c r="O213" s="82">
        <v>8.39</v>
      </c>
      <c r="P213" s="82">
        <v>0.36</v>
      </c>
      <c r="Q213" s="82">
        <v>1.68</v>
      </c>
      <c r="R213" s="82">
        <v>0.18</v>
      </c>
      <c r="S213" s="82">
        <v>0.19</v>
      </c>
      <c r="T213" s="82">
        <v>0</v>
      </c>
      <c r="U213" s="82">
        <v>0</v>
      </c>
      <c r="V213" s="82">
        <v>0.04</v>
      </c>
      <c r="W213" s="82">
        <v>0.47</v>
      </c>
      <c r="X213" s="82">
        <v>0</v>
      </c>
      <c r="Y213" s="82">
        <v>0</v>
      </c>
      <c r="Z213" s="82">
        <v>0</v>
      </c>
      <c r="AA213" s="82">
        <v>0</v>
      </c>
      <c r="AB213" s="82">
        <v>0</v>
      </c>
      <c r="AC213" s="82">
        <v>0</v>
      </c>
      <c r="AD213" s="83">
        <v>300.88</v>
      </c>
    </row>
    <row r="214" spans="3:30">
      <c r="C214" s="81" t="s">
        <v>191</v>
      </c>
      <c r="D214" s="85">
        <v>6</v>
      </c>
      <c r="E214" s="85">
        <v>33</v>
      </c>
      <c r="F214" s="85">
        <v>32.28</v>
      </c>
      <c r="G214" s="85">
        <v>56</v>
      </c>
      <c r="H214" s="85">
        <v>26.14</v>
      </c>
      <c r="I214" s="82">
        <v>13.61</v>
      </c>
      <c r="J214" s="82">
        <v>23.58</v>
      </c>
      <c r="K214" s="82">
        <v>47.98</v>
      </c>
      <c r="L214" s="82">
        <v>40.89</v>
      </c>
      <c r="M214" s="82">
        <v>27.89</v>
      </c>
      <c r="N214" s="82">
        <v>45.16</v>
      </c>
      <c r="O214" s="82">
        <v>30.25</v>
      </c>
      <c r="P214" s="82">
        <v>37.409999999999997</v>
      </c>
      <c r="Q214" s="82">
        <v>22.51</v>
      </c>
      <c r="R214" s="82">
        <v>5.63</v>
      </c>
      <c r="S214" s="82">
        <v>0.38</v>
      </c>
      <c r="T214" s="82">
        <v>1.1200000000000001</v>
      </c>
      <c r="U214" s="82">
        <v>0.9</v>
      </c>
      <c r="V214" s="82">
        <v>0.2</v>
      </c>
      <c r="W214" s="82">
        <v>0</v>
      </c>
      <c r="X214" s="82">
        <v>0</v>
      </c>
      <c r="Y214" s="82">
        <v>2.34</v>
      </c>
      <c r="Z214" s="82">
        <v>0</v>
      </c>
      <c r="AA214" s="82">
        <v>0</v>
      </c>
      <c r="AB214" s="82">
        <v>0.38</v>
      </c>
      <c r="AC214" s="82">
        <v>0</v>
      </c>
      <c r="AD214" s="83">
        <v>453.67</v>
      </c>
    </row>
    <row r="215" spans="3:30">
      <c r="C215" s="81" t="s">
        <v>41</v>
      </c>
      <c r="D215" s="85">
        <v>3</v>
      </c>
      <c r="E215" s="85">
        <v>2</v>
      </c>
      <c r="F215" s="85">
        <v>2.57</v>
      </c>
      <c r="G215" s="85">
        <v>12.13</v>
      </c>
      <c r="H215" s="85">
        <v>4.34</v>
      </c>
      <c r="I215" s="82">
        <v>8.6999999999999993</v>
      </c>
      <c r="J215" s="82">
        <v>4.66</v>
      </c>
      <c r="K215" s="82">
        <v>15.86</v>
      </c>
      <c r="L215" s="82">
        <v>2.84</v>
      </c>
      <c r="M215" s="82">
        <v>6.04</v>
      </c>
      <c r="N215" s="82">
        <v>5.52</v>
      </c>
      <c r="O215" s="82">
        <v>3.86</v>
      </c>
      <c r="P215" s="82">
        <v>5.87</v>
      </c>
      <c r="Q215" s="82">
        <v>2.57</v>
      </c>
      <c r="R215" s="82">
        <v>6.28</v>
      </c>
      <c r="S215" s="82">
        <v>0.52</v>
      </c>
      <c r="T215" s="82">
        <v>1.1299999999999999</v>
      </c>
      <c r="U215" s="82">
        <v>0.42</v>
      </c>
      <c r="V215" s="82">
        <v>0.91</v>
      </c>
      <c r="W215" s="82">
        <v>0</v>
      </c>
      <c r="X215" s="82">
        <v>2.41</v>
      </c>
      <c r="Y215" s="82">
        <v>0</v>
      </c>
      <c r="Z215" s="82">
        <v>1.72</v>
      </c>
      <c r="AA215" s="82">
        <v>0</v>
      </c>
      <c r="AB215" s="82">
        <v>3.04</v>
      </c>
      <c r="AC215" s="82">
        <v>0.66</v>
      </c>
      <c r="AD215" s="83">
        <v>97.04</v>
      </c>
    </row>
    <row r="216" spans="3:30">
      <c r="C216" s="81" t="s">
        <v>470</v>
      </c>
      <c r="D216" s="85">
        <v>1</v>
      </c>
      <c r="E216" s="85">
        <v>29</v>
      </c>
      <c r="F216" s="85">
        <v>35.79</v>
      </c>
      <c r="G216" s="85">
        <v>34.31</v>
      </c>
      <c r="H216" s="85">
        <v>65.67</v>
      </c>
      <c r="I216" s="85">
        <v>43.79</v>
      </c>
      <c r="J216" s="82">
        <v>34.200000000000003</v>
      </c>
      <c r="K216" s="82">
        <v>39.869999999999997</v>
      </c>
      <c r="L216" s="82">
        <v>39.119999999999997</v>
      </c>
      <c r="M216" s="82">
        <v>35.380000000000003</v>
      </c>
      <c r="N216" s="82">
        <v>29.42</v>
      </c>
      <c r="O216" s="82">
        <v>31.75</v>
      </c>
      <c r="P216" s="82">
        <v>31.2</v>
      </c>
      <c r="Q216" s="82">
        <v>31.19</v>
      </c>
      <c r="R216" s="82">
        <v>30.92</v>
      </c>
      <c r="S216" s="82">
        <v>26.8</v>
      </c>
      <c r="T216" s="82">
        <v>32.36</v>
      </c>
      <c r="U216" s="82">
        <v>22.28</v>
      </c>
      <c r="V216" s="82">
        <v>21.84</v>
      </c>
      <c r="W216" s="82">
        <v>10.67</v>
      </c>
      <c r="X216" s="82">
        <v>8.32</v>
      </c>
      <c r="Y216" s="82">
        <v>10.71</v>
      </c>
      <c r="Z216" s="82">
        <v>4.17</v>
      </c>
      <c r="AA216" s="82">
        <v>3.42</v>
      </c>
      <c r="AB216" s="82">
        <v>0</v>
      </c>
      <c r="AC216" s="82">
        <v>0.5</v>
      </c>
      <c r="AD216" s="83">
        <v>653.69000000000005</v>
      </c>
    </row>
    <row r="217" spans="3:30">
      <c r="C217" s="81" t="s">
        <v>345</v>
      </c>
      <c r="D217" s="82">
        <v>0</v>
      </c>
      <c r="E217" s="82">
        <v>0</v>
      </c>
      <c r="F217" s="82">
        <v>0.56999999999999995</v>
      </c>
      <c r="G217" s="82">
        <v>0.35</v>
      </c>
      <c r="H217" s="82">
        <v>0.84</v>
      </c>
      <c r="I217" s="82">
        <v>0.18</v>
      </c>
      <c r="J217" s="82">
        <v>0.15</v>
      </c>
      <c r="K217" s="82">
        <v>0.26</v>
      </c>
      <c r="L217" s="82">
        <v>0.27</v>
      </c>
      <c r="M217" s="82">
        <v>0.54</v>
      </c>
      <c r="N217" s="82">
        <v>0</v>
      </c>
      <c r="O217" s="82">
        <v>0.64</v>
      </c>
      <c r="P217" s="82">
        <v>0</v>
      </c>
      <c r="Q217" s="82">
        <v>0</v>
      </c>
      <c r="R217" s="82">
        <v>0</v>
      </c>
      <c r="S217" s="82">
        <v>0</v>
      </c>
      <c r="T217" s="82">
        <v>0.31</v>
      </c>
      <c r="U217" s="82">
        <v>0</v>
      </c>
      <c r="V217" s="82">
        <v>0.24</v>
      </c>
      <c r="W217" s="82">
        <v>0</v>
      </c>
      <c r="X217" s="82">
        <v>0.21</v>
      </c>
      <c r="Y217" s="82">
        <v>0</v>
      </c>
      <c r="Z217" s="82">
        <v>0.73</v>
      </c>
      <c r="AA217" s="82">
        <v>0.57999999999999996</v>
      </c>
      <c r="AB217" s="82">
        <v>0.21</v>
      </c>
      <c r="AC217" s="82">
        <v>0</v>
      </c>
      <c r="AD217" s="83">
        <v>6.09</v>
      </c>
    </row>
    <row r="218" spans="3:30">
      <c r="C218" s="81" t="s">
        <v>402</v>
      </c>
      <c r="D218" s="82">
        <v>0</v>
      </c>
      <c r="E218" s="82">
        <v>0</v>
      </c>
      <c r="F218" s="82">
        <v>0.14000000000000001</v>
      </c>
      <c r="G218" s="82">
        <v>0.02</v>
      </c>
      <c r="H218" s="82">
        <v>0</v>
      </c>
      <c r="I218" s="82">
        <v>0.1</v>
      </c>
      <c r="J218" s="82">
        <v>0.03</v>
      </c>
      <c r="K218" s="82">
        <v>0.93</v>
      </c>
      <c r="L218" s="82">
        <v>0</v>
      </c>
      <c r="M218" s="82">
        <v>1.4</v>
      </c>
      <c r="N218" s="82">
        <v>0</v>
      </c>
      <c r="O218" s="82">
        <v>0.04</v>
      </c>
      <c r="P218" s="82">
        <v>1.73</v>
      </c>
      <c r="Q218" s="82">
        <v>0.02</v>
      </c>
      <c r="R218" s="82">
        <v>0</v>
      </c>
      <c r="S218" s="82">
        <v>0.09</v>
      </c>
      <c r="T218" s="82">
        <v>0.05</v>
      </c>
      <c r="U218" s="82">
        <v>0.23</v>
      </c>
      <c r="V218" s="82">
        <v>0.47</v>
      </c>
      <c r="W218" s="82">
        <v>1.56</v>
      </c>
      <c r="X218" s="82">
        <v>0</v>
      </c>
      <c r="Y218" s="82">
        <v>0.82</v>
      </c>
      <c r="Z218" s="82">
        <v>0.02</v>
      </c>
      <c r="AA218" s="82">
        <v>0.01</v>
      </c>
      <c r="AB218" s="82">
        <v>0</v>
      </c>
      <c r="AC218" s="82">
        <v>0</v>
      </c>
      <c r="AD218" s="83">
        <v>7.66</v>
      </c>
    </row>
    <row r="219" spans="3:30">
      <c r="C219" s="81" t="s">
        <v>42</v>
      </c>
      <c r="D219" s="82">
        <v>0</v>
      </c>
      <c r="E219" s="82">
        <v>0</v>
      </c>
      <c r="F219" s="82">
        <v>0.03</v>
      </c>
      <c r="G219" s="85">
        <v>2.77</v>
      </c>
      <c r="H219" s="85">
        <v>1.2</v>
      </c>
      <c r="I219" s="85">
        <v>1.36</v>
      </c>
      <c r="J219" s="82">
        <v>0.38</v>
      </c>
      <c r="K219" s="82">
        <v>0.23</v>
      </c>
      <c r="L219" s="82">
        <v>0.89</v>
      </c>
      <c r="M219" s="82">
        <v>0.01</v>
      </c>
      <c r="N219" s="82">
        <v>0.68</v>
      </c>
      <c r="O219" s="82">
        <v>0.09</v>
      </c>
      <c r="P219" s="82">
        <v>0</v>
      </c>
      <c r="Q219" s="82">
        <v>0</v>
      </c>
      <c r="R219" s="82">
        <v>0</v>
      </c>
      <c r="S219" s="82">
        <v>0</v>
      </c>
      <c r="T219" s="82">
        <v>0</v>
      </c>
      <c r="U219" s="82">
        <v>0</v>
      </c>
      <c r="V219" s="82">
        <v>0</v>
      </c>
      <c r="W219" s="82">
        <v>0</v>
      </c>
      <c r="X219" s="82">
        <v>0</v>
      </c>
      <c r="Y219" s="82">
        <v>0</v>
      </c>
      <c r="Z219" s="82">
        <v>0</v>
      </c>
      <c r="AA219" s="82">
        <v>0</v>
      </c>
      <c r="AB219" s="82">
        <v>0</v>
      </c>
      <c r="AC219" s="82">
        <v>0</v>
      </c>
      <c r="AD219" s="83">
        <v>7.66</v>
      </c>
    </row>
    <row r="220" spans="3:30">
      <c r="C220" s="81" t="s">
        <v>497</v>
      </c>
      <c r="D220" s="82">
        <v>0</v>
      </c>
      <c r="E220" s="82">
        <v>0</v>
      </c>
      <c r="F220" s="82">
        <v>0</v>
      </c>
      <c r="G220" s="82">
        <v>0</v>
      </c>
      <c r="H220" s="82">
        <v>0.09</v>
      </c>
      <c r="I220" s="82">
        <v>0.05</v>
      </c>
      <c r="J220" s="82">
        <v>0</v>
      </c>
      <c r="K220" s="82">
        <v>0</v>
      </c>
      <c r="L220" s="82">
        <v>0</v>
      </c>
      <c r="M220" s="82">
        <v>0</v>
      </c>
      <c r="N220" s="82">
        <v>0</v>
      </c>
      <c r="O220" s="82">
        <v>0</v>
      </c>
      <c r="P220" s="82">
        <v>0</v>
      </c>
      <c r="Q220" s="82">
        <v>0</v>
      </c>
      <c r="R220" s="82">
        <v>0</v>
      </c>
      <c r="S220" s="82">
        <v>0</v>
      </c>
      <c r="T220" s="82">
        <v>0</v>
      </c>
      <c r="U220" s="82">
        <v>0</v>
      </c>
      <c r="V220" s="82">
        <v>0</v>
      </c>
      <c r="W220" s="82">
        <v>0</v>
      </c>
      <c r="X220" s="82">
        <v>0</v>
      </c>
      <c r="Y220" s="82">
        <v>0</v>
      </c>
      <c r="Z220" s="82">
        <v>0</v>
      </c>
      <c r="AA220" s="82">
        <v>0</v>
      </c>
      <c r="AB220" s="82">
        <v>0</v>
      </c>
      <c r="AC220" s="82">
        <v>0</v>
      </c>
      <c r="AD220" s="83">
        <v>0.13</v>
      </c>
    </row>
    <row r="221" spans="3:30">
      <c r="C221" s="81" t="s">
        <v>410</v>
      </c>
      <c r="D221" s="82">
        <v>0</v>
      </c>
      <c r="E221" s="82">
        <v>0</v>
      </c>
      <c r="F221" s="82">
        <v>0</v>
      </c>
      <c r="G221" s="82">
        <v>0</v>
      </c>
      <c r="H221" s="82">
        <v>0</v>
      </c>
      <c r="I221" s="82">
        <v>0</v>
      </c>
      <c r="J221" s="82">
        <v>0</v>
      </c>
      <c r="K221" s="82">
        <v>0.06</v>
      </c>
      <c r="L221" s="82">
        <v>0</v>
      </c>
      <c r="M221" s="82">
        <v>0.73</v>
      </c>
      <c r="N221" s="82">
        <v>0.34</v>
      </c>
      <c r="O221" s="82">
        <v>1.78</v>
      </c>
      <c r="P221" s="82">
        <v>0.01</v>
      </c>
      <c r="Q221" s="82">
        <v>2.0099999999999998</v>
      </c>
      <c r="R221" s="82">
        <v>0.69</v>
      </c>
      <c r="S221" s="82">
        <v>0</v>
      </c>
      <c r="T221" s="82">
        <v>0</v>
      </c>
      <c r="U221" s="82">
        <v>0</v>
      </c>
      <c r="V221" s="82">
        <v>0</v>
      </c>
      <c r="W221" s="82">
        <v>0</v>
      </c>
      <c r="X221" s="82">
        <v>0.11</v>
      </c>
      <c r="Y221" s="82">
        <v>0</v>
      </c>
      <c r="Z221" s="82">
        <v>0</v>
      </c>
      <c r="AA221" s="82">
        <v>0</v>
      </c>
      <c r="AB221" s="82">
        <v>0.2</v>
      </c>
      <c r="AC221" s="82">
        <v>0</v>
      </c>
      <c r="AD221" s="83">
        <v>5.93</v>
      </c>
    </row>
    <row r="222" spans="3:30">
      <c r="C222" s="81" t="s">
        <v>401</v>
      </c>
      <c r="D222" s="82">
        <v>0</v>
      </c>
      <c r="E222" s="82">
        <v>0</v>
      </c>
      <c r="F222" s="82">
        <v>0</v>
      </c>
      <c r="G222" s="82">
        <v>0.03</v>
      </c>
      <c r="H222" s="82">
        <v>0.03</v>
      </c>
      <c r="I222" s="82">
        <v>0.38</v>
      </c>
      <c r="J222" s="82">
        <v>0.21</v>
      </c>
      <c r="K222" s="82">
        <v>0.35</v>
      </c>
      <c r="L222" s="82">
        <v>0</v>
      </c>
      <c r="M222" s="82">
        <v>2.74</v>
      </c>
      <c r="N222" s="82">
        <v>0.02</v>
      </c>
      <c r="O222" s="82">
        <v>0.05</v>
      </c>
      <c r="P222" s="82">
        <v>2.57</v>
      </c>
      <c r="Q222" s="82">
        <v>0.09</v>
      </c>
      <c r="R222" s="82">
        <v>0.26</v>
      </c>
      <c r="S222" s="82">
        <v>0</v>
      </c>
      <c r="T222" s="82">
        <v>0.04</v>
      </c>
      <c r="U222" s="82">
        <v>0.48</v>
      </c>
      <c r="V222" s="82">
        <v>0.36</v>
      </c>
      <c r="W222" s="82">
        <v>1.76</v>
      </c>
      <c r="X222" s="82">
        <v>0</v>
      </c>
      <c r="Y222" s="82">
        <v>0.54</v>
      </c>
      <c r="Z222" s="82">
        <v>0</v>
      </c>
      <c r="AA222" s="82">
        <v>0.01</v>
      </c>
      <c r="AB222" s="82">
        <v>0</v>
      </c>
      <c r="AC222" s="82">
        <v>0</v>
      </c>
      <c r="AD222" s="83">
        <v>9.94</v>
      </c>
    </row>
    <row r="223" spans="3:30">
      <c r="C223" s="84" t="s">
        <v>38</v>
      </c>
      <c r="D223" s="83">
        <v>166</v>
      </c>
      <c r="E223" s="83">
        <v>310</v>
      </c>
      <c r="F223" s="83">
        <v>463.85</v>
      </c>
      <c r="G223" s="83">
        <v>514.08000000000004</v>
      </c>
      <c r="H223" s="83">
        <v>414.96</v>
      </c>
      <c r="I223" s="83">
        <v>379.09</v>
      </c>
      <c r="J223" s="83">
        <v>377.92</v>
      </c>
      <c r="K223" s="83">
        <v>422.1</v>
      </c>
      <c r="L223" s="83">
        <v>342.6</v>
      </c>
      <c r="M223" s="83">
        <v>316.94</v>
      </c>
      <c r="N223" s="83">
        <v>432.03</v>
      </c>
      <c r="O223" s="83">
        <v>343.49</v>
      </c>
      <c r="P223" s="83">
        <v>318.83</v>
      </c>
      <c r="Q223" s="83">
        <v>298.43</v>
      </c>
      <c r="R223" s="83">
        <v>346.71</v>
      </c>
      <c r="S223" s="83">
        <v>231.99</v>
      </c>
      <c r="T223" s="83">
        <v>228.51</v>
      </c>
      <c r="U223" s="83">
        <v>171.89</v>
      </c>
      <c r="V223" s="83">
        <v>175.73</v>
      </c>
      <c r="W223" s="83">
        <v>211.75</v>
      </c>
      <c r="X223" s="83">
        <v>136.29</v>
      </c>
      <c r="Y223" s="83">
        <v>103.97</v>
      </c>
      <c r="Z223" s="83">
        <v>99.59</v>
      </c>
      <c r="AA223" s="83">
        <v>124.74</v>
      </c>
      <c r="AB223" s="83">
        <v>56.34</v>
      </c>
      <c r="AC223" s="83">
        <v>34.840000000000003</v>
      </c>
      <c r="AD223" s="83">
        <v>7022.68</v>
      </c>
    </row>
    <row r="224" spans="3:30">
      <c r="D224" s="55">
        <f>D211+D216</f>
        <v>26</v>
      </c>
      <c r="E224" s="55">
        <f t="shared" ref="E224:O224" si="5">E211+E216</f>
        <v>71</v>
      </c>
      <c r="F224" s="55">
        <f t="shared" si="5"/>
        <v>79.66</v>
      </c>
      <c r="G224" s="55">
        <f t="shared" si="5"/>
        <v>122.39</v>
      </c>
      <c r="H224" s="55">
        <f t="shared" si="5"/>
        <v>128.28</v>
      </c>
      <c r="I224" s="55">
        <f t="shared" si="5"/>
        <v>112.35999999999999</v>
      </c>
      <c r="J224" s="55">
        <f t="shared" si="5"/>
        <v>122.54</v>
      </c>
      <c r="K224" s="55">
        <f t="shared" si="5"/>
        <v>145.75</v>
      </c>
      <c r="L224" s="55">
        <f t="shared" si="5"/>
        <v>90.77</v>
      </c>
      <c r="M224" s="55">
        <f t="shared" si="5"/>
        <v>92.15</v>
      </c>
      <c r="N224" s="55">
        <f t="shared" si="5"/>
        <v>95.97</v>
      </c>
      <c r="O224" s="55">
        <f t="shared" si="5"/>
        <v>83.240000000000009</v>
      </c>
    </row>
    <row r="226" spans="1:30" ht="12.75">
      <c r="C226" s="418" t="s">
        <v>37</v>
      </c>
      <c r="D226" s="256">
        <v>202110</v>
      </c>
      <c r="E226" s="256">
        <v>202111</v>
      </c>
      <c r="F226" s="256">
        <v>202112</v>
      </c>
      <c r="G226" s="256">
        <v>202113</v>
      </c>
      <c r="H226" s="256">
        <v>202114</v>
      </c>
      <c r="I226" s="256">
        <v>202115</v>
      </c>
      <c r="J226" s="256">
        <v>202116</v>
      </c>
      <c r="K226" s="256">
        <v>202117</v>
      </c>
      <c r="L226" s="256">
        <v>202118</v>
      </c>
      <c r="M226" s="256">
        <v>202119</v>
      </c>
      <c r="N226" s="256">
        <v>202120</v>
      </c>
      <c r="O226" s="256">
        <v>202121</v>
      </c>
      <c r="P226" s="256">
        <v>202122</v>
      </c>
      <c r="Q226" s="256">
        <v>202123</v>
      </c>
      <c r="R226" s="256">
        <v>202124</v>
      </c>
      <c r="S226" s="256">
        <v>202125</v>
      </c>
      <c r="T226" s="256">
        <v>202126</v>
      </c>
      <c r="U226" s="256">
        <v>202127</v>
      </c>
      <c r="V226" s="256">
        <v>202128</v>
      </c>
      <c r="W226" s="256">
        <v>202129</v>
      </c>
      <c r="X226" s="256">
        <v>202130</v>
      </c>
      <c r="Y226" s="256">
        <v>202131</v>
      </c>
      <c r="Z226" s="256">
        <v>202132</v>
      </c>
      <c r="AA226" s="256">
        <v>202133</v>
      </c>
      <c r="AB226" s="256">
        <v>202134</v>
      </c>
      <c r="AC226" s="256">
        <v>202135</v>
      </c>
      <c r="AD226" s="418" t="s">
        <v>38</v>
      </c>
    </row>
    <row r="227" spans="1:30" ht="12.75">
      <c r="A227" s="113">
        <v>44291</v>
      </c>
      <c r="C227" s="419"/>
      <c r="D227" s="112">
        <v>44289</v>
      </c>
      <c r="E227" s="112">
        <v>44296</v>
      </c>
      <c r="F227" s="112">
        <v>44303</v>
      </c>
      <c r="G227" s="112">
        <v>44310</v>
      </c>
      <c r="H227" s="112">
        <v>44317</v>
      </c>
      <c r="I227" s="112">
        <v>44324</v>
      </c>
      <c r="J227" s="112">
        <v>44331</v>
      </c>
      <c r="K227" s="112">
        <v>44338</v>
      </c>
      <c r="L227" s="112">
        <v>44345</v>
      </c>
      <c r="M227" s="112">
        <v>44352</v>
      </c>
      <c r="N227" s="112">
        <v>44359</v>
      </c>
      <c r="O227" s="112">
        <v>44366</v>
      </c>
      <c r="P227" s="112">
        <v>44373</v>
      </c>
      <c r="Q227" s="112">
        <v>44380</v>
      </c>
      <c r="R227" s="112">
        <v>44387</v>
      </c>
      <c r="S227" s="112">
        <v>44394</v>
      </c>
      <c r="T227" s="112">
        <v>44401</v>
      </c>
      <c r="U227" s="112">
        <v>44408</v>
      </c>
      <c r="V227" s="112">
        <v>44415</v>
      </c>
      <c r="W227" s="112">
        <v>44422</v>
      </c>
      <c r="X227" s="112">
        <v>44429</v>
      </c>
      <c r="Y227" s="112">
        <v>44436</v>
      </c>
      <c r="Z227" s="112">
        <v>44443</v>
      </c>
      <c r="AA227" s="112">
        <v>44450</v>
      </c>
      <c r="AB227" s="112">
        <v>44457</v>
      </c>
      <c r="AC227" s="112">
        <v>44464</v>
      </c>
      <c r="AD227" s="419"/>
    </row>
    <row r="228" spans="1:30">
      <c r="C228" s="81" t="s">
        <v>34</v>
      </c>
      <c r="D228" s="85">
        <v>100</v>
      </c>
      <c r="E228" s="85">
        <v>101</v>
      </c>
      <c r="F228" s="85">
        <v>176.64</v>
      </c>
      <c r="G228" s="85">
        <v>78.540000000000006</v>
      </c>
      <c r="H228" s="85">
        <v>83.31</v>
      </c>
      <c r="I228" s="85">
        <v>105.1</v>
      </c>
      <c r="J228" s="82">
        <v>89.83</v>
      </c>
      <c r="K228" s="85">
        <v>82.28</v>
      </c>
      <c r="L228" s="82">
        <v>93.02</v>
      </c>
      <c r="M228" s="82">
        <v>109.4</v>
      </c>
      <c r="N228" s="82">
        <v>94.2</v>
      </c>
      <c r="O228" s="82">
        <v>92.85</v>
      </c>
      <c r="P228" s="82">
        <v>82.81</v>
      </c>
      <c r="Q228" s="82">
        <v>78.260000000000005</v>
      </c>
      <c r="R228" s="82">
        <v>83.22</v>
      </c>
      <c r="S228" s="82">
        <v>85.8</v>
      </c>
      <c r="T228" s="82">
        <v>63.81</v>
      </c>
      <c r="U228" s="82">
        <v>54.72</v>
      </c>
      <c r="V228" s="82">
        <v>39.14</v>
      </c>
      <c r="W228" s="82">
        <v>51.53</v>
      </c>
      <c r="X228" s="82">
        <v>32.369999999999997</v>
      </c>
      <c r="Y228" s="82">
        <v>26.72</v>
      </c>
      <c r="Z228" s="82">
        <v>39</v>
      </c>
      <c r="AA228" s="82">
        <v>21.25</v>
      </c>
      <c r="AB228" s="82">
        <v>35</v>
      </c>
      <c r="AC228" s="82">
        <v>15.59</v>
      </c>
      <c r="AD228" s="83">
        <v>1915.37</v>
      </c>
    </row>
    <row r="229" spans="1:30">
      <c r="C229" s="81" t="s">
        <v>40</v>
      </c>
      <c r="D229" s="85">
        <v>71</v>
      </c>
      <c r="E229" s="85">
        <v>102</v>
      </c>
      <c r="F229" s="85">
        <v>109.51</v>
      </c>
      <c r="G229" s="85">
        <v>68.3</v>
      </c>
      <c r="H229" s="85">
        <v>58.17</v>
      </c>
      <c r="I229" s="85">
        <v>55.08</v>
      </c>
      <c r="J229" s="85">
        <v>106.64</v>
      </c>
      <c r="K229" s="82">
        <v>74.37</v>
      </c>
      <c r="L229" s="82">
        <v>52.2</v>
      </c>
      <c r="M229" s="82">
        <v>124.99</v>
      </c>
      <c r="N229" s="82">
        <v>99.2</v>
      </c>
      <c r="O229" s="82">
        <v>69.349999999999994</v>
      </c>
      <c r="P229" s="82">
        <v>35.83</v>
      </c>
      <c r="Q229" s="82">
        <v>102.41</v>
      </c>
      <c r="R229" s="82">
        <v>66.94</v>
      </c>
      <c r="S229" s="82">
        <v>49.5</v>
      </c>
      <c r="T229" s="82">
        <v>31.41</v>
      </c>
      <c r="U229" s="82">
        <v>58.5</v>
      </c>
      <c r="V229" s="82">
        <v>120.28</v>
      </c>
      <c r="W229" s="82">
        <v>23.33</v>
      </c>
      <c r="X229" s="82">
        <v>21.56</v>
      </c>
      <c r="Y229" s="82">
        <v>28.83</v>
      </c>
      <c r="Z229" s="82">
        <v>68.17</v>
      </c>
      <c r="AA229" s="82">
        <v>18.809999999999999</v>
      </c>
      <c r="AB229" s="82">
        <v>5.84</v>
      </c>
      <c r="AC229" s="82">
        <v>6.95</v>
      </c>
      <c r="AD229" s="83">
        <v>1629.2</v>
      </c>
    </row>
    <row r="230" spans="1:30">
      <c r="C230" s="81" t="s">
        <v>338</v>
      </c>
      <c r="D230" s="85">
        <v>71</v>
      </c>
      <c r="E230" s="85">
        <v>40</v>
      </c>
      <c r="F230" s="85">
        <v>98.61</v>
      </c>
      <c r="G230" s="85">
        <v>41.9</v>
      </c>
      <c r="H230" s="85">
        <v>48.6</v>
      </c>
      <c r="I230" s="85">
        <v>79.84</v>
      </c>
      <c r="J230" s="82">
        <v>101.52</v>
      </c>
      <c r="K230" s="85">
        <v>68.28</v>
      </c>
      <c r="L230" s="82">
        <v>57.87</v>
      </c>
      <c r="M230" s="82">
        <v>66.42</v>
      </c>
      <c r="N230" s="82">
        <v>50.91</v>
      </c>
      <c r="O230" s="82">
        <v>53.29</v>
      </c>
      <c r="P230" s="82">
        <v>76.78</v>
      </c>
      <c r="Q230" s="82">
        <v>95.36</v>
      </c>
      <c r="R230" s="82">
        <v>42.48</v>
      </c>
      <c r="S230" s="82">
        <v>69.92</v>
      </c>
      <c r="T230" s="82">
        <v>87.65</v>
      </c>
      <c r="U230" s="82">
        <v>37</v>
      </c>
      <c r="V230" s="82">
        <v>36.19</v>
      </c>
      <c r="W230" s="82">
        <v>47.23</v>
      </c>
      <c r="X230" s="82">
        <v>34.51</v>
      </c>
      <c r="Y230" s="82">
        <v>33.47</v>
      </c>
      <c r="Z230" s="82">
        <v>17.579999999999998</v>
      </c>
      <c r="AA230" s="82">
        <v>17.32</v>
      </c>
      <c r="AB230" s="82">
        <v>0.19</v>
      </c>
      <c r="AC230" s="82">
        <v>4.76</v>
      </c>
      <c r="AD230" s="83">
        <v>1378.72</v>
      </c>
    </row>
    <row r="231" spans="1:30">
      <c r="C231" s="81" t="s">
        <v>39</v>
      </c>
      <c r="D231" s="85">
        <v>49</v>
      </c>
      <c r="E231" s="85">
        <v>46</v>
      </c>
      <c r="F231" s="85">
        <v>39.14</v>
      </c>
      <c r="G231" s="85">
        <v>19.11</v>
      </c>
      <c r="H231" s="85">
        <v>19.75</v>
      </c>
      <c r="I231" s="82">
        <v>32.1</v>
      </c>
      <c r="J231" s="82">
        <v>11.15</v>
      </c>
      <c r="K231" s="82">
        <v>17.37</v>
      </c>
      <c r="L231" s="82">
        <v>22.36</v>
      </c>
      <c r="M231" s="82">
        <v>26.18</v>
      </c>
      <c r="N231" s="82">
        <v>24.87</v>
      </c>
      <c r="O231" s="82">
        <v>8.23</v>
      </c>
      <c r="P231" s="82">
        <v>1.68</v>
      </c>
      <c r="Q231" s="82">
        <v>0.18</v>
      </c>
      <c r="R231" s="82">
        <v>0.19</v>
      </c>
      <c r="S231" s="82">
        <v>0</v>
      </c>
      <c r="T231" s="82">
        <v>0</v>
      </c>
      <c r="U231" s="82">
        <v>0.04</v>
      </c>
      <c r="V231" s="82">
        <v>0.47</v>
      </c>
      <c r="W231" s="82">
        <v>0</v>
      </c>
      <c r="X231" s="82">
        <v>0</v>
      </c>
      <c r="Y231" s="82">
        <v>0</v>
      </c>
      <c r="Z231" s="82">
        <v>0</v>
      </c>
      <c r="AA231" s="82">
        <v>0</v>
      </c>
      <c r="AB231" s="82">
        <v>0</v>
      </c>
      <c r="AC231" s="82">
        <v>0</v>
      </c>
      <c r="AD231" s="83">
        <v>317.82</v>
      </c>
    </row>
    <row r="232" spans="1:30">
      <c r="C232" s="81" t="s">
        <v>191</v>
      </c>
      <c r="D232" s="85">
        <v>45</v>
      </c>
      <c r="E232" s="85">
        <v>19</v>
      </c>
      <c r="F232" s="85">
        <v>48</v>
      </c>
      <c r="G232" s="85">
        <v>9</v>
      </c>
      <c r="H232" s="85">
        <v>44.82</v>
      </c>
      <c r="I232" s="82">
        <v>15.51</v>
      </c>
      <c r="J232" s="82">
        <v>45.95</v>
      </c>
      <c r="K232" s="82">
        <v>45.89</v>
      </c>
      <c r="L232" s="82">
        <v>27.18</v>
      </c>
      <c r="M232" s="82">
        <v>45.75</v>
      </c>
      <c r="N232" s="82">
        <v>32.94</v>
      </c>
      <c r="O232" s="82">
        <v>54.4</v>
      </c>
      <c r="P232" s="82">
        <v>54.51</v>
      </c>
      <c r="Q232" s="82">
        <v>29.53</v>
      </c>
      <c r="R232" s="82">
        <v>3.66</v>
      </c>
      <c r="S232" s="82">
        <v>1.1599999999999999</v>
      </c>
      <c r="T232" s="82">
        <v>0.9</v>
      </c>
      <c r="U232" s="82">
        <v>0.2</v>
      </c>
      <c r="V232" s="82">
        <v>0</v>
      </c>
      <c r="W232" s="82">
        <v>0</v>
      </c>
      <c r="X232" s="82">
        <v>1.79</v>
      </c>
      <c r="Y232" s="82">
        <v>0</v>
      </c>
      <c r="Z232" s="82">
        <v>0</v>
      </c>
      <c r="AA232" s="82">
        <v>0.38</v>
      </c>
      <c r="AB232" s="82">
        <v>0</v>
      </c>
      <c r="AC232" s="82">
        <v>0.39</v>
      </c>
      <c r="AD232" s="83">
        <v>525.95000000000005</v>
      </c>
    </row>
    <row r="233" spans="1:30">
      <c r="C233" s="81" t="s">
        <v>470</v>
      </c>
      <c r="D233" s="85">
        <v>30</v>
      </c>
      <c r="E233" s="85">
        <v>30</v>
      </c>
      <c r="F233" s="85">
        <v>46.25</v>
      </c>
      <c r="G233" s="85">
        <v>49.08</v>
      </c>
      <c r="H233" s="85">
        <v>37.08</v>
      </c>
      <c r="I233" s="82">
        <v>38.020000000000003</v>
      </c>
      <c r="J233" s="82">
        <v>42.99</v>
      </c>
      <c r="K233" s="82">
        <v>47.32</v>
      </c>
      <c r="L233" s="82">
        <v>36.31</v>
      </c>
      <c r="M233" s="82">
        <v>31.34</v>
      </c>
      <c r="N233" s="82">
        <v>31.75</v>
      </c>
      <c r="O233" s="82">
        <v>32.42</v>
      </c>
      <c r="P233" s="82">
        <v>31.74</v>
      </c>
      <c r="Q233" s="82">
        <v>36.28</v>
      </c>
      <c r="R233" s="82">
        <v>33.82</v>
      </c>
      <c r="S233" s="82">
        <v>32.36</v>
      </c>
      <c r="T233" s="82">
        <v>29.58</v>
      </c>
      <c r="U233" s="82">
        <v>21.52</v>
      </c>
      <c r="V233" s="82">
        <v>17.28</v>
      </c>
      <c r="W233" s="82">
        <v>12.38</v>
      </c>
      <c r="X233" s="82">
        <v>10.71</v>
      </c>
      <c r="Y233" s="82">
        <v>4.17</v>
      </c>
      <c r="Z233" s="82">
        <v>6.09</v>
      </c>
      <c r="AA233" s="82">
        <v>1.71</v>
      </c>
      <c r="AB233" s="82">
        <v>0.5</v>
      </c>
      <c r="AC233" s="82">
        <v>0</v>
      </c>
      <c r="AD233" s="83">
        <v>690.71</v>
      </c>
    </row>
    <row r="234" spans="1:30">
      <c r="C234" s="81" t="s">
        <v>400</v>
      </c>
      <c r="D234" s="85">
        <v>29</v>
      </c>
      <c r="E234" s="85">
        <v>35</v>
      </c>
      <c r="F234" s="85">
        <v>49.63</v>
      </c>
      <c r="G234" s="85">
        <v>44.12</v>
      </c>
      <c r="H234" s="85">
        <v>40.090000000000003</v>
      </c>
      <c r="I234" s="85">
        <v>47.39</v>
      </c>
      <c r="J234" s="85">
        <v>25.04</v>
      </c>
      <c r="K234" s="82">
        <v>35.25</v>
      </c>
      <c r="L234" s="82">
        <v>29.31</v>
      </c>
      <c r="M234" s="82">
        <v>28.01</v>
      </c>
      <c r="N234" s="82">
        <v>24.85</v>
      </c>
      <c r="O234" s="82">
        <v>21.4</v>
      </c>
      <c r="P234" s="82">
        <v>21.91</v>
      </c>
      <c r="Q234" s="82">
        <v>27.75</v>
      </c>
      <c r="R234" s="82">
        <v>28.41</v>
      </c>
      <c r="S234" s="82">
        <v>17.11</v>
      </c>
      <c r="T234" s="82">
        <v>16.7</v>
      </c>
      <c r="U234" s="82">
        <v>15.35</v>
      </c>
      <c r="V234" s="82">
        <v>19.46</v>
      </c>
      <c r="W234" s="82">
        <v>22.65</v>
      </c>
      <c r="X234" s="82">
        <v>12.96</v>
      </c>
      <c r="Y234" s="82">
        <v>10.220000000000001</v>
      </c>
      <c r="Z234" s="82">
        <v>8.27</v>
      </c>
      <c r="AA234" s="82">
        <v>1.99</v>
      </c>
      <c r="AB234" s="82">
        <v>4.03</v>
      </c>
      <c r="AC234" s="82">
        <v>4.26</v>
      </c>
      <c r="AD234" s="83">
        <v>620.15</v>
      </c>
    </row>
    <row r="235" spans="1:30">
      <c r="C235" s="81" t="s">
        <v>41</v>
      </c>
      <c r="D235" s="85">
        <v>2</v>
      </c>
      <c r="E235" s="82">
        <v>0</v>
      </c>
      <c r="F235" s="85">
        <v>6.2</v>
      </c>
      <c r="G235" s="85">
        <v>9.82</v>
      </c>
      <c r="H235" s="85">
        <v>11.93</v>
      </c>
      <c r="I235" s="82">
        <v>2.5099999999999998</v>
      </c>
      <c r="J235" s="82">
        <v>15.84</v>
      </c>
      <c r="K235" s="82">
        <v>2.84</v>
      </c>
      <c r="L235" s="82">
        <v>6.04</v>
      </c>
      <c r="M235" s="82">
        <v>5.29</v>
      </c>
      <c r="N235" s="82">
        <v>3.86</v>
      </c>
      <c r="O235" s="82">
        <v>5.87</v>
      </c>
      <c r="P235" s="82">
        <v>3.29</v>
      </c>
      <c r="Q235" s="82">
        <v>6.64</v>
      </c>
      <c r="R235" s="82">
        <v>0.62</v>
      </c>
      <c r="S235" s="82">
        <v>1.25</v>
      </c>
      <c r="T235" s="82">
        <v>0.42</v>
      </c>
      <c r="U235" s="82">
        <v>0.91</v>
      </c>
      <c r="V235" s="82">
        <v>0.15</v>
      </c>
      <c r="W235" s="82">
        <v>2.41</v>
      </c>
      <c r="X235" s="82">
        <v>0.14000000000000001</v>
      </c>
      <c r="Y235" s="82">
        <v>1.72</v>
      </c>
      <c r="Z235" s="82">
        <v>0</v>
      </c>
      <c r="AA235" s="82">
        <v>3.04</v>
      </c>
      <c r="AB235" s="82">
        <v>0.66</v>
      </c>
      <c r="AC235" s="82">
        <v>0.53</v>
      </c>
      <c r="AD235" s="83">
        <v>94</v>
      </c>
    </row>
    <row r="236" spans="1:30">
      <c r="C236" s="81" t="s">
        <v>42</v>
      </c>
      <c r="D236" s="82">
        <v>0</v>
      </c>
      <c r="E236" s="82">
        <v>0</v>
      </c>
      <c r="F236" s="85">
        <v>2.77</v>
      </c>
      <c r="G236" s="85">
        <v>1.2</v>
      </c>
      <c r="H236" s="85">
        <v>1.36</v>
      </c>
      <c r="I236" s="82">
        <v>0.38</v>
      </c>
      <c r="J236" s="82">
        <v>0.23</v>
      </c>
      <c r="K236" s="82">
        <v>0.89</v>
      </c>
      <c r="L236" s="82">
        <v>0.01</v>
      </c>
      <c r="M236" s="82">
        <v>0.68</v>
      </c>
      <c r="N236" s="82">
        <v>0.57999999999999996</v>
      </c>
      <c r="O236" s="82">
        <v>0</v>
      </c>
      <c r="P236" s="82">
        <v>0</v>
      </c>
      <c r="Q236" s="82">
        <v>0</v>
      </c>
      <c r="R236" s="82">
        <v>0</v>
      </c>
      <c r="S236" s="82">
        <v>0</v>
      </c>
      <c r="T236" s="82">
        <v>0</v>
      </c>
      <c r="U236" s="82">
        <v>0</v>
      </c>
      <c r="V236" s="82">
        <v>0</v>
      </c>
      <c r="W236" s="82">
        <v>0</v>
      </c>
      <c r="X236" s="82">
        <v>0</v>
      </c>
      <c r="Y236" s="82">
        <v>0</v>
      </c>
      <c r="Z236" s="82">
        <v>0</v>
      </c>
      <c r="AA236" s="82">
        <v>0</v>
      </c>
      <c r="AB236" s="82">
        <v>0</v>
      </c>
      <c r="AC236" s="82">
        <v>0</v>
      </c>
      <c r="AD236" s="83">
        <v>8.11</v>
      </c>
    </row>
    <row r="237" spans="1:30">
      <c r="C237" s="81" t="s">
        <v>345</v>
      </c>
      <c r="D237" s="82">
        <v>0</v>
      </c>
      <c r="E237" s="82">
        <v>0</v>
      </c>
      <c r="F237" s="82">
        <v>0.28999999999999998</v>
      </c>
      <c r="G237" s="82">
        <v>0.84</v>
      </c>
      <c r="H237" s="82">
        <v>0.18</v>
      </c>
      <c r="I237" s="82">
        <v>0</v>
      </c>
      <c r="J237" s="82">
        <v>0.32</v>
      </c>
      <c r="K237" s="82">
        <v>0.27</v>
      </c>
      <c r="L237" s="82">
        <v>3.05</v>
      </c>
      <c r="M237" s="82">
        <v>0</v>
      </c>
      <c r="N237" s="82">
        <v>2.17</v>
      </c>
      <c r="O237" s="82">
        <v>0</v>
      </c>
      <c r="P237" s="82">
        <v>0</v>
      </c>
      <c r="Q237" s="82">
        <v>0</v>
      </c>
      <c r="R237" s="82">
        <v>0</v>
      </c>
      <c r="S237" s="82">
        <v>0.65</v>
      </c>
      <c r="T237" s="82">
        <v>0</v>
      </c>
      <c r="U237" s="82">
        <v>0.24</v>
      </c>
      <c r="V237" s="82">
        <v>0</v>
      </c>
      <c r="W237" s="82">
        <v>0.21</v>
      </c>
      <c r="X237" s="82">
        <v>0</v>
      </c>
      <c r="Y237" s="82">
        <v>0.73</v>
      </c>
      <c r="Z237" s="82">
        <v>0.57999999999999996</v>
      </c>
      <c r="AA237" s="82">
        <v>0.21</v>
      </c>
      <c r="AB237" s="82">
        <v>0</v>
      </c>
      <c r="AC237" s="82">
        <v>0</v>
      </c>
      <c r="AD237" s="83">
        <v>9.75</v>
      </c>
    </row>
    <row r="238" spans="1:30">
      <c r="C238" s="81" t="s">
        <v>498</v>
      </c>
      <c r="D238" s="82">
        <v>0</v>
      </c>
      <c r="E238" s="82">
        <v>0</v>
      </c>
      <c r="F238" s="82">
        <v>0</v>
      </c>
      <c r="G238" s="82">
        <v>0</v>
      </c>
      <c r="H238" s="82">
        <v>0.14000000000000001</v>
      </c>
      <c r="I238" s="82">
        <v>0</v>
      </c>
      <c r="J238" s="82">
        <v>0</v>
      </c>
      <c r="K238" s="82">
        <v>0</v>
      </c>
      <c r="L238" s="82">
        <v>0</v>
      </c>
      <c r="M238" s="82">
        <v>0</v>
      </c>
      <c r="N238" s="82">
        <v>0</v>
      </c>
      <c r="O238" s="82">
        <v>0</v>
      </c>
      <c r="P238" s="82">
        <v>0</v>
      </c>
      <c r="Q238" s="82">
        <v>0</v>
      </c>
      <c r="R238" s="82">
        <v>0</v>
      </c>
      <c r="S238" s="82">
        <v>0</v>
      </c>
      <c r="T238" s="82">
        <v>0</v>
      </c>
      <c r="U238" s="82">
        <v>0</v>
      </c>
      <c r="V238" s="82">
        <v>0</v>
      </c>
      <c r="W238" s="82">
        <v>0</v>
      </c>
      <c r="X238" s="82">
        <v>0</v>
      </c>
      <c r="Y238" s="82">
        <v>0</v>
      </c>
      <c r="Z238" s="82">
        <v>0</v>
      </c>
      <c r="AA238" s="82">
        <v>0</v>
      </c>
      <c r="AB238" s="82">
        <v>0</v>
      </c>
      <c r="AC238" s="82">
        <v>0</v>
      </c>
      <c r="AD238" s="83">
        <v>0.14000000000000001</v>
      </c>
    </row>
    <row r="239" spans="1:30">
      <c r="C239" s="81" t="s">
        <v>497</v>
      </c>
      <c r="D239" s="82">
        <v>0</v>
      </c>
      <c r="E239" s="82">
        <v>0</v>
      </c>
      <c r="F239" s="82">
        <v>0</v>
      </c>
      <c r="G239" s="82">
        <v>0</v>
      </c>
      <c r="H239" s="82">
        <v>0.23</v>
      </c>
      <c r="I239" s="82">
        <v>0</v>
      </c>
      <c r="J239" s="82">
        <v>0</v>
      </c>
      <c r="K239" s="82">
        <v>0</v>
      </c>
      <c r="L239" s="82">
        <v>0</v>
      </c>
      <c r="M239" s="82">
        <v>0</v>
      </c>
      <c r="N239" s="82">
        <v>0</v>
      </c>
      <c r="O239" s="82">
        <v>0</v>
      </c>
      <c r="P239" s="82">
        <v>0</v>
      </c>
      <c r="Q239" s="82">
        <v>0</v>
      </c>
      <c r="R239" s="82">
        <v>0</v>
      </c>
      <c r="S239" s="82">
        <v>0</v>
      </c>
      <c r="T239" s="82">
        <v>0</v>
      </c>
      <c r="U239" s="82">
        <v>0</v>
      </c>
      <c r="V239" s="82">
        <v>0</v>
      </c>
      <c r="W239" s="82">
        <v>0</v>
      </c>
      <c r="X239" s="82">
        <v>0</v>
      </c>
      <c r="Y239" s="82">
        <v>0</v>
      </c>
      <c r="Z239" s="82">
        <v>0</v>
      </c>
      <c r="AA239" s="82">
        <v>0</v>
      </c>
      <c r="AB239" s="82">
        <v>0</v>
      </c>
      <c r="AC239" s="82">
        <v>0</v>
      </c>
      <c r="AD239" s="83">
        <v>0.23</v>
      </c>
    </row>
    <row r="240" spans="1:30">
      <c r="C240" s="81" t="s">
        <v>402</v>
      </c>
      <c r="D240" s="82">
        <v>0</v>
      </c>
      <c r="E240" s="82">
        <v>0</v>
      </c>
      <c r="F240" s="82">
        <v>0</v>
      </c>
      <c r="G240" s="82">
        <v>0</v>
      </c>
      <c r="H240" s="82">
        <v>0.05</v>
      </c>
      <c r="I240" s="82">
        <v>0</v>
      </c>
      <c r="J240" s="82">
        <v>0.92</v>
      </c>
      <c r="K240" s="82">
        <v>0</v>
      </c>
      <c r="L240" s="82">
        <v>1.1599999999999999</v>
      </c>
      <c r="M240" s="82">
        <v>0</v>
      </c>
      <c r="N240" s="82">
        <v>0.56000000000000005</v>
      </c>
      <c r="O240" s="82">
        <v>0</v>
      </c>
      <c r="P240" s="82">
        <v>0.04</v>
      </c>
      <c r="Q240" s="82">
        <v>0</v>
      </c>
      <c r="R240" s="82">
        <v>2.1</v>
      </c>
      <c r="S240" s="82">
        <v>0.05</v>
      </c>
      <c r="T240" s="82">
        <v>0.26</v>
      </c>
      <c r="U240" s="82">
        <v>0.52</v>
      </c>
      <c r="V240" s="82">
        <v>1.65</v>
      </c>
      <c r="W240" s="82">
        <v>0</v>
      </c>
      <c r="X240" s="82">
        <v>0.82</v>
      </c>
      <c r="Y240" s="82">
        <v>0.02</v>
      </c>
      <c r="Z240" s="82">
        <v>0.01</v>
      </c>
      <c r="AA240" s="82">
        <v>0</v>
      </c>
      <c r="AB240" s="82">
        <v>0</v>
      </c>
      <c r="AC240" s="82">
        <v>0</v>
      </c>
      <c r="AD240" s="83">
        <v>8.17</v>
      </c>
    </row>
    <row r="241" spans="1:30">
      <c r="C241" s="81" t="s">
        <v>410</v>
      </c>
      <c r="D241" s="82">
        <v>0</v>
      </c>
      <c r="E241" s="82">
        <v>0</v>
      </c>
      <c r="F241" s="82">
        <v>0</v>
      </c>
      <c r="G241" s="82">
        <v>0</v>
      </c>
      <c r="H241" s="82">
        <v>0</v>
      </c>
      <c r="I241" s="82">
        <v>0</v>
      </c>
      <c r="J241" s="82">
        <v>0.06</v>
      </c>
      <c r="K241" s="82">
        <v>0</v>
      </c>
      <c r="L241" s="82">
        <v>0.73</v>
      </c>
      <c r="M241" s="82">
        <v>0.34</v>
      </c>
      <c r="N241" s="82">
        <v>1.78</v>
      </c>
      <c r="O241" s="82">
        <v>0.01</v>
      </c>
      <c r="P241" s="82">
        <v>2.0099999999999998</v>
      </c>
      <c r="Q241" s="82">
        <v>0.69</v>
      </c>
      <c r="R241" s="82">
        <v>0</v>
      </c>
      <c r="S241" s="82">
        <v>0</v>
      </c>
      <c r="T241" s="82">
        <v>0</v>
      </c>
      <c r="U241" s="82">
        <v>0</v>
      </c>
      <c r="V241" s="82">
        <v>0</v>
      </c>
      <c r="W241" s="82">
        <v>0.11</v>
      </c>
      <c r="X241" s="82">
        <v>0</v>
      </c>
      <c r="Y241" s="82">
        <v>0</v>
      </c>
      <c r="Z241" s="82">
        <v>0</v>
      </c>
      <c r="AA241" s="82">
        <v>0.2</v>
      </c>
      <c r="AB241" s="82">
        <v>0</v>
      </c>
      <c r="AC241" s="82">
        <v>0</v>
      </c>
      <c r="AD241" s="83">
        <v>5.93</v>
      </c>
    </row>
    <row r="242" spans="1:30">
      <c r="C242" s="81" t="s">
        <v>401</v>
      </c>
      <c r="D242" s="82">
        <v>0</v>
      </c>
      <c r="E242" s="82">
        <v>0</v>
      </c>
      <c r="F242" s="82">
        <v>0</v>
      </c>
      <c r="G242" s="82">
        <v>0</v>
      </c>
      <c r="H242" s="82">
        <v>0.19</v>
      </c>
      <c r="I242" s="82">
        <v>0</v>
      </c>
      <c r="J242" s="82">
        <v>0.5</v>
      </c>
      <c r="K242" s="82">
        <v>0</v>
      </c>
      <c r="L242" s="82">
        <v>3.01</v>
      </c>
      <c r="M242" s="82">
        <v>0.02</v>
      </c>
      <c r="N242" s="82">
        <v>0.05</v>
      </c>
      <c r="O242" s="82">
        <v>0.32</v>
      </c>
      <c r="P242" s="82">
        <v>0.09</v>
      </c>
      <c r="Q242" s="82">
        <v>0.26</v>
      </c>
      <c r="R242" s="82">
        <v>2.6</v>
      </c>
      <c r="S242" s="82">
        <v>0.04</v>
      </c>
      <c r="T242" s="82">
        <v>0.5</v>
      </c>
      <c r="U242" s="82">
        <v>0.36</v>
      </c>
      <c r="V242" s="82">
        <v>1.76</v>
      </c>
      <c r="W242" s="82">
        <v>0</v>
      </c>
      <c r="X242" s="82">
        <v>0.78</v>
      </c>
      <c r="Y242" s="82">
        <v>0</v>
      </c>
      <c r="Z242" s="82">
        <v>0.01</v>
      </c>
      <c r="AA242" s="82">
        <v>0</v>
      </c>
      <c r="AB242" s="82">
        <v>0</v>
      </c>
      <c r="AC242" s="82">
        <v>0</v>
      </c>
      <c r="AD242" s="83">
        <v>10.5</v>
      </c>
    </row>
    <row r="243" spans="1:30">
      <c r="C243" s="84" t="s">
        <v>38</v>
      </c>
      <c r="D243" s="83">
        <v>397</v>
      </c>
      <c r="E243" s="83">
        <v>373</v>
      </c>
      <c r="F243" s="83">
        <v>577.04999999999995</v>
      </c>
      <c r="G243" s="83">
        <v>321.92</v>
      </c>
      <c r="H243" s="83">
        <v>345.93</v>
      </c>
      <c r="I243" s="83">
        <v>375.91</v>
      </c>
      <c r="J243" s="83">
        <v>440.98</v>
      </c>
      <c r="K243" s="83">
        <v>374.76</v>
      </c>
      <c r="L243" s="83">
        <v>332.24</v>
      </c>
      <c r="M243" s="83">
        <v>438.42</v>
      </c>
      <c r="N243" s="83">
        <v>367.73</v>
      </c>
      <c r="O243" s="83">
        <v>338.15</v>
      </c>
      <c r="P243" s="83">
        <v>310.7</v>
      </c>
      <c r="Q243" s="83">
        <v>377.36</v>
      </c>
      <c r="R243" s="83">
        <v>264.05</v>
      </c>
      <c r="S243" s="83">
        <v>257.83999999999997</v>
      </c>
      <c r="T243" s="83">
        <v>231.23</v>
      </c>
      <c r="U243" s="83">
        <v>189.37</v>
      </c>
      <c r="V243" s="83">
        <v>236.39</v>
      </c>
      <c r="W243" s="83">
        <v>159.86000000000001</v>
      </c>
      <c r="X243" s="83">
        <v>115.64</v>
      </c>
      <c r="Y243" s="83">
        <v>105.88</v>
      </c>
      <c r="Z243" s="83">
        <v>139.71</v>
      </c>
      <c r="AA243" s="83">
        <v>64.91</v>
      </c>
      <c r="AB243" s="83">
        <v>46.23</v>
      </c>
      <c r="AC243" s="83">
        <v>32.479999999999997</v>
      </c>
      <c r="AD243" s="83">
        <v>7214.75</v>
      </c>
    </row>
    <row r="244" spans="1:30">
      <c r="D244" s="55">
        <f>D230+D233+D241</f>
        <v>101</v>
      </c>
      <c r="E244" s="55">
        <f t="shared" ref="E244:W244" si="6">E230+E233+E241</f>
        <v>70</v>
      </c>
      <c r="F244" s="55">
        <f t="shared" si="6"/>
        <v>144.86000000000001</v>
      </c>
      <c r="G244" s="55">
        <f t="shared" si="6"/>
        <v>90.97999999999999</v>
      </c>
      <c r="H244" s="55">
        <f t="shared" si="6"/>
        <v>85.68</v>
      </c>
      <c r="I244" s="55">
        <f t="shared" si="6"/>
        <v>117.86000000000001</v>
      </c>
      <c r="J244" s="55">
        <f t="shared" si="6"/>
        <v>144.57</v>
      </c>
      <c r="K244" s="55">
        <f t="shared" si="6"/>
        <v>115.6</v>
      </c>
      <c r="L244" s="55">
        <f t="shared" si="6"/>
        <v>94.910000000000011</v>
      </c>
      <c r="M244" s="55">
        <f t="shared" si="6"/>
        <v>98.100000000000009</v>
      </c>
      <c r="N244" s="55">
        <f t="shared" si="6"/>
        <v>84.44</v>
      </c>
      <c r="O244" s="55">
        <f t="shared" si="6"/>
        <v>85.720000000000013</v>
      </c>
      <c r="P244" s="55">
        <f t="shared" si="6"/>
        <v>110.53</v>
      </c>
      <c r="Q244" s="55">
        <f t="shared" si="6"/>
        <v>132.32999999999998</v>
      </c>
      <c r="R244" s="55">
        <f t="shared" si="6"/>
        <v>76.3</v>
      </c>
      <c r="S244" s="55">
        <f t="shared" si="6"/>
        <v>102.28</v>
      </c>
      <c r="T244" s="55">
        <f t="shared" si="6"/>
        <v>117.23</v>
      </c>
      <c r="U244" s="55">
        <f t="shared" si="6"/>
        <v>58.519999999999996</v>
      </c>
      <c r="V244" s="55">
        <f t="shared" si="6"/>
        <v>53.47</v>
      </c>
      <c r="W244" s="55">
        <f t="shared" si="6"/>
        <v>59.72</v>
      </c>
    </row>
    <row r="246" spans="1:30" ht="12.75">
      <c r="C246" s="418" t="s">
        <v>37</v>
      </c>
      <c r="D246" s="257">
        <v>202111</v>
      </c>
      <c r="E246" s="257">
        <v>202112</v>
      </c>
      <c r="F246" s="257">
        <v>202113</v>
      </c>
      <c r="G246" s="257">
        <v>202114</v>
      </c>
      <c r="H246" s="257">
        <v>202115</v>
      </c>
      <c r="I246" s="257">
        <v>202116</v>
      </c>
      <c r="J246" s="257">
        <v>202117</v>
      </c>
      <c r="K246" s="257">
        <v>202118</v>
      </c>
      <c r="L246" s="257">
        <v>202119</v>
      </c>
      <c r="M246" s="257">
        <v>202120</v>
      </c>
      <c r="N246" s="257">
        <v>202121</v>
      </c>
      <c r="O246" s="257">
        <v>202122</v>
      </c>
      <c r="P246" s="257">
        <v>202123</v>
      </c>
      <c r="Q246" s="257">
        <v>202124</v>
      </c>
      <c r="R246" s="257">
        <v>202125</v>
      </c>
      <c r="S246" s="257">
        <v>202126</v>
      </c>
      <c r="T246" s="257">
        <v>202127</v>
      </c>
      <c r="U246" s="257">
        <v>202128</v>
      </c>
      <c r="V246" s="257">
        <v>202129</v>
      </c>
      <c r="W246" s="257">
        <v>202130</v>
      </c>
      <c r="X246" s="257">
        <v>202131</v>
      </c>
      <c r="Y246" s="257">
        <v>202132</v>
      </c>
      <c r="Z246" s="257">
        <v>202133</v>
      </c>
      <c r="AA246" s="257">
        <v>202134</v>
      </c>
      <c r="AB246" s="257">
        <v>202135</v>
      </c>
      <c r="AC246" s="257">
        <v>202136</v>
      </c>
      <c r="AD246" s="418" t="s">
        <v>38</v>
      </c>
    </row>
    <row r="247" spans="1:30" ht="12.75">
      <c r="A247" s="113">
        <v>44298</v>
      </c>
      <c r="C247" s="419"/>
      <c r="D247" s="112">
        <v>44296</v>
      </c>
      <c r="E247" s="112">
        <v>44303</v>
      </c>
      <c r="F247" s="112">
        <v>44310</v>
      </c>
      <c r="G247" s="112">
        <v>44317</v>
      </c>
      <c r="H247" s="112">
        <v>44324</v>
      </c>
      <c r="I247" s="112">
        <v>44331</v>
      </c>
      <c r="J247" s="112">
        <v>44338</v>
      </c>
      <c r="K247" s="112">
        <v>44345</v>
      </c>
      <c r="L247" s="112">
        <v>44352</v>
      </c>
      <c r="M247" s="112">
        <v>44359</v>
      </c>
      <c r="N247" s="112">
        <v>44366</v>
      </c>
      <c r="O247" s="112">
        <v>44373</v>
      </c>
      <c r="P247" s="112">
        <v>44380</v>
      </c>
      <c r="Q247" s="112">
        <v>44387</v>
      </c>
      <c r="R247" s="112">
        <v>44394</v>
      </c>
      <c r="S247" s="112">
        <v>44401</v>
      </c>
      <c r="T247" s="112">
        <v>44408</v>
      </c>
      <c r="U247" s="112">
        <v>44415</v>
      </c>
      <c r="V247" s="112">
        <v>44422</v>
      </c>
      <c r="W247" s="112">
        <v>44429</v>
      </c>
      <c r="X247" s="112">
        <v>44436</v>
      </c>
      <c r="Y247" s="112">
        <v>44443</v>
      </c>
      <c r="Z247" s="112">
        <v>44450</v>
      </c>
      <c r="AA247" s="112">
        <v>44457</v>
      </c>
      <c r="AB247" s="112">
        <v>44464</v>
      </c>
      <c r="AC247" s="112">
        <v>44471</v>
      </c>
      <c r="AD247" s="419"/>
    </row>
    <row r="248" spans="1:30">
      <c r="C248" s="81" t="s">
        <v>40</v>
      </c>
      <c r="D248" s="85">
        <v>161</v>
      </c>
      <c r="E248" s="85">
        <v>58</v>
      </c>
      <c r="F248" s="85">
        <v>73.09</v>
      </c>
      <c r="G248" s="85">
        <v>52.92</v>
      </c>
      <c r="H248" s="85">
        <v>75.48</v>
      </c>
      <c r="I248" s="85">
        <v>115.92</v>
      </c>
      <c r="J248" s="82">
        <v>78.78</v>
      </c>
      <c r="K248" s="82">
        <v>51.07</v>
      </c>
      <c r="L248" s="82">
        <v>127.79</v>
      </c>
      <c r="M248" s="82">
        <v>109.7</v>
      </c>
      <c r="N248" s="82">
        <v>68.47</v>
      </c>
      <c r="O248" s="82">
        <v>39.65</v>
      </c>
      <c r="P248" s="82">
        <v>103.61</v>
      </c>
      <c r="Q248" s="82">
        <v>57.32</v>
      </c>
      <c r="R248" s="82">
        <v>59.52</v>
      </c>
      <c r="S248" s="82">
        <v>35.49</v>
      </c>
      <c r="T248" s="82">
        <v>66.06</v>
      </c>
      <c r="U248" s="82">
        <v>121.17</v>
      </c>
      <c r="V248" s="82">
        <v>26.01</v>
      </c>
      <c r="W248" s="82">
        <v>21.56</v>
      </c>
      <c r="X248" s="82">
        <v>29.48</v>
      </c>
      <c r="Y248" s="82">
        <v>68.63</v>
      </c>
      <c r="Z248" s="82">
        <v>18.809999999999999</v>
      </c>
      <c r="AA248" s="82">
        <v>5.9</v>
      </c>
      <c r="AB248" s="82">
        <v>6.95</v>
      </c>
      <c r="AC248" s="82">
        <v>36.880000000000003</v>
      </c>
      <c r="AD248" s="83">
        <v>1669.25</v>
      </c>
    </row>
    <row r="249" spans="1:30">
      <c r="C249" s="81" t="s">
        <v>34</v>
      </c>
      <c r="D249" s="85">
        <v>103</v>
      </c>
      <c r="E249" s="85">
        <v>165</v>
      </c>
      <c r="F249" s="85">
        <v>131.76</v>
      </c>
      <c r="G249" s="85">
        <v>76.06</v>
      </c>
      <c r="H249" s="85">
        <v>63.58</v>
      </c>
      <c r="I249" s="85">
        <v>93.06</v>
      </c>
      <c r="J249" s="85">
        <v>80.77</v>
      </c>
      <c r="K249" s="82">
        <v>111.78</v>
      </c>
      <c r="L249" s="82">
        <v>126.57</v>
      </c>
      <c r="M249" s="82">
        <v>95.22</v>
      </c>
      <c r="N249" s="82">
        <v>88.3</v>
      </c>
      <c r="O249" s="82">
        <v>84.54</v>
      </c>
      <c r="P249" s="82">
        <v>79.59</v>
      </c>
      <c r="Q249" s="82">
        <v>85.46</v>
      </c>
      <c r="R249" s="82">
        <v>98.43</v>
      </c>
      <c r="S249" s="82">
        <v>77.89</v>
      </c>
      <c r="T249" s="82">
        <v>63.29</v>
      </c>
      <c r="U249" s="82">
        <v>48.89</v>
      </c>
      <c r="V249" s="82">
        <v>57.79</v>
      </c>
      <c r="W249" s="82">
        <v>48.9</v>
      </c>
      <c r="X249" s="82">
        <v>35.93</v>
      </c>
      <c r="Y249" s="82">
        <v>50.85</v>
      </c>
      <c r="Z249" s="82">
        <v>54.75</v>
      </c>
      <c r="AA249" s="82">
        <v>33.31</v>
      </c>
      <c r="AB249" s="82">
        <v>20.12</v>
      </c>
      <c r="AC249" s="82">
        <v>12.22</v>
      </c>
      <c r="AD249" s="83">
        <v>1987.03</v>
      </c>
    </row>
    <row r="250" spans="1:30">
      <c r="C250" s="81" t="s">
        <v>338</v>
      </c>
      <c r="D250" s="85">
        <v>39</v>
      </c>
      <c r="E250" s="85">
        <v>77</v>
      </c>
      <c r="F250" s="85">
        <v>53.82</v>
      </c>
      <c r="G250" s="85">
        <v>40.26</v>
      </c>
      <c r="H250" s="85">
        <v>73.010000000000005</v>
      </c>
      <c r="I250" s="82">
        <v>84.16</v>
      </c>
      <c r="J250" s="85">
        <v>63.39</v>
      </c>
      <c r="K250" s="82">
        <v>80.48</v>
      </c>
      <c r="L250" s="82">
        <v>68.39</v>
      </c>
      <c r="M250" s="82">
        <v>61.2</v>
      </c>
      <c r="N250" s="82">
        <v>68.569999999999993</v>
      </c>
      <c r="O250" s="82">
        <v>91.66</v>
      </c>
      <c r="P250" s="82">
        <v>95.36</v>
      </c>
      <c r="Q250" s="82">
        <v>39.31</v>
      </c>
      <c r="R250" s="82">
        <v>79.010000000000005</v>
      </c>
      <c r="S250" s="82">
        <v>85.16</v>
      </c>
      <c r="T250" s="82">
        <v>42.85</v>
      </c>
      <c r="U250" s="82">
        <v>52.58</v>
      </c>
      <c r="V250" s="82">
        <v>49.85</v>
      </c>
      <c r="W250" s="82">
        <v>38.06</v>
      </c>
      <c r="X250" s="82">
        <v>33.49</v>
      </c>
      <c r="Y250" s="82">
        <v>17.579999999999998</v>
      </c>
      <c r="Z250" s="82">
        <v>19.399999999999999</v>
      </c>
      <c r="AA250" s="82">
        <v>5.09</v>
      </c>
      <c r="AB250" s="82">
        <v>4.76</v>
      </c>
      <c r="AC250" s="82">
        <v>9.4600000000000009</v>
      </c>
      <c r="AD250" s="83">
        <v>1372.91</v>
      </c>
    </row>
    <row r="251" spans="1:30">
      <c r="C251" s="81" t="s">
        <v>400</v>
      </c>
      <c r="D251" s="85">
        <v>36</v>
      </c>
      <c r="E251" s="85">
        <v>42</v>
      </c>
      <c r="F251" s="85">
        <v>36.46</v>
      </c>
      <c r="G251" s="85">
        <v>37.35</v>
      </c>
      <c r="H251" s="85">
        <v>42.05</v>
      </c>
      <c r="I251" s="85">
        <v>25.84</v>
      </c>
      <c r="J251" s="85">
        <v>32.5</v>
      </c>
      <c r="K251" s="85">
        <v>33.39</v>
      </c>
      <c r="L251" s="82">
        <v>30.09</v>
      </c>
      <c r="M251" s="82">
        <v>27.96</v>
      </c>
      <c r="N251" s="82">
        <v>23.36</v>
      </c>
      <c r="O251" s="82">
        <v>26.14</v>
      </c>
      <c r="P251" s="82">
        <v>25.85</v>
      </c>
      <c r="Q251" s="82">
        <v>24.78</v>
      </c>
      <c r="R251" s="82">
        <v>18.95</v>
      </c>
      <c r="S251" s="82">
        <v>20.34</v>
      </c>
      <c r="T251" s="82">
        <v>15.35</v>
      </c>
      <c r="U251" s="82">
        <v>18.440000000000001</v>
      </c>
      <c r="V251" s="82">
        <v>30.55</v>
      </c>
      <c r="W251" s="82">
        <v>15.96</v>
      </c>
      <c r="X251" s="82">
        <v>9.2100000000000009</v>
      </c>
      <c r="Y251" s="82">
        <v>8.39</v>
      </c>
      <c r="Z251" s="82">
        <v>3.97</v>
      </c>
      <c r="AA251" s="82">
        <v>4.03</v>
      </c>
      <c r="AB251" s="82">
        <v>1.3</v>
      </c>
      <c r="AC251" s="82">
        <v>2.0299999999999998</v>
      </c>
      <c r="AD251" s="83">
        <v>592.32000000000005</v>
      </c>
    </row>
    <row r="252" spans="1:30">
      <c r="C252" s="81" t="s">
        <v>39</v>
      </c>
      <c r="D252" s="85">
        <v>35</v>
      </c>
      <c r="E252" s="85">
        <v>12</v>
      </c>
      <c r="F252" s="85">
        <v>50.96</v>
      </c>
      <c r="G252" s="85">
        <v>30.16</v>
      </c>
      <c r="H252" s="85">
        <v>45.66</v>
      </c>
      <c r="I252" s="82">
        <v>19.46</v>
      </c>
      <c r="J252" s="82">
        <v>17.66</v>
      </c>
      <c r="K252" s="82">
        <v>23.65</v>
      </c>
      <c r="L252" s="82">
        <v>40.26</v>
      </c>
      <c r="M252" s="82">
        <v>57.01</v>
      </c>
      <c r="N252" s="82">
        <v>29.87</v>
      </c>
      <c r="O252" s="82">
        <v>9.8800000000000008</v>
      </c>
      <c r="P252" s="82">
        <v>1.84</v>
      </c>
      <c r="Q252" s="82">
        <v>2.0699999999999998</v>
      </c>
      <c r="R252" s="82">
        <v>0</v>
      </c>
      <c r="S252" s="82">
        <v>0</v>
      </c>
      <c r="T252" s="82">
        <v>0.04</v>
      </c>
      <c r="U252" s="82">
        <v>0.47</v>
      </c>
      <c r="V252" s="82">
        <v>0</v>
      </c>
      <c r="W252" s="82">
        <v>0</v>
      </c>
      <c r="X252" s="82">
        <v>0</v>
      </c>
      <c r="Y252" s="82">
        <v>0</v>
      </c>
      <c r="Z252" s="82">
        <v>0</v>
      </c>
      <c r="AA252" s="82">
        <v>0</v>
      </c>
      <c r="AB252" s="82">
        <v>0</v>
      </c>
      <c r="AC252" s="82">
        <v>0</v>
      </c>
      <c r="AD252" s="83">
        <v>375.98</v>
      </c>
    </row>
    <row r="253" spans="1:30">
      <c r="C253" s="81" t="s">
        <v>470</v>
      </c>
      <c r="D253" s="85">
        <v>28</v>
      </c>
      <c r="E253" s="85">
        <v>38</v>
      </c>
      <c r="F253" s="85">
        <v>62.89</v>
      </c>
      <c r="G253" s="85">
        <v>34.520000000000003</v>
      </c>
      <c r="H253" s="85">
        <v>28</v>
      </c>
      <c r="I253" s="85">
        <v>49.87</v>
      </c>
      <c r="J253" s="82">
        <v>47.8</v>
      </c>
      <c r="K253" s="82">
        <v>37.69</v>
      </c>
      <c r="L253" s="82">
        <v>31.69</v>
      </c>
      <c r="M253" s="82">
        <v>24.97</v>
      </c>
      <c r="N253" s="82">
        <v>32.83</v>
      </c>
      <c r="O253" s="82">
        <v>31.93</v>
      </c>
      <c r="P253" s="82">
        <v>34.630000000000003</v>
      </c>
      <c r="Q253" s="82">
        <v>41.11</v>
      </c>
      <c r="R253" s="82">
        <v>35.5</v>
      </c>
      <c r="S253" s="82">
        <v>32.99</v>
      </c>
      <c r="T253" s="82">
        <v>28.67</v>
      </c>
      <c r="U253" s="82">
        <v>19.64</v>
      </c>
      <c r="V253" s="82">
        <v>16.95</v>
      </c>
      <c r="W253" s="82">
        <v>11.5</v>
      </c>
      <c r="X253" s="82">
        <v>8.99</v>
      </c>
      <c r="Y253" s="82">
        <v>9.3800000000000008</v>
      </c>
      <c r="Z253" s="82">
        <v>3.99</v>
      </c>
      <c r="AA253" s="82">
        <v>2.48</v>
      </c>
      <c r="AB253" s="82">
        <v>0</v>
      </c>
      <c r="AC253" s="82">
        <v>0.59</v>
      </c>
      <c r="AD253" s="83">
        <v>694.6</v>
      </c>
    </row>
    <row r="254" spans="1:30">
      <c r="C254" s="81" t="s">
        <v>191</v>
      </c>
      <c r="D254" s="85">
        <v>19</v>
      </c>
      <c r="E254" s="85">
        <v>48</v>
      </c>
      <c r="F254" s="85">
        <v>21</v>
      </c>
      <c r="G254" s="85">
        <v>34.96</v>
      </c>
      <c r="H254" s="85">
        <v>26.4</v>
      </c>
      <c r="I254" s="82">
        <v>22.9</v>
      </c>
      <c r="J254" s="82">
        <v>46.67</v>
      </c>
      <c r="K254" s="82">
        <v>24.84</v>
      </c>
      <c r="L254" s="82">
        <v>50.48</v>
      </c>
      <c r="M254" s="82">
        <v>49.42</v>
      </c>
      <c r="N254" s="82">
        <v>66.959999999999994</v>
      </c>
      <c r="O254" s="82">
        <v>101.94</v>
      </c>
      <c r="P254" s="82">
        <v>86.21</v>
      </c>
      <c r="Q254" s="82">
        <v>23.3</v>
      </c>
      <c r="R254" s="82">
        <v>13.41</v>
      </c>
      <c r="S254" s="82">
        <v>3.8</v>
      </c>
      <c r="T254" s="82">
        <v>0.44</v>
      </c>
      <c r="U254" s="82">
        <v>0</v>
      </c>
      <c r="V254" s="82">
        <v>0</v>
      </c>
      <c r="W254" s="82">
        <v>1.79</v>
      </c>
      <c r="X254" s="82">
        <v>0</v>
      </c>
      <c r="Y254" s="82">
        <v>0</v>
      </c>
      <c r="Z254" s="82">
        <v>0.38</v>
      </c>
      <c r="AA254" s="82">
        <v>0</v>
      </c>
      <c r="AB254" s="82">
        <v>0.39</v>
      </c>
      <c r="AC254" s="82">
        <v>0</v>
      </c>
      <c r="AD254" s="83">
        <v>642.26</v>
      </c>
    </row>
    <row r="255" spans="1:30">
      <c r="C255" s="81" t="s">
        <v>41</v>
      </c>
      <c r="D255" s="85">
        <v>3</v>
      </c>
      <c r="E255" s="85">
        <v>3</v>
      </c>
      <c r="F255" s="85">
        <v>7</v>
      </c>
      <c r="G255" s="85">
        <v>13.59</v>
      </c>
      <c r="H255" s="85">
        <v>8.92</v>
      </c>
      <c r="I255" s="85">
        <v>12.58</v>
      </c>
      <c r="J255" s="82">
        <v>3.77</v>
      </c>
      <c r="K255" s="82">
        <v>3.84</v>
      </c>
      <c r="L255" s="82">
        <v>5.29</v>
      </c>
      <c r="M255" s="82">
        <v>5.58</v>
      </c>
      <c r="N255" s="82">
        <v>3.91</v>
      </c>
      <c r="O255" s="82">
        <v>3.78</v>
      </c>
      <c r="P255" s="82">
        <v>7.03</v>
      </c>
      <c r="Q255" s="82">
        <v>0.62</v>
      </c>
      <c r="R255" s="82">
        <v>1.96</v>
      </c>
      <c r="S255" s="82">
        <v>0.42</v>
      </c>
      <c r="T255" s="82">
        <v>1.1200000000000001</v>
      </c>
      <c r="U255" s="82">
        <v>0.15</v>
      </c>
      <c r="V255" s="82">
        <v>1.89</v>
      </c>
      <c r="W255" s="82">
        <v>0.14000000000000001</v>
      </c>
      <c r="X255" s="82">
        <v>1.67</v>
      </c>
      <c r="Y255" s="82">
        <v>0</v>
      </c>
      <c r="Z255" s="82">
        <v>3.03</v>
      </c>
      <c r="AA255" s="82">
        <v>0.66</v>
      </c>
      <c r="AB255" s="82">
        <v>1.39</v>
      </c>
      <c r="AC255" s="82">
        <v>0</v>
      </c>
      <c r="AD255" s="83">
        <v>94.33</v>
      </c>
    </row>
    <row r="256" spans="1:30">
      <c r="C256" s="81" t="s">
        <v>42</v>
      </c>
      <c r="D256" s="82">
        <v>0</v>
      </c>
      <c r="E256" s="85">
        <v>1</v>
      </c>
      <c r="F256" s="85">
        <v>1.2</v>
      </c>
      <c r="G256" s="85">
        <v>1.36</v>
      </c>
      <c r="H256" s="82">
        <v>0.39</v>
      </c>
      <c r="I256" s="82">
        <v>0.23</v>
      </c>
      <c r="J256" s="82">
        <v>0.89</v>
      </c>
      <c r="K256" s="82">
        <v>0.01</v>
      </c>
      <c r="L256" s="82">
        <v>0.68</v>
      </c>
      <c r="M256" s="82">
        <v>0.57999999999999996</v>
      </c>
      <c r="N256" s="82">
        <v>0.57999999999999996</v>
      </c>
      <c r="O256" s="82">
        <v>0</v>
      </c>
      <c r="P256" s="82">
        <v>0</v>
      </c>
      <c r="Q256" s="82">
        <v>0</v>
      </c>
      <c r="R256" s="82">
        <v>0</v>
      </c>
      <c r="S256" s="82">
        <v>0</v>
      </c>
      <c r="T256" s="82">
        <v>0</v>
      </c>
      <c r="U256" s="82">
        <v>0</v>
      </c>
      <c r="V256" s="82">
        <v>0</v>
      </c>
      <c r="W256" s="82">
        <v>0</v>
      </c>
      <c r="X256" s="82">
        <v>0</v>
      </c>
      <c r="Y256" s="82">
        <v>0</v>
      </c>
      <c r="Z256" s="82">
        <v>0</v>
      </c>
      <c r="AA256" s="82">
        <v>0</v>
      </c>
      <c r="AB256" s="82">
        <v>0</v>
      </c>
      <c r="AC256" s="82">
        <v>0</v>
      </c>
      <c r="AD256" s="83">
        <v>6.93</v>
      </c>
    </row>
    <row r="257" spans="1:30">
      <c r="C257" s="81" t="s">
        <v>345</v>
      </c>
      <c r="D257" s="82">
        <v>0</v>
      </c>
      <c r="E257" s="82">
        <v>0</v>
      </c>
      <c r="F257" s="82">
        <v>0.84</v>
      </c>
      <c r="G257" s="82">
        <v>0.18</v>
      </c>
      <c r="H257" s="82">
        <v>0</v>
      </c>
      <c r="I257" s="82">
        <v>0.22</v>
      </c>
      <c r="J257" s="82">
        <v>0.37</v>
      </c>
      <c r="K257" s="82">
        <v>3.05</v>
      </c>
      <c r="L257" s="82">
        <v>0</v>
      </c>
      <c r="M257" s="82">
        <v>2.2799999999999998</v>
      </c>
      <c r="N257" s="82">
        <v>0</v>
      </c>
      <c r="O257" s="82">
        <v>0.14000000000000001</v>
      </c>
      <c r="P257" s="82">
        <v>0</v>
      </c>
      <c r="Q257" s="82">
        <v>0</v>
      </c>
      <c r="R257" s="82">
        <v>0.67</v>
      </c>
      <c r="S257" s="82">
        <v>0</v>
      </c>
      <c r="T257" s="82">
        <v>0.57999999999999996</v>
      </c>
      <c r="U257" s="82">
        <v>0</v>
      </c>
      <c r="V257" s="82">
        <v>0.21</v>
      </c>
      <c r="W257" s="82">
        <v>0</v>
      </c>
      <c r="X257" s="82">
        <v>0.73</v>
      </c>
      <c r="Y257" s="82">
        <v>0.57999999999999996</v>
      </c>
      <c r="Z257" s="82">
        <v>0.21</v>
      </c>
      <c r="AA257" s="82">
        <v>0</v>
      </c>
      <c r="AB257" s="82">
        <v>0</v>
      </c>
      <c r="AC257" s="82">
        <v>0.45</v>
      </c>
      <c r="AD257" s="83">
        <v>10.53</v>
      </c>
    </row>
    <row r="258" spans="1:30">
      <c r="C258" s="81" t="s">
        <v>498</v>
      </c>
      <c r="D258" s="82">
        <v>0</v>
      </c>
      <c r="E258" s="82">
        <v>0</v>
      </c>
      <c r="F258" s="82">
        <v>0</v>
      </c>
      <c r="G258" s="82">
        <v>0.21</v>
      </c>
      <c r="H258" s="82">
        <v>0</v>
      </c>
      <c r="I258" s="82">
        <v>0</v>
      </c>
      <c r="J258" s="82">
        <v>0</v>
      </c>
      <c r="K258" s="82">
        <v>0</v>
      </c>
      <c r="L258" s="82">
        <v>0</v>
      </c>
      <c r="M258" s="82">
        <v>0</v>
      </c>
      <c r="N258" s="82">
        <v>0</v>
      </c>
      <c r="O258" s="82">
        <v>0</v>
      </c>
      <c r="P258" s="82">
        <v>0</v>
      </c>
      <c r="Q258" s="82">
        <v>0</v>
      </c>
      <c r="R258" s="82">
        <v>0</v>
      </c>
      <c r="S258" s="82">
        <v>0</v>
      </c>
      <c r="T258" s="82">
        <v>0</v>
      </c>
      <c r="U258" s="82">
        <v>0</v>
      </c>
      <c r="V258" s="82">
        <v>0</v>
      </c>
      <c r="W258" s="82">
        <v>0</v>
      </c>
      <c r="X258" s="82">
        <v>0</v>
      </c>
      <c r="Y258" s="82">
        <v>0</v>
      </c>
      <c r="Z258" s="82">
        <v>0</v>
      </c>
      <c r="AA258" s="82">
        <v>0</v>
      </c>
      <c r="AB258" s="82">
        <v>0</v>
      </c>
      <c r="AC258" s="82">
        <v>0</v>
      </c>
      <c r="AD258" s="83">
        <v>0.21</v>
      </c>
    </row>
    <row r="259" spans="1:30">
      <c r="C259" s="81" t="s">
        <v>497</v>
      </c>
      <c r="D259" s="82">
        <v>0</v>
      </c>
      <c r="E259" s="82">
        <v>0</v>
      </c>
      <c r="F259" s="82">
        <v>0</v>
      </c>
      <c r="G259" s="82">
        <v>0.79</v>
      </c>
      <c r="H259" s="82">
        <v>0</v>
      </c>
      <c r="I259" s="82">
        <v>0</v>
      </c>
      <c r="J259" s="82">
        <v>0</v>
      </c>
      <c r="K259" s="82">
        <v>0</v>
      </c>
      <c r="L259" s="82">
        <v>0</v>
      </c>
      <c r="M259" s="82">
        <v>0</v>
      </c>
      <c r="N259" s="82">
        <v>0</v>
      </c>
      <c r="O259" s="82">
        <v>0</v>
      </c>
      <c r="P259" s="82">
        <v>0</v>
      </c>
      <c r="Q259" s="82">
        <v>0</v>
      </c>
      <c r="R259" s="82">
        <v>0</v>
      </c>
      <c r="S259" s="82">
        <v>0</v>
      </c>
      <c r="T259" s="82">
        <v>0</v>
      </c>
      <c r="U259" s="82">
        <v>0</v>
      </c>
      <c r="V259" s="82">
        <v>0</v>
      </c>
      <c r="W259" s="82">
        <v>0</v>
      </c>
      <c r="X259" s="82">
        <v>0</v>
      </c>
      <c r="Y259" s="82">
        <v>0</v>
      </c>
      <c r="Z259" s="82">
        <v>0</v>
      </c>
      <c r="AA259" s="82">
        <v>0</v>
      </c>
      <c r="AB259" s="82">
        <v>0</v>
      </c>
      <c r="AC259" s="82">
        <v>0</v>
      </c>
      <c r="AD259" s="83">
        <v>0.79</v>
      </c>
    </row>
    <row r="260" spans="1:30">
      <c r="C260" s="81" t="s">
        <v>402</v>
      </c>
      <c r="D260" s="82">
        <v>0</v>
      </c>
      <c r="E260" s="82">
        <v>0</v>
      </c>
      <c r="F260" s="82">
        <v>0</v>
      </c>
      <c r="G260" s="82">
        <v>0</v>
      </c>
      <c r="H260" s="82">
        <v>0</v>
      </c>
      <c r="I260" s="82">
        <v>2.11</v>
      </c>
      <c r="J260" s="82">
        <v>0</v>
      </c>
      <c r="K260" s="82">
        <v>0.68</v>
      </c>
      <c r="L260" s="82">
        <v>0</v>
      </c>
      <c r="M260" s="82">
        <v>0.91</v>
      </c>
      <c r="N260" s="82">
        <v>0</v>
      </c>
      <c r="O260" s="82">
        <v>0.04</v>
      </c>
      <c r="P260" s="82">
        <v>0</v>
      </c>
      <c r="Q260" s="82">
        <v>3.75</v>
      </c>
      <c r="R260" s="82">
        <v>0.05</v>
      </c>
      <c r="S260" s="82">
        <v>0.26</v>
      </c>
      <c r="T260" s="82">
        <v>0.52</v>
      </c>
      <c r="U260" s="82">
        <v>3.19</v>
      </c>
      <c r="V260" s="82">
        <v>0</v>
      </c>
      <c r="W260" s="82">
        <v>0.82</v>
      </c>
      <c r="X260" s="82">
        <v>0.02</v>
      </c>
      <c r="Y260" s="82">
        <v>0.01</v>
      </c>
      <c r="Z260" s="82">
        <v>0</v>
      </c>
      <c r="AA260" s="82">
        <v>0</v>
      </c>
      <c r="AB260" s="82">
        <v>0</v>
      </c>
      <c r="AC260" s="82">
        <v>0</v>
      </c>
      <c r="AD260" s="83">
        <v>12.36</v>
      </c>
    </row>
    <row r="261" spans="1:30">
      <c r="C261" s="81" t="s">
        <v>410</v>
      </c>
      <c r="D261" s="82">
        <v>0</v>
      </c>
      <c r="E261" s="82">
        <v>0</v>
      </c>
      <c r="F261" s="82">
        <v>0</v>
      </c>
      <c r="G261" s="82">
        <v>0</v>
      </c>
      <c r="H261" s="82">
        <v>0</v>
      </c>
      <c r="I261" s="82">
        <v>0.06</v>
      </c>
      <c r="J261" s="82">
        <v>0</v>
      </c>
      <c r="K261" s="82">
        <v>0.73</v>
      </c>
      <c r="L261" s="82">
        <v>0.34</v>
      </c>
      <c r="M261" s="82">
        <v>1.78</v>
      </c>
      <c r="N261" s="82">
        <v>0.01</v>
      </c>
      <c r="O261" s="82">
        <v>2.0099999999999998</v>
      </c>
      <c r="P261" s="82">
        <v>0.69</v>
      </c>
      <c r="Q261" s="82">
        <v>0</v>
      </c>
      <c r="R261" s="82">
        <v>0</v>
      </c>
      <c r="S261" s="82">
        <v>0</v>
      </c>
      <c r="T261" s="82">
        <v>0</v>
      </c>
      <c r="U261" s="82">
        <v>0</v>
      </c>
      <c r="V261" s="82">
        <v>0.11</v>
      </c>
      <c r="W261" s="82">
        <v>0</v>
      </c>
      <c r="X261" s="82">
        <v>0</v>
      </c>
      <c r="Y261" s="82">
        <v>0</v>
      </c>
      <c r="Z261" s="82">
        <v>0.2</v>
      </c>
      <c r="AA261" s="82">
        <v>0</v>
      </c>
      <c r="AB261" s="82">
        <v>0</v>
      </c>
      <c r="AC261" s="82">
        <v>0</v>
      </c>
      <c r="AD261" s="83">
        <v>5.93</v>
      </c>
    </row>
    <row r="262" spans="1:30">
      <c r="C262" s="81" t="s">
        <v>401</v>
      </c>
      <c r="D262" s="82">
        <v>0</v>
      </c>
      <c r="E262" s="82">
        <v>0</v>
      </c>
      <c r="F262" s="82">
        <v>0</v>
      </c>
      <c r="G262" s="82">
        <v>0.19</v>
      </c>
      <c r="H262" s="82">
        <v>0</v>
      </c>
      <c r="I262" s="82">
        <v>0.93</v>
      </c>
      <c r="J262" s="82">
        <v>0.28000000000000003</v>
      </c>
      <c r="K262" s="82">
        <v>2.11</v>
      </c>
      <c r="L262" s="82">
        <v>0.02</v>
      </c>
      <c r="M262" s="82">
        <v>0.41</v>
      </c>
      <c r="N262" s="82">
        <v>0.22</v>
      </c>
      <c r="O262" s="82">
        <v>0.04</v>
      </c>
      <c r="P262" s="82">
        <v>0.26</v>
      </c>
      <c r="Q262" s="82">
        <v>4.25</v>
      </c>
      <c r="R262" s="82">
        <v>0.04</v>
      </c>
      <c r="S262" s="82">
        <v>0.5</v>
      </c>
      <c r="T262" s="82">
        <v>0.36</v>
      </c>
      <c r="U262" s="82">
        <v>1.76</v>
      </c>
      <c r="V262" s="82">
        <v>0</v>
      </c>
      <c r="W262" s="82">
        <v>0.78</v>
      </c>
      <c r="X262" s="82">
        <v>1.18</v>
      </c>
      <c r="Y262" s="82">
        <v>0.01</v>
      </c>
      <c r="Z262" s="82">
        <v>0</v>
      </c>
      <c r="AA262" s="82">
        <v>0</v>
      </c>
      <c r="AB262" s="82">
        <v>0</v>
      </c>
      <c r="AC262" s="82">
        <v>0</v>
      </c>
      <c r="AD262" s="83">
        <v>13.36</v>
      </c>
    </row>
    <row r="263" spans="1:30">
      <c r="C263" s="84" t="s">
        <v>38</v>
      </c>
      <c r="D263" s="83">
        <v>424</v>
      </c>
      <c r="E263" s="83">
        <v>444</v>
      </c>
      <c r="F263" s="83">
        <v>439.02</v>
      </c>
      <c r="G263" s="83">
        <v>322.56</v>
      </c>
      <c r="H263" s="83">
        <v>363.48</v>
      </c>
      <c r="I263" s="83">
        <v>427.33</v>
      </c>
      <c r="J263" s="83">
        <v>372.88</v>
      </c>
      <c r="K263" s="83">
        <v>373.31</v>
      </c>
      <c r="L263" s="83">
        <v>481.61</v>
      </c>
      <c r="M263" s="83">
        <v>437.02</v>
      </c>
      <c r="N263" s="83">
        <v>383.1</v>
      </c>
      <c r="O263" s="83">
        <v>391.75</v>
      </c>
      <c r="P263" s="83">
        <v>435.07</v>
      </c>
      <c r="Q263" s="83">
        <v>281.97000000000003</v>
      </c>
      <c r="R263" s="83">
        <v>307.55</v>
      </c>
      <c r="S263" s="83">
        <v>256.83</v>
      </c>
      <c r="T263" s="83">
        <v>219.27</v>
      </c>
      <c r="U263" s="83">
        <v>266.29000000000002</v>
      </c>
      <c r="V263" s="83">
        <v>183.36</v>
      </c>
      <c r="W263" s="83">
        <v>139.5</v>
      </c>
      <c r="X263" s="83">
        <v>120.7</v>
      </c>
      <c r="Y263" s="83">
        <v>155.43</v>
      </c>
      <c r="Z263" s="83">
        <v>104.74</v>
      </c>
      <c r="AA263" s="83">
        <v>51.47</v>
      </c>
      <c r="AB263" s="83">
        <v>34.909999999999997</v>
      </c>
      <c r="AC263" s="83">
        <v>61.64</v>
      </c>
      <c r="AD263" s="83">
        <v>7478.79</v>
      </c>
    </row>
    <row r="266" spans="1:30" ht="12.75">
      <c r="C266" s="418" t="s">
        <v>37</v>
      </c>
      <c r="D266" s="258">
        <v>202113</v>
      </c>
      <c r="E266" s="258">
        <v>202114</v>
      </c>
      <c r="F266" s="258">
        <v>202115</v>
      </c>
      <c r="G266" s="258">
        <v>202116</v>
      </c>
      <c r="H266" s="258">
        <v>202117</v>
      </c>
      <c r="I266" s="258">
        <v>202118</v>
      </c>
      <c r="J266" s="258">
        <v>202119</v>
      </c>
      <c r="K266" s="258">
        <v>202120</v>
      </c>
      <c r="L266" s="258">
        <v>202121</v>
      </c>
      <c r="M266" s="258">
        <v>202122</v>
      </c>
      <c r="N266" s="258">
        <v>202123</v>
      </c>
      <c r="O266" s="258">
        <v>202124</v>
      </c>
      <c r="P266" s="258">
        <v>202125</v>
      </c>
      <c r="Q266" s="258">
        <v>202126</v>
      </c>
      <c r="R266" s="258">
        <v>202127</v>
      </c>
      <c r="S266" s="258">
        <v>202128</v>
      </c>
      <c r="T266" s="258">
        <v>202129</v>
      </c>
      <c r="U266" s="258">
        <v>202130</v>
      </c>
      <c r="V266" s="258">
        <v>202131</v>
      </c>
      <c r="W266" s="258">
        <v>202132</v>
      </c>
      <c r="X266" s="258">
        <v>202133</v>
      </c>
      <c r="Y266" s="258">
        <v>202134</v>
      </c>
      <c r="Z266" s="258">
        <v>202135</v>
      </c>
      <c r="AA266" s="258">
        <v>202136</v>
      </c>
      <c r="AB266" s="258">
        <v>202137</v>
      </c>
      <c r="AC266" s="258">
        <v>202138</v>
      </c>
      <c r="AD266" s="418" t="s">
        <v>38</v>
      </c>
    </row>
    <row r="267" spans="1:30" ht="12.75">
      <c r="A267" s="113">
        <v>44312</v>
      </c>
      <c r="C267" s="419"/>
      <c r="D267" s="112">
        <v>44310</v>
      </c>
      <c r="E267" s="112">
        <v>44317</v>
      </c>
      <c r="F267" s="112">
        <v>44324</v>
      </c>
      <c r="G267" s="112">
        <v>44331</v>
      </c>
      <c r="H267" s="112">
        <v>44338</v>
      </c>
      <c r="I267" s="112">
        <v>44345</v>
      </c>
      <c r="J267" s="112">
        <v>44352</v>
      </c>
      <c r="K267" s="112">
        <v>44359</v>
      </c>
      <c r="L267" s="112">
        <v>44366</v>
      </c>
      <c r="M267" s="112">
        <v>44373</v>
      </c>
      <c r="N267" s="112">
        <v>44380</v>
      </c>
      <c r="O267" s="112">
        <v>44387</v>
      </c>
      <c r="P267" s="112">
        <v>44394</v>
      </c>
      <c r="Q267" s="112">
        <v>44401</v>
      </c>
      <c r="R267" s="112">
        <v>44408</v>
      </c>
      <c r="S267" s="112">
        <v>44415</v>
      </c>
      <c r="T267" s="112">
        <v>44422</v>
      </c>
      <c r="U267" s="112">
        <v>44429</v>
      </c>
      <c r="V267" s="112">
        <v>44436</v>
      </c>
      <c r="W267" s="112">
        <v>44443</v>
      </c>
      <c r="X267" s="112">
        <v>44450</v>
      </c>
      <c r="Y267" s="112">
        <v>44457</v>
      </c>
      <c r="Z267" s="112">
        <v>44464</v>
      </c>
      <c r="AA267" s="112">
        <v>44471</v>
      </c>
      <c r="AB267" s="112">
        <v>44478</v>
      </c>
      <c r="AC267" s="112">
        <v>44485</v>
      </c>
      <c r="AD267" s="419"/>
    </row>
    <row r="268" spans="1:30">
      <c r="C268" s="81" t="s">
        <v>34</v>
      </c>
      <c r="D268" s="85">
        <v>173</v>
      </c>
      <c r="E268" s="85">
        <v>64</v>
      </c>
      <c r="F268" s="85">
        <v>48.67</v>
      </c>
      <c r="G268" s="85">
        <v>117.29</v>
      </c>
      <c r="H268" s="85">
        <v>75.45</v>
      </c>
      <c r="I268" s="85">
        <v>105.26</v>
      </c>
      <c r="J268" s="82">
        <v>108.66</v>
      </c>
      <c r="K268" s="82">
        <v>115.53</v>
      </c>
      <c r="L268" s="82">
        <v>89.5</v>
      </c>
      <c r="M268" s="82">
        <v>82.59</v>
      </c>
      <c r="N268" s="82">
        <v>73.72</v>
      </c>
      <c r="O268" s="82">
        <v>69.88</v>
      </c>
      <c r="P268" s="82">
        <v>92.23</v>
      </c>
      <c r="Q268" s="82">
        <v>79.92</v>
      </c>
      <c r="R268" s="82">
        <v>76.42</v>
      </c>
      <c r="S268" s="82">
        <v>61.83</v>
      </c>
      <c r="T268" s="82">
        <v>74.599999999999994</v>
      </c>
      <c r="U268" s="82">
        <v>47.2</v>
      </c>
      <c r="V268" s="82">
        <v>45.33</v>
      </c>
      <c r="W268" s="82">
        <v>58.74</v>
      </c>
      <c r="X268" s="82">
        <v>60.87</v>
      </c>
      <c r="Y268" s="82">
        <v>42.56</v>
      </c>
      <c r="Z268" s="82">
        <v>23.73</v>
      </c>
      <c r="AA268" s="82">
        <v>21.48</v>
      </c>
      <c r="AB268" s="82">
        <v>21.46</v>
      </c>
      <c r="AC268" s="82">
        <v>21.77</v>
      </c>
      <c r="AD268" s="83">
        <v>1851.68</v>
      </c>
    </row>
    <row r="269" spans="1:30">
      <c r="C269" s="81" t="s">
        <v>191</v>
      </c>
      <c r="D269" s="85">
        <v>96</v>
      </c>
      <c r="E269" s="85">
        <v>15</v>
      </c>
      <c r="F269" s="85">
        <v>8</v>
      </c>
      <c r="G269" s="85">
        <v>42</v>
      </c>
      <c r="H269" s="85">
        <v>6.15</v>
      </c>
      <c r="I269" s="82">
        <v>5.12</v>
      </c>
      <c r="J269" s="82">
        <v>49.17</v>
      </c>
      <c r="K269" s="82">
        <v>27.24</v>
      </c>
      <c r="L269" s="82">
        <v>90.64</v>
      </c>
      <c r="M269" s="82">
        <v>129.9</v>
      </c>
      <c r="N269" s="82">
        <v>96.76</v>
      </c>
      <c r="O269" s="82">
        <v>58.35</v>
      </c>
      <c r="P269" s="82">
        <v>61.71</v>
      </c>
      <c r="Q269" s="82">
        <v>30.37</v>
      </c>
      <c r="R269" s="82">
        <v>6.37</v>
      </c>
      <c r="S269" s="82">
        <v>0.33</v>
      </c>
      <c r="T269" s="82">
        <v>0</v>
      </c>
      <c r="U269" s="82">
        <v>1.79</v>
      </c>
      <c r="V269" s="82">
        <v>0</v>
      </c>
      <c r="W269" s="82">
        <v>0</v>
      </c>
      <c r="X269" s="82">
        <v>0.38</v>
      </c>
      <c r="Y269" s="82">
        <v>0</v>
      </c>
      <c r="Z269" s="82">
        <v>0.39</v>
      </c>
      <c r="AA269" s="82">
        <v>0</v>
      </c>
      <c r="AB269" s="82">
        <v>0</v>
      </c>
      <c r="AC269" s="82">
        <v>0</v>
      </c>
      <c r="AD269" s="83">
        <v>725.66</v>
      </c>
    </row>
    <row r="270" spans="1:30">
      <c r="C270" s="81" t="s">
        <v>338</v>
      </c>
      <c r="D270" s="85">
        <v>74</v>
      </c>
      <c r="E270" s="85">
        <v>37</v>
      </c>
      <c r="F270" s="85">
        <v>38.9</v>
      </c>
      <c r="G270" s="85">
        <v>48.49</v>
      </c>
      <c r="H270" s="85">
        <v>53.6</v>
      </c>
      <c r="I270" s="85">
        <v>98.96</v>
      </c>
      <c r="J270" s="82">
        <v>81.86</v>
      </c>
      <c r="K270" s="82">
        <v>92.05</v>
      </c>
      <c r="L270" s="82">
        <v>92.4</v>
      </c>
      <c r="M270" s="82">
        <v>91.01</v>
      </c>
      <c r="N270" s="82">
        <v>73.849999999999994</v>
      </c>
      <c r="O270" s="82">
        <v>32.14</v>
      </c>
      <c r="P270" s="82">
        <v>112.25</v>
      </c>
      <c r="Q270" s="82">
        <v>89.55</v>
      </c>
      <c r="R270" s="82">
        <v>41.7</v>
      </c>
      <c r="S270" s="82">
        <v>56.81</v>
      </c>
      <c r="T270" s="82">
        <v>56.19</v>
      </c>
      <c r="U270" s="82">
        <v>41.52</v>
      </c>
      <c r="V270" s="82">
        <v>48.38</v>
      </c>
      <c r="W270" s="82">
        <v>28.84</v>
      </c>
      <c r="X270" s="82">
        <v>31.88</v>
      </c>
      <c r="Y270" s="82">
        <v>15.65</v>
      </c>
      <c r="Z270" s="82">
        <v>17.68</v>
      </c>
      <c r="AA270" s="82">
        <v>13.24</v>
      </c>
      <c r="AB270" s="82">
        <v>6.69</v>
      </c>
      <c r="AC270" s="82">
        <v>11.93</v>
      </c>
      <c r="AD270" s="83">
        <v>1386.55</v>
      </c>
    </row>
    <row r="271" spans="1:30">
      <c r="C271" s="81" t="s">
        <v>470</v>
      </c>
      <c r="D271" s="85">
        <v>62</v>
      </c>
      <c r="E271" s="85">
        <v>37</v>
      </c>
      <c r="F271" s="85">
        <v>36.43</v>
      </c>
      <c r="G271" s="85">
        <v>44.76</v>
      </c>
      <c r="H271" s="85">
        <v>31.2</v>
      </c>
      <c r="I271" s="85">
        <v>56.09</v>
      </c>
      <c r="J271" s="82">
        <v>35.369999999999997</v>
      </c>
      <c r="K271" s="82">
        <v>46.5</v>
      </c>
      <c r="L271" s="82">
        <v>45.49</v>
      </c>
      <c r="M271" s="82">
        <v>35.97</v>
      </c>
      <c r="N271" s="82">
        <v>46.75</v>
      </c>
      <c r="O271" s="82">
        <v>51.15</v>
      </c>
      <c r="P271" s="82">
        <v>45.79</v>
      </c>
      <c r="Q271" s="82">
        <v>47.09</v>
      </c>
      <c r="R271" s="82">
        <v>38.6</v>
      </c>
      <c r="S271" s="82">
        <v>29.21</v>
      </c>
      <c r="T271" s="82">
        <v>33.01</v>
      </c>
      <c r="U271" s="82">
        <v>24.01</v>
      </c>
      <c r="V271" s="82">
        <v>17.399999999999999</v>
      </c>
      <c r="W271" s="82">
        <v>14.89</v>
      </c>
      <c r="X271" s="82">
        <v>11</v>
      </c>
      <c r="Y271" s="82">
        <v>7.92</v>
      </c>
      <c r="Z271" s="82">
        <v>2.4700000000000002</v>
      </c>
      <c r="AA271" s="82">
        <v>3.38</v>
      </c>
      <c r="AB271" s="82">
        <v>0</v>
      </c>
      <c r="AC271" s="82">
        <v>0</v>
      </c>
      <c r="AD271" s="83">
        <v>803.49</v>
      </c>
    </row>
    <row r="272" spans="1:30">
      <c r="C272" s="81" t="s">
        <v>40</v>
      </c>
      <c r="D272" s="85">
        <v>55</v>
      </c>
      <c r="E272" s="85">
        <v>101</v>
      </c>
      <c r="F272" s="85">
        <v>98.63</v>
      </c>
      <c r="G272" s="85">
        <v>87.07</v>
      </c>
      <c r="H272" s="85">
        <v>113.35</v>
      </c>
      <c r="I272" s="85">
        <v>78.38</v>
      </c>
      <c r="J272" s="82">
        <v>127.52</v>
      </c>
      <c r="K272" s="85">
        <v>133.78</v>
      </c>
      <c r="L272" s="85">
        <v>73.849999999999994</v>
      </c>
      <c r="M272" s="82">
        <v>33.799999999999997</v>
      </c>
      <c r="N272" s="82">
        <v>109.4</v>
      </c>
      <c r="O272" s="82">
        <v>64.84</v>
      </c>
      <c r="P272" s="82">
        <v>62.59</v>
      </c>
      <c r="Q272" s="82">
        <v>46.55</v>
      </c>
      <c r="R272" s="82">
        <v>78.06</v>
      </c>
      <c r="S272" s="82">
        <v>151.38999999999999</v>
      </c>
      <c r="T272" s="82">
        <v>33.270000000000003</v>
      </c>
      <c r="U272" s="82">
        <v>30.32</v>
      </c>
      <c r="V272" s="82">
        <v>37.020000000000003</v>
      </c>
      <c r="W272" s="82">
        <v>76.650000000000006</v>
      </c>
      <c r="X272" s="82">
        <v>24.73</v>
      </c>
      <c r="Y272" s="82">
        <v>25.03</v>
      </c>
      <c r="Z272" s="82">
        <v>10.83</v>
      </c>
      <c r="AA272" s="82">
        <v>49.52</v>
      </c>
      <c r="AB272" s="82">
        <v>8.09</v>
      </c>
      <c r="AC272" s="82">
        <v>9.23</v>
      </c>
      <c r="AD272" s="83">
        <v>1719.91</v>
      </c>
    </row>
    <row r="273" spans="1:30">
      <c r="C273" s="81" t="s">
        <v>39</v>
      </c>
      <c r="D273" s="85">
        <v>28</v>
      </c>
      <c r="E273" s="85">
        <v>46</v>
      </c>
      <c r="F273" s="85">
        <v>58.8</v>
      </c>
      <c r="G273" s="85">
        <v>28.19</v>
      </c>
      <c r="H273" s="85">
        <v>18.87</v>
      </c>
      <c r="I273" s="82">
        <v>16.64</v>
      </c>
      <c r="J273" s="82">
        <v>57.79</v>
      </c>
      <c r="K273" s="82">
        <v>62.39</v>
      </c>
      <c r="L273" s="82">
        <v>36.01</v>
      </c>
      <c r="M273" s="82">
        <v>44.3</v>
      </c>
      <c r="N273" s="82">
        <v>28.29</v>
      </c>
      <c r="O273" s="82">
        <v>8.6</v>
      </c>
      <c r="P273" s="82">
        <v>0</v>
      </c>
      <c r="Q273" s="82">
        <v>0</v>
      </c>
      <c r="R273" s="82">
        <v>0.04</v>
      </c>
      <c r="S273" s="82">
        <v>0.22</v>
      </c>
      <c r="T273" s="82">
        <v>0</v>
      </c>
      <c r="U273" s="82">
        <v>0</v>
      </c>
      <c r="V273" s="82">
        <v>0</v>
      </c>
      <c r="W273" s="82">
        <v>0</v>
      </c>
      <c r="X273" s="82">
        <v>0</v>
      </c>
      <c r="Y273" s="82">
        <v>0</v>
      </c>
      <c r="Z273" s="82">
        <v>0</v>
      </c>
      <c r="AA273" s="82">
        <v>0</v>
      </c>
      <c r="AB273" s="82">
        <v>0.9</v>
      </c>
      <c r="AC273" s="82">
        <v>0</v>
      </c>
      <c r="AD273" s="83">
        <v>435.02</v>
      </c>
    </row>
    <row r="274" spans="1:30">
      <c r="C274" s="81" t="s">
        <v>400</v>
      </c>
      <c r="D274" s="85">
        <v>22</v>
      </c>
      <c r="E274" s="85">
        <v>13</v>
      </c>
      <c r="F274" s="85">
        <v>39.799999999999997</v>
      </c>
      <c r="G274" s="85">
        <v>25.53</v>
      </c>
      <c r="H274" s="85">
        <v>39.72</v>
      </c>
      <c r="I274" s="85">
        <v>44.28</v>
      </c>
      <c r="J274" s="82">
        <v>26.99</v>
      </c>
      <c r="K274" s="82">
        <v>30.44</v>
      </c>
      <c r="L274" s="82">
        <v>26.5</v>
      </c>
      <c r="M274" s="82">
        <v>25.93</v>
      </c>
      <c r="N274" s="82">
        <v>25.85</v>
      </c>
      <c r="O274" s="82">
        <v>24.28</v>
      </c>
      <c r="P274" s="82">
        <v>19.559999999999999</v>
      </c>
      <c r="Q274" s="82">
        <v>20.34</v>
      </c>
      <c r="R274" s="82">
        <v>15.25</v>
      </c>
      <c r="S274" s="82">
        <v>21.43</v>
      </c>
      <c r="T274" s="82">
        <v>32.57</v>
      </c>
      <c r="U274" s="82">
        <v>15.92</v>
      </c>
      <c r="V274" s="82">
        <v>9.1999999999999993</v>
      </c>
      <c r="W274" s="82">
        <v>10.14</v>
      </c>
      <c r="X274" s="82">
        <v>4.91</v>
      </c>
      <c r="Y274" s="82">
        <v>9.41</v>
      </c>
      <c r="Z274" s="82">
        <v>8.9499999999999993</v>
      </c>
      <c r="AA274" s="82">
        <v>3.13</v>
      </c>
      <c r="AB274" s="82">
        <v>10.7</v>
      </c>
      <c r="AC274" s="82">
        <v>7.36</v>
      </c>
      <c r="AD274" s="83">
        <v>533.16</v>
      </c>
    </row>
    <row r="275" spans="1:30">
      <c r="C275" s="81" t="s">
        <v>41</v>
      </c>
      <c r="D275" s="85">
        <v>8</v>
      </c>
      <c r="E275" s="85">
        <v>6</v>
      </c>
      <c r="F275" s="85">
        <v>8</v>
      </c>
      <c r="G275" s="85">
        <v>15.94</v>
      </c>
      <c r="H275" s="85">
        <v>2.5299999999999998</v>
      </c>
      <c r="I275" s="82">
        <v>0.97</v>
      </c>
      <c r="J275" s="82">
        <v>13.03</v>
      </c>
      <c r="K275" s="82">
        <v>5.58</v>
      </c>
      <c r="L275" s="82">
        <v>3.91</v>
      </c>
      <c r="M275" s="82">
        <v>3.78</v>
      </c>
      <c r="N275" s="82">
        <v>7.03</v>
      </c>
      <c r="O275" s="82">
        <v>0.62</v>
      </c>
      <c r="P275" s="82">
        <v>2.16</v>
      </c>
      <c r="Q275" s="82">
        <v>0.42</v>
      </c>
      <c r="R275" s="82">
        <v>1.1200000000000001</v>
      </c>
      <c r="S275" s="82">
        <v>0.15</v>
      </c>
      <c r="T275" s="82">
        <v>1.9</v>
      </c>
      <c r="U275" s="82">
        <v>0.14000000000000001</v>
      </c>
      <c r="V275" s="82">
        <v>1.67</v>
      </c>
      <c r="W275" s="82">
        <v>0</v>
      </c>
      <c r="X275" s="82">
        <v>3.03</v>
      </c>
      <c r="Y275" s="82">
        <v>0.66</v>
      </c>
      <c r="Z275" s="82">
        <v>1.39</v>
      </c>
      <c r="AA275" s="82">
        <v>0</v>
      </c>
      <c r="AB275" s="82">
        <v>0.53</v>
      </c>
      <c r="AC275" s="82">
        <v>0</v>
      </c>
      <c r="AD275" s="83">
        <v>88.56</v>
      </c>
    </row>
    <row r="276" spans="1:30">
      <c r="C276" s="81" t="s">
        <v>42</v>
      </c>
      <c r="D276" s="85">
        <v>3</v>
      </c>
      <c r="E276" s="82">
        <v>0</v>
      </c>
      <c r="F276" s="85">
        <v>1.23</v>
      </c>
      <c r="G276" s="82">
        <v>0.15</v>
      </c>
      <c r="H276" s="82">
        <v>0.71</v>
      </c>
      <c r="I276" s="85">
        <v>1.01</v>
      </c>
      <c r="J276" s="85">
        <v>1.69</v>
      </c>
      <c r="K276" s="82">
        <v>0.59</v>
      </c>
      <c r="L276" s="82">
        <v>0.57999999999999996</v>
      </c>
      <c r="M276" s="82">
        <v>0.41</v>
      </c>
      <c r="N276" s="82">
        <v>0.76</v>
      </c>
      <c r="O276" s="82">
        <v>0</v>
      </c>
      <c r="P276" s="82">
        <v>0</v>
      </c>
      <c r="Q276" s="82">
        <v>0</v>
      </c>
      <c r="R276" s="82">
        <v>0</v>
      </c>
      <c r="S276" s="82">
        <v>0</v>
      </c>
      <c r="T276" s="82">
        <v>0</v>
      </c>
      <c r="U276" s="82">
        <v>0</v>
      </c>
      <c r="V276" s="82">
        <v>0</v>
      </c>
      <c r="W276" s="82">
        <v>0</v>
      </c>
      <c r="X276" s="82">
        <v>0</v>
      </c>
      <c r="Y276" s="82">
        <v>0</v>
      </c>
      <c r="Z276" s="82">
        <v>0</v>
      </c>
      <c r="AA276" s="82">
        <v>0</v>
      </c>
      <c r="AB276" s="82">
        <v>0</v>
      </c>
      <c r="AC276" s="82">
        <v>0</v>
      </c>
      <c r="AD276" s="83">
        <v>10.119999999999999</v>
      </c>
    </row>
    <row r="277" spans="1:30">
      <c r="C277" s="81" t="s">
        <v>402</v>
      </c>
      <c r="D277" s="82">
        <v>0</v>
      </c>
      <c r="E277" s="82">
        <v>0</v>
      </c>
      <c r="F277" s="82">
        <v>0</v>
      </c>
      <c r="G277" s="82">
        <v>7.0000000000000007E-2</v>
      </c>
      <c r="H277" s="82">
        <v>0</v>
      </c>
      <c r="I277" s="82">
        <v>1.63</v>
      </c>
      <c r="J277" s="82">
        <v>0</v>
      </c>
      <c r="K277" s="82">
        <v>0.78</v>
      </c>
      <c r="L277" s="82">
        <v>0</v>
      </c>
      <c r="M277" s="82">
        <v>0.05</v>
      </c>
      <c r="N277" s="82">
        <v>0.63</v>
      </c>
      <c r="O277" s="82">
        <v>4.13</v>
      </c>
      <c r="P277" s="82">
        <v>0.05</v>
      </c>
      <c r="Q277" s="82">
        <v>1.58</v>
      </c>
      <c r="R277" s="82">
        <v>0.52</v>
      </c>
      <c r="S277" s="82">
        <v>3.88</v>
      </c>
      <c r="T277" s="82">
        <v>0</v>
      </c>
      <c r="U277" s="82">
        <v>0.82</v>
      </c>
      <c r="V277" s="82">
        <v>0.02</v>
      </c>
      <c r="W277" s="82">
        <v>0.01</v>
      </c>
      <c r="X277" s="82">
        <v>0.5</v>
      </c>
      <c r="Y277" s="82">
        <v>0</v>
      </c>
      <c r="Z277" s="82">
        <v>0</v>
      </c>
      <c r="AA277" s="82">
        <v>0</v>
      </c>
      <c r="AB277" s="82">
        <v>0</v>
      </c>
      <c r="AC277" s="82">
        <v>0</v>
      </c>
      <c r="AD277" s="83">
        <v>14.67</v>
      </c>
    </row>
    <row r="278" spans="1:30">
      <c r="C278" s="81" t="s">
        <v>345</v>
      </c>
      <c r="D278" s="82">
        <v>0</v>
      </c>
      <c r="E278" s="82">
        <v>0</v>
      </c>
      <c r="F278" s="82">
        <v>0</v>
      </c>
      <c r="G278" s="82">
        <v>0.25</v>
      </c>
      <c r="H278" s="82">
        <v>0.37</v>
      </c>
      <c r="I278" s="82">
        <v>2.5099999999999998</v>
      </c>
      <c r="J278" s="82">
        <v>0</v>
      </c>
      <c r="K278" s="82">
        <v>2.2799999999999998</v>
      </c>
      <c r="L278" s="82">
        <v>0</v>
      </c>
      <c r="M278" s="82">
        <v>0.27</v>
      </c>
      <c r="N278" s="82">
        <v>0</v>
      </c>
      <c r="O278" s="82">
        <v>0.86</v>
      </c>
      <c r="P278" s="82">
        <v>0.67</v>
      </c>
      <c r="Q278" s="82">
        <v>0</v>
      </c>
      <c r="R278" s="82">
        <v>0.57999999999999996</v>
      </c>
      <c r="S278" s="82">
        <v>0</v>
      </c>
      <c r="T278" s="82">
        <v>0.21</v>
      </c>
      <c r="U278" s="82">
        <v>0</v>
      </c>
      <c r="V278" s="82">
        <v>0.73</v>
      </c>
      <c r="W278" s="82">
        <v>0.57999999999999996</v>
      </c>
      <c r="X278" s="82">
        <v>0.21</v>
      </c>
      <c r="Y278" s="82">
        <v>0</v>
      </c>
      <c r="Z278" s="82">
        <v>0</v>
      </c>
      <c r="AA278" s="82">
        <v>0.45</v>
      </c>
      <c r="AB278" s="82">
        <v>1.1299999999999999</v>
      </c>
      <c r="AC278" s="82">
        <v>0.78</v>
      </c>
      <c r="AD278" s="83">
        <v>11.9</v>
      </c>
    </row>
    <row r="279" spans="1:30">
      <c r="C279" s="81" t="s">
        <v>35</v>
      </c>
      <c r="D279" s="82">
        <v>0</v>
      </c>
      <c r="E279" s="82">
        <v>0</v>
      </c>
      <c r="F279" s="82">
        <v>0</v>
      </c>
      <c r="G279" s="82">
        <v>0</v>
      </c>
      <c r="H279" s="82">
        <v>0</v>
      </c>
      <c r="I279" s="82">
        <v>0</v>
      </c>
      <c r="J279" s="82">
        <v>0</v>
      </c>
      <c r="K279" s="82">
        <v>0.23</v>
      </c>
      <c r="L279" s="82">
        <v>0.47</v>
      </c>
      <c r="M279" s="82">
        <v>0</v>
      </c>
      <c r="N279" s="82">
        <v>0.9</v>
      </c>
      <c r="O279" s="82">
        <v>0.19</v>
      </c>
      <c r="P279" s="82">
        <v>0</v>
      </c>
      <c r="Q279" s="82">
        <v>2.16</v>
      </c>
      <c r="R279" s="82">
        <v>1.21</v>
      </c>
      <c r="S279" s="82">
        <v>1.06</v>
      </c>
      <c r="T279" s="82">
        <v>0</v>
      </c>
      <c r="U279" s="82">
        <v>0</v>
      </c>
      <c r="V279" s="82">
        <v>0</v>
      </c>
      <c r="W279" s="82">
        <v>1.97</v>
      </c>
      <c r="X279" s="82">
        <v>0</v>
      </c>
      <c r="Y279" s="82">
        <v>0</v>
      </c>
      <c r="Z279" s="82">
        <v>0.67</v>
      </c>
      <c r="AA279" s="82">
        <v>0</v>
      </c>
      <c r="AB279" s="82">
        <v>0</v>
      </c>
      <c r="AC279" s="82">
        <v>0</v>
      </c>
      <c r="AD279" s="83">
        <v>8.86</v>
      </c>
    </row>
    <row r="280" spans="1:30">
      <c r="C280" s="81" t="s">
        <v>410</v>
      </c>
      <c r="D280" s="82">
        <v>0</v>
      </c>
      <c r="E280" s="82">
        <v>0</v>
      </c>
      <c r="F280" s="82">
        <v>0</v>
      </c>
      <c r="G280" s="82">
        <v>0</v>
      </c>
      <c r="H280" s="82">
        <v>0.06</v>
      </c>
      <c r="I280" s="82">
        <v>0.39</v>
      </c>
      <c r="J280" s="82">
        <v>0.34</v>
      </c>
      <c r="K280" s="82">
        <v>2.12</v>
      </c>
      <c r="L280" s="82">
        <v>0.01</v>
      </c>
      <c r="M280" s="82">
        <v>2.0099999999999998</v>
      </c>
      <c r="N280" s="82">
        <v>0.69</v>
      </c>
      <c r="O280" s="82">
        <v>0</v>
      </c>
      <c r="P280" s="82">
        <v>0</v>
      </c>
      <c r="Q280" s="82">
        <v>0</v>
      </c>
      <c r="R280" s="82">
        <v>0</v>
      </c>
      <c r="S280" s="82">
        <v>0</v>
      </c>
      <c r="T280" s="82">
        <v>0.11</v>
      </c>
      <c r="U280" s="82">
        <v>0</v>
      </c>
      <c r="V280" s="82">
        <v>0</v>
      </c>
      <c r="W280" s="82">
        <v>0.91</v>
      </c>
      <c r="X280" s="82">
        <v>0.2</v>
      </c>
      <c r="Y280" s="82">
        <v>0</v>
      </c>
      <c r="Z280" s="82">
        <v>0</v>
      </c>
      <c r="AA280" s="82">
        <v>0</v>
      </c>
      <c r="AB280" s="82">
        <v>0</v>
      </c>
      <c r="AC280" s="82">
        <v>0</v>
      </c>
      <c r="AD280" s="83">
        <v>6.84</v>
      </c>
    </row>
    <row r="281" spans="1:30">
      <c r="C281" s="81" t="s">
        <v>401</v>
      </c>
      <c r="D281" s="82">
        <v>0</v>
      </c>
      <c r="E281" s="82">
        <v>0</v>
      </c>
      <c r="F281" s="82">
        <v>0</v>
      </c>
      <c r="G281" s="82">
        <v>7.0000000000000007E-2</v>
      </c>
      <c r="H281" s="82">
        <v>0.61</v>
      </c>
      <c r="I281" s="82">
        <v>1</v>
      </c>
      <c r="J281" s="82">
        <v>0.02</v>
      </c>
      <c r="K281" s="82">
        <v>0.53</v>
      </c>
      <c r="L281" s="82">
        <v>0.15</v>
      </c>
      <c r="M281" s="82">
        <v>1.23</v>
      </c>
      <c r="N281" s="82">
        <v>0.44</v>
      </c>
      <c r="O281" s="82">
        <v>4.38</v>
      </c>
      <c r="P281" s="82">
        <v>0.04</v>
      </c>
      <c r="Q281" s="82">
        <v>2.1</v>
      </c>
      <c r="R281" s="82">
        <v>0.36</v>
      </c>
      <c r="S281" s="82">
        <v>1.78</v>
      </c>
      <c r="T281" s="82">
        <v>0</v>
      </c>
      <c r="U281" s="82">
        <v>1.07</v>
      </c>
      <c r="V281" s="82">
        <v>1.39</v>
      </c>
      <c r="W281" s="82">
        <v>0.02</v>
      </c>
      <c r="X281" s="82">
        <v>0.32</v>
      </c>
      <c r="Y281" s="82">
        <v>0</v>
      </c>
      <c r="Z281" s="82">
        <v>0</v>
      </c>
      <c r="AA281" s="82">
        <v>0</v>
      </c>
      <c r="AB281" s="82">
        <v>0</v>
      </c>
      <c r="AC281" s="82">
        <v>0</v>
      </c>
      <c r="AD281" s="83">
        <v>15.5</v>
      </c>
    </row>
    <row r="282" spans="1:30">
      <c r="C282" s="84" t="s">
        <v>38</v>
      </c>
      <c r="D282" s="83">
        <v>521</v>
      </c>
      <c r="E282" s="83">
        <v>319</v>
      </c>
      <c r="F282" s="83">
        <v>338.46</v>
      </c>
      <c r="G282" s="83">
        <v>409.8</v>
      </c>
      <c r="H282" s="83">
        <v>342.61</v>
      </c>
      <c r="I282" s="83">
        <v>412.23</v>
      </c>
      <c r="J282" s="83">
        <v>502.44</v>
      </c>
      <c r="K282" s="83">
        <v>520.04</v>
      </c>
      <c r="L282" s="83">
        <v>459.52</v>
      </c>
      <c r="M282" s="83">
        <v>451.24</v>
      </c>
      <c r="N282" s="83">
        <v>465.07</v>
      </c>
      <c r="O282" s="83">
        <v>319.42</v>
      </c>
      <c r="P282" s="83">
        <v>397.06</v>
      </c>
      <c r="Q282" s="83">
        <v>320.06</v>
      </c>
      <c r="R282" s="83">
        <v>260.24</v>
      </c>
      <c r="S282" s="83">
        <v>328.1</v>
      </c>
      <c r="T282" s="83">
        <v>231.87</v>
      </c>
      <c r="U282" s="83">
        <v>162.78</v>
      </c>
      <c r="V282" s="83">
        <v>161.13999999999999</v>
      </c>
      <c r="W282" s="83">
        <v>192.74</v>
      </c>
      <c r="X282" s="83">
        <v>138.02000000000001</v>
      </c>
      <c r="Y282" s="83">
        <v>101.22</v>
      </c>
      <c r="Z282" s="83">
        <v>66.11</v>
      </c>
      <c r="AA282" s="83">
        <v>91.22</v>
      </c>
      <c r="AB282" s="83">
        <v>49.49</v>
      </c>
      <c r="AC282" s="83">
        <v>51.07</v>
      </c>
      <c r="AD282" s="83">
        <v>7611.95</v>
      </c>
    </row>
    <row r="285" spans="1:30" ht="12.75">
      <c r="C285" s="418" t="s">
        <v>37</v>
      </c>
      <c r="D285" s="259">
        <v>202115</v>
      </c>
      <c r="E285" s="259">
        <v>202116</v>
      </c>
      <c r="F285" s="259">
        <v>202117</v>
      </c>
      <c r="G285" s="259">
        <v>202118</v>
      </c>
      <c r="H285" s="259">
        <v>202119</v>
      </c>
      <c r="I285" s="259">
        <v>202120</v>
      </c>
      <c r="J285" s="259">
        <v>202121</v>
      </c>
      <c r="K285" s="259">
        <v>202122</v>
      </c>
      <c r="L285" s="259">
        <v>202123</v>
      </c>
      <c r="M285" s="259">
        <v>202124</v>
      </c>
      <c r="N285" s="259">
        <v>202125</v>
      </c>
      <c r="O285" s="259">
        <v>202126</v>
      </c>
      <c r="P285" s="259">
        <v>202127</v>
      </c>
      <c r="Q285" s="259">
        <v>202128</v>
      </c>
      <c r="R285" s="259">
        <v>202129</v>
      </c>
      <c r="S285" s="259">
        <v>202130</v>
      </c>
      <c r="T285" s="259">
        <v>202131</v>
      </c>
      <c r="U285" s="259">
        <v>202132</v>
      </c>
      <c r="V285" s="259">
        <v>202133</v>
      </c>
      <c r="W285" s="259">
        <v>202134</v>
      </c>
      <c r="X285" s="259">
        <v>202135</v>
      </c>
      <c r="Y285" s="259">
        <v>202136</v>
      </c>
      <c r="Z285" s="259">
        <v>202137</v>
      </c>
      <c r="AA285" s="259">
        <v>202138</v>
      </c>
      <c r="AB285" s="259">
        <v>202139</v>
      </c>
      <c r="AC285" s="259">
        <v>202140</v>
      </c>
      <c r="AD285" s="418" t="s">
        <v>38</v>
      </c>
    </row>
    <row r="286" spans="1:30" ht="12.75">
      <c r="A286" s="113">
        <v>44326</v>
      </c>
      <c r="C286" s="419"/>
      <c r="D286" s="112">
        <v>44324</v>
      </c>
      <c r="E286" s="112">
        <v>44331</v>
      </c>
      <c r="F286" s="112">
        <v>44338</v>
      </c>
      <c r="G286" s="112">
        <v>44345</v>
      </c>
      <c r="H286" s="112">
        <v>44352</v>
      </c>
      <c r="I286" s="112">
        <v>44359</v>
      </c>
      <c r="J286" s="112">
        <v>44366</v>
      </c>
      <c r="K286" s="112">
        <v>44373</v>
      </c>
      <c r="L286" s="112">
        <v>44380</v>
      </c>
      <c r="M286" s="112">
        <v>44387</v>
      </c>
      <c r="N286" s="112">
        <v>44394</v>
      </c>
      <c r="O286" s="112">
        <v>44401</v>
      </c>
      <c r="P286" s="112">
        <v>44408</v>
      </c>
      <c r="Q286" s="112">
        <v>44415</v>
      </c>
      <c r="R286" s="112">
        <v>44422</v>
      </c>
      <c r="S286" s="112">
        <v>44429</v>
      </c>
      <c r="T286" s="112">
        <v>44436</v>
      </c>
      <c r="U286" s="112">
        <v>44443</v>
      </c>
      <c r="V286" s="112">
        <v>44450</v>
      </c>
      <c r="W286" s="112">
        <v>44457</v>
      </c>
      <c r="X286" s="112">
        <v>44464</v>
      </c>
      <c r="Y286" s="112">
        <v>44471</v>
      </c>
      <c r="Z286" s="112">
        <v>44478</v>
      </c>
      <c r="AA286" s="112">
        <v>44485</v>
      </c>
      <c r="AB286" s="112">
        <v>44492</v>
      </c>
      <c r="AC286" s="112">
        <v>44499</v>
      </c>
      <c r="AD286" s="419"/>
    </row>
    <row r="287" spans="1:30">
      <c r="C287" s="81" t="s">
        <v>40</v>
      </c>
      <c r="D287" s="85">
        <v>112</v>
      </c>
      <c r="E287" s="85">
        <v>111</v>
      </c>
      <c r="F287" s="85">
        <v>99.31</v>
      </c>
      <c r="G287" s="85">
        <v>94.24</v>
      </c>
      <c r="H287" s="85">
        <v>156.74</v>
      </c>
      <c r="I287" s="85">
        <v>159.80000000000001</v>
      </c>
      <c r="J287" s="82">
        <v>80.599999999999994</v>
      </c>
      <c r="K287" s="82">
        <v>39.14</v>
      </c>
      <c r="L287" s="82">
        <v>110.31</v>
      </c>
      <c r="M287" s="82">
        <v>61.2</v>
      </c>
      <c r="N287" s="82">
        <v>72.09</v>
      </c>
      <c r="O287" s="82">
        <v>54.45</v>
      </c>
      <c r="P287" s="82">
        <v>77.319999999999993</v>
      </c>
      <c r="Q287" s="82">
        <v>162.82</v>
      </c>
      <c r="R287" s="82">
        <v>35.99</v>
      </c>
      <c r="S287" s="82">
        <v>35.090000000000003</v>
      </c>
      <c r="T287" s="82">
        <v>36.35</v>
      </c>
      <c r="U287" s="82">
        <v>83.52</v>
      </c>
      <c r="V287" s="82">
        <v>28.49</v>
      </c>
      <c r="W287" s="82">
        <v>27.33</v>
      </c>
      <c r="X287" s="82">
        <v>13.47</v>
      </c>
      <c r="Y287" s="82">
        <v>42.39</v>
      </c>
      <c r="Z287" s="82">
        <v>19.989999999999998</v>
      </c>
      <c r="AA287" s="82">
        <v>9.9700000000000006</v>
      </c>
      <c r="AB287" s="82">
        <v>7.12</v>
      </c>
      <c r="AC287" s="82">
        <v>5.42</v>
      </c>
      <c r="AD287" s="83">
        <v>1736.17</v>
      </c>
    </row>
    <row r="288" spans="1:30">
      <c r="C288" s="81" t="s">
        <v>39</v>
      </c>
      <c r="D288" s="85">
        <v>42</v>
      </c>
      <c r="E288" s="85">
        <v>61</v>
      </c>
      <c r="F288" s="85">
        <v>17.12</v>
      </c>
      <c r="G288" s="85">
        <v>25.84</v>
      </c>
      <c r="H288" s="85">
        <v>63.78</v>
      </c>
      <c r="I288" s="82">
        <v>76.540000000000006</v>
      </c>
      <c r="J288" s="82">
        <v>36.79</v>
      </c>
      <c r="K288" s="82">
        <v>43.07</v>
      </c>
      <c r="L288" s="82">
        <v>34.51</v>
      </c>
      <c r="M288" s="82">
        <v>37.020000000000003</v>
      </c>
      <c r="N288" s="82">
        <v>41.65</v>
      </c>
      <c r="O288" s="82">
        <v>1.74</v>
      </c>
      <c r="P288" s="82">
        <v>0.04</v>
      </c>
      <c r="Q288" s="82">
        <v>0.22</v>
      </c>
      <c r="R288" s="82">
        <v>0</v>
      </c>
      <c r="S288" s="82">
        <v>0</v>
      </c>
      <c r="T288" s="82">
        <v>0</v>
      </c>
      <c r="U288" s="82">
        <v>0</v>
      </c>
      <c r="V288" s="82">
        <v>0</v>
      </c>
      <c r="W288" s="82">
        <v>0</v>
      </c>
      <c r="X288" s="82">
        <v>0</v>
      </c>
      <c r="Y288" s="82">
        <v>0</v>
      </c>
      <c r="Z288" s="82">
        <v>0.9</v>
      </c>
      <c r="AA288" s="82">
        <v>0</v>
      </c>
      <c r="AB288" s="82">
        <v>0</v>
      </c>
      <c r="AC288" s="82">
        <v>0</v>
      </c>
      <c r="AD288" s="83">
        <v>482.21</v>
      </c>
    </row>
    <row r="289" spans="3:30">
      <c r="C289" s="81" t="s">
        <v>400</v>
      </c>
      <c r="D289" s="85">
        <v>40</v>
      </c>
      <c r="E289" s="85">
        <v>11</v>
      </c>
      <c r="F289" s="85">
        <v>47.98</v>
      </c>
      <c r="G289" s="85">
        <v>37.119999999999997</v>
      </c>
      <c r="H289" s="85">
        <v>51.76</v>
      </c>
      <c r="I289" s="85">
        <v>40.21</v>
      </c>
      <c r="J289" s="85">
        <v>37.26</v>
      </c>
      <c r="K289" s="82">
        <v>18.86</v>
      </c>
      <c r="L289" s="85">
        <v>25.75</v>
      </c>
      <c r="M289" s="82">
        <v>22.18</v>
      </c>
      <c r="N289" s="82">
        <v>24.51</v>
      </c>
      <c r="O289" s="82">
        <v>22.51</v>
      </c>
      <c r="P289" s="82">
        <v>17.27</v>
      </c>
      <c r="Q289" s="82">
        <v>23.7</v>
      </c>
      <c r="R289" s="82">
        <v>35.68</v>
      </c>
      <c r="S289" s="82">
        <v>13.63</v>
      </c>
      <c r="T289" s="82">
        <v>16.41</v>
      </c>
      <c r="U289" s="82">
        <v>10.14</v>
      </c>
      <c r="V289" s="82">
        <v>8.36</v>
      </c>
      <c r="W289" s="82">
        <v>11.74</v>
      </c>
      <c r="X289" s="82">
        <v>11.25</v>
      </c>
      <c r="Y289" s="82">
        <v>3.13</v>
      </c>
      <c r="Z289" s="82">
        <v>15.08</v>
      </c>
      <c r="AA289" s="82">
        <v>10.16</v>
      </c>
      <c r="AB289" s="82">
        <v>6.71</v>
      </c>
      <c r="AC289" s="82">
        <v>3.15</v>
      </c>
      <c r="AD289" s="83">
        <v>565.54</v>
      </c>
    </row>
    <row r="290" spans="3:30">
      <c r="C290" s="81" t="s">
        <v>338</v>
      </c>
      <c r="D290" s="85">
        <v>26</v>
      </c>
      <c r="E290" s="85">
        <v>47</v>
      </c>
      <c r="F290" s="85">
        <v>56.98</v>
      </c>
      <c r="G290" s="85">
        <v>58.59</v>
      </c>
      <c r="H290" s="85">
        <v>49.48</v>
      </c>
      <c r="I290" s="85">
        <v>104.76</v>
      </c>
      <c r="J290" s="85">
        <v>112.58</v>
      </c>
      <c r="K290" s="82">
        <v>116.92</v>
      </c>
      <c r="L290" s="82">
        <v>74.760000000000005</v>
      </c>
      <c r="M290" s="82">
        <v>26.73</v>
      </c>
      <c r="N290" s="82">
        <v>110.17</v>
      </c>
      <c r="O290" s="82">
        <v>91.52</v>
      </c>
      <c r="P290" s="82">
        <v>58.45</v>
      </c>
      <c r="Q290" s="82">
        <v>71.38</v>
      </c>
      <c r="R290" s="82">
        <v>44.14</v>
      </c>
      <c r="S290" s="82">
        <v>60.19</v>
      </c>
      <c r="T290" s="82">
        <v>37.130000000000003</v>
      </c>
      <c r="U290" s="82">
        <v>41.21</v>
      </c>
      <c r="V290" s="82">
        <v>29.38</v>
      </c>
      <c r="W290" s="82">
        <v>19.93</v>
      </c>
      <c r="X290" s="82">
        <v>19.62</v>
      </c>
      <c r="Y290" s="82">
        <v>15.56</v>
      </c>
      <c r="Z290" s="82">
        <v>10.81</v>
      </c>
      <c r="AA290" s="82">
        <v>19.23</v>
      </c>
      <c r="AB290" s="82">
        <v>17.22</v>
      </c>
      <c r="AC290" s="82">
        <v>6.41</v>
      </c>
      <c r="AD290" s="83">
        <v>1326.15</v>
      </c>
    </row>
    <row r="291" spans="3:30">
      <c r="C291" s="81" t="s">
        <v>470</v>
      </c>
      <c r="D291" s="85">
        <v>25</v>
      </c>
      <c r="E291" s="85">
        <v>40</v>
      </c>
      <c r="F291" s="85">
        <v>53.38</v>
      </c>
      <c r="G291" s="85">
        <v>35.31</v>
      </c>
      <c r="H291" s="85">
        <v>30.04</v>
      </c>
      <c r="I291" s="82">
        <v>42.37</v>
      </c>
      <c r="J291" s="82">
        <v>54.2</v>
      </c>
      <c r="K291" s="82">
        <v>39.229999999999997</v>
      </c>
      <c r="L291" s="82">
        <v>55.14</v>
      </c>
      <c r="M291" s="82">
        <v>54.32</v>
      </c>
      <c r="N291" s="82">
        <v>49.12</v>
      </c>
      <c r="O291" s="82">
        <v>52.06</v>
      </c>
      <c r="P291" s="82">
        <v>40.4</v>
      </c>
      <c r="Q291" s="82">
        <v>37.58</v>
      </c>
      <c r="R291" s="82">
        <v>54.47</v>
      </c>
      <c r="S291" s="82">
        <v>38.520000000000003</v>
      </c>
      <c r="T291" s="82">
        <v>39.659999999999997</v>
      </c>
      <c r="U291" s="82">
        <v>16.91</v>
      </c>
      <c r="V291" s="82">
        <v>22.97</v>
      </c>
      <c r="W291" s="82">
        <v>24.05</v>
      </c>
      <c r="X291" s="82">
        <v>15.72</v>
      </c>
      <c r="Y291" s="82">
        <v>7.34</v>
      </c>
      <c r="Z291" s="82">
        <v>1.07</v>
      </c>
      <c r="AA291" s="82">
        <v>0</v>
      </c>
      <c r="AB291" s="82">
        <v>1.38</v>
      </c>
      <c r="AC291" s="82">
        <v>2.54</v>
      </c>
      <c r="AD291" s="83">
        <v>832.78</v>
      </c>
    </row>
    <row r="292" spans="3:30">
      <c r="C292" s="81" t="s">
        <v>34</v>
      </c>
      <c r="D292" s="85">
        <v>22</v>
      </c>
      <c r="E292" s="85">
        <v>119</v>
      </c>
      <c r="F292" s="85">
        <v>79.53</v>
      </c>
      <c r="G292" s="85">
        <v>85.37</v>
      </c>
      <c r="H292" s="85">
        <v>84.5</v>
      </c>
      <c r="I292" s="85">
        <v>114.12</v>
      </c>
      <c r="J292" s="82">
        <v>131.49</v>
      </c>
      <c r="K292" s="82">
        <v>83.2</v>
      </c>
      <c r="L292" s="82">
        <v>79.31</v>
      </c>
      <c r="M292" s="82">
        <v>69.959999999999994</v>
      </c>
      <c r="N292" s="82">
        <v>93.67</v>
      </c>
      <c r="O292" s="82">
        <v>82.27</v>
      </c>
      <c r="P292" s="82">
        <v>76.59</v>
      </c>
      <c r="Q292" s="82">
        <v>67.17</v>
      </c>
      <c r="R292" s="82">
        <v>88.92</v>
      </c>
      <c r="S292" s="82">
        <v>52.82</v>
      </c>
      <c r="T292" s="82">
        <v>56.68</v>
      </c>
      <c r="U292" s="82">
        <v>62.71</v>
      </c>
      <c r="V292" s="82">
        <v>65.61</v>
      </c>
      <c r="W292" s="82">
        <v>47.74</v>
      </c>
      <c r="X292" s="82">
        <v>32.46</v>
      </c>
      <c r="Y292" s="82">
        <v>22.28</v>
      </c>
      <c r="Z292" s="82">
        <v>22.97</v>
      </c>
      <c r="AA292" s="82">
        <v>23.01</v>
      </c>
      <c r="AB292" s="82">
        <v>48.49</v>
      </c>
      <c r="AC292" s="82">
        <v>13.28</v>
      </c>
      <c r="AD292" s="83">
        <v>1725.15</v>
      </c>
    </row>
    <row r="293" spans="3:30">
      <c r="C293" s="81" t="s">
        <v>191</v>
      </c>
      <c r="D293" s="260">
        <v>22</v>
      </c>
      <c r="E293" s="260">
        <v>28</v>
      </c>
      <c r="F293" s="260">
        <v>18</v>
      </c>
      <c r="G293" s="260">
        <v>10</v>
      </c>
      <c r="H293" s="260">
        <v>25.55</v>
      </c>
      <c r="I293" s="261">
        <v>17.68</v>
      </c>
      <c r="J293" s="261">
        <v>66.47</v>
      </c>
      <c r="K293" s="261">
        <v>48.09</v>
      </c>
      <c r="L293" s="261">
        <v>54.41</v>
      </c>
      <c r="M293" s="261">
        <v>206.43</v>
      </c>
      <c r="N293" s="261">
        <v>69.05</v>
      </c>
      <c r="O293" s="261">
        <v>64.73</v>
      </c>
      <c r="P293" s="261">
        <v>53.89</v>
      </c>
      <c r="Q293" s="261">
        <v>39.26</v>
      </c>
      <c r="R293" s="82">
        <v>2.72</v>
      </c>
      <c r="S293" s="82">
        <v>1.95</v>
      </c>
      <c r="T293" s="82">
        <v>0</v>
      </c>
      <c r="U293" s="82">
        <v>0</v>
      </c>
      <c r="V293" s="82">
        <v>0.38</v>
      </c>
      <c r="W293" s="82">
        <v>0</v>
      </c>
      <c r="X293" s="82">
        <v>0.39</v>
      </c>
      <c r="Y293" s="82">
        <v>0</v>
      </c>
      <c r="Z293" s="82">
        <v>0</v>
      </c>
      <c r="AA293" s="82">
        <v>0</v>
      </c>
      <c r="AB293" s="82">
        <v>1.1000000000000001</v>
      </c>
      <c r="AC293" s="82">
        <v>0</v>
      </c>
      <c r="AD293" s="83">
        <v>730.1</v>
      </c>
    </row>
    <row r="294" spans="3:30">
      <c r="C294" s="81" t="s">
        <v>41</v>
      </c>
      <c r="D294" s="85">
        <v>6</v>
      </c>
      <c r="E294" s="85">
        <v>6</v>
      </c>
      <c r="F294" s="82">
        <v>0.16</v>
      </c>
      <c r="G294" s="85">
        <v>3.35</v>
      </c>
      <c r="H294" s="85">
        <v>11.49</v>
      </c>
      <c r="I294" s="85">
        <v>5.08</v>
      </c>
      <c r="J294" s="82">
        <v>19.28</v>
      </c>
      <c r="K294" s="82">
        <v>3.78</v>
      </c>
      <c r="L294" s="82">
        <v>5.29</v>
      </c>
      <c r="M294" s="82">
        <v>0.62</v>
      </c>
      <c r="N294" s="82">
        <v>2.16</v>
      </c>
      <c r="O294" s="82">
        <v>1.99</v>
      </c>
      <c r="P294" s="82">
        <v>1.2</v>
      </c>
      <c r="Q294" s="82">
        <v>0.15</v>
      </c>
      <c r="R294" s="82">
        <v>1.9</v>
      </c>
      <c r="S294" s="82">
        <v>0.14000000000000001</v>
      </c>
      <c r="T294" s="82">
        <v>1.67</v>
      </c>
      <c r="U294" s="82">
        <v>0.54</v>
      </c>
      <c r="V294" s="82">
        <v>3.17</v>
      </c>
      <c r="W294" s="82">
        <v>0.66</v>
      </c>
      <c r="X294" s="82">
        <v>1.39</v>
      </c>
      <c r="Y294" s="82">
        <v>0</v>
      </c>
      <c r="Z294" s="82">
        <v>0.53</v>
      </c>
      <c r="AA294" s="82">
        <v>0</v>
      </c>
      <c r="AB294" s="82">
        <v>2.69</v>
      </c>
      <c r="AC294" s="82">
        <v>0</v>
      </c>
      <c r="AD294" s="83">
        <v>79.239999999999995</v>
      </c>
    </row>
    <row r="295" spans="3:30">
      <c r="C295" s="81" t="s">
        <v>42</v>
      </c>
      <c r="D295" s="85">
        <v>1</v>
      </c>
      <c r="E295" s="82">
        <v>0</v>
      </c>
      <c r="F295" s="82">
        <v>0.52</v>
      </c>
      <c r="G295" s="85">
        <v>1</v>
      </c>
      <c r="H295" s="85">
        <v>1.47</v>
      </c>
      <c r="I295" s="85">
        <v>1.51</v>
      </c>
      <c r="J295" s="82">
        <v>0.57999999999999996</v>
      </c>
      <c r="K295" s="82">
        <v>0.41</v>
      </c>
      <c r="L295" s="82">
        <v>0.76</v>
      </c>
      <c r="M295" s="82">
        <v>0.33</v>
      </c>
      <c r="N295" s="82">
        <v>0.01</v>
      </c>
      <c r="O295" s="82">
        <v>0</v>
      </c>
      <c r="P295" s="82">
        <v>0.66</v>
      </c>
      <c r="Q295" s="82">
        <v>0</v>
      </c>
      <c r="R295" s="82">
        <v>0</v>
      </c>
      <c r="S295" s="82">
        <v>0</v>
      </c>
      <c r="T295" s="82">
        <v>0</v>
      </c>
      <c r="U295" s="82">
        <v>0</v>
      </c>
      <c r="V295" s="82">
        <v>0</v>
      </c>
      <c r="W295" s="82">
        <v>0</v>
      </c>
      <c r="X295" s="82">
        <v>0</v>
      </c>
      <c r="Y295" s="82">
        <v>0</v>
      </c>
      <c r="Z295" s="82">
        <v>0</v>
      </c>
      <c r="AA295" s="82">
        <v>0</v>
      </c>
      <c r="AB295" s="82">
        <v>0</v>
      </c>
      <c r="AC295" s="82">
        <v>0</v>
      </c>
      <c r="AD295" s="83">
        <v>8.25</v>
      </c>
    </row>
    <row r="296" spans="3:30">
      <c r="C296" s="81" t="s">
        <v>345</v>
      </c>
      <c r="D296" s="82">
        <v>0</v>
      </c>
      <c r="E296" s="82">
        <v>0</v>
      </c>
      <c r="F296" s="82">
        <v>0.37</v>
      </c>
      <c r="G296" s="82">
        <v>2.37</v>
      </c>
      <c r="H296" s="82">
        <v>0</v>
      </c>
      <c r="I296" s="82">
        <v>2.2799999999999998</v>
      </c>
      <c r="J296" s="82">
        <v>0</v>
      </c>
      <c r="K296" s="82">
        <v>0.27</v>
      </c>
      <c r="L296" s="82">
        <v>0</v>
      </c>
      <c r="M296" s="82">
        <v>0.86</v>
      </c>
      <c r="N296" s="82">
        <v>0.31</v>
      </c>
      <c r="O296" s="82">
        <v>0</v>
      </c>
      <c r="P296" s="82">
        <v>0.57999999999999996</v>
      </c>
      <c r="Q296" s="82">
        <v>0</v>
      </c>
      <c r="R296" s="82">
        <v>0.62</v>
      </c>
      <c r="S296" s="82">
        <v>0</v>
      </c>
      <c r="T296" s="82">
        <v>0.73</v>
      </c>
      <c r="U296" s="82">
        <v>0.57999999999999996</v>
      </c>
      <c r="V296" s="82">
        <v>0.21</v>
      </c>
      <c r="W296" s="82">
        <v>0</v>
      </c>
      <c r="X296" s="82">
        <v>0</v>
      </c>
      <c r="Y296" s="82">
        <v>0.45</v>
      </c>
      <c r="Z296" s="82">
        <v>1.1299999999999999</v>
      </c>
      <c r="AA296" s="82">
        <v>0.78</v>
      </c>
      <c r="AB296" s="82">
        <v>0</v>
      </c>
      <c r="AC296" s="82">
        <v>0</v>
      </c>
      <c r="AD296" s="83">
        <v>11.55</v>
      </c>
    </row>
    <row r="297" spans="3:30">
      <c r="C297" s="81" t="s">
        <v>402</v>
      </c>
      <c r="D297" s="82">
        <v>0</v>
      </c>
      <c r="E297" s="82">
        <v>0</v>
      </c>
      <c r="F297" s="82">
        <v>0</v>
      </c>
      <c r="G297" s="82">
        <v>1.64</v>
      </c>
      <c r="H297" s="82">
        <v>0</v>
      </c>
      <c r="I297" s="82">
        <v>0.4</v>
      </c>
      <c r="J297" s="82">
        <v>0</v>
      </c>
      <c r="K297" s="82">
        <v>0.16</v>
      </c>
      <c r="L297" s="82">
        <v>0.63</v>
      </c>
      <c r="M297" s="82">
        <v>4.1399999999999997</v>
      </c>
      <c r="N297" s="82">
        <v>0.05</v>
      </c>
      <c r="O297" s="82">
        <v>1.9</v>
      </c>
      <c r="P297" s="82">
        <v>0.52</v>
      </c>
      <c r="Q297" s="82">
        <v>4.25</v>
      </c>
      <c r="R297" s="82">
        <v>0.12</v>
      </c>
      <c r="S297" s="82">
        <v>1.1299999999999999</v>
      </c>
      <c r="T297" s="82">
        <v>0.02</v>
      </c>
      <c r="U297" s="82">
        <v>0.03</v>
      </c>
      <c r="V297" s="82">
        <v>0.5</v>
      </c>
      <c r="W297" s="82">
        <v>0</v>
      </c>
      <c r="X297" s="82">
        <v>0</v>
      </c>
      <c r="Y297" s="82">
        <v>0</v>
      </c>
      <c r="Z297" s="82">
        <v>0</v>
      </c>
      <c r="AA297" s="82">
        <v>0</v>
      </c>
      <c r="AB297" s="82">
        <v>0</v>
      </c>
      <c r="AC297" s="82">
        <v>0</v>
      </c>
      <c r="AD297" s="83">
        <v>15.48</v>
      </c>
    </row>
    <row r="298" spans="3:30">
      <c r="C298" s="81" t="s">
        <v>35</v>
      </c>
      <c r="D298" s="82">
        <v>0</v>
      </c>
      <c r="E298" s="82">
        <v>0</v>
      </c>
      <c r="F298" s="82">
        <v>0</v>
      </c>
      <c r="G298" s="82">
        <v>0</v>
      </c>
      <c r="H298" s="82">
        <v>0</v>
      </c>
      <c r="I298" s="82">
        <v>0.23</v>
      </c>
      <c r="J298" s="82">
        <v>0.47</v>
      </c>
      <c r="K298" s="82">
        <v>0</v>
      </c>
      <c r="L298" s="82">
        <v>0.9</v>
      </c>
      <c r="M298" s="82">
        <v>0.19</v>
      </c>
      <c r="N298" s="82">
        <v>0</v>
      </c>
      <c r="O298" s="82">
        <v>2.02</v>
      </c>
      <c r="P298" s="82">
        <v>1.21</v>
      </c>
      <c r="Q298" s="82">
        <v>1.06</v>
      </c>
      <c r="R298" s="82">
        <v>0</v>
      </c>
      <c r="S298" s="82">
        <v>0</v>
      </c>
      <c r="T298" s="82">
        <v>0</v>
      </c>
      <c r="U298" s="82">
        <v>1.97</v>
      </c>
      <c r="V298" s="82">
        <v>0</v>
      </c>
      <c r="W298" s="82">
        <v>0</v>
      </c>
      <c r="X298" s="82">
        <v>0.67</v>
      </c>
      <c r="Y298" s="82">
        <v>0</v>
      </c>
      <c r="Z298" s="82">
        <v>0</v>
      </c>
      <c r="AA298" s="82">
        <v>0</v>
      </c>
      <c r="AB298" s="82">
        <v>0</v>
      </c>
      <c r="AC298" s="82">
        <v>0</v>
      </c>
      <c r="AD298" s="83">
        <v>8.73</v>
      </c>
    </row>
    <row r="299" spans="3:30">
      <c r="C299" s="81" t="s">
        <v>410</v>
      </c>
      <c r="D299" s="82">
        <v>0</v>
      </c>
      <c r="E299" s="82">
        <v>0</v>
      </c>
      <c r="F299" s="82">
        <v>0</v>
      </c>
      <c r="G299" s="85">
        <v>1</v>
      </c>
      <c r="H299" s="82">
        <v>0</v>
      </c>
      <c r="I299" s="85">
        <v>2.78</v>
      </c>
      <c r="J299" s="82">
        <v>0.57999999999999996</v>
      </c>
      <c r="K299" s="82">
        <v>2.0099999999999998</v>
      </c>
      <c r="L299" s="82">
        <v>0.69</v>
      </c>
      <c r="M299" s="82">
        <v>0</v>
      </c>
      <c r="N299" s="82">
        <v>0</v>
      </c>
      <c r="O299" s="82">
        <v>0</v>
      </c>
      <c r="P299" s="82">
        <v>0</v>
      </c>
      <c r="Q299" s="82">
        <v>0</v>
      </c>
      <c r="R299" s="82">
        <v>0.11</v>
      </c>
      <c r="S299" s="82">
        <v>0</v>
      </c>
      <c r="T299" s="82">
        <v>0</v>
      </c>
      <c r="U299" s="82">
        <v>0.91</v>
      </c>
      <c r="V299" s="82">
        <v>0.2</v>
      </c>
      <c r="W299" s="82">
        <v>0</v>
      </c>
      <c r="X299" s="82">
        <v>0</v>
      </c>
      <c r="Y299" s="82">
        <v>0</v>
      </c>
      <c r="Z299" s="82">
        <v>0</v>
      </c>
      <c r="AA299" s="82">
        <v>0</v>
      </c>
      <c r="AB299" s="82">
        <v>0</v>
      </c>
      <c r="AC299" s="82">
        <v>0</v>
      </c>
      <c r="AD299" s="83">
        <v>8.2799999999999994</v>
      </c>
    </row>
    <row r="300" spans="3:30">
      <c r="C300" s="81" t="s">
        <v>401</v>
      </c>
      <c r="D300" s="82">
        <v>0</v>
      </c>
      <c r="E300" s="82">
        <v>0</v>
      </c>
      <c r="F300" s="82">
        <v>0</v>
      </c>
      <c r="G300" s="82">
        <v>0.8</v>
      </c>
      <c r="H300" s="82">
        <v>0</v>
      </c>
      <c r="I300" s="82">
        <v>0.02</v>
      </c>
      <c r="J300" s="82">
        <v>0.86</v>
      </c>
      <c r="K300" s="82">
        <v>1.23</v>
      </c>
      <c r="L300" s="82">
        <v>0.44</v>
      </c>
      <c r="M300" s="82">
        <v>4.5</v>
      </c>
      <c r="N300" s="82">
        <v>0.06</v>
      </c>
      <c r="O300" s="82">
        <v>2.31</v>
      </c>
      <c r="P300" s="82">
        <v>0.36</v>
      </c>
      <c r="Q300" s="82">
        <v>2.0499999999999998</v>
      </c>
      <c r="R300" s="82">
        <v>0.19</v>
      </c>
      <c r="S300" s="82">
        <v>1.38</v>
      </c>
      <c r="T300" s="82">
        <v>1.39</v>
      </c>
      <c r="U300" s="82">
        <v>0.09</v>
      </c>
      <c r="V300" s="82">
        <v>0.32</v>
      </c>
      <c r="W300" s="82">
        <v>0</v>
      </c>
      <c r="X300" s="82">
        <v>0</v>
      </c>
      <c r="Y300" s="82">
        <v>0</v>
      </c>
      <c r="Z300" s="82">
        <v>0</v>
      </c>
      <c r="AA300" s="82">
        <v>0</v>
      </c>
      <c r="AB300" s="82">
        <v>0</v>
      </c>
      <c r="AC300" s="82">
        <v>0</v>
      </c>
      <c r="AD300" s="83">
        <v>15.98</v>
      </c>
    </row>
    <row r="301" spans="3:30">
      <c r="C301" s="84" t="s">
        <v>38</v>
      </c>
      <c r="D301" s="83">
        <v>296</v>
      </c>
      <c r="E301" s="83">
        <v>423</v>
      </c>
      <c r="F301" s="83">
        <v>373.36</v>
      </c>
      <c r="G301" s="83">
        <v>356.63</v>
      </c>
      <c r="H301" s="83">
        <v>474.81</v>
      </c>
      <c r="I301" s="83">
        <v>567.79</v>
      </c>
      <c r="J301" s="83">
        <v>541.16</v>
      </c>
      <c r="K301" s="83">
        <v>396.36</v>
      </c>
      <c r="L301" s="83">
        <v>442.9</v>
      </c>
      <c r="M301" s="83">
        <v>488.46</v>
      </c>
      <c r="N301" s="83">
        <v>462.87</v>
      </c>
      <c r="O301" s="83">
        <v>377.5</v>
      </c>
      <c r="P301" s="83">
        <v>328.49</v>
      </c>
      <c r="Q301" s="83">
        <v>409.65</v>
      </c>
      <c r="R301" s="83">
        <v>264.86</v>
      </c>
      <c r="S301" s="83">
        <v>204.87</v>
      </c>
      <c r="T301" s="83">
        <v>190.04</v>
      </c>
      <c r="U301" s="83">
        <v>218.6</v>
      </c>
      <c r="V301" s="83">
        <v>159.59</v>
      </c>
      <c r="W301" s="83">
        <v>131.44999999999999</v>
      </c>
      <c r="X301" s="83">
        <v>94.97</v>
      </c>
      <c r="Y301" s="83">
        <v>91.15</v>
      </c>
      <c r="Z301" s="83">
        <v>72.48</v>
      </c>
      <c r="AA301" s="83">
        <v>63.14</v>
      </c>
      <c r="AB301" s="83">
        <v>84.71</v>
      </c>
      <c r="AC301" s="83">
        <v>30.8</v>
      </c>
      <c r="AD301" s="83">
        <v>7545.62</v>
      </c>
    </row>
    <row r="302" spans="3:30">
      <c r="D302" s="55">
        <f>D290+D291+D298</f>
        <v>51</v>
      </c>
      <c r="E302" s="55">
        <f t="shared" ref="E302:W302" si="7">E290+E291+E298</f>
        <v>87</v>
      </c>
      <c r="F302" s="55">
        <f t="shared" si="7"/>
        <v>110.36</v>
      </c>
      <c r="G302" s="55">
        <f t="shared" si="7"/>
        <v>93.9</v>
      </c>
      <c r="H302" s="55">
        <f t="shared" si="7"/>
        <v>79.52</v>
      </c>
      <c r="I302" s="55">
        <f t="shared" si="7"/>
        <v>147.35999999999999</v>
      </c>
      <c r="J302" s="55">
        <f t="shared" si="7"/>
        <v>167.25</v>
      </c>
      <c r="K302" s="55">
        <f t="shared" si="7"/>
        <v>156.15</v>
      </c>
      <c r="L302" s="55">
        <f t="shared" si="7"/>
        <v>130.80000000000001</v>
      </c>
      <c r="M302" s="55">
        <f t="shared" si="7"/>
        <v>81.239999999999995</v>
      </c>
      <c r="N302" s="55">
        <f t="shared" si="7"/>
        <v>159.29</v>
      </c>
      <c r="O302" s="55">
        <f t="shared" si="7"/>
        <v>145.6</v>
      </c>
      <c r="P302" s="55">
        <f t="shared" si="7"/>
        <v>100.05999999999999</v>
      </c>
      <c r="Q302" s="55">
        <f t="shared" si="7"/>
        <v>110.02</v>
      </c>
      <c r="R302" s="55">
        <f t="shared" si="7"/>
        <v>98.61</v>
      </c>
      <c r="S302" s="55">
        <f t="shared" si="7"/>
        <v>98.710000000000008</v>
      </c>
      <c r="T302" s="55">
        <f t="shared" si="7"/>
        <v>76.789999999999992</v>
      </c>
      <c r="U302" s="55">
        <f t="shared" si="7"/>
        <v>60.09</v>
      </c>
      <c r="V302" s="55">
        <f t="shared" si="7"/>
        <v>52.349999999999994</v>
      </c>
      <c r="W302" s="55">
        <f t="shared" si="7"/>
        <v>43.980000000000004</v>
      </c>
    </row>
    <row r="304" spans="3:30" ht="12.75">
      <c r="C304" s="418" t="s">
        <v>37</v>
      </c>
      <c r="D304" s="262">
        <v>202116</v>
      </c>
      <c r="E304" s="262">
        <v>202117</v>
      </c>
      <c r="F304" s="262">
        <v>202118</v>
      </c>
      <c r="G304" s="262">
        <v>202119</v>
      </c>
      <c r="H304" s="262">
        <v>202120</v>
      </c>
      <c r="I304" s="262">
        <v>202121</v>
      </c>
      <c r="J304" s="262">
        <v>202122</v>
      </c>
      <c r="K304" s="262">
        <v>202123</v>
      </c>
      <c r="L304" s="262">
        <v>202124</v>
      </c>
      <c r="M304" s="262">
        <v>202125</v>
      </c>
      <c r="N304" s="262">
        <v>202126</v>
      </c>
      <c r="O304" s="262">
        <v>202127</v>
      </c>
      <c r="P304" s="262">
        <v>202128</v>
      </c>
      <c r="Q304" s="262">
        <v>202129</v>
      </c>
      <c r="R304" s="262">
        <v>202130</v>
      </c>
      <c r="S304" s="262">
        <v>202131</v>
      </c>
      <c r="T304" s="262">
        <v>202132</v>
      </c>
      <c r="U304" s="262">
        <v>202133</v>
      </c>
      <c r="V304" s="262">
        <v>202134</v>
      </c>
      <c r="W304" s="262">
        <v>202135</v>
      </c>
      <c r="X304" s="262">
        <v>202136</v>
      </c>
      <c r="Y304" s="262">
        <v>202137</v>
      </c>
      <c r="Z304" s="262">
        <v>202138</v>
      </c>
      <c r="AA304" s="262">
        <v>202139</v>
      </c>
      <c r="AB304" s="262">
        <v>202140</v>
      </c>
      <c r="AC304" s="262">
        <v>202141</v>
      </c>
      <c r="AD304" s="418" t="s">
        <v>38</v>
      </c>
    </row>
    <row r="305" spans="1:30" ht="12.75">
      <c r="A305" s="113">
        <v>44333</v>
      </c>
      <c r="C305" s="419"/>
      <c r="D305" s="112">
        <v>44331</v>
      </c>
      <c r="E305" s="112">
        <v>44338</v>
      </c>
      <c r="F305" s="112">
        <v>44345</v>
      </c>
      <c r="G305" s="112">
        <v>44352</v>
      </c>
      <c r="H305" s="112">
        <v>44359</v>
      </c>
      <c r="I305" s="112">
        <v>44366</v>
      </c>
      <c r="J305" s="112">
        <v>44373</v>
      </c>
      <c r="K305" s="112">
        <v>44380</v>
      </c>
      <c r="L305" s="112">
        <v>44387</v>
      </c>
      <c r="M305" s="112">
        <v>44394</v>
      </c>
      <c r="N305" s="112">
        <v>44401</v>
      </c>
      <c r="O305" s="112">
        <v>44408</v>
      </c>
      <c r="P305" s="112">
        <v>44415</v>
      </c>
      <c r="Q305" s="112">
        <v>44422</v>
      </c>
      <c r="R305" s="112">
        <v>44429</v>
      </c>
      <c r="S305" s="112">
        <v>44436</v>
      </c>
      <c r="T305" s="112">
        <v>44443</v>
      </c>
      <c r="U305" s="112">
        <v>44450</v>
      </c>
      <c r="V305" s="112">
        <v>44457</v>
      </c>
      <c r="W305" s="112">
        <v>44464</v>
      </c>
      <c r="X305" s="112">
        <v>44471</v>
      </c>
      <c r="Y305" s="112">
        <v>44478</v>
      </c>
      <c r="Z305" s="112">
        <v>44485</v>
      </c>
      <c r="AA305" s="112">
        <v>44492</v>
      </c>
      <c r="AB305" s="112">
        <v>44499</v>
      </c>
      <c r="AC305" s="112">
        <v>44506</v>
      </c>
      <c r="AD305" s="419"/>
    </row>
    <row r="306" spans="1:30">
      <c r="C306" s="81" t="s">
        <v>34</v>
      </c>
      <c r="D306" s="85">
        <v>130</v>
      </c>
      <c r="E306" s="85">
        <v>70</v>
      </c>
      <c r="F306" s="85">
        <v>91.7</v>
      </c>
      <c r="G306" s="85">
        <v>88.03</v>
      </c>
      <c r="H306" s="85">
        <v>75.540000000000006</v>
      </c>
      <c r="I306" s="85">
        <v>117.57</v>
      </c>
      <c r="J306" s="82">
        <v>81.540000000000006</v>
      </c>
      <c r="K306" s="82">
        <v>94.72</v>
      </c>
      <c r="L306" s="82">
        <v>70.58</v>
      </c>
      <c r="M306" s="82">
        <v>103.64</v>
      </c>
      <c r="N306" s="82">
        <v>76.8</v>
      </c>
      <c r="O306" s="82">
        <v>72.84</v>
      </c>
      <c r="P306" s="82">
        <v>74.260000000000005</v>
      </c>
      <c r="Q306" s="82">
        <v>90.78</v>
      </c>
      <c r="R306" s="82">
        <v>52.95</v>
      </c>
      <c r="S306" s="82">
        <v>61.88</v>
      </c>
      <c r="T306" s="82">
        <v>50.12</v>
      </c>
      <c r="U306" s="82">
        <v>65.78</v>
      </c>
      <c r="V306" s="82">
        <v>50.43</v>
      </c>
      <c r="W306" s="82">
        <v>34.17</v>
      </c>
      <c r="X306" s="82">
        <v>25.47</v>
      </c>
      <c r="Y306" s="82">
        <v>18.91</v>
      </c>
      <c r="Z306" s="82">
        <v>26.7</v>
      </c>
      <c r="AA306" s="82">
        <v>50.85</v>
      </c>
      <c r="AB306" s="82">
        <v>16.16</v>
      </c>
      <c r="AC306" s="82">
        <v>31.1</v>
      </c>
      <c r="AD306" s="83">
        <v>1722.51</v>
      </c>
    </row>
    <row r="307" spans="1:30">
      <c r="C307" s="81" t="s">
        <v>40</v>
      </c>
      <c r="D307" s="85">
        <v>60</v>
      </c>
      <c r="E307" s="85">
        <v>89</v>
      </c>
      <c r="F307" s="85">
        <v>86.31</v>
      </c>
      <c r="G307" s="85">
        <v>176.66</v>
      </c>
      <c r="H307" s="85">
        <v>181.08</v>
      </c>
      <c r="I307" s="85">
        <v>84.4</v>
      </c>
      <c r="J307" s="85">
        <v>50.87</v>
      </c>
      <c r="K307" s="82">
        <v>105.13</v>
      </c>
      <c r="L307" s="82">
        <v>66.569999999999993</v>
      </c>
      <c r="M307" s="82">
        <v>78.94</v>
      </c>
      <c r="N307" s="82">
        <v>65.28</v>
      </c>
      <c r="O307" s="82">
        <v>75.89</v>
      </c>
      <c r="P307" s="82">
        <v>148.57</v>
      </c>
      <c r="Q307" s="82">
        <v>42.07</v>
      </c>
      <c r="R307" s="82">
        <v>41.88</v>
      </c>
      <c r="S307" s="82">
        <v>65.62</v>
      </c>
      <c r="T307" s="82">
        <v>69.260000000000005</v>
      </c>
      <c r="U307" s="82">
        <v>30.51</v>
      </c>
      <c r="V307" s="82">
        <v>28.22</v>
      </c>
      <c r="W307" s="82">
        <v>14.86</v>
      </c>
      <c r="X307" s="82">
        <v>32.39</v>
      </c>
      <c r="Y307" s="82">
        <v>21.08</v>
      </c>
      <c r="Z307" s="82">
        <v>11.23</v>
      </c>
      <c r="AA307" s="82">
        <v>7.75</v>
      </c>
      <c r="AB307" s="82">
        <v>6.79</v>
      </c>
      <c r="AC307" s="82">
        <v>3.77</v>
      </c>
      <c r="AD307" s="83">
        <v>1644.14</v>
      </c>
    </row>
    <row r="308" spans="1:30">
      <c r="C308" s="81" t="s">
        <v>338</v>
      </c>
      <c r="D308" s="85">
        <v>57</v>
      </c>
      <c r="E308" s="85">
        <v>42</v>
      </c>
      <c r="F308" s="85">
        <v>47.04</v>
      </c>
      <c r="G308" s="85">
        <v>37.44</v>
      </c>
      <c r="H308" s="85">
        <v>66.84</v>
      </c>
      <c r="I308" s="85">
        <v>93.67</v>
      </c>
      <c r="J308" s="85">
        <v>76.239999999999995</v>
      </c>
      <c r="K308" s="82">
        <v>94.19</v>
      </c>
      <c r="L308" s="82">
        <v>44.59</v>
      </c>
      <c r="M308" s="82">
        <v>172.39</v>
      </c>
      <c r="N308" s="82">
        <v>83.83</v>
      </c>
      <c r="O308" s="82">
        <v>59.61</v>
      </c>
      <c r="P308" s="82">
        <v>105.24</v>
      </c>
      <c r="Q308" s="82">
        <v>45.34</v>
      </c>
      <c r="R308" s="82">
        <v>69.400000000000006</v>
      </c>
      <c r="S308" s="82">
        <v>45.78</v>
      </c>
      <c r="T308" s="82">
        <v>40.74</v>
      </c>
      <c r="U308" s="82">
        <v>27.54</v>
      </c>
      <c r="V308" s="82">
        <v>28.52</v>
      </c>
      <c r="W308" s="82">
        <v>28.33</v>
      </c>
      <c r="X308" s="82">
        <v>25.19</v>
      </c>
      <c r="Y308" s="82">
        <v>15.97</v>
      </c>
      <c r="Z308" s="82">
        <v>25.9</v>
      </c>
      <c r="AA308" s="82">
        <v>26.27</v>
      </c>
      <c r="AB308" s="82">
        <v>14.08</v>
      </c>
      <c r="AC308" s="82">
        <v>17.850000000000001</v>
      </c>
      <c r="AD308" s="83">
        <v>1390.98</v>
      </c>
    </row>
    <row r="309" spans="1:30">
      <c r="C309" s="81" t="s">
        <v>470</v>
      </c>
      <c r="D309" s="85">
        <v>53</v>
      </c>
      <c r="E309" s="85">
        <v>44</v>
      </c>
      <c r="F309" s="85">
        <v>33.909999999999997</v>
      </c>
      <c r="G309" s="85">
        <v>28.6</v>
      </c>
      <c r="H309" s="85">
        <v>34.44</v>
      </c>
      <c r="I309" s="82">
        <v>46.21</v>
      </c>
      <c r="J309" s="82">
        <v>35.020000000000003</v>
      </c>
      <c r="K309" s="82">
        <v>42.99</v>
      </c>
      <c r="L309" s="82">
        <v>54.32</v>
      </c>
      <c r="M309" s="82">
        <v>105.23</v>
      </c>
      <c r="N309" s="82">
        <v>59.64</v>
      </c>
      <c r="O309" s="82">
        <v>46.72</v>
      </c>
      <c r="P309" s="82">
        <v>38.1</v>
      </c>
      <c r="Q309" s="82">
        <v>56.16</v>
      </c>
      <c r="R309" s="82">
        <v>40.03</v>
      </c>
      <c r="S309" s="82">
        <v>40.78</v>
      </c>
      <c r="T309" s="82">
        <v>39.93</v>
      </c>
      <c r="U309" s="82">
        <v>26.05</v>
      </c>
      <c r="V309" s="82">
        <v>24.05</v>
      </c>
      <c r="W309" s="82">
        <v>20.46</v>
      </c>
      <c r="X309" s="82">
        <v>9.01</v>
      </c>
      <c r="Y309" s="82">
        <v>11.75</v>
      </c>
      <c r="Z309" s="82">
        <v>1.72</v>
      </c>
      <c r="AA309" s="82">
        <v>1.38</v>
      </c>
      <c r="AB309" s="82">
        <v>3.02</v>
      </c>
      <c r="AC309" s="82">
        <v>0</v>
      </c>
      <c r="AD309" s="83">
        <v>896.5</v>
      </c>
    </row>
    <row r="310" spans="1:30">
      <c r="C310" s="81" t="s">
        <v>191</v>
      </c>
      <c r="D310" s="85">
        <v>46</v>
      </c>
      <c r="E310" s="85">
        <v>19</v>
      </c>
      <c r="F310" s="85">
        <v>10</v>
      </c>
      <c r="G310" s="85">
        <v>24</v>
      </c>
      <c r="H310" s="85">
        <v>21.78</v>
      </c>
      <c r="I310" s="82">
        <v>23.96</v>
      </c>
      <c r="J310" s="82">
        <v>22.55</v>
      </c>
      <c r="K310" s="82">
        <v>90.76</v>
      </c>
      <c r="L310" s="82">
        <v>97.55</v>
      </c>
      <c r="M310" s="82">
        <v>195.06</v>
      </c>
      <c r="N310" s="82">
        <v>62.81</v>
      </c>
      <c r="O310" s="82">
        <v>67.319999999999993</v>
      </c>
      <c r="P310" s="82">
        <v>57.29</v>
      </c>
      <c r="Q310" s="82">
        <v>36.950000000000003</v>
      </c>
      <c r="R310" s="82">
        <v>7.19</v>
      </c>
      <c r="S310" s="82">
        <v>0</v>
      </c>
      <c r="T310" s="82">
        <v>0</v>
      </c>
      <c r="U310" s="82">
        <v>0.38</v>
      </c>
      <c r="V310" s="82">
        <v>0</v>
      </c>
      <c r="W310" s="82">
        <v>0.39</v>
      </c>
      <c r="X310" s="82">
        <v>0</v>
      </c>
      <c r="Y310" s="82">
        <v>0</v>
      </c>
      <c r="Z310" s="82">
        <v>0</v>
      </c>
      <c r="AA310" s="82">
        <v>1.1000000000000001</v>
      </c>
      <c r="AB310" s="82">
        <v>0</v>
      </c>
      <c r="AC310" s="82">
        <v>0</v>
      </c>
      <c r="AD310" s="83">
        <v>784.09</v>
      </c>
    </row>
    <row r="311" spans="1:30">
      <c r="C311" s="81" t="s">
        <v>39</v>
      </c>
      <c r="D311" s="85">
        <v>36</v>
      </c>
      <c r="E311" s="85">
        <v>54</v>
      </c>
      <c r="F311" s="85">
        <v>28.54</v>
      </c>
      <c r="G311" s="85">
        <v>59.65</v>
      </c>
      <c r="H311" s="82">
        <v>48</v>
      </c>
      <c r="I311" s="82">
        <v>31.73</v>
      </c>
      <c r="J311" s="82">
        <v>88.42</v>
      </c>
      <c r="K311" s="82">
        <v>31.64</v>
      </c>
      <c r="L311" s="82">
        <v>36.299999999999997</v>
      </c>
      <c r="M311" s="82">
        <v>52.14</v>
      </c>
      <c r="N311" s="82">
        <v>25.94</v>
      </c>
      <c r="O311" s="82">
        <v>2.61</v>
      </c>
      <c r="P311" s="82">
        <v>0.68</v>
      </c>
      <c r="Q311" s="82">
        <v>0</v>
      </c>
      <c r="R311" s="82">
        <v>0</v>
      </c>
      <c r="S311" s="82">
        <v>0</v>
      </c>
      <c r="T311" s="82">
        <v>0</v>
      </c>
      <c r="U311" s="82">
        <v>0</v>
      </c>
      <c r="V311" s="82">
        <v>0</v>
      </c>
      <c r="W311" s="82">
        <v>0</v>
      </c>
      <c r="X311" s="82">
        <v>0</v>
      </c>
      <c r="Y311" s="82">
        <v>0.9</v>
      </c>
      <c r="Z311" s="82">
        <v>0</v>
      </c>
      <c r="AA311" s="82">
        <v>0</v>
      </c>
      <c r="AB311" s="82">
        <v>0</v>
      </c>
      <c r="AC311" s="82">
        <v>0</v>
      </c>
      <c r="AD311" s="83">
        <v>496.56</v>
      </c>
    </row>
    <row r="312" spans="1:30">
      <c r="C312" s="81" t="s">
        <v>400</v>
      </c>
      <c r="D312" s="85">
        <v>11</v>
      </c>
      <c r="E312" s="85">
        <v>47</v>
      </c>
      <c r="F312" s="85">
        <v>34.93</v>
      </c>
      <c r="G312" s="85">
        <v>51.1</v>
      </c>
      <c r="H312" s="85">
        <v>46.09</v>
      </c>
      <c r="I312" s="85">
        <v>27.57</v>
      </c>
      <c r="J312" s="85">
        <v>22.5</v>
      </c>
      <c r="K312" s="85">
        <v>24.26</v>
      </c>
      <c r="L312" s="82">
        <v>22.18</v>
      </c>
      <c r="M312" s="82">
        <v>23.48</v>
      </c>
      <c r="N312" s="82">
        <v>24.91</v>
      </c>
      <c r="O312" s="82">
        <v>18.309999999999999</v>
      </c>
      <c r="P312" s="82">
        <v>25.26</v>
      </c>
      <c r="Q312" s="82">
        <v>37.68</v>
      </c>
      <c r="R312" s="82">
        <v>14.76</v>
      </c>
      <c r="S312" s="82">
        <v>16.41</v>
      </c>
      <c r="T312" s="82">
        <v>11.18</v>
      </c>
      <c r="U312" s="82">
        <v>9.4</v>
      </c>
      <c r="V312" s="82">
        <v>12.73</v>
      </c>
      <c r="W312" s="82">
        <v>11.25</v>
      </c>
      <c r="X312" s="82">
        <v>4.1500000000000004</v>
      </c>
      <c r="Y312" s="82">
        <v>16.100000000000001</v>
      </c>
      <c r="Z312" s="82">
        <v>12.14</v>
      </c>
      <c r="AA312" s="82">
        <v>7.71</v>
      </c>
      <c r="AB312" s="82">
        <v>4.1900000000000004</v>
      </c>
      <c r="AC312" s="82">
        <v>5.46</v>
      </c>
      <c r="AD312" s="83">
        <v>541.76</v>
      </c>
    </row>
    <row r="313" spans="1:30">
      <c r="C313" s="81" t="s">
        <v>41</v>
      </c>
      <c r="D313" s="85">
        <v>4</v>
      </c>
      <c r="E313" s="85">
        <v>2</v>
      </c>
      <c r="F313" s="85">
        <v>4.46</v>
      </c>
      <c r="G313" s="85">
        <v>12.22</v>
      </c>
      <c r="H313" s="85">
        <v>5.04</v>
      </c>
      <c r="I313" s="82">
        <v>19.489999999999998</v>
      </c>
      <c r="J313" s="82">
        <v>3.78</v>
      </c>
      <c r="K313" s="82">
        <v>5.29</v>
      </c>
      <c r="L313" s="82">
        <v>1.62</v>
      </c>
      <c r="M313" s="82">
        <v>2.16</v>
      </c>
      <c r="N313" s="82">
        <v>1.99</v>
      </c>
      <c r="O313" s="82">
        <v>1.2</v>
      </c>
      <c r="P313" s="82">
        <v>0.15</v>
      </c>
      <c r="Q313" s="82">
        <v>2.4300000000000002</v>
      </c>
      <c r="R313" s="82">
        <v>0.14000000000000001</v>
      </c>
      <c r="S313" s="82">
        <v>1.67</v>
      </c>
      <c r="T313" s="82">
        <v>0.94</v>
      </c>
      <c r="U313" s="82">
        <v>3.17</v>
      </c>
      <c r="V313" s="82">
        <v>0.66</v>
      </c>
      <c r="W313" s="82">
        <v>1.39</v>
      </c>
      <c r="X313" s="82">
        <v>0</v>
      </c>
      <c r="Y313" s="82">
        <v>0.53</v>
      </c>
      <c r="Z313" s="82">
        <v>0</v>
      </c>
      <c r="AA313" s="82">
        <v>2.69</v>
      </c>
      <c r="AB313" s="82">
        <v>0</v>
      </c>
      <c r="AC313" s="82">
        <v>0.17</v>
      </c>
      <c r="AD313" s="83">
        <v>77.2</v>
      </c>
    </row>
    <row r="314" spans="1:30">
      <c r="C314" s="81" t="s">
        <v>42</v>
      </c>
      <c r="D314" s="82">
        <v>0</v>
      </c>
      <c r="E314" s="82">
        <v>0</v>
      </c>
      <c r="F314" s="85">
        <v>1</v>
      </c>
      <c r="G314" s="85">
        <v>1.1100000000000001</v>
      </c>
      <c r="H314" s="85">
        <v>1.1299999999999999</v>
      </c>
      <c r="I314" s="82">
        <v>0.28000000000000003</v>
      </c>
      <c r="J314" s="82">
        <v>0.28999999999999998</v>
      </c>
      <c r="K314" s="82">
        <v>0.76</v>
      </c>
      <c r="L314" s="82">
        <v>0.3</v>
      </c>
      <c r="M314" s="82">
        <v>0.01</v>
      </c>
      <c r="N314" s="82">
        <v>0.09</v>
      </c>
      <c r="O314" s="82">
        <v>0.96</v>
      </c>
      <c r="P314" s="82">
        <v>0</v>
      </c>
      <c r="Q314" s="82">
        <v>0</v>
      </c>
      <c r="R314" s="82">
        <v>0</v>
      </c>
      <c r="S314" s="82">
        <v>0</v>
      </c>
      <c r="T314" s="82">
        <v>0</v>
      </c>
      <c r="U314" s="82">
        <v>0</v>
      </c>
      <c r="V314" s="82">
        <v>0</v>
      </c>
      <c r="W314" s="82">
        <v>0</v>
      </c>
      <c r="X314" s="82">
        <v>0</v>
      </c>
      <c r="Y314" s="82">
        <v>0</v>
      </c>
      <c r="Z314" s="82">
        <v>0</v>
      </c>
      <c r="AA314" s="82">
        <v>0</v>
      </c>
      <c r="AB314" s="82">
        <v>0</v>
      </c>
      <c r="AC314" s="82">
        <v>0</v>
      </c>
      <c r="AD314" s="83">
        <v>5.92</v>
      </c>
    </row>
    <row r="315" spans="1:30">
      <c r="C315" s="81" t="s">
        <v>410</v>
      </c>
      <c r="D315" s="82">
        <v>0</v>
      </c>
      <c r="E315" s="82">
        <v>0</v>
      </c>
      <c r="F315" s="85">
        <v>1</v>
      </c>
      <c r="G315" s="82">
        <v>0</v>
      </c>
      <c r="H315" s="85">
        <v>1</v>
      </c>
      <c r="I315" s="85">
        <v>2.4</v>
      </c>
      <c r="J315" s="82">
        <v>3.8</v>
      </c>
      <c r="K315" s="82">
        <v>0.69</v>
      </c>
      <c r="L315" s="82">
        <v>0</v>
      </c>
      <c r="M315" s="82">
        <v>0</v>
      </c>
      <c r="N315" s="82">
        <v>0</v>
      </c>
      <c r="O315" s="82">
        <v>0</v>
      </c>
      <c r="P315" s="82">
        <v>0</v>
      </c>
      <c r="Q315" s="82">
        <v>0.11</v>
      </c>
      <c r="R315" s="82">
        <v>0</v>
      </c>
      <c r="S315" s="82">
        <v>0</v>
      </c>
      <c r="T315" s="82">
        <v>0.91</v>
      </c>
      <c r="U315" s="82">
        <v>0.2</v>
      </c>
      <c r="V315" s="82">
        <v>0</v>
      </c>
      <c r="W315" s="82">
        <v>0</v>
      </c>
      <c r="X315" s="82">
        <v>0</v>
      </c>
      <c r="Y315" s="82">
        <v>0</v>
      </c>
      <c r="Z315" s="82">
        <v>0</v>
      </c>
      <c r="AA315" s="82">
        <v>0</v>
      </c>
      <c r="AB315" s="82">
        <v>0</v>
      </c>
      <c r="AC315" s="82">
        <v>0</v>
      </c>
      <c r="AD315" s="83">
        <v>10.11</v>
      </c>
    </row>
    <row r="316" spans="1:30">
      <c r="C316" s="81" t="s">
        <v>345</v>
      </c>
      <c r="D316" s="82">
        <v>0</v>
      </c>
      <c r="E316" s="82">
        <v>0</v>
      </c>
      <c r="F316" s="82">
        <v>0.61</v>
      </c>
      <c r="G316" s="82">
        <v>0.99</v>
      </c>
      <c r="H316" s="82">
        <v>2.1</v>
      </c>
      <c r="I316" s="82">
        <v>0.82</v>
      </c>
      <c r="J316" s="82">
        <v>0.27</v>
      </c>
      <c r="K316" s="82">
        <v>0</v>
      </c>
      <c r="L316" s="82">
        <v>0.86</v>
      </c>
      <c r="M316" s="82">
        <v>0.2</v>
      </c>
      <c r="N316" s="82">
        <v>0</v>
      </c>
      <c r="O316" s="82">
        <v>0.85</v>
      </c>
      <c r="P316" s="82">
        <v>0</v>
      </c>
      <c r="Q316" s="82">
        <v>0.62</v>
      </c>
      <c r="R316" s="82">
        <v>0</v>
      </c>
      <c r="S316" s="82">
        <v>0.73</v>
      </c>
      <c r="T316" s="82">
        <v>0.57999999999999996</v>
      </c>
      <c r="U316" s="82">
        <v>0.21</v>
      </c>
      <c r="V316" s="82">
        <v>0</v>
      </c>
      <c r="W316" s="82">
        <v>0</v>
      </c>
      <c r="X316" s="82">
        <v>0.45</v>
      </c>
      <c r="Y316" s="82">
        <v>1.1299999999999999</v>
      </c>
      <c r="Z316" s="82">
        <v>0.78</v>
      </c>
      <c r="AA316" s="82">
        <v>0</v>
      </c>
      <c r="AB316" s="82">
        <v>0</v>
      </c>
      <c r="AC316" s="82">
        <v>0</v>
      </c>
      <c r="AD316" s="83">
        <v>11.22</v>
      </c>
    </row>
    <row r="317" spans="1:30">
      <c r="C317" s="81" t="s">
        <v>402</v>
      </c>
      <c r="D317" s="82">
        <v>0</v>
      </c>
      <c r="E317" s="82">
        <v>0</v>
      </c>
      <c r="F317" s="82">
        <v>0.02</v>
      </c>
      <c r="G317" s="82">
        <v>0</v>
      </c>
      <c r="H317" s="82">
        <v>0.09</v>
      </c>
      <c r="I317" s="82">
        <v>0</v>
      </c>
      <c r="J317" s="82">
        <v>0.16</v>
      </c>
      <c r="K317" s="82">
        <v>0.63</v>
      </c>
      <c r="L317" s="82">
        <v>4.1399999999999997</v>
      </c>
      <c r="M317" s="82">
        <v>0.05</v>
      </c>
      <c r="N317" s="82">
        <v>1.9</v>
      </c>
      <c r="O317" s="82">
        <v>0.52</v>
      </c>
      <c r="P317" s="82">
        <v>4.25</v>
      </c>
      <c r="Q317" s="82">
        <v>0.12</v>
      </c>
      <c r="R317" s="82">
        <v>1.1299999999999999</v>
      </c>
      <c r="S317" s="82">
        <v>0.02</v>
      </c>
      <c r="T317" s="82">
        <v>0.03</v>
      </c>
      <c r="U317" s="82">
        <v>0.5</v>
      </c>
      <c r="V317" s="82">
        <v>0</v>
      </c>
      <c r="W317" s="82">
        <v>0</v>
      </c>
      <c r="X317" s="82">
        <v>0</v>
      </c>
      <c r="Y317" s="82">
        <v>0</v>
      </c>
      <c r="Z317" s="82">
        <v>0</v>
      </c>
      <c r="AA317" s="82">
        <v>0</v>
      </c>
      <c r="AB317" s="82">
        <v>0</v>
      </c>
      <c r="AC317" s="82">
        <v>0</v>
      </c>
      <c r="AD317" s="83">
        <v>13.56</v>
      </c>
    </row>
    <row r="318" spans="1:30">
      <c r="C318" s="81" t="s">
        <v>35</v>
      </c>
      <c r="D318" s="82">
        <v>0</v>
      </c>
      <c r="E318" s="82">
        <v>0</v>
      </c>
      <c r="F318" s="82">
        <v>0</v>
      </c>
      <c r="G318" s="82">
        <v>0</v>
      </c>
      <c r="H318" s="82">
        <v>0.23</v>
      </c>
      <c r="I318" s="82">
        <v>0.47</v>
      </c>
      <c r="J318" s="82">
        <v>0</v>
      </c>
      <c r="K318" s="82">
        <v>0.9</v>
      </c>
      <c r="L318" s="82">
        <v>0.19</v>
      </c>
      <c r="M318" s="82">
        <v>0</v>
      </c>
      <c r="N318" s="82">
        <v>1.98</v>
      </c>
      <c r="O318" s="82">
        <v>1.04</v>
      </c>
      <c r="P318" s="82">
        <v>1.06</v>
      </c>
      <c r="Q318" s="82">
        <v>0</v>
      </c>
      <c r="R318" s="82">
        <v>0</v>
      </c>
      <c r="S318" s="82">
        <v>0</v>
      </c>
      <c r="T318" s="82">
        <v>1.97</v>
      </c>
      <c r="U318" s="82">
        <v>0</v>
      </c>
      <c r="V318" s="82">
        <v>0</v>
      </c>
      <c r="W318" s="82">
        <v>0.67</v>
      </c>
      <c r="X318" s="82">
        <v>0</v>
      </c>
      <c r="Y318" s="82">
        <v>0</v>
      </c>
      <c r="Z318" s="82">
        <v>0</v>
      </c>
      <c r="AA318" s="82">
        <v>0</v>
      </c>
      <c r="AB318" s="82">
        <v>0</v>
      </c>
      <c r="AC318" s="82">
        <v>0</v>
      </c>
      <c r="AD318" s="83">
        <v>8.51</v>
      </c>
    </row>
    <row r="319" spans="1:30">
      <c r="C319" s="81" t="s">
        <v>401</v>
      </c>
      <c r="D319" s="82">
        <v>0</v>
      </c>
      <c r="E319" s="82">
        <v>0</v>
      </c>
      <c r="F319" s="82">
        <v>0</v>
      </c>
      <c r="G319" s="82">
        <v>0</v>
      </c>
      <c r="H319" s="82">
        <v>0.02</v>
      </c>
      <c r="I319" s="82">
        <v>0.59</v>
      </c>
      <c r="J319" s="82">
        <v>1.23</v>
      </c>
      <c r="K319" s="82">
        <v>0.44</v>
      </c>
      <c r="L319" s="82">
        <v>4.5</v>
      </c>
      <c r="M319" s="82">
        <v>0.06</v>
      </c>
      <c r="N319" s="82">
        <v>2.31</v>
      </c>
      <c r="O319" s="82">
        <v>0.36</v>
      </c>
      <c r="P319" s="82">
        <v>2.0499999999999998</v>
      </c>
      <c r="Q319" s="82">
        <v>0.19</v>
      </c>
      <c r="R319" s="82">
        <v>1.38</v>
      </c>
      <c r="S319" s="82">
        <v>1.39</v>
      </c>
      <c r="T319" s="82">
        <v>0.09</v>
      </c>
      <c r="U319" s="82">
        <v>0.32</v>
      </c>
      <c r="V319" s="82">
        <v>0</v>
      </c>
      <c r="W319" s="82">
        <v>0</v>
      </c>
      <c r="X319" s="82">
        <v>0</v>
      </c>
      <c r="Y319" s="82">
        <v>0</v>
      </c>
      <c r="Z319" s="82">
        <v>0</v>
      </c>
      <c r="AA319" s="82">
        <v>0</v>
      </c>
      <c r="AB319" s="82">
        <v>0</v>
      </c>
      <c r="AC319" s="82">
        <v>0</v>
      </c>
      <c r="AD319" s="83">
        <v>14.92</v>
      </c>
    </row>
    <row r="320" spans="1:30">
      <c r="C320" s="84" t="s">
        <v>38</v>
      </c>
      <c r="D320" s="83">
        <v>397</v>
      </c>
      <c r="E320" s="83">
        <v>367</v>
      </c>
      <c r="F320" s="83">
        <v>339.52</v>
      </c>
      <c r="G320" s="83">
        <v>479.81</v>
      </c>
      <c r="H320" s="83">
        <v>483.4</v>
      </c>
      <c r="I320" s="83">
        <v>449.15</v>
      </c>
      <c r="J320" s="83">
        <v>386.66</v>
      </c>
      <c r="K320" s="83">
        <v>492.4</v>
      </c>
      <c r="L320" s="83">
        <v>403.68</v>
      </c>
      <c r="M320" s="83">
        <v>733.38</v>
      </c>
      <c r="N320" s="83">
        <v>407.46</v>
      </c>
      <c r="O320" s="83">
        <v>348.22</v>
      </c>
      <c r="P320" s="83">
        <v>456.91</v>
      </c>
      <c r="Q320" s="83">
        <v>312.45</v>
      </c>
      <c r="R320" s="83">
        <v>228.87</v>
      </c>
      <c r="S320" s="83">
        <v>234.28</v>
      </c>
      <c r="T320" s="83">
        <v>215.75</v>
      </c>
      <c r="U320" s="83">
        <v>164.06</v>
      </c>
      <c r="V320" s="83">
        <v>144.61000000000001</v>
      </c>
      <c r="W320" s="83">
        <v>111.52</v>
      </c>
      <c r="X320" s="83">
        <v>96.66</v>
      </c>
      <c r="Y320" s="83">
        <v>86.37</v>
      </c>
      <c r="Z320" s="83">
        <v>78.47</v>
      </c>
      <c r="AA320" s="83">
        <v>97.75</v>
      </c>
      <c r="AB320" s="83">
        <v>44.25</v>
      </c>
      <c r="AC320" s="83">
        <v>58.34</v>
      </c>
      <c r="AD320" s="83">
        <v>7617.96</v>
      </c>
    </row>
    <row r="322" spans="1:30" ht="12.75">
      <c r="A322" s="113">
        <v>44340</v>
      </c>
      <c r="C322" s="418" t="s">
        <v>37</v>
      </c>
      <c r="D322" s="263">
        <v>202117</v>
      </c>
      <c r="E322" s="263">
        <v>202118</v>
      </c>
      <c r="F322" s="263">
        <v>202119</v>
      </c>
      <c r="G322" s="263">
        <v>202120</v>
      </c>
      <c r="H322" s="263">
        <v>202121</v>
      </c>
      <c r="I322" s="263">
        <v>202122</v>
      </c>
      <c r="J322" s="263">
        <v>202123</v>
      </c>
      <c r="K322" s="263">
        <v>202124</v>
      </c>
      <c r="L322" s="263">
        <v>202125</v>
      </c>
      <c r="M322" s="263">
        <v>202126</v>
      </c>
      <c r="N322" s="263">
        <v>202127</v>
      </c>
      <c r="O322" s="263">
        <v>202128</v>
      </c>
      <c r="P322" s="263">
        <v>202129</v>
      </c>
      <c r="Q322" s="263">
        <v>202130</v>
      </c>
      <c r="R322" s="263">
        <v>202131</v>
      </c>
      <c r="S322" s="263">
        <v>202132</v>
      </c>
      <c r="T322" s="263">
        <v>202133</v>
      </c>
      <c r="U322" s="263">
        <v>202134</v>
      </c>
      <c r="V322" s="263">
        <v>202135</v>
      </c>
      <c r="W322" s="263">
        <v>202136</v>
      </c>
      <c r="X322" s="263">
        <v>202137</v>
      </c>
      <c r="Y322" s="263">
        <v>202138</v>
      </c>
      <c r="Z322" s="263">
        <v>202139</v>
      </c>
      <c r="AA322" s="263">
        <v>202140</v>
      </c>
      <c r="AB322" s="263">
        <v>202141</v>
      </c>
      <c r="AC322" s="263">
        <v>202142</v>
      </c>
      <c r="AD322" s="418" t="s">
        <v>38</v>
      </c>
    </row>
    <row r="323" spans="1:30" ht="12.75">
      <c r="C323" s="419"/>
      <c r="D323" s="112">
        <v>44338</v>
      </c>
      <c r="E323" s="112">
        <v>44345</v>
      </c>
      <c r="F323" s="112">
        <v>44352</v>
      </c>
      <c r="G323" s="112">
        <v>44359</v>
      </c>
      <c r="H323" s="112">
        <v>44366</v>
      </c>
      <c r="I323" s="112">
        <v>44373</v>
      </c>
      <c r="J323" s="112">
        <v>44380</v>
      </c>
      <c r="K323" s="112">
        <v>44387</v>
      </c>
      <c r="L323" s="112">
        <v>44394</v>
      </c>
      <c r="M323" s="112">
        <v>44401</v>
      </c>
      <c r="N323" s="112">
        <v>44408</v>
      </c>
      <c r="O323" s="112">
        <v>44415</v>
      </c>
      <c r="P323" s="112">
        <v>44422</v>
      </c>
      <c r="Q323" s="112">
        <v>44429</v>
      </c>
      <c r="R323" s="112">
        <v>44436</v>
      </c>
      <c r="S323" s="112">
        <v>44443</v>
      </c>
      <c r="T323" s="112">
        <v>44450</v>
      </c>
      <c r="U323" s="112">
        <v>44457</v>
      </c>
      <c r="V323" s="112">
        <v>44464</v>
      </c>
      <c r="W323" s="112">
        <v>44471</v>
      </c>
      <c r="X323" s="112">
        <v>44478</v>
      </c>
      <c r="Y323" s="112">
        <v>44485</v>
      </c>
      <c r="Z323" s="112">
        <v>44492</v>
      </c>
      <c r="AA323" s="112">
        <v>44499</v>
      </c>
      <c r="AB323" s="112">
        <v>44506</v>
      </c>
      <c r="AC323" s="112">
        <v>44513</v>
      </c>
      <c r="AD323" s="419"/>
    </row>
    <row r="324" spans="1:30">
      <c r="C324" s="81" t="s">
        <v>34</v>
      </c>
      <c r="D324" s="85">
        <v>118</v>
      </c>
      <c r="E324" s="85">
        <v>72</v>
      </c>
      <c r="F324" s="85">
        <v>53.46</v>
      </c>
      <c r="G324" s="85">
        <v>73.89</v>
      </c>
      <c r="H324" s="85">
        <v>50.78</v>
      </c>
      <c r="I324" s="85">
        <v>50.68</v>
      </c>
      <c r="J324" s="82">
        <v>94.11</v>
      </c>
      <c r="K324" s="82">
        <v>38.22</v>
      </c>
      <c r="L324" s="82">
        <v>65.33</v>
      </c>
      <c r="M324" s="82">
        <v>153.52000000000001</v>
      </c>
      <c r="N324" s="82">
        <v>193.47</v>
      </c>
      <c r="O324" s="82">
        <v>78.7</v>
      </c>
      <c r="P324" s="82">
        <v>93.22</v>
      </c>
      <c r="Q324" s="82">
        <v>63.48</v>
      </c>
      <c r="R324" s="82">
        <v>76.48</v>
      </c>
      <c r="S324" s="82">
        <v>61.27</v>
      </c>
      <c r="T324" s="82">
        <v>72.31</v>
      </c>
      <c r="U324" s="82">
        <v>62.17</v>
      </c>
      <c r="V324" s="82">
        <v>37.15</v>
      </c>
      <c r="W324" s="82">
        <v>28.8</v>
      </c>
      <c r="X324" s="82">
        <v>25.33</v>
      </c>
      <c r="Y324" s="82">
        <v>28.96</v>
      </c>
      <c r="Z324" s="82">
        <v>52.57</v>
      </c>
      <c r="AA324" s="82">
        <v>20.86</v>
      </c>
      <c r="AB324" s="82">
        <v>32.49</v>
      </c>
      <c r="AC324" s="82">
        <v>7.25</v>
      </c>
      <c r="AD324" s="83">
        <v>1704.51</v>
      </c>
    </row>
    <row r="325" spans="1:30">
      <c r="C325" s="81" t="s">
        <v>40</v>
      </c>
      <c r="D325" s="85">
        <v>117</v>
      </c>
      <c r="E325" s="85">
        <v>72</v>
      </c>
      <c r="F325" s="85">
        <v>137.66999999999999</v>
      </c>
      <c r="G325" s="85">
        <v>151.34</v>
      </c>
      <c r="H325" s="85">
        <v>115.12</v>
      </c>
      <c r="I325" s="85">
        <v>32.53</v>
      </c>
      <c r="J325" s="85">
        <v>136.62</v>
      </c>
      <c r="K325" s="82">
        <v>102.87</v>
      </c>
      <c r="L325" s="82">
        <v>80.59</v>
      </c>
      <c r="M325" s="82">
        <v>67.55</v>
      </c>
      <c r="N325" s="82">
        <v>81.83</v>
      </c>
      <c r="O325" s="82">
        <v>151.13999999999999</v>
      </c>
      <c r="P325" s="82">
        <v>52.51</v>
      </c>
      <c r="Q325" s="82">
        <v>44.11</v>
      </c>
      <c r="R325" s="82">
        <v>68.06</v>
      </c>
      <c r="S325" s="82">
        <v>66.25</v>
      </c>
      <c r="T325" s="82">
        <v>32.49</v>
      </c>
      <c r="U325" s="82">
        <v>38.57</v>
      </c>
      <c r="V325" s="82">
        <v>15.4</v>
      </c>
      <c r="W325" s="82">
        <v>27.1</v>
      </c>
      <c r="X325" s="82">
        <v>21.64</v>
      </c>
      <c r="Y325" s="82">
        <v>13.03</v>
      </c>
      <c r="Z325" s="82">
        <v>7.75</v>
      </c>
      <c r="AA325" s="82">
        <v>7.17</v>
      </c>
      <c r="AB325" s="82">
        <v>1.56</v>
      </c>
      <c r="AC325" s="82">
        <v>0</v>
      </c>
      <c r="AD325" s="83">
        <v>1641.91</v>
      </c>
    </row>
    <row r="326" spans="1:30">
      <c r="C326" s="81" t="s">
        <v>39</v>
      </c>
      <c r="D326" s="85">
        <v>73</v>
      </c>
      <c r="E326" s="85">
        <v>6</v>
      </c>
      <c r="F326" s="85">
        <v>73.760000000000005</v>
      </c>
      <c r="G326" s="85">
        <v>45.06</v>
      </c>
      <c r="H326" s="85">
        <v>41.53</v>
      </c>
      <c r="I326" s="82">
        <v>60.4</v>
      </c>
      <c r="J326" s="82">
        <v>56.82</v>
      </c>
      <c r="K326" s="82">
        <v>37.44</v>
      </c>
      <c r="L326" s="82">
        <v>58.03</v>
      </c>
      <c r="M326" s="82">
        <v>48.09</v>
      </c>
      <c r="N326" s="82">
        <v>49.76</v>
      </c>
      <c r="O326" s="82">
        <v>18.89</v>
      </c>
      <c r="P326" s="82">
        <v>0</v>
      </c>
      <c r="Q326" s="82">
        <v>0</v>
      </c>
      <c r="R326" s="82">
        <v>0</v>
      </c>
      <c r="S326" s="82">
        <v>0</v>
      </c>
      <c r="T326" s="82">
        <v>0</v>
      </c>
      <c r="U326" s="82">
        <v>0</v>
      </c>
      <c r="V326" s="82">
        <v>0</v>
      </c>
      <c r="W326" s="82">
        <v>0</v>
      </c>
      <c r="X326" s="82">
        <v>0.65</v>
      </c>
      <c r="Y326" s="82">
        <v>0</v>
      </c>
      <c r="Z326" s="82">
        <v>0</v>
      </c>
      <c r="AA326" s="82">
        <v>0</v>
      </c>
      <c r="AB326" s="82">
        <v>0</v>
      </c>
      <c r="AC326" s="82">
        <v>0</v>
      </c>
      <c r="AD326" s="83">
        <v>569.41999999999996</v>
      </c>
    </row>
    <row r="327" spans="1:30">
      <c r="C327" s="81" t="s">
        <v>470</v>
      </c>
      <c r="D327" s="85">
        <v>61</v>
      </c>
      <c r="E327" s="85">
        <v>28</v>
      </c>
      <c r="F327" s="85">
        <v>24.41</v>
      </c>
      <c r="G327" s="85">
        <v>32.049999999999997</v>
      </c>
      <c r="H327" s="85">
        <v>18.38</v>
      </c>
      <c r="I327" s="82">
        <v>30.64</v>
      </c>
      <c r="J327" s="82">
        <v>29.96</v>
      </c>
      <c r="K327" s="82">
        <v>32.28</v>
      </c>
      <c r="L327" s="82">
        <v>31.86</v>
      </c>
      <c r="M327" s="82">
        <v>90.41</v>
      </c>
      <c r="N327" s="82">
        <v>156.51</v>
      </c>
      <c r="O327" s="82">
        <v>44.78</v>
      </c>
      <c r="P327" s="82">
        <v>55.64</v>
      </c>
      <c r="Q327" s="82">
        <v>46.64</v>
      </c>
      <c r="R327" s="82">
        <v>47.49</v>
      </c>
      <c r="S327" s="82">
        <v>51.3</v>
      </c>
      <c r="T327" s="82">
        <v>27.83</v>
      </c>
      <c r="U327" s="82">
        <v>23.57</v>
      </c>
      <c r="V327" s="82">
        <v>29.12</v>
      </c>
      <c r="W327" s="82">
        <v>12.34</v>
      </c>
      <c r="X327" s="82">
        <v>17.47</v>
      </c>
      <c r="Y327" s="82">
        <v>1.72</v>
      </c>
      <c r="Z327" s="82">
        <v>2.68</v>
      </c>
      <c r="AA327" s="82">
        <v>3.02</v>
      </c>
      <c r="AB327" s="82">
        <v>1.47</v>
      </c>
      <c r="AC327" s="82">
        <v>5.58</v>
      </c>
      <c r="AD327" s="83">
        <v>906.14</v>
      </c>
    </row>
    <row r="328" spans="1:30">
      <c r="C328" s="81" t="s">
        <v>338</v>
      </c>
      <c r="D328" s="85">
        <v>53</v>
      </c>
      <c r="E328" s="85">
        <v>40</v>
      </c>
      <c r="F328" s="85">
        <v>12.66</v>
      </c>
      <c r="G328" s="85">
        <v>57.67</v>
      </c>
      <c r="H328" s="85">
        <v>74.58</v>
      </c>
      <c r="I328" s="85">
        <v>65.540000000000006</v>
      </c>
      <c r="J328" s="82">
        <v>96.07</v>
      </c>
      <c r="K328" s="82">
        <v>69.28</v>
      </c>
      <c r="L328" s="82">
        <v>143.88999999999999</v>
      </c>
      <c r="M328" s="82">
        <v>151.69</v>
      </c>
      <c r="N328" s="82">
        <v>74.95</v>
      </c>
      <c r="O328" s="82">
        <v>109.19</v>
      </c>
      <c r="P328" s="82">
        <v>46.31</v>
      </c>
      <c r="Q328" s="82">
        <v>70.069999999999993</v>
      </c>
      <c r="R328" s="82">
        <v>45.74</v>
      </c>
      <c r="S328" s="82">
        <v>39.28</v>
      </c>
      <c r="T328" s="82">
        <v>32.6</v>
      </c>
      <c r="U328" s="82">
        <v>38.43</v>
      </c>
      <c r="V328" s="82">
        <v>35.22</v>
      </c>
      <c r="W328" s="82">
        <v>29.97</v>
      </c>
      <c r="X328" s="82">
        <v>16.21</v>
      </c>
      <c r="Y328" s="82">
        <v>25.9</v>
      </c>
      <c r="Z328" s="82">
        <v>27.25</v>
      </c>
      <c r="AA328" s="82">
        <v>15.11</v>
      </c>
      <c r="AB328" s="82">
        <v>18.059999999999999</v>
      </c>
      <c r="AC328" s="82">
        <v>2.4500000000000002</v>
      </c>
      <c r="AD328" s="83">
        <v>1391.11</v>
      </c>
    </row>
    <row r="329" spans="1:30">
      <c r="C329" s="81" t="s">
        <v>400</v>
      </c>
      <c r="D329" s="85">
        <v>48</v>
      </c>
      <c r="E329" s="85">
        <v>24</v>
      </c>
      <c r="F329" s="85">
        <v>47.09</v>
      </c>
      <c r="G329" s="85">
        <v>36.54</v>
      </c>
      <c r="H329" s="85">
        <v>31.75</v>
      </c>
      <c r="I329" s="85">
        <v>31.69</v>
      </c>
      <c r="J329" s="85">
        <v>25.26</v>
      </c>
      <c r="K329" s="82">
        <v>23.21</v>
      </c>
      <c r="L329" s="82">
        <v>23.45</v>
      </c>
      <c r="M329" s="82">
        <v>22.93</v>
      </c>
      <c r="N329" s="82">
        <v>19.32</v>
      </c>
      <c r="O329" s="82">
        <v>24.22</v>
      </c>
      <c r="P329" s="82">
        <v>38.75</v>
      </c>
      <c r="Q329" s="82">
        <v>15.8</v>
      </c>
      <c r="R329" s="82">
        <v>15.4</v>
      </c>
      <c r="S329" s="82">
        <v>10.59</v>
      </c>
      <c r="T329" s="82">
        <v>11.47</v>
      </c>
      <c r="U329" s="82">
        <v>16.79</v>
      </c>
      <c r="V329" s="82">
        <v>13.28</v>
      </c>
      <c r="W329" s="82">
        <v>4.1500000000000004</v>
      </c>
      <c r="X329" s="82">
        <v>16.309999999999999</v>
      </c>
      <c r="Y329" s="82">
        <v>12.14</v>
      </c>
      <c r="Z329" s="82">
        <v>7.71</v>
      </c>
      <c r="AA329" s="82">
        <v>4.1900000000000004</v>
      </c>
      <c r="AB329" s="82">
        <v>5.46</v>
      </c>
      <c r="AC329" s="82">
        <v>1.29</v>
      </c>
      <c r="AD329" s="83">
        <v>530.80999999999995</v>
      </c>
    </row>
    <row r="330" spans="1:30">
      <c r="C330" s="81" t="s">
        <v>191</v>
      </c>
      <c r="D330" s="85">
        <v>36</v>
      </c>
      <c r="E330" s="85">
        <v>10</v>
      </c>
      <c r="F330" s="85">
        <v>15</v>
      </c>
      <c r="G330" s="85">
        <v>8</v>
      </c>
      <c r="H330" s="85">
        <v>65.59</v>
      </c>
      <c r="I330" s="82">
        <v>3.35</v>
      </c>
      <c r="J330" s="82">
        <v>96.53</v>
      </c>
      <c r="K330" s="82">
        <v>101.55</v>
      </c>
      <c r="L330" s="82">
        <v>101.05</v>
      </c>
      <c r="M330" s="82">
        <v>152.79</v>
      </c>
      <c r="N330" s="82">
        <v>64.22</v>
      </c>
      <c r="O330" s="82">
        <v>71.760000000000005</v>
      </c>
      <c r="P330" s="82">
        <v>94.2</v>
      </c>
      <c r="Q330" s="82">
        <v>33.15</v>
      </c>
      <c r="R330" s="82">
        <v>21.67</v>
      </c>
      <c r="S330" s="82">
        <v>0</v>
      </c>
      <c r="T330" s="82">
        <v>0.38</v>
      </c>
      <c r="U330" s="82">
        <v>0</v>
      </c>
      <c r="V330" s="82">
        <v>0.39</v>
      </c>
      <c r="W330" s="82">
        <v>0</v>
      </c>
      <c r="X330" s="82">
        <v>0</v>
      </c>
      <c r="Y330" s="82">
        <v>0</v>
      </c>
      <c r="Z330" s="82">
        <v>0.94</v>
      </c>
      <c r="AA330" s="82">
        <v>0</v>
      </c>
      <c r="AB330" s="82">
        <v>0</v>
      </c>
      <c r="AC330" s="82">
        <v>0</v>
      </c>
      <c r="AD330" s="83">
        <v>876.56</v>
      </c>
    </row>
    <row r="331" spans="1:30">
      <c r="C331" s="81" t="s">
        <v>41</v>
      </c>
      <c r="D331" s="85">
        <v>2</v>
      </c>
      <c r="E331" s="85">
        <v>4</v>
      </c>
      <c r="F331" s="85">
        <v>9.91</v>
      </c>
      <c r="G331" s="85">
        <v>1</v>
      </c>
      <c r="H331" s="85">
        <v>20.83</v>
      </c>
      <c r="I331" s="82">
        <v>2.77</v>
      </c>
      <c r="J331" s="82">
        <v>7.98</v>
      </c>
      <c r="K331" s="82">
        <v>0.56000000000000005</v>
      </c>
      <c r="L331" s="82">
        <v>6.41</v>
      </c>
      <c r="M331" s="82">
        <v>1.99</v>
      </c>
      <c r="N331" s="82">
        <v>1.2</v>
      </c>
      <c r="O331" s="82">
        <v>0.15</v>
      </c>
      <c r="P331" s="82">
        <v>2.4300000000000002</v>
      </c>
      <c r="Q331" s="82">
        <v>0.14000000000000001</v>
      </c>
      <c r="R331" s="82">
        <v>1.67</v>
      </c>
      <c r="S331" s="82">
        <v>0.94</v>
      </c>
      <c r="T331" s="82">
        <v>3.17</v>
      </c>
      <c r="U331" s="82">
        <v>0.66</v>
      </c>
      <c r="V331" s="82">
        <v>1.39</v>
      </c>
      <c r="W331" s="82">
        <v>0</v>
      </c>
      <c r="X331" s="82">
        <v>0.53</v>
      </c>
      <c r="Y331" s="82">
        <v>0</v>
      </c>
      <c r="Z331" s="82">
        <v>2.69</v>
      </c>
      <c r="AA331" s="82">
        <v>0</v>
      </c>
      <c r="AB331" s="82">
        <v>0.17</v>
      </c>
      <c r="AC331" s="82">
        <v>0</v>
      </c>
      <c r="AD331" s="83">
        <v>72.599999999999994</v>
      </c>
    </row>
    <row r="332" spans="1:30">
      <c r="C332" s="81" t="s">
        <v>410</v>
      </c>
      <c r="D332" s="85">
        <v>1</v>
      </c>
      <c r="E332" s="82">
        <v>0</v>
      </c>
      <c r="F332" s="82">
        <v>0</v>
      </c>
      <c r="G332" s="85">
        <v>1</v>
      </c>
      <c r="H332" s="85">
        <v>2.4</v>
      </c>
      <c r="I332" s="82">
        <v>3.8</v>
      </c>
      <c r="J332" s="82">
        <v>0.69</v>
      </c>
      <c r="K332" s="82">
        <v>0</v>
      </c>
      <c r="L332" s="82">
        <v>0</v>
      </c>
      <c r="M332" s="82">
        <v>0</v>
      </c>
      <c r="N332" s="82">
        <v>0</v>
      </c>
      <c r="O332" s="82">
        <v>0</v>
      </c>
      <c r="P332" s="82">
        <v>0.11</v>
      </c>
      <c r="Q332" s="82">
        <v>0</v>
      </c>
      <c r="R332" s="82">
        <v>0</v>
      </c>
      <c r="S332" s="82">
        <v>0.91</v>
      </c>
      <c r="T332" s="82">
        <v>0.2</v>
      </c>
      <c r="U332" s="82">
        <v>0</v>
      </c>
      <c r="V332" s="82">
        <v>0</v>
      </c>
      <c r="W332" s="82">
        <v>0</v>
      </c>
      <c r="X332" s="82">
        <v>0</v>
      </c>
      <c r="Y332" s="82">
        <v>0</v>
      </c>
      <c r="Z332" s="82">
        <v>0</v>
      </c>
      <c r="AA332" s="82">
        <v>0</v>
      </c>
      <c r="AB332" s="82">
        <v>0</v>
      </c>
      <c r="AC332" s="82">
        <v>0</v>
      </c>
      <c r="AD332" s="83">
        <v>10.11</v>
      </c>
    </row>
    <row r="333" spans="1:30">
      <c r="C333" s="81" t="s">
        <v>42</v>
      </c>
      <c r="D333" s="82">
        <v>0</v>
      </c>
      <c r="E333" s="85">
        <v>1</v>
      </c>
      <c r="F333" s="85">
        <v>1.06</v>
      </c>
      <c r="G333" s="85">
        <v>1.06</v>
      </c>
      <c r="H333" s="82">
        <v>0.12</v>
      </c>
      <c r="I333" s="85">
        <v>1.23</v>
      </c>
      <c r="J333" s="82">
        <v>0.55000000000000004</v>
      </c>
      <c r="K333" s="82">
        <v>0.31</v>
      </c>
      <c r="L333" s="82">
        <v>0.01</v>
      </c>
      <c r="M333" s="82">
        <v>0.08</v>
      </c>
      <c r="N333" s="82">
        <v>1.51</v>
      </c>
      <c r="O333" s="82">
        <v>0.43</v>
      </c>
      <c r="P333" s="82">
        <v>0</v>
      </c>
      <c r="Q333" s="82">
        <v>0</v>
      </c>
      <c r="R333" s="82">
        <v>0</v>
      </c>
      <c r="S333" s="82">
        <v>0</v>
      </c>
      <c r="T333" s="82">
        <v>0</v>
      </c>
      <c r="U333" s="82">
        <v>0</v>
      </c>
      <c r="V333" s="82">
        <v>0</v>
      </c>
      <c r="W333" s="82">
        <v>0</v>
      </c>
      <c r="X333" s="82">
        <v>0</v>
      </c>
      <c r="Y333" s="82">
        <v>0</v>
      </c>
      <c r="Z333" s="82">
        <v>0</v>
      </c>
      <c r="AA333" s="82">
        <v>0</v>
      </c>
      <c r="AB333" s="82">
        <v>0</v>
      </c>
      <c r="AC333" s="82">
        <v>0</v>
      </c>
      <c r="AD333" s="83">
        <v>7.36</v>
      </c>
    </row>
    <row r="334" spans="1:30">
      <c r="C334" s="81" t="s">
        <v>402</v>
      </c>
      <c r="D334" s="82">
        <v>0</v>
      </c>
      <c r="E334" s="82">
        <v>0</v>
      </c>
      <c r="F334" s="82">
        <v>0</v>
      </c>
      <c r="G334" s="82">
        <v>0.01</v>
      </c>
      <c r="H334" s="82">
        <v>0</v>
      </c>
      <c r="I334" s="82">
        <v>0.14000000000000001</v>
      </c>
      <c r="J334" s="82">
        <v>0.63</v>
      </c>
      <c r="K334" s="82">
        <v>4.25</v>
      </c>
      <c r="L334" s="82">
        <v>0.05</v>
      </c>
      <c r="M334" s="82">
        <v>1.9</v>
      </c>
      <c r="N334" s="82">
        <v>0.52</v>
      </c>
      <c r="O334" s="82">
        <v>4.25</v>
      </c>
      <c r="P334" s="82">
        <v>0.12</v>
      </c>
      <c r="Q334" s="82">
        <v>1.1299999999999999</v>
      </c>
      <c r="R334" s="82">
        <v>0</v>
      </c>
      <c r="S334" s="82">
        <v>0.03</v>
      </c>
      <c r="T334" s="82">
        <v>0.5</v>
      </c>
      <c r="U334" s="82">
        <v>0</v>
      </c>
      <c r="V334" s="82">
        <v>0</v>
      </c>
      <c r="W334" s="82">
        <v>0</v>
      </c>
      <c r="X334" s="82">
        <v>0</v>
      </c>
      <c r="Y334" s="82">
        <v>0</v>
      </c>
      <c r="Z334" s="82">
        <v>0</v>
      </c>
      <c r="AA334" s="82">
        <v>0</v>
      </c>
      <c r="AB334" s="82">
        <v>0</v>
      </c>
      <c r="AC334" s="82">
        <v>0</v>
      </c>
      <c r="AD334" s="83">
        <v>13.54</v>
      </c>
    </row>
    <row r="335" spans="1:30">
      <c r="C335" s="81" t="s">
        <v>345</v>
      </c>
      <c r="D335" s="82">
        <v>0</v>
      </c>
      <c r="E335" s="82">
        <v>0</v>
      </c>
      <c r="F335" s="82">
        <v>0</v>
      </c>
      <c r="G335" s="82">
        <v>1.97</v>
      </c>
      <c r="H335" s="82">
        <v>0.82</v>
      </c>
      <c r="I335" s="82">
        <v>0.27</v>
      </c>
      <c r="J335" s="82">
        <v>0.95</v>
      </c>
      <c r="K335" s="82">
        <v>0.56000000000000005</v>
      </c>
      <c r="L335" s="82">
        <v>0</v>
      </c>
      <c r="M335" s="82">
        <v>0</v>
      </c>
      <c r="N335" s="82">
        <v>1.05</v>
      </c>
      <c r="O335" s="82">
        <v>0</v>
      </c>
      <c r="P335" s="82">
        <v>0.62</v>
      </c>
      <c r="Q335" s="82">
        <v>0.54</v>
      </c>
      <c r="R335" s="82">
        <v>0.73</v>
      </c>
      <c r="S335" s="82">
        <v>0.57999999999999996</v>
      </c>
      <c r="T335" s="82">
        <v>0.21</v>
      </c>
      <c r="U335" s="82">
        <v>0</v>
      </c>
      <c r="V335" s="82">
        <v>0</v>
      </c>
      <c r="W335" s="82">
        <v>0.45</v>
      </c>
      <c r="X335" s="82">
        <v>1.1299999999999999</v>
      </c>
      <c r="Y335" s="82">
        <v>0.78</v>
      </c>
      <c r="Z335" s="82">
        <v>0</v>
      </c>
      <c r="AA335" s="82">
        <v>0</v>
      </c>
      <c r="AB335" s="82">
        <v>0</v>
      </c>
      <c r="AC335" s="82">
        <v>0</v>
      </c>
      <c r="AD335" s="83">
        <v>10.66</v>
      </c>
    </row>
    <row r="336" spans="1:30">
      <c r="C336" s="81" t="s">
        <v>35</v>
      </c>
      <c r="D336" s="82">
        <v>0</v>
      </c>
      <c r="E336" s="82">
        <v>0</v>
      </c>
      <c r="F336" s="82">
        <v>0</v>
      </c>
      <c r="G336" s="82">
        <v>0.23</v>
      </c>
      <c r="H336" s="82">
        <v>0</v>
      </c>
      <c r="I336" s="82">
        <v>0</v>
      </c>
      <c r="J336" s="82">
        <v>0.26</v>
      </c>
      <c r="K336" s="82">
        <v>0</v>
      </c>
      <c r="L336" s="82">
        <v>0</v>
      </c>
      <c r="M336" s="82">
        <v>0.53</v>
      </c>
      <c r="N336" s="82">
        <v>2.65</v>
      </c>
      <c r="O336" s="82">
        <v>2.21</v>
      </c>
      <c r="P336" s="82">
        <v>0</v>
      </c>
      <c r="Q336" s="82">
        <v>0</v>
      </c>
      <c r="R336" s="82">
        <v>0</v>
      </c>
      <c r="S336" s="82">
        <v>1.97</v>
      </c>
      <c r="T336" s="82">
        <v>0</v>
      </c>
      <c r="U336" s="82">
        <v>0</v>
      </c>
      <c r="V336" s="82">
        <v>0.67</v>
      </c>
      <c r="W336" s="82">
        <v>0</v>
      </c>
      <c r="X336" s="82">
        <v>0</v>
      </c>
      <c r="Y336" s="82">
        <v>0</v>
      </c>
      <c r="Z336" s="82">
        <v>0</v>
      </c>
      <c r="AA336" s="82">
        <v>0</v>
      </c>
      <c r="AB336" s="82">
        <v>0</v>
      </c>
      <c r="AC336" s="82">
        <v>0</v>
      </c>
      <c r="AD336" s="83">
        <v>8.52</v>
      </c>
    </row>
    <row r="337" spans="1:30">
      <c r="C337" s="81" t="s">
        <v>401</v>
      </c>
      <c r="D337" s="82">
        <v>0</v>
      </c>
      <c r="E337" s="82">
        <v>0</v>
      </c>
      <c r="F337" s="82">
        <v>0</v>
      </c>
      <c r="G337" s="82">
        <v>0</v>
      </c>
      <c r="H337" s="82">
        <v>0.08</v>
      </c>
      <c r="I337" s="82">
        <v>1.23</v>
      </c>
      <c r="J337" s="82">
        <v>0.44</v>
      </c>
      <c r="K337" s="82">
        <v>4.49</v>
      </c>
      <c r="L337" s="82">
        <v>0.04</v>
      </c>
      <c r="M337" s="82">
        <v>2.29</v>
      </c>
      <c r="N337" s="82">
        <v>0.36</v>
      </c>
      <c r="O337" s="82">
        <v>2.0499999999999998</v>
      </c>
      <c r="P337" s="82">
        <v>0.19</v>
      </c>
      <c r="Q337" s="82">
        <v>1.38</v>
      </c>
      <c r="R337" s="82">
        <v>1.41</v>
      </c>
      <c r="S337" s="82">
        <v>0.09</v>
      </c>
      <c r="T337" s="82">
        <v>0.32</v>
      </c>
      <c r="U337" s="82">
        <v>0</v>
      </c>
      <c r="V337" s="82">
        <v>0.03</v>
      </c>
      <c r="W337" s="82">
        <v>0</v>
      </c>
      <c r="X337" s="82">
        <v>0</v>
      </c>
      <c r="Y337" s="82">
        <v>0</v>
      </c>
      <c r="Z337" s="82">
        <v>0</v>
      </c>
      <c r="AA337" s="82">
        <v>0</v>
      </c>
      <c r="AB337" s="82">
        <v>0</v>
      </c>
      <c r="AC337" s="82">
        <v>0</v>
      </c>
      <c r="AD337" s="83">
        <v>14.39</v>
      </c>
    </row>
    <row r="338" spans="1:30">
      <c r="C338" s="84" t="s">
        <v>38</v>
      </c>
      <c r="D338" s="83">
        <v>509</v>
      </c>
      <c r="E338" s="83">
        <v>257</v>
      </c>
      <c r="F338" s="83">
        <v>375.01</v>
      </c>
      <c r="G338" s="83">
        <v>409.83</v>
      </c>
      <c r="H338" s="83">
        <v>421.98</v>
      </c>
      <c r="I338" s="83">
        <v>284.26</v>
      </c>
      <c r="J338" s="83">
        <v>546.88</v>
      </c>
      <c r="K338" s="83">
        <v>415.01</v>
      </c>
      <c r="L338" s="83">
        <v>510.71</v>
      </c>
      <c r="M338" s="83">
        <v>693.78</v>
      </c>
      <c r="N338" s="83">
        <v>647.35</v>
      </c>
      <c r="O338" s="83">
        <v>507.77</v>
      </c>
      <c r="P338" s="83">
        <v>384.1</v>
      </c>
      <c r="Q338" s="83">
        <v>276.44</v>
      </c>
      <c r="R338" s="83">
        <v>278.64999999999998</v>
      </c>
      <c r="S338" s="83">
        <v>233.2</v>
      </c>
      <c r="T338" s="83">
        <v>181.48</v>
      </c>
      <c r="U338" s="83">
        <v>180.21</v>
      </c>
      <c r="V338" s="83">
        <v>132.63</v>
      </c>
      <c r="W338" s="83">
        <v>102.81</v>
      </c>
      <c r="X338" s="83">
        <v>99.28</v>
      </c>
      <c r="Y338" s="83">
        <v>82.53</v>
      </c>
      <c r="Z338" s="83">
        <v>101.59</v>
      </c>
      <c r="AA338" s="83">
        <v>50.36</v>
      </c>
      <c r="AB338" s="83">
        <v>59.21</v>
      </c>
      <c r="AC338" s="83">
        <v>16.579999999999998</v>
      </c>
      <c r="AD338" s="83">
        <v>7757.64</v>
      </c>
    </row>
    <row r="340" spans="1:30" ht="12.75">
      <c r="C340" s="418" t="s">
        <v>37</v>
      </c>
      <c r="D340" s="264">
        <v>202118</v>
      </c>
      <c r="E340" s="264">
        <v>202119</v>
      </c>
      <c r="F340" s="264">
        <v>202120</v>
      </c>
      <c r="G340" s="264">
        <v>202121</v>
      </c>
      <c r="H340" s="264">
        <v>202122</v>
      </c>
      <c r="I340" s="264">
        <v>202123</v>
      </c>
      <c r="J340" s="264">
        <v>202124</v>
      </c>
      <c r="K340" s="264">
        <v>202125</v>
      </c>
      <c r="L340" s="264">
        <v>202126</v>
      </c>
      <c r="M340" s="264">
        <v>202127</v>
      </c>
      <c r="N340" s="264">
        <v>202128</v>
      </c>
      <c r="O340" s="264">
        <v>202129</v>
      </c>
      <c r="P340" s="264">
        <v>202130</v>
      </c>
      <c r="Q340" s="264">
        <v>202131</v>
      </c>
      <c r="R340" s="264">
        <v>202132</v>
      </c>
      <c r="S340" s="264">
        <v>202133</v>
      </c>
      <c r="T340" s="264">
        <v>202134</v>
      </c>
      <c r="U340" s="264">
        <v>202135</v>
      </c>
      <c r="V340" s="264">
        <v>202136</v>
      </c>
      <c r="W340" s="264">
        <v>202137</v>
      </c>
      <c r="X340" s="264">
        <v>202138</v>
      </c>
      <c r="Y340" s="264">
        <v>202139</v>
      </c>
      <c r="Z340" s="264">
        <v>202140</v>
      </c>
      <c r="AA340" s="264">
        <v>202141</v>
      </c>
      <c r="AB340" s="264">
        <v>202142</v>
      </c>
      <c r="AC340" s="264">
        <v>202143</v>
      </c>
      <c r="AD340" s="418" t="s">
        <v>38</v>
      </c>
    </row>
    <row r="341" spans="1:30" ht="12.75">
      <c r="A341" s="113">
        <v>44347</v>
      </c>
      <c r="C341" s="419"/>
      <c r="D341" s="112">
        <v>44345</v>
      </c>
      <c r="E341" s="112">
        <v>44352</v>
      </c>
      <c r="F341" s="112">
        <v>44359</v>
      </c>
      <c r="G341" s="112">
        <v>44366</v>
      </c>
      <c r="H341" s="112">
        <v>44373</v>
      </c>
      <c r="I341" s="112">
        <v>44380</v>
      </c>
      <c r="J341" s="112">
        <v>44387</v>
      </c>
      <c r="K341" s="112">
        <v>44394</v>
      </c>
      <c r="L341" s="112">
        <v>44401</v>
      </c>
      <c r="M341" s="112">
        <v>44408</v>
      </c>
      <c r="N341" s="112">
        <v>44415</v>
      </c>
      <c r="O341" s="112">
        <v>44422</v>
      </c>
      <c r="P341" s="112">
        <v>44429</v>
      </c>
      <c r="Q341" s="112">
        <v>44436</v>
      </c>
      <c r="R341" s="112">
        <v>44443</v>
      </c>
      <c r="S341" s="112">
        <v>44450</v>
      </c>
      <c r="T341" s="112">
        <v>44457</v>
      </c>
      <c r="U341" s="112">
        <v>44464</v>
      </c>
      <c r="V341" s="112">
        <v>44471</v>
      </c>
      <c r="W341" s="112">
        <v>44478</v>
      </c>
      <c r="X341" s="112">
        <v>44485</v>
      </c>
      <c r="Y341" s="112">
        <v>44492</v>
      </c>
      <c r="Z341" s="112">
        <v>44499</v>
      </c>
      <c r="AA341" s="112">
        <v>44506</v>
      </c>
      <c r="AB341" s="112">
        <v>44513</v>
      </c>
      <c r="AC341" s="112">
        <v>44520</v>
      </c>
      <c r="AD341" s="419"/>
    </row>
    <row r="342" spans="1:30">
      <c r="C342" s="81" t="s">
        <v>34</v>
      </c>
      <c r="D342" s="85">
        <v>124</v>
      </c>
      <c r="E342" s="85">
        <v>63</v>
      </c>
      <c r="F342" s="85">
        <v>66.69</v>
      </c>
      <c r="G342" s="85">
        <v>48.27</v>
      </c>
      <c r="H342" s="85">
        <v>28.87</v>
      </c>
      <c r="I342" s="85">
        <v>70.959999999999994</v>
      </c>
      <c r="J342" s="85">
        <v>34.21</v>
      </c>
      <c r="K342" s="85">
        <v>43.88</v>
      </c>
      <c r="L342" s="82">
        <v>56.9</v>
      </c>
      <c r="M342" s="82">
        <v>135.24</v>
      </c>
      <c r="N342" s="82">
        <v>99.65</v>
      </c>
      <c r="O342" s="82">
        <v>205.78</v>
      </c>
      <c r="P342" s="82">
        <v>63.17</v>
      </c>
      <c r="Q342" s="82">
        <v>76.86</v>
      </c>
      <c r="R342" s="82">
        <v>73.45</v>
      </c>
      <c r="S342" s="82">
        <v>157.22</v>
      </c>
      <c r="T342" s="82">
        <v>63.28</v>
      </c>
      <c r="U342" s="82">
        <v>44.18</v>
      </c>
      <c r="V342" s="82">
        <v>33.49</v>
      </c>
      <c r="W342" s="82">
        <v>31.03</v>
      </c>
      <c r="X342" s="82">
        <v>37.67</v>
      </c>
      <c r="Y342" s="82">
        <v>56.65</v>
      </c>
      <c r="Z342" s="82">
        <v>24.18</v>
      </c>
      <c r="AA342" s="82">
        <v>35.47</v>
      </c>
      <c r="AB342" s="82">
        <v>8.32</v>
      </c>
      <c r="AC342" s="82">
        <v>10.44</v>
      </c>
      <c r="AD342" s="83">
        <v>1692.84</v>
      </c>
    </row>
    <row r="343" spans="1:30">
      <c r="C343" s="81" t="s">
        <v>40</v>
      </c>
      <c r="D343" s="85">
        <v>92</v>
      </c>
      <c r="E343" s="85">
        <v>51</v>
      </c>
      <c r="F343" s="85">
        <v>121.26</v>
      </c>
      <c r="G343" s="85">
        <v>125.62</v>
      </c>
      <c r="H343" s="85">
        <v>34.520000000000003</v>
      </c>
      <c r="I343" s="85">
        <v>42.12</v>
      </c>
      <c r="J343" s="82">
        <v>69.790000000000006</v>
      </c>
      <c r="K343" s="85">
        <v>89.7</v>
      </c>
      <c r="L343" s="85">
        <v>289.06</v>
      </c>
      <c r="M343" s="82">
        <v>97.79</v>
      </c>
      <c r="N343" s="82">
        <v>151.69</v>
      </c>
      <c r="O343" s="82">
        <v>60.82</v>
      </c>
      <c r="P343" s="82">
        <v>71.36</v>
      </c>
      <c r="Q343" s="82">
        <v>76.709999999999994</v>
      </c>
      <c r="R343" s="82">
        <v>67.33</v>
      </c>
      <c r="S343" s="82">
        <v>32.82</v>
      </c>
      <c r="T343" s="82">
        <v>40.47</v>
      </c>
      <c r="U343" s="82">
        <v>15.61</v>
      </c>
      <c r="V343" s="82">
        <v>27.61</v>
      </c>
      <c r="W343" s="82">
        <v>21.9</v>
      </c>
      <c r="X343" s="82">
        <v>14.24</v>
      </c>
      <c r="Y343" s="82">
        <v>8.94</v>
      </c>
      <c r="Z343" s="82">
        <v>5.93</v>
      </c>
      <c r="AA343" s="82">
        <v>1.56</v>
      </c>
      <c r="AB343" s="82">
        <v>0</v>
      </c>
      <c r="AC343" s="82">
        <v>3.97</v>
      </c>
      <c r="AD343" s="83">
        <v>1613.81</v>
      </c>
    </row>
    <row r="344" spans="1:30">
      <c r="C344" s="81" t="s">
        <v>470</v>
      </c>
      <c r="D344" s="85">
        <v>73</v>
      </c>
      <c r="E344" s="85">
        <v>18</v>
      </c>
      <c r="F344" s="85">
        <v>34.729999999999997</v>
      </c>
      <c r="G344" s="85">
        <v>7</v>
      </c>
      <c r="H344" s="85">
        <v>13.39</v>
      </c>
      <c r="I344" s="82">
        <v>33.159999999999997</v>
      </c>
      <c r="J344" s="82">
        <v>9.41</v>
      </c>
      <c r="K344" s="82">
        <v>21.62</v>
      </c>
      <c r="L344" s="82">
        <v>40.78</v>
      </c>
      <c r="M344" s="82">
        <v>80.45</v>
      </c>
      <c r="N344" s="82">
        <v>38.86</v>
      </c>
      <c r="O344" s="82">
        <v>152.66999999999999</v>
      </c>
      <c r="P344" s="82">
        <v>45.44</v>
      </c>
      <c r="Q344" s="82">
        <v>46.09</v>
      </c>
      <c r="R344" s="82">
        <v>62.36</v>
      </c>
      <c r="S344" s="82">
        <v>105.98</v>
      </c>
      <c r="T344" s="82">
        <v>33.04</v>
      </c>
      <c r="U344" s="82">
        <v>32.78</v>
      </c>
      <c r="V344" s="82">
        <v>12.76</v>
      </c>
      <c r="W344" s="82">
        <v>17.73</v>
      </c>
      <c r="X344" s="82">
        <v>4.88</v>
      </c>
      <c r="Y344" s="82">
        <v>3.78</v>
      </c>
      <c r="Z344" s="82">
        <v>6.17</v>
      </c>
      <c r="AA344" s="82">
        <v>2.94</v>
      </c>
      <c r="AB344" s="82">
        <v>0</v>
      </c>
      <c r="AC344" s="82">
        <v>1.25</v>
      </c>
      <c r="AD344" s="83">
        <v>898.26</v>
      </c>
    </row>
    <row r="345" spans="1:30">
      <c r="C345" s="81" t="s">
        <v>338</v>
      </c>
      <c r="D345" s="85">
        <v>64</v>
      </c>
      <c r="E345" s="85">
        <v>10</v>
      </c>
      <c r="F345" s="85">
        <v>49.15</v>
      </c>
      <c r="G345" s="85">
        <v>82.67</v>
      </c>
      <c r="H345" s="85">
        <v>39.75</v>
      </c>
      <c r="I345" s="85">
        <v>82.14</v>
      </c>
      <c r="J345" s="82">
        <v>88.04</v>
      </c>
      <c r="K345" s="82">
        <v>128.74</v>
      </c>
      <c r="L345" s="82">
        <v>135.32</v>
      </c>
      <c r="M345" s="85">
        <v>59.2</v>
      </c>
      <c r="N345" s="82">
        <v>117.26</v>
      </c>
      <c r="O345" s="82">
        <v>103.45</v>
      </c>
      <c r="P345" s="82">
        <v>74</v>
      </c>
      <c r="Q345" s="82">
        <v>45.92</v>
      </c>
      <c r="R345" s="82">
        <v>39.619999999999997</v>
      </c>
      <c r="S345" s="82">
        <v>36.56</v>
      </c>
      <c r="T345" s="82">
        <v>41.54</v>
      </c>
      <c r="U345" s="82">
        <v>39.11</v>
      </c>
      <c r="V345" s="82">
        <v>31.02</v>
      </c>
      <c r="W345" s="82">
        <v>16.21</v>
      </c>
      <c r="X345" s="82">
        <v>25.9</v>
      </c>
      <c r="Y345" s="82">
        <v>27.25</v>
      </c>
      <c r="Z345" s="82">
        <v>17.079999999999998</v>
      </c>
      <c r="AA345" s="82">
        <v>18.059999999999999</v>
      </c>
      <c r="AB345" s="82">
        <v>6.54</v>
      </c>
      <c r="AC345" s="82">
        <v>4.26</v>
      </c>
      <c r="AD345" s="83">
        <v>1382.81</v>
      </c>
    </row>
    <row r="346" spans="1:30">
      <c r="C346" s="81" t="s">
        <v>39</v>
      </c>
      <c r="D346" s="85">
        <v>35</v>
      </c>
      <c r="E346" s="85">
        <v>31</v>
      </c>
      <c r="F346" s="85">
        <v>59.36</v>
      </c>
      <c r="G346" s="85">
        <v>32.9</v>
      </c>
      <c r="H346" s="82">
        <v>13.19</v>
      </c>
      <c r="I346" s="85">
        <v>3.16</v>
      </c>
      <c r="J346" s="82">
        <v>25.1</v>
      </c>
      <c r="K346" s="82">
        <v>27.35</v>
      </c>
      <c r="L346" s="82">
        <v>189.25</v>
      </c>
      <c r="M346" s="82">
        <v>47.84</v>
      </c>
      <c r="N346" s="82">
        <v>33.369999999999997</v>
      </c>
      <c r="O346" s="82">
        <v>20.79</v>
      </c>
      <c r="P346" s="82">
        <v>0</v>
      </c>
      <c r="Q346" s="82">
        <v>0</v>
      </c>
      <c r="R346" s="82">
        <v>0</v>
      </c>
      <c r="S346" s="82">
        <v>0</v>
      </c>
      <c r="T346" s="82">
        <v>0</v>
      </c>
      <c r="U346" s="82">
        <v>0</v>
      </c>
      <c r="V346" s="82">
        <v>0</v>
      </c>
      <c r="W346" s="82">
        <v>0.65</v>
      </c>
      <c r="X346" s="82">
        <v>0</v>
      </c>
      <c r="Y346" s="82">
        <v>0</v>
      </c>
      <c r="Z346" s="82">
        <v>0</v>
      </c>
      <c r="AA346" s="82">
        <v>0</v>
      </c>
      <c r="AB346" s="82">
        <v>0</v>
      </c>
      <c r="AC346" s="82">
        <v>0</v>
      </c>
      <c r="AD346" s="83">
        <v>518.95000000000005</v>
      </c>
    </row>
    <row r="347" spans="1:30">
      <c r="C347" s="81" t="s">
        <v>191</v>
      </c>
      <c r="D347" s="85">
        <v>29</v>
      </c>
      <c r="E347" s="85">
        <v>15</v>
      </c>
      <c r="F347" s="85">
        <v>31</v>
      </c>
      <c r="G347" s="85">
        <v>27.02</v>
      </c>
      <c r="H347" s="85">
        <v>37.35</v>
      </c>
      <c r="I347" s="85">
        <v>57.24</v>
      </c>
      <c r="J347" s="82">
        <v>88.91</v>
      </c>
      <c r="K347" s="82">
        <v>77.31</v>
      </c>
      <c r="L347" s="82">
        <v>74.23</v>
      </c>
      <c r="M347" s="82">
        <v>82.26</v>
      </c>
      <c r="N347" s="82">
        <v>75.91</v>
      </c>
      <c r="O347" s="82">
        <v>142.18</v>
      </c>
      <c r="P347" s="82">
        <v>55.93</v>
      </c>
      <c r="Q347" s="82">
        <v>58.44</v>
      </c>
      <c r="R347" s="82">
        <v>29.59</v>
      </c>
      <c r="S347" s="82">
        <v>0.38</v>
      </c>
      <c r="T347" s="82">
        <v>0</v>
      </c>
      <c r="U347" s="82">
        <v>0.39</v>
      </c>
      <c r="V347" s="82">
        <v>0</v>
      </c>
      <c r="W347" s="82">
        <v>0</v>
      </c>
      <c r="X347" s="82">
        <v>0</v>
      </c>
      <c r="Y347" s="82">
        <v>0.94</v>
      </c>
      <c r="Z347" s="82">
        <v>0</v>
      </c>
      <c r="AA347" s="82">
        <v>0</v>
      </c>
      <c r="AB347" s="82">
        <v>0</v>
      </c>
      <c r="AC347" s="82">
        <v>0</v>
      </c>
      <c r="AD347" s="83">
        <v>883.1</v>
      </c>
    </row>
    <row r="348" spans="1:30">
      <c r="C348" s="81" t="s">
        <v>400</v>
      </c>
      <c r="D348" s="85">
        <v>26</v>
      </c>
      <c r="E348" s="85">
        <v>33</v>
      </c>
      <c r="F348" s="85">
        <v>33.53</v>
      </c>
      <c r="G348" s="85">
        <v>29.74</v>
      </c>
      <c r="H348" s="85">
        <v>45.72</v>
      </c>
      <c r="I348" s="85">
        <v>26.78</v>
      </c>
      <c r="J348" s="85">
        <v>21.63</v>
      </c>
      <c r="K348" s="82">
        <v>17.45</v>
      </c>
      <c r="L348" s="82">
        <v>21.86</v>
      </c>
      <c r="M348" s="82">
        <v>20.350000000000001</v>
      </c>
      <c r="N348" s="82">
        <v>28.16</v>
      </c>
      <c r="O348" s="82">
        <v>42.8</v>
      </c>
      <c r="P348" s="82">
        <v>15.8</v>
      </c>
      <c r="Q348" s="82">
        <v>15.4</v>
      </c>
      <c r="R348" s="82">
        <v>11.58</v>
      </c>
      <c r="S348" s="82">
        <v>12.77</v>
      </c>
      <c r="T348" s="82">
        <v>16.809999999999999</v>
      </c>
      <c r="U348" s="82">
        <v>11.95</v>
      </c>
      <c r="V348" s="82">
        <v>5.17</v>
      </c>
      <c r="W348" s="82">
        <v>16.27</v>
      </c>
      <c r="X348" s="82">
        <v>14.67</v>
      </c>
      <c r="Y348" s="82">
        <v>6.35</v>
      </c>
      <c r="Z348" s="82">
        <v>3.34</v>
      </c>
      <c r="AA348" s="82">
        <v>4.16</v>
      </c>
      <c r="AB348" s="82">
        <v>1.29</v>
      </c>
      <c r="AC348" s="82">
        <v>6.98</v>
      </c>
      <c r="AD348" s="83">
        <v>489.56</v>
      </c>
    </row>
    <row r="349" spans="1:30">
      <c r="C349" s="81" t="s">
        <v>41</v>
      </c>
      <c r="D349" s="85">
        <v>3</v>
      </c>
      <c r="E349" s="85">
        <v>3</v>
      </c>
      <c r="F349" s="85">
        <v>3</v>
      </c>
      <c r="G349" s="85">
        <v>4.62</v>
      </c>
      <c r="H349" s="85">
        <v>5.2</v>
      </c>
      <c r="I349" s="82">
        <v>1.91</v>
      </c>
      <c r="J349" s="82">
        <v>27.46</v>
      </c>
      <c r="K349" s="82">
        <v>6.41</v>
      </c>
      <c r="L349" s="82">
        <v>1.58</v>
      </c>
      <c r="M349" s="82">
        <v>1.2</v>
      </c>
      <c r="N349" s="82">
        <v>0.15</v>
      </c>
      <c r="O349" s="82">
        <v>2.4300000000000002</v>
      </c>
      <c r="P349" s="82">
        <v>0.14000000000000001</v>
      </c>
      <c r="Q349" s="82">
        <v>1.67</v>
      </c>
      <c r="R349" s="82">
        <v>0.94</v>
      </c>
      <c r="S349" s="82">
        <v>3.17</v>
      </c>
      <c r="T349" s="82">
        <v>0.66</v>
      </c>
      <c r="U349" s="82">
        <v>1.39</v>
      </c>
      <c r="V349" s="82">
        <v>0</v>
      </c>
      <c r="W349" s="82">
        <v>0.53</v>
      </c>
      <c r="X349" s="82">
        <v>0</v>
      </c>
      <c r="Y349" s="82">
        <v>2.69</v>
      </c>
      <c r="Z349" s="82">
        <v>0</v>
      </c>
      <c r="AA349" s="82">
        <v>0.17</v>
      </c>
      <c r="AB349" s="82">
        <v>0</v>
      </c>
      <c r="AC349" s="82">
        <v>0</v>
      </c>
      <c r="AD349" s="83">
        <v>71.33</v>
      </c>
    </row>
    <row r="350" spans="1:30">
      <c r="C350" s="81" t="s">
        <v>410</v>
      </c>
      <c r="D350" s="85">
        <v>1</v>
      </c>
      <c r="E350" s="85">
        <v>1</v>
      </c>
      <c r="F350" s="82">
        <v>0</v>
      </c>
      <c r="G350" s="85">
        <v>2</v>
      </c>
      <c r="H350" s="82">
        <v>0</v>
      </c>
      <c r="I350" s="82">
        <v>0.69</v>
      </c>
      <c r="J350" s="82">
        <v>0</v>
      </c>
      <c r="K350" s="82">
        <v>0</v>
      </c>
      <c r="L350" s="82">
        <v>0.01</v>
      </c>
      <c r="M350" s="82">
        <v>0</v>
      </c>
      <c r="N350" s="82">
        <v>0</v>
      </c>
      <c r="O350" s="82">
        <v>4.3</v>
      </c>
      <c r="P350" s="82">
        <v>0</v>
      </c>
      <c r="Q350" s="82">
        <v>0</v>
      </c>
      <c r="R350" s="82">
        <v>0.91</v>
      </c>
      <c r="S350" s="82">
        <v>0.2</v>
      </c>
      <c r="T350" s="82">
        <v>0</v>
      </c>
      <c r="U350" s="82">
        <v>0</v>
      </c>
      <c r="V350" s="82">
        <v>0</v>
      </c>
      <c r="W350" s="82">
        <v>0</v>
      </c>
      <c r="X350" s="82">
        <v>0</v>
      </c>
      <c r="Y350" s="82">
        <v>0</v>
      </c>
      <c r="Z350" s="82">
        <v>0</v>
      </c>
      <c r="AA350" s="82">
        <v>0</v>
      </c>
      <c r="AB350" s="82">
        <v>0</v>
      </c>
      <c r="AC350" s="82">
        <v>0</v>
      </c>
      <c r="AD350" s="83">
        <v>10.11</v>
      </c>
    </row>
    <row r="351" spans="1:30">
      <c r="C351" s="81" t="s">
        <v>42</v>
      </c>
      <c r="D351" s="82">
        <v>0</v>
      </c>
      <c r="E351" s="85">
        <v>1</v>
      </c>
      <c r="F351" s="85">
        <v>6.06</v>
      </c>
      <c r="G351" s="82">
        <v>0.13</v>
      </c>
      <c r="H351" s="85">
        <v>1.23</v>
      </c>
      <c r="I351" s="82">
        <v>0.54</v>
      </c>
      <c r="J351" s="82">
        <v>0.31</v>
      </c>
      <c r="K351" s="82">
        <v>0.01</v>
      </c>
      <c r="L351" s="82">
        <v>0.08</v>
      </c>
      <c r="M351" s="82">
        <v>1.51</v>
      </c>
      <c r="N351" s="82">
        <v>0.43</v>
      </c>
      <c r="O351" s="82">
        <v>0.57999999999999996</v>
      </c>
      <c r="P351" s="82">
        <v>0</v>
      </c>
      <c r="Q351" s="82">
        <v>0</v>
      </c>
      <c r="R351" s="82">
        <v>0</v>
      </c>
      <c r="S351" s="82">
        <v>0</v>
      </c>
      <c r="T351" s="82">
        <v>0</v>
      </c>
      <c r="U351" s="82">
        <v>0</v>
      </c>
      <c r="V351" s="82">
        <v>0</v>
      </c>
      <c r="W351" s="82">
        <v>0</v>
      </c>
      <c r="X351" s="82">
        <v>0</v>
      </c>
      <c r="Y351" s="82">
        <v>0</v>
      </c>
      <c r="Z351" s="82">
        <v>0</v>
      </c>
      <c r="AA351" s="82">
        <v>0</v>
      </c>
      <c r="AB351" s="82">
        <v>0</v>
      </c>
      <c r="AC351" s="82">
        <v>0</v>
      </c>
      <c r="AD351" s="83">
        <v>11.88</v>
      </c>
    </row>
    <row r="352" spans="1:30">
      <c r="C352" s="81" t="s">
        <v>345</v>
      </c>
      <c r="D352" s="82">
        <v>0</v>
      </c>
      <c r="E352" s="82">
        <v>0</v>
      </c>
      <c r="F352" s="82">
        <v>0.52</v>
      </c>
      <c r="G352" s="85">
        <v>1.46</v>
      </c>
      <c r="H352" s="82">
        <v>0</v>
      </c>
      <c r="I352" s="82">
        <v>0.01</v>
      </c>
      <c r="J352" s="82">
        <v>0</v>
      </c>
      <c r="K352" s="82">
        <v>0.26</v>
      </c>
      <c r="L352" s="82">
        <v>0</v>
      </c>
      <c r="M352" s="82">
        <v>1.03</v>
      </c>
      <c r="N352" s="82">
        <v>0</v>
      </c>
      <c r="O352" s="82">
        <v>0.62</v>
      </c>
      <c r="P352" s="82">
        <v>0.54</v>
      </c>
      <c r="Q352" s="82">
        <v>0.73</v>
      </c>
      <c r="R352" s="82">
        <v>0.86</v>
      </c>
      <c r="S352" s="82">
        <v>0.21</v>
      </c>
      <c r="T352" s="82">
        <v>0</v>
      </c>
      <c r="U352" s="82">
        <v>0</v>
      </c>
      <c r="V352" s="82">
        <v>0.45</v>
      </c>
      <c r="W352" s="82">
        <v>1.1299999999999999</v>
      </c>
      <c r="X352" s="82">
        <v>0.78</v>
      </c>
      <c r="Y352" s="82">
        <v>0</v>
      </c>
      <c r="Z352" s="82">
        <v>0</v>
      </c>
      <c r="AA352" s="82">
        <v>0</v>
      </c>
      <c r="AB352" s="82">
        <v>0</v>
      </c>
      <c r="AC352" s="82">
        <v>0</v>
      </c>
      <c r="AD352" s="83">
        <v>8.61</v>
      </c>
    </row>
    <row r="353" spans="1:30">
      <c r="C353" s="81" t="s">
        <v>402</v>
      </c>
      <c r="D353" s="82">
        <v>0</v>
      </c>
      <c r="E353" s="82">
        <v>0</v>
      </c>
      <c r="F353" s="82">
        <v>0.01</v>
      </c>
      <c r="G353" s="82">
        <v>0</v>
      </c>
      <c r="H353" s="82">
        <v>0.12</v>
      </c>
      <c r="I353" s="82">
        <v>0.13</v>
      </c>
      <c r="J353" s="82">
        <v>2.99</v>
      </c>
      <c r="K353" s="82">
        <v>0.02</v>
      </c>
      <c r="L353" s="82">
        <v>3.48</v>
      </c>
      <c r="M353" s="82">
        <v>0.76</v>
      </c>
      <c r="N353" s="82">
        <v>4.25</v>
      </c>
      <c r="O353" s="82">
        <v>0.12</v>
      </c>
      <c r="P353" s="82">
        <v>1.1299999999999999</v>
      </c>
      <c r="Q353" s="82">
        <v>0</v>
      </c>
      <c r="R353" s="82">
        <v>0.03</v>
      </c>
      <c r="S353" s="82">
        <v>0.5</v>
      </c>
      <c r="T353" s="82">
        <v>0</v>
      </c>
      <c r="U353" s="82">
        <v>0</v>
      </c>
      <c r="V353" s="82">
        <v>0</v>
      </c>
      <c r="W353" s="82">
        <v>0</v>
      </c>
      <c r="X353" s="82">
        <v>0</v>
      </c>
      <c r="Y353" s="82">
        <v>0</v>
      </c>
      <c r="Z353" s="82">
        <v>0</v>
      </c>
      <c r="AA353" s="82">
        <v>0</v>
      </c>
      <c r="AB353" s="82">
        <v>0</v>
      </c>
      <c r="AC353" s="82">
        <v>0</v>
      </c>
      <c r="AD353" s="83">
        <v>13.54</v>
      </c>
    </row>
    <row r="354" spans="1:30">
      <c r="C354" s="81" t="s">
        <v>35</v>
      </c>
      <c r="D354" s="82">
        <v>0</v>
      </c>
      <c r="E354" s="82">
        <v>0</v>
      </c>
      <c r="F354" s="82">
        <v>0</v>
      </c>
      <c r="G354" s="82">
        <v>0</v>
      </c>
      <c r="H354" s="82">
        <v>0</v>
      </c>
      <c r="I354" s="82">
        <v>0</v>
      </c>
      <c r="J354" s="82">
        <v>0</v>
      </c>
      <c r="K354" s="82">
        <v>0</v>
      </c>
      <c r="L354" s="82">
        <v>0</v>
      </c>
      <c r="M354" s="82">
        <v>0.53</v>
      </c>
      <c r="N354" s="82">
        <v>2.4500000000000002</v>
      </c>
      <c r="O354" s="82">
        <v>1.58</v>
      </c>
      <c r="P354" s="82">
        <v>0</v>
      </c>
      <c r="Q354" s="82">
        <v>0</v>
      </c>
      <c r="R354" s="82">
        <v>5.26</v>
      </c>
      <c r="S354" s="82">
        <v>2.2400000000000002</v>
      </c>
      <c r="T354" s="82">
        <v>0</v>
      </c>
      <c r="U354" s="82">
        <v>0.67</v>
      </c>
      <c r="V354" s="82">
        <v>0</v>
      </c>
      <c r="W354" s="82">
        <v>0</v>
      </c>
      <c r="X354" s="82">
        <v>0</v>
      </c>
      <c r="Y354" s="82">
        <v>0</v>
      </c>
      <c r="Z354" s="82">
        <v>0</v>
      </c>
      <c r="AA354" s="82">
        <v>0</v>
      </c>
      <c r="AB354" s="82">
        <v>0</v>
      </c>
      <c r="AC354" s="82">
        <v>0</v>
      </c>
      <c r="AD354" s="83">
        <v>12.72</v>
      </c>
    </row>
    <row r="355" spans="1:30">
      <c r="C355" s="81" t="s">
        <v>401</v>
      </c>
      <c r="D355" s="82">
        <v>0</v>
      </c>
      <c r="E355" s="82">
        <v>0</v>
      </c>
      <c r="F355" s="82">
        <v>0</v>
      </c>
      <c r="G355" s="82">
        <v>2.4300000000000002</v>
      </c>
      <c r="H355" s="82">
        <v>0</v>
      </c>
      <c r="I355" s="82">
        <v>7.0000000000000007E-2</v>
      </c>
      <c r="J355" s="82">
        <v>3.39</v>
      </c>
      <c r="K355" s="82">
        <v>0.04</v>
      </c>
      <c r="L355" s="82">
        <v>1.92</v>
      </c>
      <c r="M355" s="82">
        <v>0.73</v>
      </c>
      <c r="N355" s="82">
        <v>2.37</v>
      </c>
      <c r="O355" s="82">
        <v>0.21</v>
      </c>
      <c r="P355" s="82">
        <v>1.38</v>
      </c>
      <c r="Q355" s="82">
        <v>1.56</v>
      </c>
      <c r="R355" s="82">
        <v>0.09</v>
      </c>
      <c r="S355" s="82">
        <v>0.6</v>
      </c>
      <c r="T355" s="82">
        <v>0</v>
      </c>
      <c r="U355" s="82">
        <v>0.05</v>
      </c>
      <c r="V355" s="82">
        <v>0</v>
      </c>
      <c r="W355" s="82">
        <v>0</v>
      </c>
      <c r="X355" s="82">
        <v>0</v>
      </c>
      <c r="Y355" s="82">
        <v>0</v>
      </c>
      <c r="Z355" s="82">
        <v>0</v>
      </c>
      <c r="AA355" s="82">
        <v>0</v>
      </c>
      <c r="AB355" s="82">
        <v>0</v>
      </c>
      <c r="AC355" s="82">
        <v>0</v>
      </c>
      <c r="AD355" s="83">
        <v>14.83</v>
      </c>
    </row>
    <row r="356" spans="1:30">
      <c r="C356" s="84" t="s">
        <v>38</v>
      </c>
      <c r="D356" s="83">
        <v>447</v>
      </c>
      <c r="E356" s="83">
        <v>226</v>
      </c>
      <c r="F356" s="83">
        <v>405.32</v>
      </c>
      <c r="G356" s="83">
        <v>363.87</v>
      </c>
      <c r="H356" s="83">
        <v>219.34</v>
      </c>
      <c r="I356" s="83">
        <v>318.91000000000003</v>
      </c>
      <c r="J356" s="83">
        <v>371.24</v>
      </c>
      <c r="K356" s="83">
        <v>412.78</v>
      </c>
      <c r="L356" s="83">
        <v>814.47</v>
      </c>
      <c r="M356" s="83">
        <v>528.88</v>
      </c>
      <c r="N356" s="83">
        <v>554.54999999999995</v>
      </c>
      <c r="O356" s="83">
        <v>738.34</v>
      </c>
      <c r="P356" s="83">
        <v>328.91</v>
      </c>
      <c r="Q356" s="83">
        <v>323.39999999999998</v>
      </c>
      <c r="R356" s="83">
        <v>292.02</v>
      </c>
      <c r="S356" s="83">
        <v>352.65</v>
      </c>
      <c r="T356" s="83">
        <v>195.8</v>
      </c>
      <c r="U356" s="83">
        <v>146.11000000000001</v>
      </c>
      <c r="V356" s="83">
        <v>110.51</v>
      </c>
      <c r="W356" s="83">
        <v>105.44</v>
      </c>
      <c r="X356" s="83">
        <v>98.15</v>
      </c>
      <c r="Y356" s="83">
        <v>106.6</v>
      </c>
      <c r="Z356" s="83">
        <v>56.69</v>
      </c>
      <c r="AA356" s="83">
        <v>62.36</v>
      </c>
      <c r="AB356" s="83">
        <v>16.149999999999999</v>
      </c>
      <c r="AC356" s="83">
        <v>26.89</v>
      </c>
      <c r="AD356" s="83">
        <v>7622.37</v>
      </c>
    </row>
    <row r="359" spans="1:30" ht="12.75">
      <c r="C359" s="418" t="s">
        <v>37</v>
      </c>
      <c r="D359" s="265">
        <v>202119</v>
      </c>
      <c r="E359" s="265">
        <v>202120</v>
      </c>
      <c r="F359" s="265">
        <v>202121</v>
      </c>
      <c r="G359" s="265">
        <v>202122</v>
      </c>
      <c r="H359" s="265">
        <v>202123</v>
      </c>
      <c r="I359" s="265">
        <v>202124</v>
      </c>
      <c r="J359" s="265">
        <v>202125</v>
      </c>
      <c r="K359" s="265">
        <v>202126</v>
      </c>
      <c r="L359" s="265">
        <v>202127</v>
      </c>
      <c r="M359" s="265">
        <v>202128</v>
      </c>
      <c r="N359" s="265">
        <v>202129</v>
      </c>
      <c r="O359" s="265">
        <v>202130</v>
      </c>
      <c r="P359" s="265">
        <v>202131</v>
      </c>
      <c r="Q359" s="265">
        <v>202132</v>
      </c>
      <c r="R359" s="265">
        <v>202133</v>
      </c>
      <c r="S359" s="265">
        <v>202134</v>
      </c>
      <c r="T359" s="265">
        <v>202135</v>
      </c>
      <c r="U359" s="265">
        <v>202136</v>
      </c>
      <c r="V359" s="265">
        <v>202137</v>
      </c>
      <c r="W359" s="265">
        <v>202138</v>
      </c>
      <c r="X359" s="265">
        <v>202139</v>
      </c>
      <c r="Y359" s="265">
        <v>202140</v>
      </c>
      <c r="Z359" s="265">
        <v>202141</v>
      </c>
      <c r="AA359" s="265">
        <v>202142</v>
      </c>
      <c r="AB359" s="265">
        <v>202143</v>
      </c>
      <c r="AC359" s="265">
        <v>202144</v>
      </c>
      <c r="AD359" s="418" t="s">
        <v>38</v>
      </c>
    </row>
    <row r="360" spans="1:30" ht="12.75">
      <c r="A360" s="113">
        <v>44354</v>
      </c>
      <c r="C360" s="419"/>
      <c r="D360" s="112">
        <v>44352</v>
      </c>
      <c r="E360" s="112">
        <v>44359</v>
      </c>
      <c r="F360" s="112">
        <v>44366</v>
      </c>
      <c r="G360" s="112">
        <v>44373</v>
      </c>
      <c r="H360" s="112">
        <v>44380</v>
      </c>
      <c r="I360" s="112">
        <v>44387</v>
      </c>
      <c r="J360" s="112">
        <v>44394</v>
      </c>
      <c r="K360" s="112">
        <v>44401</v>
      </c>
      <c r="L360" s="112">
        <v>44408</v>
      </c>
      <c r="M360" s="112">
        <v>44415</v>
      </c>
      <c r="N360" s="112">
        <v>44422</v>
      </c>
      <c r="O360" s="112">
        <v>44429</v>
      </c>
      <c r="P360" s="112">
        <v>44436</v>
      </c>
      <c r="Q360" s="112">
        <v>44443</v>
      </c>
      <c r="R360" s="112">
        <v>44450</v>
      </c>
      <c r="S360" s="112">
        <v>44457</v>
      </c>
      <c r="T360" s="112">
        <v>44464</v>
      </c>
      <c r="U360" s="112">
        <v>44471</v>
      </c>
      <c r="V360" s="112">
        <v>44478</v>
      </c>
      <c r="W360" s="112">
        <v>44485</v>
      </c>
      <c r="X360" s="112">
        <v>44492</v>
      </c>
      <c r="Y360" s="112">
        <v>44499</v>
      </c>
      <c r="Z360" s="112">
        <v>44506</v>
      </c>
      <c r="AA360" s="112">
        <v>44513</v>
      </c>
      <c r="AB360" s="112">
        <v>44520</v>
      </c>
      <c r="AC360" s="112">
        <v>44527</v>
      </c>
      <c r="AD360" s="419"/>
    </row>
    <row r="361" spans="1:30">
      <c r="C361" s="81" t="s">
        <v>34</v>
      </c>
      <c r="D361" s="85">
        <v>132</v>
      </c>
      <c r="E361" s="85">
        <v>65</v>
      </c>
      <c r="F361" s="85">
        <v>36.24</v>
      </c>
      <c r="G361" s="85">
        <v>32.32</v>
      </c>
      <c r="H361" s="85">
        <v>74.08</v>
      </c>
      <c r="I361" s="85">
        <v>27.73</v>
      </c>
      <c r="J361" s="85">
        <v>35.770000000000003</v>
      </c>
      <c r="K361" s="82">
        <v>74.38</v>
      </c>
      <c r="L361" s="82">
        <v>114.66</v>
      </c>
      <c r="M361" s="82">
        <v>83.06</v>
      </c>
      <c r="N361" s="82">
        <v>64.66</v>
      </c>
      <c r="O361" s="82">
        <v>124.15</v>
      </c>
      <c r="P361" s="82">
        <v>112.7</v>
      </c>
      <c r="Q361" s="82">
        <v>93.58</v>
      </c>
      <c r="R361" s="82">
        <v>209.07</v>
      </c>
      <c r="S361" s="82">
        <v>63.8</v>
      </c>
      <c r="T361" s="82">
        <v>49.74</v>
      </c>
      <c r="U361" s="82">
        <v>34.08</v>
      </c>
      <c r="V361" s="82">
        <v>40.18</v>
      </c>
      <c r="W361" s="82">
        <v>40.07</v>
      </c>
      <c r="X361" s="82">
        <v>59.62</v>
      </c>
      <c r="Y361" s="82">
        <v>26.71</v>
      </c>
      <c r="Z361" s="82">
        <v>36.25</v>
      </c>
      <c r="AA361" s="82">
        <v>9.42</v>
      </c>
      <c r="AB361" s="82">
        <v>10.85</v>
      </c>
      <c r="AC361" s="82">
        <v>1.91</v>
      </c>
      <c r="AD361" s="83">
        <v>1652.04</v>
      </c>
    </row>
    <row r="362" spans="1:30">
      <c r="C362" s="81" t="s">
        <v>40</v>
      </c>
      <c r="D362" s="85">
        <v>58</v>
      </c>
      <c r="E362" s="85">
        <v>150</v>
      </c>
      <c r="F362" s="85">
        <v>101.8</v>
      </c>
      <c r="G362" s="85">
        <v>25.61</v>
      </c>
      <c r="H362" s="85">
        <v>54.96</v>
      </c>
      <c r="I362" s="85">
        <v>82.6</v>
      </c>
      <c r="J362" s="85">
        <v>100.87</v>
      </c>
      <c r="K362" s="85">
        <v>47.89</v>
      </c>
      <c r="L362" s="85">
        <v>295.72000000000003</v>
      </c>
      <c r="M362" s="82">
        <v>180.23</v>
      </c>
      <c r="N362" s="82">
        <v>84.45</v>
      </c>
      <c r="O362" s="82">
        <v>78.92</v>
      </c>
      <c r="P362" s="82">
        <v>84.31</v>
      </c>
      <c r="Q362" s="82">
        <v>71.67</v>
      </c>
      <c r="R362" s="82">
        <v>35.299999999999997</v>
      </c>
      <c r="S362" s="82">
        <v>41.12</v>
      </c>
      <c r="T362" s="82">
        <v>14.64</v>
      </c>
      <c r="U362" s="82">
        <v>29.16</v>
      </c>
      <c r="V362" s="82">
        <v>22.24</v>
      </c>
      <c r="W362" s="82">
        <v>14.24</v>
      </c>
      <c r="X362" s="82">
        <v>8.94</v>
      </c>
      <c r="Y362" s="82">
        <v>6.2</v>
      </c>
      <c r="Z362" s="82">
        <v>2.92</v>
      </c>
      <c r="AA362" s="82">
        <v>0.46</v>
      </c>
      <c r="AB362" s="82">
        <v>5.01</v>
      </c>
      <c r="AC362" s="82">
        <v>4.78</v>
      </c>
      <c r="AD362" s="83">
        <v>1602.05</v>
      </c>
    </row>
    <row r="363" spans="1:30">
      <c r="C363" s="81" t="s">
        <v>470</v>
      </c>
      <c r="D363" s="85">
        <v>55</v>
      </c>
      <c r="E363" s="85">
        <v>30</v>
      </c>
      <c r="F363" s="85">
        <v>10</v>
      </c>
      <c r="G363" s="85">
        <v>22.08</v>
      </c>
      <c r="H363" s="85">
        <v>33.369999999999997</v>
      </c>
      <c r="I363" s="85">
        <v>15.61</v>
      </c>
      <c r="J363" s="82">
        <v>28.36</v>
      </c>
      <c r="K363" s="82">
        <v>55.95</v>
      </c>
      <c r="L363" s="82">
        <v>60.09</v>
      </c>
      <c r="M363" s="82">
        <v>29.58</v>
      </c>
      <c r="N363" s="82">
        <v>35.39</v>
      </c>
      <c r="O363" s="82">
        <v>87.98</v>
      </c>
      <c r="P363" s="82">
        <v>63.85</v>
      </c>
      <c r="Q363" s="82">
        <v>73.48</v>
      </c>
      <c r="R363" s="82">
        <v>158.74</v>
      </c>
      <c r="S363" s="82">
        <v>30.27</v>
      </c>
      <c r="T363" s="82">
        <v>35.950000000000003</v>
      </c>
      <c r="U363" s="82">
        <v>15.12</v>
      </c>
      <c r="V363" s="82">
        <v>14.74</v>
      </c>
      <c r="W363" s="82">
        <v>11.82</v>
      </c>
      <c r="X363" s="82">
        <v>3.67</v>
      </c>
      <c r="Y363" s="82">
        <v>6.52</v>
      </c>
      <c r="Z363" s="82">
        <v>2.94</v>
      </c>
      <c r="AA363" s="82">
        <v>0</v>
      </c>
      <c r="AB363" s="82">
        <v>1.44</v>
      </c>
      <c r="AC363" s="82">
        <v>0</v>
      </c>
      <c r="AD363" s="83">
        <v>881.95</v>
      </c>
    </row>
    <row r="364" spans="1:30">
      <c r="C364" s="81" t="s">
        <v>400</v>
      </c>
      <c r="D364" s="85">
        <v>55</v>
      </c>
      <c r="E364" s="85">
        <v>27</v>
      </c>
      <c r="F364" s="85">
        <v>20.72</v>
      </c>
      <c r="G364" s="85">
        <v>49.17</v>
      </c>
      <c r="H364" s="85">
        <v>31.65</v>
      </c>
      <c r="I364" s="85">
        <v>27.18</v>
      </c>
      <c r="J364" s="82">
        <v>19.25</v>
      </c>
      <c r="K364" s="82">
        <v>25.83</v>
      </c>
      <c r="L364" s="82">
        <v>26.38</v>
      </c>
      <c r="M364" s="82">
        <v>28.16</v>
      </c>
      <c r="N364" s="82">
        <v>41.77</v>
      </c>
      <c r="O364" s="82">
        <v>15.8</v>
      </c>
      <c r="P364" s="82">
        <v>15.4</v>
      </c>
      <c r="Q364" s="82">
        <v>11.58</v>
      </c>
      <c r="R364" s="82">
        <v>12.77</v>
      </c>
      <c r="S364" s="82">
        <v>15.74</v>
      </c>
      <c r="T364" s="82">
        <v>11.95</v>
      </c>
      <c r="U364" s="82">
        <v>5.17</v>
      </c>
      <c r="V364" s="82">
        <v>17.62</v>
      </c>
      <c r="W364" s="82">
        <v>14.67</v>
      </c>
      <c r="X364" s="82">
        <v>6.35</v>
      </c>
      <c r="Y364" s="82">
        <v>3.34</v>
      </c>
      <c r="Z364" s="82">
        <v>4.16</v>
      </c>
      <c r="AA364" s="82">
        <v>0</v>
      </c>
      <c r="AB364" s="82">
        <v>6.31</v>
      </c>
      <c r="AC364" s="82">
        <v>5.09</v>
      </c>
      <c r="AD364" s="83">
        <v>498.05</v>
      </c>
    </row>
    <row r="365" spans="1:30">
      <c r="C365" s="81" t="s">
        <v>191</v>
      </c>
      <c r="D365" s="85">
        <v>43</v>
      </c>
      <c r="E365" s="85">
        <v>31</v>
      </c>
      <c r="F365" s="85">
        <v>28</v>
      </c>
      <c r="G365" s="85">
        <v>30</v>
      </c>
      <c r="H365" s="85">
        <v>100</v>
      </c>
      <c r="I365" s="85">
        <v>51.12</v>
      </c>
      <c r="J365" s="82">
        <v>78.64</v>
      </c>
      <c r="K365" s="82">
        <v>78.53</v>
      </c>
      <c r="L365" s="82">
        <v>77.95</v>
      </c>
      <c r="M365" s="82">
        <v>73.5</v>
      </c>
      <c r="N365" s="82">
        <v>63.58</v>
      </c>
      <c r="O365" s="82">
        <v>129.18</v>
      </c>
      <c r="P365" s="82">
        <v>88.1</v>
      </c>
      <c r="Q365" s="82">
        <v>50.73</v>
      </c>
      <c r="R365" s="82">
        <v>19.350000000000001</v>
      </c>
      <c r="S365" s="82">
        <v>0</v>
      </c>
      <c r="T365" s="82">
        <v>0.39</v>
      </c>
      <c r="U365" s="82">
        <v>0</v>
      </c>
      <c r="V365" s="82">
        <v>0</v>
      </c>
      <c r="W365" s="82">
        <v>0</v>
      </c>
      <c r="X365" s="82">
        <v>0.94</v>
      </c>
      <c r="Y365" s="82">
        <v>0</v>
      </c>
      <c r="Z365" s="82">
        <v>0</v>
      </c>
      <c r="AA365" s="82">
        <v>0</v>
      </c>
      <c r="AB365" s="82">
        <v>0</v>
      </c>
      <c r="AC365" s="82">
        <v>0</v>
      </c>
      <c r="AD365" s="83">
        <v>944.03</v>
      </c>
    </row>
    <row r="366" spans="1:30">
      <c r="C366" s="81" t="s">
        <v>338</v>
      </c>
      <c r="D366" s="85">
        <v>40</v>
      </c>
      <c r="E366" s="85">
        <v>48</v>
      </c>
      <c r="F366" s="85">
        <v>82.07</v>
      </c>
      <c r="G366" s="85">
        <v>47.99</v>
      </c>
      <c r="H366" s="85">
        <v>56.16</v>
      </c>
      <c r="I366" s="85">
        <v>56.13</v>
      </c>
      <c r="J366" s="82">
        <v>123.34</v>
      </c>
      <c r="K366" s="82">
        <v>147.57</v>
      </c>
      <c r="L366" s="82">
        <v>57.88</v>
      </c>
      <c r="M366" s="82">
        <v>131.99</v>
      </c>
      <c r="N366" s="82">
        <v>88.89</v>
      </c>
      <c r="O366" s="82">
        <v>93.59</v>
      </c>
      <c r="P366" s="82">
        <v>67.930000000000007</v>
      </c>
      <c r="Q366" s="82">
        <v>52.97</v>
      </c>
      <c r="R366" s="82">
        <v>41.19</v>
      </c>
      <c r="S366" s="82">
        <v>41.19</v>
      </c>
      <c r="T366" s="82">
        <v>39.11</v>
      </c>
      <c r="U366" s="82">
        <v>36.06</v>
      </c>
      <c r="V366" s="82">
        <v>16.22</v>
      </c>
      <c r="W366" s="82">
        <v>26.31</v>
      </c>
      <c r="X366" s="82">
        <v>27.25</v>
      </c>
      <c r="Y366" s="82">
        <v>16.079999999999998</v>
      </c>
      <c r="Z366" s="82">
        <v>18.059999999999999</v>
      </c>
      <c r="AA366" s="82">
        <v>7.2</v>
      </c>
      <c r="AB366" s="82">
        <v>5.88</v>
      </c>
      <c r="AC366" s="82">
        <v>11.86</v>
      </c>
      <c r="AD366" s="83">
        <v>1380.93</v>
      </c>
    </row>
    <row r="367" spans="1:30">
      <c r="C367" s="81" t="s">
        <v>39</v>
      </c>
      <c r="D367" s="85">
        <v>33</v>
      </c>
      <c r="E367" s="85">
        <v>66</v>
      </c>
      <c r="F367" s="85">
        <v>50</v>
      </c>
      <c r="G367" s="85">
        <v>20.85</v>
      </c>
      <c r="H367" s="85">
        <v>38.44</v>
      </c>
      <c r="I367" s="82">
        <v>19.850000000000001</v>
      </c>
      <c r="J367" s="82">
        <v>16.829999999999998</v>
      </c>
      <c r="K367" s="82">
        <v>133.97</v>
      </c>
      <c r="L367" s="82">
        <v>88.39</v>
      </c>
      <c r="M367" s="82">
        <v>46.01</v>
      </c>
      <c r="N367" s="82">
        <v>20.7</v>
      </c>
      <c r="O367" s="82">
        <v>17.440000000000001</v>
      </c>
      <c r="P367" s="82">
        <v>0.82</v>
      </c>
      <c r="Q367" s="82">
        <v>0</v>
      </c>
      <c r="R367" s="82">
        <v>0</v>
      </c>
      <c r="S367" s="82">
        <v>0</v>
      </c>
      <c r="T367" s="82">
        <v>0</v>
      </c>
      <c r="U367" s="82">
        <v>0</v>
      </c>
      <c r="V367" s="82">
        <v>0.65</v>
      </c>
      <c r="W367" s="82">
        <v>0</v>
      </c>
      <c r="X367" s="82">
        <v>0</v>
      </c>
      <c r="Y367" s="82">
        <v>0</v>
      </c>
      <c r="Z367" s="82">
        <v>0</v>
      </c>
      <c r="AA367" s="82">
        <v>0</v>
      </c>
      <c r="AB367" s="82">
        <v>0</v>
      </c>
      <c r="AC367" s="82">
        <v>0</v>
      </c>
      <c r="AD367" s="83">
        <v>552.96</v>
      </c>
    </row>
    <row r="368" spans="1:30">
      <c r="C368" s="81" t="s">
        <v>41</v>
      </c>
      <c r="D368" s="85">
        <v>3</v>
      </c>
      <c r="E368" s="85">
        <v>3</v>
      </c>
      <c r="F368" s="85">
        <v>4.62</v>
      </c>
      <c r="G368" s="85">
        <v>5.2</v>
      </c>
      <c r="H368" s="85">
        <v>2.04</v>
      </c>
      <c r="I368" s="82">
        <v>27.46</v>
      </c>
      <c r="J368" s="82">
        <v>6.41</v>
      </c>
      <c r="K368" s="82">
        <v>1.58</v>
      </c>
      <c r="L368" s="82">
        <v>1.2</v>
      </c>
      <c r="M368" s="82">
        <v>0.42</v>
      </c>
      <c r="N368" s="82">
        <v>3.45</v>
      </c>
      <c r="O368" s="82">
        <v>0.14000000000000001</v>
      </c>
      <c r="P368" s="82">
        <v>1.67</v>
      </c>
      <c r="Q368" s="82">
        <v>2.5099999999999998</v>
      </c>
      <c r="R368" s="82">
        <v>3.17</v>
      </c>
      <c r="S368" s="82">
        <v>0.7</v>
      </c>
      <c r="T368" s="82">
        <v>1.39</v>
      </c>
      <c r="U368" s="82">
        <v>0</v>
      </c>
      <c r="V368" s="82">
        <v>0.53</v>
      </c>
      <c r="W368" s="82">
        <v>0.04</v>
      </c>
      <c r="X368" s="82">
        <v>2.69</v>
      </c>
      <c r="Y368" s="82">
        <v>0</v>
      </c>
      <c r="Z368" s="82">
        <v>0.17</v>
      </c>
      <c r="AA368" s="82">
        <v>0</v>
      </c>
      <c r="AB368" s="82">
        <v>0</v>
      </c>
      <c r="AC368" s="82">
        <v>0</v>
      </c>
      <c r="AD368" s="83">
        <v>71.400000000000006</v>
      </c>
    </row>
    <row r="369" spans="1:30">
      <c r="C369" s="81" t="s">
        <v>42</v>
      </c>
      <c r="D369" s="85">
        <v>1</v>
      </c>
      <c r="E369" s="85">
        <v>1</v>
      </c>
      <c r="F369" s="85">
        <v>5.04</v>
      </c>
      <c r="G369" s="85">
        <v>1.1100000000000001</v>
      </c>
      <c r="H369" s="85">
        <v>1.23</v>
      </c>
      <c r="I369" s="85">
        <v>1.22</v>
      </c>
      <c r="J369" s="82">
        <v>0.02</v>
      </c>
      <c r="K369" s="82">
        <v>0.01</v>
      </c>
      <c r="L369" s="82">
        <v>1.24</v>
      </c>
      <c r="M369" s="82">
        <v>0.42</v>
      </c>
      <c r="N369" s="82">
        <v>0.56999999999999995</v>
      </c>
      <c r="O369" s="82">
        <v>0.66</v>
      </c>
      <c r="P369" s="82">
        <v>0</v>
      </c>
      <c r="Q369" s="82">
        <v>0</v>
      </c>
      <c r="R369" s="82">
        <v>0</v>
      </c>
      <c r="S369" s="82">
        <v>0</v>
      </c>
      <c r="T369" s="82">
        <v>0</v>
      </c>
      <c r="U369" s="82">
        <v>0</v>
      </c>
      <c r="V369" s="82">
        <v>0</v>
      </c>
      <c r="W369" s="82">
        <v>0</v>
      </c>
      <c r="X369" s="82">
        <v>0</v>
      </c>
      <c r="Y369" s="82">
        <v>0</v>
      </c>
      <c r="Z369" s="82">
        <v>0</v>
      </c>
      <c r="AA369" s="82">
        <v>0</v>
      </c>
      <c r="AB369" s="82">
        <v>0</v>
      </c>
      <c r="AC369" s="82">
        <v>0</v>
      </c>
      <c r="AD369" s="83">
        <v>13.52</v>
      </c>
    </row>
    <row r="370" spans="1:30">
      <c r="C370" s="81" t="s">
        <v>410</v>
      </c>
      <c r="D370" s="85">
        <v>1</v>
      </c>
      <c r="E370" s="82">
        <v>0</v>
      </c>
      <c r="F370" s="85">
        <v>2</v>
      </c>
      <c r="G370" s="82">
        <v>0</v>
      </c>
      <c r="H370" s="82">
        <v>0.69</v>
      </c>
      <c r="I370" s="82">
        <v>0</v>
      </c>
      <c r="J370" s="82">
        <v>0</v>
      </c>
      <c r="K370" s="82">
        <v>0.01</v>
      </c>
      <c r="L370" s="82">
        <v>0</v>
      </c>
      <c r="M370" s="82">
        <v>0</v>
      </c>
      <c r="N370" s="82">
        <v>4.3</v>
      </c>
      <c r="O370" s="82">
        <v>0</v>
      </c>
      <c r="P370" s="82">
        <v>0</v>
      </c>
      <c r="Q370" s="82">
        <v>0.91</v>
      </c>
      <c r="R370" s="82">
        <v>0.2</v>
      </c>
      <c r="S370" s="82">
        <v>0</v>
      </c>
      <c r="T370" s="82">
        <v>0</v>
      </c>
      <c r="U370" s="82">
        <v>0</v>
      </c>
      <c r="V370" s="82">
        <v>0</v>
      </c>
      <c r="W370" s="82">
        <v>0</v>
      </c>
      <c r="X370" s="82">
        <v>0</v>
      </c>
      <c r="Y370" s="82">
        <v>0.03</v>
      </c>
      <c r="Z370" s="82">
        <v>0</v>
      </c>
      <c r="AA370" s="82">
        <v>0</v>
      </c>
      <c r="AB370" s="82">
        <v>0</v>
      </c>
      <c r="AC370" s="82">
        <v>0</v>
      </c>
      <c r="AD370" s="83">
        <v>9.14</v>
      </c>
    </row>
    <row r="371" spans="1:30">
      <c r="C371" s="81" t="s">
        <v>401</v>
      </c>
      <c r="D371" s="82">
        <v>0</v>
      </c>
      <c r="E371" s="82">
        <v>0</v>
      </c>
      <c r="F371" s="82">
        <v>1.31</v>
      </c>
      <c r="G371" s="82">
        <v>0</v>
      </c>
      <c r="H371" s="82">
        <v>7.0000000000000007E-2</v>
      </c>
      <c r="I371" s="82">
        <v>3.39</v>
      </c>
      <c r="J371" s="82">
        <v>0</v>
      </c>
      <c r="K371" s="82">
        <v>1.59</v>
      </c>
      <c r="L371" s="82">
        <v>0.73</v>
      </c>
      <c r="M371" s="82">
        <v>0.63</v>
      </c>
      <c r="N371" s="82">
        <v>1.33</v>
      </c>
      <c r="O371" s="82">
        <v>1.38</v>
      </c>
      <c r="P371" s="82">
        <v>1.56</v>
      </c>
      <c r="Q371" s="82">
        <v>0.12</v>
      </c>
      <c r="R371" s="82">
        <v>0.6</v>
      </c>
      <c r="S371" s="82">
        <v>2.0699999999999998</v>
      </c>
      <c r="T371" s="82">
        <v>0.05</v>
      </c>
      <c r="U371" s="82">
        <v>0</v>
      </c>
      <c r="V371" s="82">
        <v>0</v>
      </c>
      <c r="W371" s="82">
        <v>0</v>
      </c>
      <c r="X371" s="82">
        <v>0</v>
      </c>
      <c r="Y371" s="82">
        <v>0</v>
      </c>
      <c r="Z371" s="82">
        <v>0</v>
      </c>
      <c r="AA371" s="82">
        <v>0</v>
      </c>
      <c r="AB371" s="82">
        <v>0</v>
      </c>
      <c r="AC371" s="82">
        <v>0</v>
      </c>
      <c r="AD371" s="83">
        <v>14.83</v>
      </c>
    </row>
    <row r="372" spans="1:30">
      <c r="C372" s="81" t="s">
        <v>345</v>
      </c>
      <c r="D372" s="82">
        <v>0</v>
      </c>
      <c r="E372" s="82">
        <v>0</v>
      </c>
      <c r="F372" s="85">
        <v>1</v>
      </c>
      <c r="G372" s="82">
        <v>0</v>
      </c>
      <c r="H372" s="82">
        <v>0.46</v>
      </c>
      <c r="I372" s="82">
        <v>0</v>
      </c>
      <c r="J372" s="82">
        <v>0.26</v>
      </c>
      <c r="K372" s="82">
        <v>0</v>
      </c>
      <c r="L372" s="82">
        <v>0.66</v>
      </c>
      <c r="M372" s="82">
        <v>0</v>
      </c>
      <c r="N372" s="82">
        <v>0.41</v>
      </c>
      <c r="O372" s="82">
        <v>0.17</v>
      </c>
      <c r="P372" s="82">
        <v>0.73</v>
      </c>
      <c r="Q372" s="82">
        <v>0.7</v>
      </c>
      <c r="R372" s="82">
        <v>0.21</v>
      </c>
      <c r="S372" s="82">
        <v>0</v>
      </c>
      <c r="T372" s="82">
        <v>0</v>
      </c>
      <c r="U372" s="82">
        <v>0.45</v>
      </c>
      <c r="V372" s="82">
        <v>1.1299999999999999</v>
      </c>
      <c r="W372" s="82">
        <v>0.78</v>
      </c>
      <c r="X372" s="82">
        <v>0</v>
      </c>
      <c r="Y372" s="82">
        <v>0.45</v>
      </c>
      <c r="Z372" s="82">
        <v>0</v>
      </c>
      <c r="AA372" s="82">
        <v>0</v>
      </c>
      <c r="AB372" s="82">
        <v>0</v>
      </c>
      <c r="AC372" s="82">
        <v>0.56999999999999995</v>
      </c>
      <c r="AD372" s="83">
        <v>7.98</v>
      </c>
    </row>
    <row r="373" spans="1:30">
      <c r="C373" s="81" t="s">
        <v>402</v>
      </c>
      <c r="D373" s="82">
        <v>0</v>
      </c>
      <c r="E373" s="82">
        <v>0</v>
      </c>
      <c r="F373" s="82">
        <v>0</v>
      </c>
      <c r="G373" s="82">
        <v>0.12</v>
      </c>
      <c r="H373" s="82">
        <v>0.13</v>
      </c>
      <c r="I373" s="82">
        <v>2.99</v>
      </c>
      <c r="J373" s="82">
        <v>0</v>
      </c>
      <c r="K373" s="82">
        <v>2.73</v>
      </c>
      <c r="L373" s="82">
        <v>0.76</v>
      </c>
      <c r="M373" s="82">
        <v>2.7</v>
      </c>
      <c r="N373" s="82">
        <v>0.87</v>
      </c>
      <c r="O373" s="82">
        <v>1.1299999999999999</v>
      </c>
      <c r="P373" s="82">
        <v>0</v>
      </c>
      <c r="Q373" s="82">
        <v>0.04</v>
      </c>
      <c r="R373" s="82">
        <v>0.5</v>
      </c>
      <c r="S373" s="82">
        <v>1.55</v>
      </c>
      <c r="T373" s="82">
        <v>0</v>
      </c>
      <c r="U373" s="82">
        <v>0</v>
      </c>
      <c r="V373" s="82">
        <v>0</v>
      </c>
      <c r="W373" s="82">
        <v>0</v>
      </c>
      <c r="X373" s="82">
        <v>0</v>
      </c>
      <c r="Y373" s="82">
        <v>0</v>
      </c>
      <c r="Z373" s="82">
        <v>0</v>
      </c>
      <c r="AA373" s="82">
        <v>0</v>
      </c>
      <c r="AB373" s="82">
        <v>0</v>
      </c>
      <c r="AC373" s="82">
        <v>0</v>
      </c>
      <c r="AD373" s="83">
        <v>13.53</v>
      </c>
    </row>
    <row r="374" spans="1:30">
      <c r="C374" s="84" t="s">
        <v>38</v>
      </c>
      <c r="D374" s="83">
        <v>421</v>
      </c>
      <c r="E374" s="83">
        <v>421</v>
      </c>
      <c r="F374" s="83">
        <v>342.8</v>
      </c>
      <c r="G374" s="83">
        <v>234.45</v>
      </c>
      <c r="H374" s="83">
        <v>393.28</v>
      </c>
      <c r="I374" s="83">
        <v>315.29000000000002</v>
      </c>
      <c r="J374" s="83">
        <v>409.74</v>
      </c>
      <c r="K374" s="83">
        <v>570.04999999999995</v>
      </c>
      <c r="L374" s="83">
        <v>725.66</v>
      </c>
      <c r="M374" s="83">
        <v>576.71</v>
      </c>
      <c r="N374" s="83">
        <v>410.37</v>
      </c>
      <c r="O374" s="83">
        <v>550.54999999999995</v>
      </c>
      <c r="P374" s="83">
        <v>437.08</v>
      </c>
      <c r="Q374" s="83">
        <v>358.3</v>
      </c>
      <c r="R374" s="83">
        <v>481.11</v>
      </c>
      <c r="S374" s="83">
        <v>196.44</v>
      </c>
      <c r="T374" s="83">
        <v>153.21</v>
      </c>
      <c r="U374" s="83">
        <v>120.04</v>
      </c>
      <c r="V374" s="83">
        <v>113.32</v>
      </c>
      <c r="W374" s="83">
        <v>107.94</v>
      </c>
      <c r="X374" s="83">
        <v>109.46</v>
      </c>
      <c r="Y374" s="83">
        <v>59.33</v>
      </c>
      <c r="Z374" s="83">
        <v>64.489999999999995</v>
      </c>
      <c r="AA374" s="83">
        <v>17.07</v>
      </c>
      <c r="AB374" s="83">
        <v>29.48</v>
      </c>
      <c r="AC374" s="83">
        <v>24.22</v>
      </c>
      <c r="AD374" s="83">
        <v>7642.4</v>
      </c>
    </row>
    <row r="376" spans="1:30" ht="12.75">
      <c r="C376" s="418" t="s">
        <v>37</v>
      </c>
      <c r="D376" s="266">
        <v>202119</v>
      </c>
      <c r="E376" s="266">
        <v>202120</v>
      </c>
      <c r="F376" s="266">
        <v>202121</v>
      </c>
      <c r="G376" s="266">
        <v>202122</v>
      </c>
      <c r="H376" s="266">
        <v>202123</v>
      </c>
      <c r="I376" s="266">
        <v>202124</v>
      </c>
      <c r="J376" s="266">
        <v>202125</v>
      </c>
      <c r="K376" s="266">
        <v>202126</v>
      </c>
      <c r="L376" s="266">
        <v>202127</v>
      </c>
      <c r="M376" s="266">
        <v>202128</v>
      </c>
      <c r="N376" s="266">
        <v>202129</v>
      </c>
      <c r="O376" s="266">
        <v>202130</v>
      </c>
      <c r="P376" s="266">
        <v>202131</v>
      </c>
      <c r="Q376" s="266">
        <v>202132</v>
      </c>
      <c r="R376" s="266">
        <v>202133</v>
      </c>
      <c r="S376" s="266">
        <v>202134</v>
      </c>
      <c r="T376" s="266">
        <v>202135</v>
      </c>
      <c r="U376" s="266">
        <v>202136</v>
      </c>
      <c r="V376" s="266">
        <v>202137</v>
      </c>
      <c r="W376" s="266">
        <v>202138</v>
      </c>
      <c r="X376" s="266">
        <v>202139</v>
      </c>
      <c r="Y376" s="266">
        <v>202140</v>
      </c>
      <c r="Z376" s="266">
        <v>202141</v>
      </c>
      <c r="AA376" s="266">
        <v>202142</v>
      </c>
      <c r="AB376" s="266">
        <v>202143</v>
      </c>
      <c r="AC376" s="266">
        <v>202144</v>
      </c>
      <c r="AD376" s="418" t="s">
        <v>38</v>
      </c>
    </row>
    <row r="377" spans="1:30" ht="12.75">
      <c r="A377" s="113">
        <v>44355</v>
      </c>
      <c r="C377" s="419"/>
      <c r="D377" s="112">
        <v>44352</v>
      </c>
      <c r="E377" s="112">
        <v>44359</v>
      </c>
      <c r="F377" s="112">
        <v>44366</v>
      </c>
      <c r="G377" s="112">
        <v>44373</v>
      </c>
      <c r="H377" s="112">
        <v>44380</v>
      </c>
      <c r="I377" s="112">
        <v>44387</v>
      </c>
      <c r="J377" s="112">
        <v>44394</v>
      </c>
      <c r="K377" s="112">
        <v>44401</v>
      </c>
      <c r="L377" s="112">
        <v>44408</v>
      </c>
      <c r="M377" s="112">
        <v>44415</v>
      </c>
      <c r="N377" s="112">
        <v>44422</v>
      </c>
      <c r="O377" s="112">
        <v>44429</v>
      </c>
      <c r="P377" s="112">
        <v>44436</v>
      </c>
      <c r="Q377" s="112">
        <v>44443</v>
      </c>
      <c r="R377" s="112">
        <v>44450</v>
      </c>
      <c r="S377" s="112">
        <v>44457</v>
      </c>
      <c r="T377" s="112">
        <v>44464</v>
      </c>
      <c r="U377" s="112">
        <v>44471</v>
      </c>
      <c r="V377" s="112">
        <v>44478</v>
      </c>
      <c r="W377" s="112">
        <v>44485</v>
      </c>
      <c r="X377" s="112">
        <v>44492</v>
      </c>
      <c r="Y377" s="112">
        <v>44499</v>
      </c>
      <c r="Z377" s="112">
        <v>44506</v>
      </c>
      <c r="AA377" s="112">
        <v>44513</v>
      </c>
      <c r="AB377" s="112">
        <v>44520</v>
      </c>
      <c r="AC377" s="112">
        <v>44527</v>
      </c>
      <c r="AD377" s="419"/>
    </row>
    <row r="378" spans="1:30">
      <c r="C378" s="81" t="s">
        <v>34</v>
      </c>
      <c r="D378" s="85">
        <v>132</v>
      </c>
      <c r="E378" s="85">
        <v>65</v>
      </c>
      <c r="F378" s="85">
        <v>32</v>
      </c>
      <c r="G378" s="85">
        <v>29.3</v>
      </c>
      <c r="H378" s="85">
        <v>71.56</v>
      </c>
      <c r="I378" s="85">
        <v>39.549999999999997</v>
      </c>
      <c r="J378" s="85">
        <v>36.39</v>
      </c>
      <c r="K378" s="82">
        <v>65.819999999999993</v>
      </c>
      <c r="L378" s="82">
        <v>116.04</v>
      </c>
      <c r="M378" s="82">
        <v>89.93</v>
      </c>
      <c r="N378" s="82">
        <v>67.28</v>
      </c>
      <c r="O378" s="82">
        <v>124.15</v>
      </c>
      <c r="P378" s="82">
        <v>112.7</v>
      </c>
      <c r="Q378" s="82">
        <v>90.95</v>
      </c>
      <c r="R378" s="82">
        <v>209.07</v>
      </c>
      <c r="S378" s="82">
        <v>63.8</v>
      </c>
      <c r="T378" s="82">
        <v>49.47</v>
      </c>
      <c r="U378" s="82">
        <v>34.08</v>
      </c>
      <c r="V378" s="82">
        <v>43.35</v>
      </c>
      <c r="W378" s="82">
        <v>40.07</v>
      </c>
      <c r="X378" s="82">
        <v>59.62</v>
      </c>
      <c r="Y378" s="82">
        <v>26.42</v>
      </c>
      <c r="Z378" s="82">
        <v>36.25</v>
      </c>
      <c r="AA378" s="82">
        <v>9.42</v>
      </c>
      <c r="AB378" s="82">
        <v>12.82</v>
      </c>
      <c r="AC378" s="82">
        <v>1.91</v>
      </c>
      <c r="AD378" s="83">
        <v>1658.95</v>
      </c>
    </row>
    <row r="379" spans="1:30">
      <c r="C379" s="81" t="s">
        <v>40</v>
      </c>
      <c r="D379" s="85">
        <v>57</v>
      </c>
      <c r="E379" s="85">
        <v>150</v>
      </c>
      <c r="F379" s="85">
        <v>73.2</v>
      </c>
      <c r="G379" s="85">
        <v>78.709999999999994</v>
      </c>
      <c r="H379" s="85">
        <v>54.83</v>
      </c>
      <c r="I379" s="85">
        <v>97.74</v>
      </c>
      <c r="J379" s="85">
        <v>106.43</v>
      </c>
      <c r="K379" s="85">
        <v>53.22</v>
      </c>
      <c r="L379" s="85">
        <v>292.85000000000002</v>
      </c>
      <c r="M379" s="82">
        <v>181.06</v>
      </c>
      <c r="N379" s="82">
        <v>84.05</v>
      </c>
      <c r="O379" s="82">
        <v>84.1</v>
      </c>
      <c r="P379" s="82">
        <v>85.78</v>
      </c>
      <c r="Q379" s="82">
        <v>76.02</v>
      </c>
      <c r="R379" s="82">
        <v>40.17</v>
      </c>
      <c r="S379" s="82">
        <v>44.78</v>
      </c>
      <c r="T379" s="82">
        <v>15.54</v>
      </c>
      <c r="U379" s="82">
        <v>29.44</v>
      </c>
      <c r="V379" s="82">
        <v>24.27</v>
      </c>
      <c r="W379" s="82">
        <v>14.24</v>
      </c>
      <c r="X379" s="82">
        <v>8.94</v>
      </c>
      <c r="Y379" s="82">
        <v>10.5</v>
      </c>
      <c r="Z379" s="82">
        <v>2.92</v>
      </c>
      <c r="AA379" s="82">
        <v>2.36</v>
      </c>
      <c r="AB379" s="82">
        <v>5.01</v>
      </c>
      <c r="AC379" s="82">
        <v>4.78</v>
      </c>
      <c r="AD379" s="83">
        <v>1677.93</v>
      </c>
    </row>
    <row r="380" spans="1:30">
      <c r="C380" s="81" t="s">
        <v>470</v>
      </c>
      <c r="D380" s="85">
        <v>55</v>
      </c>
      <c r="E380" s="85">
        <v>30</v>
      </c>
      <c r="F380" s="85">
        <v>11</v>
      </c>
      <c r="G380" s="85">
        <v>20.95</v>
      </c>
      <c r="H380" s="85">
        <v>35.01</v>
      </c>
      <c r="I380" s="85">
        <v>15.61</v>
      </c>
      <c r="J380" s="82">
        <v>27.6</v>
      </c>
      <c r="K380" s="82">
        <v>53.86</v>
      </c>
      <c r="L380" s="82">
        <v>62.94</v>
      </c>
      <c r="M380" s="82">
        <v>29.58</v>
      </c>
      <c r="N380" s="82">
        <v>35.39</v>
      </c>
      <c r="O380" s="82">
        <v>87.98</v>
      </c>
      <c r="P380" s="82">
        <v>63.85</v>
      </c>
      <c r="Q380" s="82">
        <v>73.48</v>
      </c>
      <c r="R380" s="82">
        <v>158.53</v>
      </c>
      <c r="S380" s="82">
        <v>30.27</v>
      </c>
      <c r="T380" s="82">
        <v>35.950000000000003</v>
      </c>
      <c r="U380" s="82">
        <v>18.350000000000001</v>
      </c>
      <c r="V380" s="82">
        <v>14.74</v>
      </c>
      <c r="W380" s="82">
        <v>11.82</v>
      </c>
      <c r="X380" s="82">
        <v>4.12</v>
      </c>
      <c r="Y380" s="82">
        <v>10.78</v>
      </c>
      <c r="Z380" s="82">
        <v>2.94</v>
      </c>
      <c r="AA380" s="82">
        <v>0</v>
      </c>
      <c r="AB380" s="82">
        <v>1.44</v>
      </c>
      <c r="AC380" s="82">
        <v>0</v>
      </c>
      <c r="AD380" s="83">
        <v>891.19</v>
      </c>
    </row>
    <row r="381" spans="1:30">
      <c r="C381" s="81" t="s">
        <v>400</v>
      </c>
      <c r="D381" s="85">
        <v>55</v>
      </c>
      <c r="E381" s="85">
        <v>27</v>
      </c>
      <c r="F381" s="85">
        <v>20.72</v>
      </c>
      <c r="G381" s="85">
        <v>52.16</v>
      </c>
      <c r="H381" s="85">
        <v>30.58</v>
      </c>
      <c r="I381" s="85">
        <v>25.13</v>
      </c>
      <c r="J381" s="82">
        <v>22.46</v>
      </c>
      <c r="K381" s="82">
        <v>26.81</v>
      </c>
      <c r="L381" s="82">
        <v>25.31</v>
      </c>
      <c r="M381" s="82">
        <v>28.16</v>
      </c>
      <c r="N381" s="82">
        <v>41.77</v>
      </c>
      <c r="O381" s="82">
        <v>15.8</v>
      </c>
      <c r="P381" s="82">
        <v>15.4</v>
      </c>
      <c r="Q381" s="82">
        <v>11.58</v>
      </c>
      <c r="R381" s="82">
        <v>14.01</v>
      </c>
      <c r="S381" s="82">
        <v>15.74</v>
      </c>
      <c r="T381" s="82">
        <v>11.95</v>
      </c>
      <c r="U381" s="82">
        <v>5.17</v>
      </c>
      <c r="V381" s="82">
        <v>17.62</v>
      </c>
      <c r="W381" s="82">
        <v>14.67</v>
      </c>
      <c r="X381" s="82">
        <v>6.35</v>
      </c>
      <c r="Y381" s="82">
        <v>3.34</v>
      </c>
      <c r="Z381" s="82">
        <v>7.87</v>
      </c>
      <c r="AA381" s="82">
        <v>2.75</v>
      </c>
      <c r="AB381" s="82">
        <v>7.22</v>
      </c>
      <c r="AC381" s="82">
        <v>5.09</v>
      </c>
      <c r="AD381" s="83">
        <v>509.67</v>
      </c>
    </row>
    <row r="382" spans="1:30">
      <c r="C382" s="81" t="s">
        <v>191</v>
      </c>
      <c r="D382" s="85">
        <v>43</v>
      </c>
      <c r="E382" s="85">
        <v>31</v>
      </c>
      <c r="F382" s="85">
        <v>28</v>
      </c>
      <c r="G382" s="85">
        <v>30</v>
      </c>
      <c r="H382" s="85">
        <v>116</v>
      </c>
      <c r="I382" s="85">
        <v>33.840000000000003</v>
      </c>
      <c r="J382" s="82">
        <v>78.64</v>
      </c>
      <c r="K382" s="82">
        <v>78.22</v>
      </c>
      <c r="L382" s="82">
        <v>77.95</v>
      </c>
      <c r="M382" s="82">
        <v>73.5</v>
      </c>
      <c r="N382" s="82">
        <v>63.58</v>
      </c>
      <c r="O382" s="82">
        <v>129.18</v>
      </c>
      <c r="P382" s="82">
        <v>88.32</v>
      </c>
      <c r="Q382" s="82">
        <v>50.73</v>
      </c>
      <c r="R382" s="82">
        <v>19.350000000000001</v>
      </c>
      <c r="S382" s="82">
        <v>0</v>
      </c>
      <c r="T382" s="82">
        <v>0.39</v>
      </c>
      <c r="U382" s="82">
        <v>0</v>
      </c>
      <c r="V382" s="82">
        <v>0</v>
      </c>
      <c r="W382" s="82">
        <v>0</v>
      </c>
      <c r="X382" s="82">
        <v>0.94</v>
      </c>
      <c r="Y382" s="82">
        <v>0</v>
      </c>
      <c r="Z382" s="82">
        <v>0</v>
      </c>
      <c r="AA382" s="82">
        <v>0</v>
      </c>
      <c r="AB382" s="82">
        <v>0</v>
      </c>
      <c r="AC382" s="82">
        <v>0</v>
      </c>
      <c r="AD382" s="83">
        <v>942.66</v>
      </c>
    </row>
    <row r="383" spans="1:30">
      <c r="C383" s="81" t="s">
        <v>338</v>
      </c>
      <c r="D383" s="85">
        <v>40</v>
      </c>
      <c r="E383" s="85">
        <v>50</v>
      </c>
      <c r="F383" s="85">
        <v>80.069999999999993</v>
      </c>
      <c r="G383" s="85">
        <v>50.07</v>
      </c>
      <c r="H383" s="85">
        <v>59.46</v>
      </c>
      <c r="I383" s="85">
        <v>40.770000000000003</v>
      </c>
      <c r="J383" s="82">
        <v>123.73</v>
      </c>
      <c r="K383" s="82">
        <v>158.46</v>
      </c>
      <c r="L383" s="82">
        <v>57.88</v>
      </c>
      <c r="M383" s="82">
        <v>132.24</v>
      </c>
      <c r="N383" s="82">
        <v>88.89</v>
      </c>
      <c r="O383" s="82">
        <v>93.8</v>
      </c>
      <c r="P383" s="82">
        <v>67.930000000000007</v>
      </c>
      <c r="Q383" s="82">
        <v>52.97</v>
      </c>
      <c r="R383" s="82">
        <v>41.19</v>
      </c>
      <c r="S383" s="82">
        <v>41.19</v>
      </c>
      <c r="T383" s="82">
        <v>39.11</v>
      </c>
      <c r="U383" s="82">
        <v>36.06</v>
      </c>
      <c r="V383" s="82">
        <v>16.22</v>
      </c>
      <c r="W383" s="82">
        <v>26.31</v>
      </c>
      <c r="X383" s="82">
        <v>27.25</v>
      </c>
      <c r="Y383" s="82">
        <v>16.079999999999998</v>
      </c>
      <c r="Z383" s="82">
        <v>18.059999999999999</v>
      </c>
      <c r="AA383" s="82">
        <v>9.0299999999999994</v>
      </c>
      <c r="AB383" s="82">
        <v>6.73</v>
      </c>
      <c r="AC383" s="82">
        <v>11.86</v>
      </c>
      <c r="AD383" s="83">
        <v>1385.37</v>
      </c>
    </row>
    <row r="384" spans="1:30">
      <c r="C384" s="81" t="s">
        <v>39</v>
      </c>
      <c r="D384" s="85">
        <v>30</v>
      </c>
      <c r="E384" s="85">
        <v>69</v>
      </c>
      <c r="F384" s="85">
        <v>50</v>
      </c>
      <c r="G384" s="85">
        <v>20.85</v>
      </c>
      <c r="H384" s="85">
        <v>29.5</v>
      </c>
      <c r="I384" s="85">
        <v>20.85</v>
      </c>
      <c r="J384" s="82">
        <v>21.92</v>
      </c>
      <c r="K384" s="82">
        <v>136.82</v>
      </c>
      <c r="L384" s="82">
        <v>88.39</v>
      </c>
      <c r="M384" s="82">
        <v>46.15</v>
      </c>
      <c r="N384" s="82">
        <v>20.7</v>
      </c>
      <c r="O384" s="82">
        <v>17.440000000000001</v>
      </c>
      <c r="P384" s="82">
        <v>0.82</v>
      </c>
      <c r="Q384" s="82">
        <v>0</v>
      </c>
      <c r="R384" s="82">
        <v>0</v>
      </c>
      <c r="S384" s="82">
        <v>0</v>
      </c>
      <c r="T384" s="82">
        <v>0</v>
      </c>
      <c r="U384" s="82">
        <v>0</v>
      </c>
      <c r="V384" s="82">
        <v>0.65</v>
      </c>
      <c r="W384" s="82">
        <v>0</v>
      </c>
      <c r="X384" s="82">
        <v>0</v>
      </c>
      <c r="Y384" s="82">
        <v>0</v>
      </c>
      <c r="Z384" s="82">
        <v>0</v>
      </c>
      <c r="AA384" s="82">
        <v>0</v>
      </c>
      <c r="AB384" s="82">
        <v>0</v>
      </c>
      <c r="AC384" s="82">
        <v>0</v>
      </c>
      <c r="AD384" s="83">
        <v>553.09</v>
      </c>
    </row>
    <row r="385" spans="3:30">
      <c r="C385" s="81" t="s">
        <v>41</v>
      </c>
      <c r="D385" s="85">
        <v>3</v>
      </c>
      <c r="E385" s="85">
        <v>3</v>
      </c>
      <c r="F385" s="85">
        <v>7.62</v>
      </c>
      <c r="G385" s="85">
        <v>2.2000000000000002</v>
      </c>
      <c r="H385" s="85">
        <v>2.0099999999999998</v>
      </c>
      <c r="I385" s="82">
        <v>27.39</v>
      </c>
      <c r="J385" s="82">
        <v>5.35</v>
      </c>
      <c r="K385" s="82">
        <v>1.58</v>
      </c>
      <c r="L385" s="82">
        <v>1.2</v>
      </c>
      <c r="M385" s="82">
        <v>1.59</v>
      </c>
      <c r="N385" s="82">
        <v>3.44</v>
      </c>
      <c r="O385" s="82">
        <v>0.14000000000000001</v>
      </c>
      <c r="P385" s="82">
        <v>1.67</v>
      </c>
      <c r="Q385" s="82">
        <v>2.2000000000000002</v>
      </c>
      <c r="R385" s="82">
        <v>5.08</v>
      </c>
      <c r="S385" s="82">
        <v>0.7</v>
      </c>
      <c r="T385" s="82">
        <v>1.39</v>
      </c>
      <c r="U385" s="82">
        <v>0</v>
      </c>
      <c r="V385" s="82">
        <v>0.53</v>
      </c>
      <c r="W385" s="82">
        <v>0.08</v>
      </c>
      <c r="X385" s="82">
        <v>2.69</v>
      </c>
      <c r="Y385" s="82">
        <v>0</v>
      </c>
      <c r="Z385" s="82">
        <v>0.17</v>
      </c>
      <c r="AA385" s="82">
        <v>0.31</v>
      </c>
      <c r="AB385" s="82">
        <v>0</v>
      </c>
      <c r="AC385" s="82">
        <v>0</v>
      </c>
      <c r="AD385" s="83">
        <v>73.34</v>
      </c>
    </row>
    <row r="386" spans="3:30">
      <c r="C386" s="81" t="s">
        <v>42</v>
      </c>
      <c r="D386" s="85">
        <v>1</v>
      </c>
      <c r="E386" s="85">
        <v>1</v>
      </c>
      <c r="F386" s="85">
        <v>5.04</v>
      </c>
      <c r="G386" s="85">
        <v>1.1100000000000001</v>
      </c>
      <c r="H386" s="85">
        <v>1.23</v>
      </c>
      <c r="I386" s="85">
        <v>1.22</v>
      </c>
      <c r="J386" s="82">
        <v>0.02</v>
      </c>
      <c r="K386" s="82">
        <v>0.01</v>
      </c>
      <c r="L386" s="82">
        <v>1.24</v>
      </c>
      <c r="M386" s="82">
        <v>0.42</v>
      </c>
      <c r="N386" s="82">
        <v>0.56999999999999995</v>
      </c>
      <c r="O386" s="82">
        <v>0.66</v>
      </c>
      <c r="P386" s="82">
        <v>0</v>
      </c>
      <c r="Q386" s="82">
        <v>0</v>
      </c>
      <c r="R386" s="82">
        <v>0</v>
      </c>
      <c r="S386" s="82">
        <v>0</v>
      </c>
      <c r="T386" s="82">
        <v>0</v>
      </c>
      <c r="U386" s="82">
        <v>0</v>
      </c>
      <c r="V386" s="82">
        <v>0</v>
      </c>
      <c r="W386" s="82">
        <v>0</v>
      </c>
      <c r="X386" s="82">
        <v>0</v>
      </c>
      <c r="Y386" s="82">
        <v>0</v>
      </c>
      <c r="Z386" s="82">
        <v>0</v>
      </c>
      <c r="AA386" s="82">
        <v>0</v>
      </c>
      <c r="AB386" s="82">
        <v>0</v>
      </c>
      <c r="AC386" s="82">
        <v>0</v>
      </c>
      <c r="AD386" s="83">
        <v>13.52</v>
      </c>
    </row>
    <row r="387" spans="3:30">
      <c r="C387" s="81" t="s">
        <v>410</v>
      </c>
      <c r="D387" s="85">
        <v>1</v>
      </c>
      <c r="E387" s="82">
        <v>0</v>
      </c>
      <c r="F387" s="85">
        <v>2</v>
      </c>
      <c r="G387" s="82">
        <v>0</v>
      </c>
      <c r="H387" s="82">
        <v>0</v>
      </c>
      <c r="I387" s="82">
        <v>0</v>
      </c>
      <c r="J387" s="82">
        <v>0</v>
      </c>
      <c r="K387" s="82">
        <v>0</v>
      </c>
      <c r="L387" s="82">
        <v>0</v>
      </c>
      <c r="M387" s="82">
        <v>0.7</v>
      </c>
      <c r="N387" s="82">
        <v>4.3</v>
      </c>
      <c r="O387" s="82">
        <v>0</v>
      </c>
      <c r="P387" s="82">
        <v>0</v>
      </c>
      <c r="Q387" s="82">
        <v>0.91</v>
      </c>
      <c r="R387" s="82">
        <v>0.2</v>
      </c>
      <c r="S387" s="82">
        <v>0</v>
      </c>
      <c r="T387" s="82">
        <v>0</v>
      </c>
      <c r="U387" s="82">
        <v>0</v>
      </c>
      <c r="V387" s="82">
        <v>0</v>
      </c>
      <c r="W387" s="82">
        <v>0</v>
      </c>
      <c r="X387" s="82">
        <v>0</v>
      </c>
      <c r="Y387" s="82">
        <v>0.03</v>
      </c>
      <c r="Z387" s="82">
        <v>0</v>
      </c>
      <c r="AA387" s="82">
        <v>0</v>
      </c>
      <c r="AB387" s="82">
        <v>0</v>
      </c>
      <c r="AC387" s="82">
        <v>0</v>
      </c>
      <c r="AD387" s="83">
        <v>9.14</v>
      </c>
    </row>
    <row r="388" spans="3:30">
      <c r="C388" s="81" t="s">
        <v>401</v>
      </c>
      <c r="D388" s="82">
        <v>0</v>
      </c>
      <c r="E388" s="82">
        <v>0</v>
      </c>
      <c r="F388" s="82">
        <v>1.31</v>
      </c>
      <c r="G388" s="82">
        <v>0</v>
      </c>
      <c r="H388" s="82">
        <v>7.0000000000000007E-2</v>
      </c>
      <c r="I388" s="82">
        <v>3.39</v>
      </c>
      <c r="J388" s="82">
        <v>0</v>
      </c>
      <c r="K388" s="82">
        <v>1.59</v>
      </c>
      <c r="L388" s="82">
        <v>0.73</v>
      </c>
      <c r="M388" s="82">
        <v>0.63</v>
      </c>
      <c r="N388" s="82">
        <v>1.33</v>
      </c>
      <c r="O388" s="82">
        <v>1.38</v>
      </c>
      <c r="P388" s="82">
        <v>1.56</v>
      </c>
      <c r="Q388" s="82">
        <v>0.12</v>
      </c>
      <c r="R388" s="82">
        <v>0.6</v>
      </c>
      <c r="S388" s="82">
        <v>2.0699999999999998</v>
      </c>
      <c r="T388" s="82">
        <v>0.05</v>
      </c>
      <c r="U388" s="82">
        <v>0</v>
      </c>
      <c r="V388" s="82">
        <v>0</v>
      </c>
      <c r="W388" s="82">
        <v>0</v>
      </c>
      <c r="X388" s="82">
        <v>0</v>
      </c>
      <c r="Y388" s="82">
        <v>0</v>
      </c>
      <c r="Z388" s="82">
        <v>0</v>
      </c>
      <c r="AA388" s="82">
        <v>0</v>
      </c>
      <c r="AB388" s="82">
        <v>0</v>
      </c>
      <c r="AC388" s="82">
        <v>0</v>
      </c>
      <c r="AD388" s="83">
        <v>14.84</v>
      </c>
    </row>
    <row r="389" spans="3:30">
      <c r="C389" s="81" t="s">
        <v>345</v>
      </c>
      <c r="D389" s="82">
        <v>0</v>
      </c>
      <c r="E389" s="82">
        <v>0</v>
      </c>
      <c r="F389" s="85">
        <v>1</v>
      </c>
      <c r="G389" s="82">
        <v>0</v>
      </c>
      <c r="H389" s="82">
        <v>0.46</v>
      </c>
      <c r="I389" s="82">
        <v>0</v>
      </c>
      <c r="J389" s="82">
        <v>0.26</v>
      </c>
      <c r="K389" s="82">
        <v>0</v>
      </c>
      <c r="L389" s="82">
        <v>0.66</v>
      </c>
      <c r="M389" s="82">
        <v>0</v>
      </c>
      <c r="N389" s="82">
        <v>0.41</v>
      </c>
      <c r="O389" s="82">
        <v>0.17</v>
      </c>
      <c r="P389" s="82">
        <v>0.73</v>
      </c>
      <c r="Q389" s="82">
        <v>0.7</v>
      </c>
      <c r="R389" s="82">
        <v>0.21</v>
      </c>
      <c r="S389" s="82">
        <v>0</v>
      </c>
      <c r="T389" s="82">
        <v>0</v>
      </c>
      <c r="U389" s="82">
        <v>0.45</v>
      </c>
      <c r="V389" s="82">
        <v>1.1299999999999999</v>
      </c>
      <c r="W389" s="82">
        <v>0.78</v>
      </c>
      <c r="X389" s="82">
        <v>0</v>
      </c>
      <c r="Y389" s="82">
        <v>0.45</v>
      </c>
      <c r="Z389" s="82">
        <v>0</v>
      </c>
      <c r="AA389" s="82">
        <v>0</v>
      </c>
      <c r="AB389" s="82">
        <v>0</v>
      </c>
      <c r="AC389" s="82">
        <v>0.56999999999999995</v>
      </c>
      <c r="AD389" s="83">
        <v>7.98</v>
      </c>
    </row>
    <row r="390" spans="3:30">
      <c r="C390" s="81" t="s">
        <v>402</v>
      </c>
      <c r="D390" s="82">
        <v>0</v>
      </c>
      <c r="E390" s="82">
        <v>0</v>
      </c>
      <c r="F390" s="82">
        <v>0</v>
      </c>
      <c r="G390" s="82">
        <v>0.12</v>
      </c>
      <c r="H390" s="82">
        <v>0.13</v>
      </c>
      <c r="I390" s="82">
        <v>2.99</v>
      </c>
      <c r="J390" s="82">
        <v>0</v>
      </c>
      <c r="K390" s="82">
        <v>2.74</v>
      </c>
      <c r="L390" s="82">
        <v>0.76</v>
      </c>
      <c r="M390" s="82">
        <v>2.7</v>
      </c>
      <c r="N390" s="82">
        <v>0.87</v>
      </c>
      <c r="O390" s="82">
        <v>1.1299999999999999</v>
      </c>
      <c r="P390" s="82">
        <v>0</v>
      </c>
      <c r="Q390" s="82">
        <v>0.04</v>
      </c>
      <c r="R390" s="82">
        <v>0.5</v>
      </c>
      <c r="S390" s="82">
        <v>1.55</v>
      </c>
      <c r="T390" s="82">
        <v>0</v>
      </c>
      <c r="U390" s="82">
        <v>0</v>
      </c>
      <c r="V390" s="82">
        <v>0</v>
      </c>
      <c r="W390" s="82">
        <v>0</v>
      </c>
      <c r="X390" s="82">
        <v>0</v>
      </c>
      <c r="Y390" s="82">
        <v>0</v>
      </c>
      <c r="Z390" s="82">
        <v>0</v>
      </c>
      <c r="AA390" s="82">
        <v>0</v>
      </c>
      <c r="AB390" s="82">
        <v>0</v>
      </c>
      <c r="AC390" s="82">
        <v>0</v>
      </c>
      <c r="AD390" s="83">
        <v>13.53</v>
      </c>
    </row>
    <row r="391" spans="3:30">
      <c r="C391" s="84" t="s">
        <v>38</v>
      </c>
      <c r="D391" s="83">
        <v>417</v>
      </c>
      <c r="E391" s="83">
        <v>426</v>
      </c>
      <c r="F391" s="83">
        <v>311.95</v>
      </c>
      <c r="G391" s="83">
        <v>285.48</v>
      </c>
      <c r="H391" s="83">
        <v>400.83</v>
      </c>
      <c r="I391" s="83">
        <v>308.47000000000003</v>
      </c>
      <c r="J391" s="83">
        <v>422.79</v>
      </c>
      <c r="K391" s="83">
        <v>579.12</v>
      </c>
      <c r="L391" s="83">
        <v>725.96</v>
      </c>
      <c r="M391" s="83">
        <v>586.66999999999996</v>
      </c>
      <c r="N391" s="83">
        <v>412.58</v>
      </c>
      <c r="O391" s="83">
        <v>555.94000000000005</v>
      </c>
      <c r="P391" s="83">
        <v>438.77</v>
      </c>
      <c r="Q391" s="83">
        <v>359.72</v>
      </c>
      <c r="R391" s="83">
        <v>488.92</v>
      </c>
      <c r="S391" s="83">
        <v>200.11</v>
      </c>
      <c r="T391" s="83">
        <v>153.83000000000001</v>
      </c>
      <c r="U391" s="83">
        <v>123.55</v>
      </c>
      <c r="V391" s="83">
        <v>118.52</v>
      </c>
      <c r="W391" s="83">
        <v>107.98</v>
      </c>
      <c r="X391" s="83">
        <v>109.91</v>
      </c>
      <c r="Y391" s="83">
        <v>67.59</v>
      </c>
      <c r="Z391" s="83">
        <v>68.209999999999994</v>
      </c>
      <c r="AA391" s="83">
        <v>23.86</v>
      </c>
      <c r="AB391" s="83">
        <v>33.229999999999997</v>
      </c>
      <c r="AC391" s="83">
        <v>24.22</v>
      </c>
      <c r="AD391" s="83">
        <v>7751.19</v>
      </c>
    </row>
    <row r="393" spans="3:30">
      <c r="D393" s="55">
        <f>D380+D383+D387</f>
        <v>96</v>
      </c>
      <c r="E393" s="55">
        <f t="shared" ref="E393:AD393" si="8">E380+E383+E387</f>
        <v>80</v>
      </c>
      <c r="F393" s="55">
        <f t="shared" si="8"/>
        <v>93.07</v>
      </c>
      <c r="G393" s="55">
        <f t="shared" si="8"/>
        <v>71.02</v>
      </c>
      <c r="H393" s="55">
        <f t="shared" si="8"/>
        <v>94.47</v>
      </c>
      <c r="I393" s="55">
        <f t="shared" si="8"/>
        <v>56.38</v>
      </c>
      <c r="J393" s="55">
        <f t="shared" si="8"/>
        <v>151.33000000000001</v>
      </c>
      <c r="K393" s="55">
        <f t="shared" si="8"/>
        <v>212.32</v>
      </c>
      <c r="L393" s="55">
        <f t="shared" si="8"/>
        <v>120.82</v>
      </c>
      <c r="M393" s="55">
        <f t="shared" si="8"/>
        <v>162.51999999999998</v>
      </c>
      <c r="N393" s="55">
        <f t="shared" si="8"/>
        <v>128.58000000000001</v>
      </c>
      <c r="O393" s="55">
        <f t="shared" si="8"/>
        <v>181.78</v>
      </c>
      <c r="P393" s="55">
        <f t="shared" si="8"/>
        <v>131.78</v>
      </c>
      <c r="Q393" s="55">
        <f t="shared" si="8"/>
        <v>127.36</v>
      </c>
      <c r="R393" s="55">
        <f t="shared" si="8"/>
        <v>199.92</v>
      </c>
      <c r="S393" s="55">
        <f t="shared" si="8"/>
        <v>71.459999999999994</v>
      </c>
      <c r="T393" s="55">
        <f t="shared" si="8"/>
        <v>75.06</v>
      </c>
      <c r="U393" s="55">
        <f t="shared" si="8"/>
        <v>54.410000000000004</v>
      </c>
      <c r="V393" s="55">
        <f t="shared" si="8"/>
        <v>30.96</v>
      </c>
      <c r="W393" s="55">
        <f t="shared" si="8"/>
        <v>38.129999999999995</v>
      </c>
      <c r="X393" s="55">
        <f t="shared" si="8"/>
        <v>31.37</v>
      </c>
      <c r="Y393" s="55">
        <f t="shared" si="8"/>
        <v>26.89</v>
      </c>
      <c r="Z393" s="55">
        <f t="shared" si="8"/>
        <v>21</v>
      </c>
      <c r="AA393" s="55">
        <f t="shared" si="8"/>
        <v>9.0299999999999994</v>
      </c>
      <c r="AB393" s="55">
        <f t="shared" si="8"/>
        <v>8.17</v>
      </c>
      <c r="AC393" s="55">
        <f t="shared" si="8"/>
        <v>11.86</v>
      </c>
      <c r="AD393" s="55">
        <f t="shared" si="8"/>
        <v>2285.6999999999998</v>
      </c>
    </row>
    <row r="395" spans="3:30">
      <c r="C395" s="81" t="s">
        <v>34</v>
      </c>
      <c r="D395" s="55">
        <f>SUM(D378:G378)+D342/4</f>
        <v>289.3</v>
      </c>
      <c r="E395" s="55">
        <f>SUM(H378:K378)</f>
        <v>213.32</v>
      </c>
      <c r="F395" s="55">
        <f>SUM(L378:O378)+P378/7*4</f>
        <v>461.79999999999995</v>
      </c>
      <c r="H395" s="55">
        <f>D395+D404</f>
        <v>292.3</v>
      </c>
      <c r="I395" s="55">
        <f t="shared" ref="I395:J395" si="9">E395+E404</f>
        <v>213.32</v>
      </c>
      <c r="J395" s="55">
        <f t="shared" si="9"/>
        <v>466.79999999999995</v>
      </c>
    </row>
    <row r="396" spans="3:30">
      <c r="C396" s="81" t="s">
        <v>40</v>
      </c>
      <c r="D396" s="55">
        <f t="shared" ref="D396:D407" si="10">SUM(D379:G379)+D343/4</f>
        <v>381.90999999999997</v>
      </c>
      <c r="E396" s="214">
        <f t="shared" ref="E396:E403" si="11">SUM(H379:K379)</f>
        <v>312.22000000000003</v>
      </c>
      <c r="F396" s="214">
        <f t="shared" ref="F396:F403" si="12">SUM(L379:O379)+P379/7*4</f>
        <v>691.07714285714292</v>
      </c>
    </row>
    <row r="397" spans="3:30">
      <c r="C397" s="81" t="s">
        <v>470</v>
      </c>
      <c r="D397" s="55">
        <f t="shared" si="10"/>
        <v>135.19999999999999</v>
      </c>
      <c r="E397" s="55">
        <f t="shared" si="11"/>
        <v>132.07999999999998</v>
      </c>
      <c r="F397" s="55">
        <f t="shared" si="12"/>
        <v>252.37571428571428</v>
      </c>
      <c r="H397" s="55">
        <f>D397+D400</f>
        <v>362.59</v>
      </c>
      <c r="I397" s="55">
        <f t="shared" ref="I397:J397" si="13">E397+E400</f>
        <v>514.5</v>
      </c>
      <c r="J397" s="55">
        <f t="shared" si="13"/>
        <v>664.00285714285712</v>
      </c>
    </row>
    <row r="398" spans="3:30">
      <c r="C398" s="81" t="s">
        <v>400</v>
      </c>
      <c r="D398" s="55">
        <f t="shared" si="10"/>
        <v>170.88</v>
      </c>
      <c r="E398" s="55">
        <f t="shared" si="11"/>
        <v>104.97999999999999</v>
      </c>
      <c r="F398" s="55">
        <f t="shared" si="12"/>
        <v>119.84</v>
      </c>
    </row>
    <row r="399" spans="3:30">
      <c r="C399" s="81" t="s">
        <v>191</v>
      </c>
      <c r="D399" s="55">
        <f t="shared" si="10"/>
        <v>140.75</v>
      </c>
      <c r="E399" s="214">
        <f t="shared" si="11"/>
        <v>306.70000000000005</v>
      </c>
      <c r="F399" s="214">
        <f t="shared" si="12"/>
        <v>394.67857142857139</v>
      </c>
    </row>
    <row r="400" spans="3:30">
      <c r="C400" s="81" t="s">
        <v>338</v>
      </c>
      <c r="D400" s="55">
        <f t="shared" si="10"/>
        <v>227.39</v>
      </c>
      <c r="E400" s="55">
        <f t="shared" si="11"/>
        <v>382.42</v>
      </c>
      <c r="F400" s="55">
        <f t="shared" si="12"/>
        <v>411.62714285714287</v>
      </c>
    </row>
    <row r="401" spans="1:30">
      <c r="C401" s="81" t="s">
        <v>39</v>
      </c>
      <c r="D401" s="55">
        <f t="shared" si="10"/>
        <v>176.35</v>
      </c>
      <c r="E401" s="214">
        <f t="shared" si="11"/>
        <v>209.09</v>
      </c>
      <c r="F401" s="214">
        <f t="shared" si="12"/>
        <v>173.14857142857142</v>
      </c>
    </row>
    <row r="402" spans="1:30">
      <c r="C402" s="81" t="s">
        <v>41</v>
      </c>
      <c r="D402" s="55">
        <f t="shared" si="10"/>
        <v>16.57</v>
      </c>
      <c r="E402" s="55">
        <f t="shared" si="11"/>
        <v>36.33</v>
      </c>
      <c r="F402" s="55">
        <f t="shared" si="12"/>
        <v>7.3242857142857147</v>
      </c>
    </row>
    <row r="403" spans="1:30">
      <c r="C403" s="81" t="s">
        <v>42</v>
      </c>
      <c r="D403" s="55">
        <f t="shared" si="10"/>
        <v>8.4</v>
      </c>
      <c r="E403" s="55">
        <f t="shared" si="11"/>
        <v>2.48</v>
      </c>
      <c r="F403" s="55">
        <f t="shared" si="12"/>
        <v>2.89</v>
      </c>
    </row>
    <row r="404" spans="1:30">
      <c r="C404" s="81" t="s">
        <v>410</v>
      </c>
      <c r="D404" s="55">
        <f t="shared" si="10"/>
        <v>3</v>
      </c>
      <c r="E404" s="55">
        <f t="shared" ref="E404:E407" si="14">SUM(H387:K387)</f>
        <v>0</v>
      </c>
      <c r="F404" s="55">
        <f t="shared" ref="F404:F407" si="15">SUM(L387:O387)+P387/7*4</f>
        <v>5</v>
      </c>
    </row>
    <row r="405" spans="1:30">
      <c r="C405" s="81" t="s">
        <v>401</v>
      </c>
      <c r="D405" s="55">
        <f t="shared" si="10"/>
        <v>1.31</v>
      </c>
      <c r="E405" s="55">
        <f t="shared" si="14"/>
        <v>5.05</v>
      </c>
      <c r="F405" s="55">
        <f t="shared" si="15"/>
        <v>4.9614285714285717</v>
      </c>
    </row>
    <row r="406" spans="1:30">
      <c r="C406" s="81" t="s">
        <v>345</v>
      </c>
      <c r="D406" s="55">
        <f t="shared" si="10"/>
        <v>1</v>
      </c>
      <c r="E406" s="55">
        <f t="shared" si="14"/>
        <v>0.72</v>
      </c>
      <c r="F406" s="55">
        <f t="shared" si="15"/>
        <v>1.657142857142857</v>
      </c>
    </row>
    <row r="407" spans="1:30">
      <c r="C407" s="81" t="s">
        <v>402</v>
      </c>
      <c r="D407" s="55">
        <f t="shared" si="10"/>
        <v>0.12</v>
      </c>
      <c r="E407" s="55">
        <f t="shared" si="14"/>
        <v>5.86</v>
      </c>
      <c r="F407" s="55">
        <f t="shared" si="15"/>
        <v>5.46</v>
      </c>
    </row>
    <row r="409" spans="1:30" ht="12.75">
      <c r="A409" s="113">
        <v>44368</v>
      </c>
      <c r="C409" s="418" t="s">
        <v>37</v>
      </c>
      <c r="D409" s="268">
        <v>202121</v>
      </c>
      <c r="E409" s="268">
        <v>202122</v>
      </c>
      <c r="F409" s="268">
        <v>202123</v>
      </c>
      <c r="G409" s="268">
        <v>202124</v>
      </c>
      <c r="H409" s="268">
        <v>202125</v>
      </c>
      <c r="I409" s="268">
        <v>202126</v>
      </c>
      <c r="J409" s="268">
        <v>202127</v>
      </c>
      <c r="K409" s="268">
        <v>202128</v>
      </c>
      <c r="L409" s="268">
        <v>202129</v>
      </c>
      <c r="M409" s="268">
        <v>202130</v>
      </c>
      <c r="N409" s="268">
        <v>202131</v>
      </c>
      <c r="O409" s="268">
        <v>202132</v>
      </c>
      <c r="P409" s="268">
        <v>202133</v>
      </c>
      <c r="Q409" s="268">
        <v>202134</v>
      </c>
      <c r="R409" s="268">
        <v>202135</v>
      </c>
      <c r="S409" s="268">
        <v>202136</v>
      </c>
      <c r="T409" s="268">
        <v>202137</v>
      </c>
      <c r="U409" s="268">
        <v>202138</v>
      </c>
      <c r="V409" s="268">
        <v>202139</v>
      </c>
      <c r="W409" s="268">
        <v>202140</v>
      </c>
      <c r="X409" s="268">
        <v>202141</v>
      </c>
      <c r="Y409" s="268">
        <v>202142</v>
      </c>
      <c r="Z409" s="268">
        <v>202143</v>
      </c>
      <c r="AA409" s="268">
        <v>202144</v>
      </c>
      <c r="AB409" s="268">
        <v>202145</v>
      </c>
      <c r="AC409" s="268">
        <v>202146</v>
      </c>
      <c r="AD409" s="418" t="s">
        <v>38</v>
      </c>
    </row>
    <row r="410" spans="1:30" ht="12.75">
      <c r="C410" s="419"/>
      <c r="D410" s="112">
        <v>44366</v>
      </c>
      <c r="E410" s="112">
        <v>44373</v>
      </c>
      <c r="F410" s="112">
        <v>44380</v>
      </c>
      <c r="G410" s="112">
        <v>44387</v>
      </c>
      <c r="H410" s="112">
        <v>44394</v>
      </c>
      <c r="I410" s="112">
        <v>44401</v>
      </c>
      <c r="J410" s="112">
        <v>44408</v>
      </c>
      <c r="K410" s="112">
        <v>44415</v>
      </c>
      <c r="L410" s="112">
        <v>44422</v>
      </c>
      <c r="M410" s="112">
        <v>44429</v>
      </c>
      <c r="N410" s="112">
        <v>44436</v>
      </c>
      <c r="O410" s="112">
        <v>44443</v>
      </c>
      <c r="P410" s="112">
        <v>44450</v>
      </c>
      <c r="Q410" s="112">
        <v>44457</v>
      </c>
      <c r="R410" s="112">
        <v>44464</v>
      </c>
      <c r="S410" s="112">
        <v>44471</v>
      </c>
      <c r="T410" s="112">
        <v>44478</v>
      </c>
      <c r="U410" s="112">
        <v>44485</v>
      </c>
      <c r="V410" s="112">
        <v>44492</v>
      </c>
      <c r="W410" s="112">
        <v>44499</v>
      </c>
      <c r="X410" s="112">
        <v>44506</v>
      </c>
      <c r="Y410" s="112">
        <v>44513</v>
      </c>
      <c r="Z410" s="112">
        <v>44520</v>
      </c>
      <c r="AA410" s="112">
        <v>44527</v>
      </c>
      <c r="AB410" s="112">
        <v>44534</v>
      </c>
      <c r="AC410" s="112">
        <v>44541</v>
      </c>
      <c r="AD410" s="419"/>
    </row>
    <row r="411" spans="1:30">
      <c r="C411" s="81" t="s">
        <v>40</v>
      </c>
      <c r="D411" s="85">
        <v>105</v>
      </c>
      <c r="E411" s="85">
        <v>114</v>
      </c>
      <c r="F411" s="85">
        <v>64.66</v>
      </c>
      <c r="G411" s="85">
        <v>106.71</v>
      </c>
      <c r="H411" s="85">
        <v>124.17</v>
      </c>
      <c r="I411" s="85">
        <v>56.71</v>
      </c>
      <c r="J411" s="85">
        <v>36.479999999999997</v>
      </c>
      <c r="K411" s="82">
        <v>383.27</v>
      </c>
      <c r="L411" s="85">
        <v>108.69</v>
      </c>
      <c r="M411" s="82">
        <v>95.5</v>
      </c>
      <c r="N411" s="82">
        <v>83.97</v>
      </c>
      <c r="O411" s="82">
        <v>81.239999999999995</v>
      </c>
      <c r="P411" s="82">
        <v>45.88</v>
      </c>
      <c r="Q411" s="82">
        <v>45.07</v>
      </c>
      <c r="R411" s="82">
        <v>20.11</v>
      </c>
      <c r="S411" s="82">
        <v>33.93</v>
      </c>
      <c r="T411" s="82">
        <v>24.36</v>
      </c>
      <c r="U411" s="82">
        <v>18.29</v>
      </c>
      <c r="V411" s="82">
        <v>10.78</v>
      </c>
      <c r="W411" s="82">
        <v>12.51</v>
      </c>
      <c r="X411" s="82">
        <v>7.09</v>
      </c>
      <c r="Y411" s="82">
        <v>5.35</v>
      </c>
      <c r="Z411" s="82">
        <v>6.82</v>
      </c>
      <c r="AA411" s="82">
        <v>5.76</v>
      </c>
      <c r="AB411" s="82">
        <v>4.32</v>
      </c>
      <c r="AC411" s="82">
        <v>0.94</v>
      </c>
      <c r="AD411" s="83">
        <v>1601.56</v>
      </c>
    </row>
    <row r="412" spans="1:30">
      <c r="C412" s="81" t="s">
        <v>338</v>
      </c>
      <c r="D412" s="85">
        <v>87</v>
      </c>
      <c r="E412" s="85">
        <v>34</v>
      </c>
      <c r="F412" s="85">
        <v>58.33</v>
      </c>
      <c r="G412" s="85">
        <v>66.03</v>
      </c>
      <c r="H412" s="85">
        <v>119.84</v>
      </c>
      <c r="I412" s="85">
        <v>132.87</v>
      </c>
      <c r="J412" s="85">
        <v>66.73</v>
      </c>
      <c r="K412" s="82">
        <v>143.49</v>
      </c>
      <c r="L412" s="82">
        <v>109.35</v>
      </c>
      <c r="M412" s="82">
        <v>80.59</v>
      </c>
      <c r="N412" s="82">
        <v>86.12</v>
      </c>
      <c r="O412" s="82">
        <v>50.91</v>
      </c>
      <c r="P412" s="82">
        <v>49.51</v>
      </c>
      <c r="Q412" s="82">
        <v>53.95</v>
      </c>
      <c r="R412" s="82">
        <v>39.64</v>
      </c>
      <c r="S412" s="82">
        <v>36.06</v>
      </c>
      <c r="T412" s="82">
        <v>16.22</v>
      </c>
      <c r="U412" s="82">
        <v>26.37</v>
      </c>
      <c r="V412" s="82">
        <v>27.25</v>
      </c>
      <c r="W412" s="82">
        <v>15.05</v>
      </c>
      <c r="X412" s="82">
        <v>20.07</v>
      </c>
      <c r="Y412" s="82">
        <v>17.13</v>
      </c>
      <c r="Z412" s="82">
        <v>26.61</v>
      </c>
      <c r="AA412" s="82">
        <v>22.8</v>
      </c>
      <c r="AB412" s="82">
        <v>22.45</v>
      </c>
      <c r="AC412" s="82">
        <v>4.99</v>
      </c>
      <c r="AD412" s="83">
        <v>1413.34</v>
      </c>
    </row>
    <row r="413" spans="1:30">
      <c r="C413" s="81" t="s">
        <v>39</v>
      </c>
      <c r="D413" s="85">
        <v>67</v>
      </c>
      <c r="E413" s="85">
        <v>31</v>
      </c>
      <c r="F413" s="85">
        <v>35.770000000000003</v>
      </c>
      <c r="G413" s="85">
        <v>10.19</v>
      </c>
      <c r="H413" s="85">
        <v>16.420000000000002</v>
      </c>
      <c r="I413" s="82">
        <v>72.3</v>
      </c>
      <c r="J413" s="82">
        <v>79.91</v>
      </c>
      <c r="K413" s="82">
        <v>81.849999999999994</v>
      </c>
      <c r="L413" s="82">
        <v>30.89</v>
      </c>
      <c r="M413" s="82">
        <v>37.85</v>
      </c>
      <c r="N413" s="82">
        <v>4.95</v>
      </c>
      <c r="O413" s="82">
        <v>11.51</v>
      </c>
      <c r="P413" s="82">
        <v>8.0399999999999991</v>
      </c>
      <c r="Q413" s="82">
        <v>0</v>
      </c>
      <c r="R413" s="82">
        <v>0</v>
      </c>
      <c r="S413" s="82">
        <v>0</v>
      </c>
      <c r="T413" s="82">
        <v>0.65</v>
      </c>
      <c r="U413" s="82">
        <v>0</v>
      </c>
      <c r="V413" s="82">
        <v>0</v>
      </c>
      <c r="W413" s="82">
        <v>0</v>
      </c>
      <c r="X413" s="82">
        <v>0</v>
      </c>
      <c r="Y413" s="82">
        <v>0</v>
      </c>
      <c r="Z413" s="82">
        <v>0</v>
      </c>
      <c r="AA413" s="82">
        <v>0</v>
      </c>
      <c r="AB413" s="82">
        <v>0</v>
      </c>
      <c r="AC413" s="82">
        <v>0</v>
      </c>
      <c r="AD413" s="83">
        <v>488.34</v>
      </c>
    </row>
    <row r="414" spans="1:30">
      <c r="C414" s="81" t="s">
        <v>191</v>
      </c>
      <c r="D414" s="85">
        <v>54</v>
      </c>
      <c r="E414" s="85">
        <v>17</v>
      </c>
      <c r="F414" s="85">
        <v>126</v>
      </c>
      <c r="G414" s="85">
        <v>44.53</v>
      </c>
      <c r="H414" s="85">
        <v>88.42</v>
      </c>
      <c r="I414" s="85">
        <v>62.57</v>
      </c>
      <c r="J414" s="82">
        <v>35.53</v>
      </c>
      <c r="K414" s="82">
        <v>64.650000000000006</v>
      </c>
      <c r="L414" s="82">
        <v>104.88</v>
      </c>
      <c r="M414" s="82">
        <v>5.53</v>
      </c>
      <c r="N414" s="82">
        <v>139.19</v>
      </c>
      <c r="O414" s="82">
        <v>75.72</v>
      </c>
      <c r="P414" s="82">
        <v>61.77</v>
      </c>
      <c r="Q414" s="82">
        <v>3.23</v>
      </c>
      <c r="R414" s="82">
        <v>11.14</v>
      </c>
      <c r="S414" s="82">
        <v>14.46</v>
      </c>
      <c r="T414" s="82">
        <v>0.01</v>
      </c>
      <c r="U414" s="82">
        <v>0</v>
      </c>
      <c r="V414" s="82">
        <v>1.61</v>
      </c>
      <c r="W414" s="82">
        <v>0</v>
      </c>
      <c r="X414" s="82">
        <v>0</v>
      </c>
      <c r="Y414" s="82">
        <v>0.38</v>
      </c>
      <c r="Z414" s="82">
        <v>0</v>
      </c>
      <c r="AA414" s="82">
        <v>0</v>
      </c>
      <c r="AB414" s="82">
        <v>0</v>
      </c>
      <c r="AC414" s="82">
        <v>0</v>
      </c>
      <c r="AD414" s="83">
        <v>910.63</v>
      </c>
    </row>
    <row r="415" spans="1:30">
      <c r="C415" s="81" t="s">
        <v>34</v>
      </c>
      <c r="D415" s="85">
        <v>45</v>
      </c>
      <c r="E415" s="85">
        <v>59</v>
      </c>
      <c r="F415" s="85">
        <v>56.59</v>
      </c>
      <c r="G415" s="85">
        <v>39.42</v>
      </c>
      <c r="H415" s="85">
        <v>29.78</v>
      </c>
      <c r="I415" s="85">
        <v>66.42</v>
      </c>
      <c r="J415" s="82">
        <v>118.7</v>
      </c>
      <c r="K415" s="82">
        <v>83.09</v>
      </c>
      <c r="L415" s="82">
        <v>44.77</v>
      </c>
      <c r="M415" s="82">
        <v>37.6</v>
      </c>
      <c r="N415" s="82">
        <v>147.5</v>
      </c>
      <c r="O415" s="82">
        <v>116.23</v>
      </c>
      <c r="P415" s="82">
        <v>242.45</v>
      </c>
      <c r="Q415" s="82">
        <v>68.94</v>
      </c>
      <c r="R415" s="82">
        <v>61.66</v>
      </c>
      <c r="S415" s="82">
        <v>53.48</v>
      </c>
      <c r="T415" s="82">
        <v>45.44</v>
      </c>
      <c r="U415" s="82">
        <v>56.25</v>
      </c>
      <c r="V415" s="82">
        <v>66.930000000000007</v>
      </c>
      <c r="W415" s="82">
        <v>33.61</v>
      </c>
      <c r="X415" s="82">
        <v>42.71</v>
      </c>
      <c r="Y415" s="82">
        <v>14.39</v>
      </c>
      <c r="Z415" s="82">
        <v>15.68</v>
      </c>
      <c r="AA415" s="82">
        <v>6.99</v>
      </c>
      <c r="AB415" s="82">
        <v>9.91</v>
      </c>
      <c r="AC415" s="82">
        <v>3.97</v>
      </c>
      <c r="AD415" s="83">
        <v>1566.5</v>
      </c>
    </row>
    <row r="416" spans="1:30">
      <c r="C416" s="81" t="s">
        <v>400</v>
      </c>
      <c r="D416" s="85">
        <v>34</v>
      </c>
      <c r="E416" s="85">
        <v>52</v>
      </c>
      <c r="F416" s="85">
        <v>23.54</v>
      </c>
      <c r="G416" s="85">
        <v>32.479999999999997</v>
      </c>
      <c r="H416" s="85">
        <v>16.420000000000002</v>
      </c>
      <c r="I416" s="85">
        <v>22.82</v>
      </c>
      <c r="J416" s="85">
        <v>28.3</v>
      </c>
      <c r="K416" s="82">
        <v>21.35</v>
      </c>
      <c r="L416" s="82">
        <v>40.92</v>
      </c>
      <c r="M416" s="82">
        <v>15.8</v>
      </c>
      <c r="N416" s="82">
        <v>15.32</v>
      </c>
      <c r="O416" s="82">
        <v>11.27</v>
      </c>
      <c r="P416" s="82">
        <v>12.71</v>
      </c>
      <c r="Q416" s="82">
        <v>12.22</v>
      </c>
      <c r="R416" s="82">
        <v>12.01</v>
      </c>
      <c r="S416" s="82">
        <v>5.17</v>
      </c>
      <c r="T416" s="82">
        <v>17.989999999999998</v>
      </c>
      <c r="U416" s="82">
        <v>12.16</v>
      </c>
      <c r="V416" s="82">
        <v>6.27</v>
      </c>
      <c r="W416" s="82">
        <v>5.18</v>
      </c>
      <c r="X416" s="82">
        <v>15.49</v>
      </c>
      <c r="Y416" s="82">
        <v>5.47</v>
      </c>
      <c r="Z416" s="82">
        <v>18.89</v>
      </c>
      <c r="AA416" s="82">
        <v>10.73</v>
      </c>
      <c r="AB416" s="82">
        <v>14.79</v>
      </c>
      <c r="AC416" s="82">
        <v>17.43</v>
      </c>
      <c r="AD416" s="83">
        <v>480.73</v>
      </c>
    </row>
    <row r="417" spans="1:30">
      <c r="C417" s="81" t="s">
        <v>470</v>
      </c>
      <c r="D417" s="85">
        <v>20</v>
      </c>
      <c r="E417" s="85">
        <v>26</v>
      </c>
      <c r="F417" s="85">
        <v>30.4</v>
      </c>
      <c r="G417" s="85">
        <v>26.33</v>
      </c>
      <c r="H417" s="85">
        <v>30.08</v>
      </c>
      <c r="I417" s="85">
        <v>52.94</v>
      </c>
      <c r="J417" s="82">
        <v>65.900000000000006</v>
      </c>
      <c r="K417" s="82">
        <v>28.92</v>
      </c>
      <c r="L417" s="82">
        <v>30.1</v>
      </c>
      <c r="M417" s="82">
        <v>14.1</v>
      </c>
      <c r="N417" s="82">
        <v>83.4</v>
      </c>
      <c r="O417" s="82">
        <v>70.680000000000007</v>
      </c>
      <c r="P417" s="82">
        <v>192.43</v>
      </c>
      <c r="Q417" s="82">
        <v>35.450000000000003</v>
      </c>
      <c r="R417" s="82">
        <v>45.01</v>
      </c>
      <c r="S417" s="82">
        <v>43.62</v>
      </c>
      <c r="T417" s="82">
        <v>16.32</v>
      </c>
      <c r="U417" s="82">
        <v>20.38</v>
      </c>
      <c r="V417" s="82">
        <v>13.73</v>
      </c>
      <c r="W417" s="82">
        <v>11.48</v>
      </c>
      <c r="X417" s="82">
        <v>5.12</v>
      </c>
      <c r="Y417" s="82">
        <v>1.1100000000000001</v>
      </c>
      <c r="Z417" s="82">
        <v>3.44</v>
      </c>
      <c r="AA417" s="82">
        <v>0</v>
      </c>
      <c r="AB417" s="82">
        <v>2.78</v>
      </c>
      <c r="AC417" s="82">
        <v>0</v>
      </c>
      <c r="AD417" s="83">
        <v>869.71</v>
      </c>
    </row>
    <row r="418" spans="1:30">
      <c r="C418" s="81" t="s">
        <v>41</v>
      </c>
      <c r="D418" s="85">
        <v>7</v>
      </c>
      <c r="E418" s="85">
        <v>2</v>
      </c>
      <c r="F418" s="85">
        <v>1</v>
      </c>
      <c r="G418" s="82">
        <v>0.94</v>
      </c>
      <c r="H418" s="85">
        <v>3.82</v>
      </c>
      <c r="I418" s="85">
        <v>3.83</v>
      </c>
      <c r="J418" s="82">
        <v>28.67</v>
      </c>
      <c r="K418" s="82">
        <v>1.59</v>
      </c>
      <c r="L418" s="82">
        <v>3.44</v>
      </c>
      <c r="M418" s="82">
        <v>0.14000000000000001</v>
      </c>
      <c r="N418" s="82">
        <v>1.67</v>
      </c>
      <c r="O418" s="82">
        <v>2.2000000000000002</v>
      </c>
      <c r="P418" s="82">
        <v>5.32</v>
      </c>
      <c r="Q418" s="82">
        <v>2.79</v>
      </c>
      <c r="R418" s="82">
        <v>1.6</v>
      </c>
      <c r="S418" s="82">
        <v>0.88</v>
      </c>
      <c r="T418" s="82">
        <v>0.53</v>
      </c>
      <c r="U418" s="82">
        <v>0.8</v>
      </c>
      <c r="V418" s="82">
        <v>2.77</v>
      </c>
      <c r="W418" s="82">
        <v>0.75</v>
      </c>
      <c r="X418" s="82">
        <v>0.17</v>
      </c>
      <c r="Y418" s="82">
        <v>0.89</v>
      </c>
      <c r="Z418" s="82">
        <v>0</v>
      </c>
      <c r="AA418" s="82">
        <v>0.14000000000000001</v>
      </c>
      <c r="AB418" s="82">
        <v>0.89</v>
      </c>
      <c r="AC418" s="82">
        <v>0</v>
      </c>
      <c r="AD418" s="83">
        <v>73.83</v>
      </c>
    </row>
    <row r="419" spans="1:30">
      <c r="C419" s="81" t="s">
        <v>410</v>
      </c>
      <c r="D419" s="85">
        <v>2</v>
      </c>
      <c r="E419" s="82">
        <v>0</v>
      </c>
      <c r="F419" s="82">
        <v>0</v>
      </c>
      <c r="G419" s="82">
        <v>0</v>
      </c>
      <c r="H419" s="82">
        <v>0</v>
      </c>
      <c r="I419" s="82">
        <v>0</v>
      </c>
      <c r="J419" s="82">
        <v>0</v>
      </c>
      <c r="K419" s="82">
        <v>0.7</v>
      </c>
      <c r="L419" s="82">
        <v>4.3</v>
      </c>
      <c r="M419" s="82">
        <v>0</v>
      </c>
      <c r="N419" s="82">
        <v>0</v>
      </c>
      <c r="O419" s="82">
        <v>0.91</v>
      </c>
      <c r="P419" s="82">
        <v>0.2</v>
      </c>
      <c r="Q419" s="82">
        <v>0</v>
      </c>
      <c r="R419" s="82">
        <v>0</v>
      </c>
      <c r="S419" s="82">
        <v>0</v>
      </c>
      <c r="T419" s="82">
        <v>0</v>
      </c>
      <c r="U419" s="82">
        <v>0</v>
      </c>
      <c r="V419" s="82">
        <v>0</v>
      </c>
      <c r="W419" s="82">
        <v>0.03</v>
      </c>
      <c r="X419" s="82">
        <v>0</v>
      </c>
      <c r="Y419" s="82">
        <v>0</v>
      </c>
      <c r="Z419" s="82">
        <v>0</v>
      </c>
      <c r="AA419" s="82">
        <v>0</v>
      </c>
      <c r="AB419" s="82">
        <v>0</v>
      </c>
      <c r="AC419" s="82">
        <v>0</v>
      </c>
      <c r="AD419" s="83">
        <v>8.14</v>
      </c>
    </row>
    <row r="420" spans="1:30">
      <c r="C420" s="81" t="s">
        <v>345</v>
      </c>
      <c r="D420" s="85">
        <v>1</v>
      </c>
      <c r="E420" s="82">
        <v>0</v>
      </c>
      <c r="F420" s="82">
        <v>0.46</v>
      </c>
      <c r="G420" s="82">
        <v>0</v>
      </c>
      <c r="H420" s="82">
        <v>0.26</v>
      </c>
      <c r="I420" s="82">
        <v>0</v>
      </c>
      <c r="J420" s="82">
        <v>0.23</v>
      </c>
      <c r="K420" s="82">
        <v>0.9</v>
      </c>
      <c r="L420" s="82">
        <v>0</v>
      </c>
      <c r="M420" s="82">
        <v>0.17</v>
      </c>
      <c r="N420" s="82">
        <v>0.73</v>
      </c>
      <c r="O420" s="82">
        <v>0.7</v>
      </c>
      <c r="P420" s="82">
        <v>0.21</v>
      </c>
      <c r="Q420" s="82">
        <v>0</v>
      </c>
      <c r="R420" s="82">
        <v>0</v>
      </c>
      <c r="S420" s="82">
        <v>0.45</v>
      </c>
      <c r="T420" s="82">
        <v>1.1299999999999999</v>
      </c>
      <c r="U420" s="82">
        <v>0.78</v>
      </c>
      <c r="V420" s="82">
        <v>0</v>
      </c>
      <c r="W420" s="82">
        <v>0.45</v>
      </c>
      <c r="X420" s="82">
        <v>0</v>
      </c>
      <c r="Y420" s="82">
        <v>0</v>
      </c>
      <c r="Z420" s="82">
        <v>0</v>
      </c>
      <c r="AA420" s="82">
        <v>0.56999999999999995</v>
      </c>
      <c r="AB420" s="82">
        <v>0</v>
      </c>
      <c r="AC420" s="82">
        <v>0</v>
      </c>
      <c r="AD420" s="83">
        <v>8.0399999999999991</v>
      </c>
    </row>
    <row r="421" spans="1:30">
      <c r="C421" s="81" t="s">
        <v>42</v>
      </c>
      <c r="D421" s="82">
        <v>0</v>
      </c>
      <c r="E421" s="85">
        <v>7</v>
      </c>
      <c r="F421" s="85">
        <v>1.04</v>
      </c>
      <c r="G421" s="85">
        <v>1.0900000000000001</v>
      </c>
      <c r="H421" s="85">
        <v>1</v>
      </c>
      <c r="I421" s="82">
        <v>0.01</v>
      </c>
      <c r="J421" s="82">
        <v>1.1399999999999999</v>
      </c>
      <c r="K421" s="82">
        <v>0.45</v>
      </c>
      <c r="L421" s="82">
        <v>0.56000000000000005</v>
      </c>
      <c r="M421" s="82">
        <v>0.75</v>
      </c>
      <c r="N421" s="82">
        <v>0.64</v>
      </c>
      <c r="O421" s="82">
        <v>7.0000000000000007E-2</v>
      </c>
      <c r="P421" s="82">
        <v>0</v>
      </c>
      <c r="Q421" s="82">
        <v>0</v>
      </c>
      <c r="R421" s="82">
        <v>0</v>
      </c>
      <c r="S421" s="82">
        <v>0</v>
      </c>
      <c r="T421" s="82">
        <v>0</v>
      </c>
      <c r="U421" s="82">
        <v>0</v>
      </c>
      <c r="V421" s="82">
        <v>0</v>
      </c>
      <c r="W421" s="82">
        <v>0</v>
      </c>
      <c r="X421" s="82">
        <v>0</v>
      </c>
      <c r="Y421" s="82">
        <v>0</v>
      </c>
      <c r="Z421" s="82">
        <v>0</v>
      </c>
      <c r="AA421" s="82">
        <v>0</v>
      </c>
      <c r="AB421" s="82">
        <v>0</v>
      </c>
      <c r="AC421" s="82">
        <v>0</v>
      </c>
      <c r="AD421" s="83">
        <v>13.75</v>
      </c>
    </row>
    <row r="422" spans="1:30">
      <c r="C422" s="81" t="s">
        <v>402</v>
      </c>
      <c r="D422" s="82">
        <v>0</v>
      </c>
      <c r="E422" s="82">
        <v>0</v>
      </c>
      <c r="F422" s="82">
        <v>0</v>
      </c>
      <c r="G422" s="82">
        <v>0</v>
      </c>
      <c r="H422" s="82">
        <v>2.09</v>
      </c>
      <c r="I422" s="82">
        <v>2.74</v>
      </c>
      <c r="J422" s="82">
        <v>0.76</v>
      </c>
      <c r="K422" s="82">
        <v>2.7</v>
      </c>
      <c r="L422" s="82">
        <v>1.22</v>
      </c>
      <c r="M422" s="82">
        <v>1.1299999999999999</v>
      </c>
      <c r="N422" s="82">
        <v>0</v>
      </c>
      <c r="O422" s="82">
        <v>0.04</v>
      </c>
      <c r="P422" s="82">
        <v>0.5</v>
      </c>
      <c r="Q422" s="82">
        <v>1.25</v>
      </c>
      <c r="R422" s="82">
        <v>0</v>
      </c>
      <c r="S422" s="82">
        <v>0</v>
      </c>
      <c r="T422" s="82">
        <v>0</v>
      </c>
      <c r="U422" s="82">
        <v>0</v>
      </c>
      <c r="V422" s="82">
        <v>0</v>
      </c>
      <c r="W422" s="82">
        <v>0</v>
      </c>
      <c r="X422" s="82">
        <v>0</v>
      </c>
      <c r="Y422" s="82">
        <v>0</v>
      </c>
      <c r="Z422" s="82">
        <v>0</v>
      </c>
      <c r="AA422" s="82">
        <v>0</v>
      </c>
      <c r="AB422" s="82">
        <v>0</v>
      </c>
      <c r="AC422" s="82">
        <v>0</v>
      </c>
      <c r="AD422" s="83">
        <v>12.45</v>
      </c>
    </row>
    <row r="423" spans="1:30">
      <c r="C423" s="81" t="s">
        <v>401</v>
      </c>
      <c r="D423" s="82">
        <v>0</v>
      </c>
      <c r="E423" s="82">
        <v>0</v>
      </c>
      <c r="F423" s="82">
        <v>0</v>
      </c>
      <c r="G423" s="82">
        <v>0</v>
      </c>
      <c r="H423" s="82">
        <v>3.55</v>
      </c>
      <c r="I423" s="82">
        <v>1.44</v>
      </c>
      <c r="J423" s="82">
        <v>0.73</v>
      </c>
      <c r="K423" s="82">
        <v>0.63</v>
      </c>
      <c r="L423" s="82">
        <v>1.32</v>
      </c>
      <c r="M423" s="82">
        <v>1.38</v>
      </c>
      <c r="N423" s="82">
        <v>1.56</v>
      </c>
      <c r="O423" s="82">
        <v>0.15</v>
      </c>
      <c r="P423" s="82">
        <v>0.6</v>
      </c>
      <c r="Q423" s="82">
        <v>2.2200000000000002</v>
      </c>
      <c r="R423" s="82">
        <v>0.13</v>
      </c>
      <c r="S423" s="82">
        <v>0.02</v>
      </c>
      <c r="T423" s="82">
        <v>0</v>
      </c>
      <c r="U423" s="82">
        <v>0</v>
      </c>
      <c r="V423" s="82">
        <v>0</v>
      </c>
      <c r="W423" s="82">
        <v>0</v>
      </c>
      <c r="X423" s="82">
        <v>0</v>
      </c>
      <c r="Y423" s="82">
        <v>0.04</v>
      </c>
      <c r="Z423" s="82">
        <v>0.04</v>
      </c>
      <c r="AA423" s="82">
        <v>0</v>
      </c>
      <c r="AB423" s="82">
        <v>0</v>
      </c>
      <c r="AC423" s="82">
        <v>0</v>
      </c>
      <c r="AD423" s="83">
        <v>13.82</v>
      </c>
    </row>
    <row r="424" spans="1:30">
      <c r="C424" s="84" t="s">
        <v>38</v>
      </c>
      <c r="D424" s="83">
        <v>422</v>
      </c>
      <c r="E424" s="83">
        <v>342</v>
      </c>
      <c r="F424" s="83">
        <v>397.78</v>
      </c>
      <c r="G424" s="83">
        <v>327.74</v>
      </c>
      <c r="H424" s="83">
        <v>435.84</v>
      </c>
      <c r="I424" s="83">
        <v>474.64</v>
      </c>
      <c r="J424" s="83">
        <v>463.07</v>
      </c>
      <c r="K424" s="83">
        <v>813.59</v>
      </c>
      <c r="L424" s="83">
        <v>480.42</v>
      </c>
      <c r="M424" s="83">
        <v>290.55</v>
      </c>
      <c r="N424" s="83">
        <v>565.05999999999995</v>
      </c>
      <c r="O424" s="83">
        <v>421.63</v>
      </c>
      <c r="P424" s="83">
        <v>619.63</v>
      </c>
      <c r="Q424" s="83">
        <v>225.13</v>
      </c>
      <c r="R424" s="83">
        <v>191.31</v>
      </c>
      <c r="S424" s="83">
        <v>188.07</v>
      </c>
      <c r="T424" s="83">
        <v>122.66</v>
      </c>
      <c r="U424" s="83">
        <v>135.04</v>
      </c>
      <c r="V424" s="83">
        <v>129.34</v>
      </c>
      <c r="W424" s="83">
        <v>79.05</v>
      </c>
      <c r="X424" s="83">
        <v>90.65</v>
      </c>
      <c r="Y424" s="83">
        <v>44.76</v>
      </c>
      <c r="Z424" s="83">
        <v>71.47</v>
      </c>
      <c r="AA424" s="83">
        <v>46.99</v>
      </c>
      <c r="AB424" s="83">
        <v>55.13</v>
      </c>
      <c r="AC424" s="83">
        <v>27.32</v>
      </c>
      <c r="AD424" s="83">
        <v>7460.86</v>
      </c>
    </row>
    <row r="426" spans="1:30">
      <c r="D426" s="55">
        <f>D412+D417</f>
        <v>107</v>
      </c>
      <c r="E426" s="55">
        <f t="shared" ref="E426:AC426" si="16">E412+E417</f>
        <v>60</v>
      </c>
      <c r="F426" s="55">
        <f t="shared" si="16"/>
        <v>88.72999999999999</v>
      </c>
      <c r="G426" s="55">
        <f t="shared" si="16"/>
        <v>92.36</v>
      </c>
      <c r="H426" s="55">
        <f t="shared" si="16"/>
        <v>149.92000000000002</v>
      </c>
      <c r="I426" s="55">
        <f t="shared" si="16"/>
        <v>185.81</v>
      </c>
      <c r="J426" s="55">
        <f t="shared" si="16"/>
        <v>132.63</v>
      </c>
      <c r="K426" s="55">
        <f t="shared" si="16"/>
        <v>172.41000000000003</v>
      </c>
      <c r="L426" s="55">
        <f t="shared" si="16"/>
        <v>139.44999999999999</v>
      </c>
      <c r="M426" s="55">
        <f t="shared" si="16"/>
        <v>94.69</v>
      </c>
      <c r="N426" s="55">
        <f t="shared" si="16"/>
        <v>169.52</v>
      </c>
      <c r="O426" s="55">
        <f t="shared" si="16"/>
        <v>121.59</v>
      </c>
      <c r="P426" s="55">
        <f t="shared" si="16"/>
        <v>241.94</v>
      </c>
      <c r="Q426" s="55">
        <f t="shared" si="16"/>
        <v>89.4</v>
      </c>
      <c r="R426" s="55">
        <f t="shared" si="16"/>
        <v>84.65</v>
      </c>
      <c r="S426" s="55">
        <f t="shared" si="16"/>
        <v>79.680000000000007</v>
      </c>
      <c r="T426" s="55">
        <f t="shared" si="16"/>
        <v>32.54</v>
      </c>
      <c r="U426" s="55">
        <f t="shared" si="16"/>
        <v>46.75</v>
      </c>
      <c r="V426" s="55">
        <f t="shared" si="16"/>
        <v>40.980000000000004</v>
      </c>
      <c r="W426" s="55">
        <f t="shared" si="16"/>
        <v>26.53</v>
      </c>
      <c r="X426" s="55">
        <f t="shared" si="16"/>
        <v>25.19</v>
      </c>
      <c r="Y426" s="55">
        <f t="shared" si="16"/>
        <v>18.239999999999998</v>
      </c>
      <c r="Z426" s="55">
        <f t="shared" si="16"/>
        <v>30.05</v>
      </c>
      <c r="AA426" s="55">
        <f t="shared" si="16"/>
        <v>22.8</v>
      </c>
      <c r="AB426" s="55">
        <f t="shared" si="16"/>
        <v>25.23</v>
      </c>
      <c r="AC426" s="55">
        <f t="shared" si="16"/>
        <v>4.99</v>
      </c>
    </row>
    <row r="428" spans="1:30" ht="12.75">
      <c r="C428" s="418" t="s">
        <v>37</v>
      </c>
      <c r="D428" s="269">
        <v>202123</v>
      </c>
      <c r="E428" s="269">
        <v>202124</v>
      </c>
      <c r="F428" s="269">
        <v>202125</v>
      </c>
      <c r="G428" s="269">
        <v>202126</v>
      </c>
      <c r="H428" s="269">
        <v>202127</v>
      </c>
      <c r="I428" s="269">
        <v>202128</v>
      </c>
      <c r="J428" s="269">
        <v>202129</v>
      </c>
      <c r="K428" s="269">
        <v>202130</v>
      </c>
      <c r="L428" s="269">
        <v>202131</v>
      </c>
      <c r="M428" s="269">
        <v>202132</v>
      </c>
      <c r="N428" s="269">
        <v>202133</v>
      </c>
      <c r="O428" s="269">
        <v>202134</v>
      </c>
      <c r="P428" s="269">
        <v>202135</v>
      </c>
      <c r="Q428" s="269">
        <v>202136</v>
      </c>
      <c r="R428" s="269">
        <v>202137</v>
      </c>
      <c r="S428" s="269">
        <v>202138</v>
      </c>
      <c r="T428" s="269">
        <v>202139</v>
      </c>
      <c r="U428" s="269">
        <v>202140</v>
      </c>
      <c r="V428" s="269">
        <v>202141</v>
      </c>
      <c r="W428" s="269">
        <v>202142</v>
      </c>
      <c r="X428" s="269">
        <v>202143</v>
      </c>
      <c r="Y428" s="269">
        <v>202144</v>
      </c>
      <c r="Z428" s="269">
        <v>202145</v>
      </c>
      <c r="AA428" s="269">
        <v>202146</v>
      </c>
      <c r="AB428" s="269">
        <v>202147</v>
      </c>
      <c r="AC428" s="269">
        <v>202148</v>
      </c>
      <c r="AD428" s="418" t="s">
        <v>38</v>
      </c>
    </row>
    <row r="429" spans="1:30" ht="12.75">
      <c r="A429" s="113">
        <v>44382</v>
      </c>
      <c r="C429" s="419"/>
      <c r="D429" s="112">
        <v>44380</v>
      </c>
      <c r="E429" s="112">
        <v>44387</v>
      </c>
      <c r="F429" s="112">
        <v>44394</v>
      </c>
      <c r="G429" s="112">
        <v>44401</v>
      </c>
      <c r="H429" s="112">
        <v>44408</v>
      </c>
      <c r="I429" s="112">
        <v>44415</v>
      </c>
      <c r="J429" s="112">
        <v>44422</v>
      </c>
      <c r="K429" s="112">
        <v>44429</v>
      </c>
      <c r="L429" s="112">
        <v>44436</v>
      </c>
      <c r="M429" s="112">
        <v>44443</v>
      </c>
      <c r="N429" s="112">
        <v>44450</v>
      </c>
      <c r="O429" s="112">
        <v>44457</v>
      </c>
      <c r="P429" s="112">
        <v>44464</v>
      </c>
      <c r="Q429" s="112">
        <v>44471</v>
      </c>
      <c r="R429" s="112">
        <v>44478</v>
      </c>
      <c r="S429" s="112">
        <v>44485</v>
      </c>
      <c r="T429" s="112">
        <v>44492</v>
      </c>
      <c r="U429" s="112">
        <v>44499</v>
      </c>
      <c r="V429" s="112">
        <v>44506</v>
      </c>
      <c r="W429" s="112">
        <v>44513</v>
      </c>
      <c r="X429" s="112">
        <v>44520</v>
      </c>
      <c r="Y429" s="112">
        <v>44527</v>
      </c>
      <c r="Z429" s="112">
        <v>44534</v>
      </c>
      <c r="AA429" s="112">
        <v>44541</v>
      </c>
      <c r="AB429" s="112">
        <v>44548</v>
      </c>
      <c r="AC429" s="112">
        <v>44555</v>
      </c>
      <c r="AD429" s="419"/>
    </row>
    <row r="430" spans="1:30">
      <c r="C430" s="81" t="s">
        <v>191</v>
      </c>
      <c r="D430" s="85">
        <v>122</v>
      </c>
      <c r="E430" s="85">
        <v>37</v>
      </c>
      <c r="F430" s="85">
        <v>94</v>
      </c>
      <c r="G430" s="85">
        <v>99.08</v>
      </c>
      <c r="H430" s="85">
        <v>14.42</v>
      </c>
      <c r="I430" s="85">
        <v>48.65</v>
      </c>
      <c r="J430" s="82">
        <v>76.94</v>
      </c>
      <c r="K430" s="82">
        <v>37.94</v>
      </c>
      <c r="L430" s="82">
        <v>23.46</v>
      </c>
      <c r="M430" s="82">
        <v>26.15</v>
      </c>
      <c r="N430" s="82">
        <v>52.92</v>
      </c>
      <c r="O430" s="82">
        <v>116.63</v>
      </c>
      <c r="P430" s="82">
        <v>41.18</v>
      </c>
      <c r="Q430" s="82">
        <v>56.02</v>
      </c>
      <c r="R430" s="82">
        <v>8.0399999999999991</v>
      </c>
      <c r="S430" s="82">
        <v>0.3</v>
      </c>
      <c r="T430" s="82">
        <v>1.61</v>
      </c>
      <c r="U430" s="82">
        <v>0.06</v>
      </c>
      <c r="V430" s="82">
        <v>0</v>
      </c>
      <c r="W430" s="82">
        <v>0</v>
      </c>
      <c r="X430" s="82">
        <v>0</v>
      </c>
      <c r="Y430" s="82">
        <v>0</v>
      </c>
      <c r="Z430" s="82">
        <v>0</v>
      </c>
      <c r="AA430" s="82">
        <v>0</v>
      </c>
      <c r="AB430" s="82">
        <v>0</v>
      </c>
      <c r="AC430" s="82">
        <v>0</v>
      </c>
      <c r="AD430" s="83">
        <v>856.4</v>
      </c>
    </row>
    <row r="431" spans="1:30">
      <c r="C431" s="81" t="s">
        <v>338</v>
      </c>
      <c r="D431" s="85">
        <v>54</v>
      </c>
      <c r="E431" s="85">
        <v>70</v>
      </c>
      <c r="F431" s="85">
        <v>111.76</v>
      </c>
      <c r="G431" s="85">
        <v>55.53</v>
      </c>
      <c r="H431" s="85">
        <v>55.12</v>
      </c>
      <c r="I431" s="85">
        <v>127.87</v>
      </c>
      <c r="J431" s="82">
        <v>136.97999999999999</v>
      </c>
      <c r="K431" s="82">
        <v>118.8</v>
      </c>
      <c r="L431" s="82">
        <v>67.22</v>
      </c>
      <c r="M431" s="82">
        <v>76.599999999999994</v>
      </c>
      <c r="N431" s="82">
        <v>37.42</v>
      </c>
      <c r="O431" s="82">
        <v>66.36</v>
      </c>
      <c r="P431" s="82">
        <v>45.33</v>
      </c>
      <c r="Q431" s="82">
        <v>55.27</v>
      </c>
      <c r="R431" s="82">
        <v>18.46</v>
      </c>
      <c r="S431" s="82">
        <v>29.38</v>
      </c>
      <c r="T431" s="82">
        <v>43.18</v>
      </c>
      <c r="U431" s="82">
        <v>15.05</v>
      </c>
      <c r="V431" s="82">
        <v>20.07</v>
      </c>
      <c r="W431" s="82">
        <v>20.100000000000001</v>
      </c>
      <c r="X431" s="82">
        <v>26.78</v>
      </c>
      <c r="Y431" s="82">
        <v>28.95</v>
      </c>
      <c r="Z431" s="82">
        <v>25.52</v>
      </c>
      <c r="AA431" s="82">
        <v>6.36</v>
      </c>
      <c r="AB431" s="82">
        <v>19.48</v>
      </c>
      <c r="AC431" s="82">
        <v>20.39</v>
      </c>
      <c r="AD431" s="83">
        <v>1351.96</v>
      </c>
    </row>
    <row r="432" spans="1:30">
      <c r="C432" s="81" t="s">
        <v>34</v>
      </c>
      <c r="D432" s="85">
        <v>49</v>
      </c>
      <c r="E432" s="85">
        <v>44</v>
      </c>
      <c r="F432" s="85">
        <v>52.83</v>
      </c>
      <c r="G432" s="85">
        <v>63.38</v>
      </c>
      <c r="H432" s="85">
        <v>105.69</v>
      </c>
      <c r="I432" s="82">
        <v>96.64</v>
      </c>
      <c r="J432" s="82">
        <v>57.91</v>
      </c>
      <c r="K432" s="82">
        <v>24.03</v>
      </c>
      <c r="L432" s="82">
        <v>39.89</v>
      </c>
      <c r="M432" s="82">
        <v>50.87</v>
      </c>
      <c r="N432" s="82">
        <v>98.88</v>
      </c>
      <c r="O432" s="82">
        <v>105.9</v>
      </c>
      <c r="P432" s="82">
        <v>107.53</v>
      </c>
      <c r="Q432" s="82">
        <v>104.34</v>
      </c>
      <c r="R432" s="82">
        <v>99.63</v>
      </c>
      <c r="S432" s="82">
        <v>88.06</v>
      </c>
      <c r="T432" s="82">
        <v>150.62</v>
      </c>
      <c r="U432" s="82">
        <v>39.380000000000003</v>
      </c>
      <c r="V432" s="82">
        <v>49.17</v>
      </c>
      <c r="W432" s="82">
        <v>20.22</v>
      </c>
      <c r="X432" s="82">
        <v>27.14</v>
      </c>
      <c r="Y432" s="82">
        <v>6.77</v>
      </c>
      <c r="Z432" s="82">
        <v>10.53</v>
      </c>
      <c r="AA432" s="82">
        <v>8.1999999999999993</v>
      </c>
      <c r="AB432" s="82">
        <v>13.99</v>
      </c>
      <c r="AC432" s="82">
        <v>2.33</v>
      </c>
      <c r="AD432" s="83">
        <v>1516.91</v>
      </c>
    </row>
    <row r="433" spans="1:30">
      <c r="C433" s="81" t="s">
        <v>40</v>
      </c>
      <c r="D433" s="85">
        <v>23</v>
      </c>
      <c r="E433" s="85">
        <v>61</v>
      </c>
      <c r="F433" s="85">
        <v>86.36</v>
      </c>
      <c r="G433" s="85">
        <v>116.8</v>
      </c>
      <c r="H433" s="85">
        <v>52.17</v>
      </c>
      <c r="I433" s="85">
        <v>50.1</v>
      </c>
      <c r="J433" s="85">
        <v>71.47</v>
      </c>
      <c r="K433" s="85">
        <v>74.36</v>
      </c>
      <c r="L433" s="82">
        <v>399.18</v>
      </c>
      <c r="M433" s="82">
        <v>107.7</v>
      </c>
      <c r="N433" s="82">
        <v>63.98</v>
      </c>
      <c r="O433" s="82">
        <v>65.900000000000006</v>
      </c>
      <c r="P433" s="82">
        <v>28.61</v>
      </c>
      <c r="Q433" s="82">
        <v>62.96</v>
      </c>
      <c r="R433" s="82">
        <v>29.07</v>
      </c>
      <c r="S433" s="82">
        <v>18.59</v>
      </c>
      <c r="T433" s="82">
        <v>12.25</v>
      </c>
      <c r="U433" s="82">
        <v>13.61</v>
      </c>
      <c r="V433" s="82">
        <v>10.43</v>
      </c>
      <c r="W433" s="82">
        <v>5.55</v>
      </c>
      <c r="X433" s="82">
        <v>10.34</v>
      </c>
      <c r="Y433" s="82">
        <v>4.8600000000000003</v>
      </c>
      <c r="Z433" s="82">
        <v>7.2</v>
      </c>
      <c r="AA433" s="82">
        <v>1.07</v>
      </c>
      <c r="AB433" s="82">
        <v>4.42</v>
      </c>
      <c r="AC433" s="82">
        <v>1.44</v>
      </c>
      <c r="AD433" s="83">
        <v>1382.43</v>
      </c>
    </row>
    <row r="434" spans="1:30">
      <c r="C434" s="81" t="s">
        <v>400</v>
      </c>
      <c r="D434" s="85">
        <v>22</v>
      </c>
      <c r="E434" s="85">
        <v>31</v>
      </c>
      <c r="F434" s="85">
        <v>8.9499999999999993</v>
      </c>
      <c r="G434" s="85">
        <v>18.260000000000002</v>
      </c>
      <c r="H434" s="85">
        <v>30.48</v>
      </c>
      <c r="I434" s="85">
        <v>33.75</v>
      </c>
      <c r="J434" s="82">
        <v>43.24</v>
      </c>
      <c r="K434" s="82">
        <v>22.28</v>
      </c>
      <c r="L434" s="82">
        <v>18.739999999999998</v>
      </c>
      <c r="M434" s="82">
        <v>15.19</v>
      </c>
      <c r="N434" s="82">
        <v>12.71</v>
      </c>
      <c r="O434" s="82">
        <v>11.28</v>
      </c>
      <c r="P434" s="82">
        <v>10.1</v>
      </c>
      <c r="Q434" s="82">
        <v>4.1500000000000004</v>
      </c>
      <c r="R434" s="82">
        <v>18.600000000000001</v>
      </c>
      <c r="S434" s="82">
        <v>13.18</v>
      </c>
      <c r="T434" s="82">
        <v>8.3000000000000007</v>
      </c>
      <c r="U434" s="82">
        <v>8.1999999999999993</v>
      </c>
      <c r="V434" s="82">
        <v>16.53</v>
      </c>
      <c r="W434" s="82">
        <v>5.47</v>
      </c>
      <c r="X434" s="82">
        <v>22.63</v>
      </c>
      <c r="Y434" s="82">
        <v>15.81</v>
      </c>
      <c r="Z434" s="82">
        <v>16.86</v>
      </c>
      <c r="AA434" s="82">
        <v>17.43</v>
      </c>
      <c r="AB434" s="82">
        <v>6.92</v>
      </c>
      <c r="AC434" s="82">
        <v>5.37</v>
      </c>
      <c r="AD434" s="83">
        <v>437.42</v>
      </c>
    </row>
    <row r="435" spans="1:30">
      <c r="C435" s="81" t="s">
        <v>470</v>
      </c>
      <c r="D435" s="85">
        <v>22</v>
      </c>
      <c r="E435" s="85">
        <v>20</v>
      </c>
      <c r="F435" s="85">
        <v>46.03</v>
      </c>
      <c r="G435" s="85">
        <v>31.23</v>
      </c>
      <c r="H435" s="85">
        <v>70.38</v>
      </c>
      <c r="I435" s="82">
        <v>40.74</v>
      </c>
      <c r="J435" s="82">
        <v>38.25</v>
      </c>
      <c r="K435" s="82">
        <v>18.11</v>
      </c>
      <c r="L435" s="82">
        <v>13.98</v>
      </c>
      <c r="M435" s="82">
        <v>32.51</v>
      </c>
      <c r="N435" s="82">
        <v>38.96</v>
      </c>
      <c r="O435" s="82">
        <v>52.65</v>
      </c>
      <c r="P435" s="82">
        <v>83.3</v>
      </c>
      <c r="Q435" s="82">
        <v>67.17</v>
      </c>
      <c r="R435" s="82">
        <v>63.94</v>
      </c>
      <c r="S435" s="82">
        <v>39.54</v>
      </c>
      <c r="T435" s="82">
        <v>99.28</v>
      </c>
      <c r="U435" s="82">
        <v>14.97</v>
      </c>
      <c r="V435" s="82">
        <v>5.12</v>
      </c>
      <c r="W435" s="82">
        <v>7.44</v>
      </c>
      <c r="X435" s="82">
        <v>20.37</v>
      </c>
      <c r="Y435" s="82">
        <v>1.34</v>
      </c>
      <c r="Z435" s="82">
        <v>2.78</v>
      </c>
      <c r="AA435" s="82">
        <v>0.17</v>
      </c>
      <c r="AB435" s="82">
        <v>1.86</v>
      </c>
      <c r="AC435" s="82">
        <v>0</v>
      </c>
      <c r="AD435" s="83">
        <v>832.13</v>
      </c>
    </row>
    <row r="436" spans="1:30">
      <c r="C436" s="81" t="s">
        <v>39</v>
      </c>
      <c r="D436" s="85">
        <v>17</v>
      </c>
      <c r="E436" s="85">
        <v>20</v>
      </c>
      <c r="F436" s="85">
        <v>16.920000000000002</v>
      </c>
      <c r="G436" s="82">
        <v>26.38</v>
      </c>
      <c r="H436" s="82">
        <v>28.56</v>
      </c>
      <c r="I436" s="82">
        <v>63.12</v>
      </c>
      <c r="J436" s="82">
        <v>64.040000000000006</v>
      </c>
      <c r="K436" s="82">
        <v>18.420000000000002</v>
      </c>
      <c r="L436" s="82">
        <v>74.17</v>
      </c>
      <c r="M436" s="82">
        <v>34.26</v>
      </c>
      <c r="N436" s="82">
        <v>29.62</v>
      </c>
      <c r="O436" s="82">
        <v>2.27</v>
      </c>
      <c r="P436" s="82">
        <v>3.29</v>
      </c>
      <c r="Q436" s="82">
        <v>0.25</v>
      </c>
      <c r="R436" s="82">
        <v>0.49</v>
      </c>
      <c r="S436" s="82">
        <v>0.01</v>
      </c>
      <c r="T436" s="82">
        <v>0.38</v>
      </c>
      <c r="U436" s="82">
        <v>0.38</v>
      </c>
      <c r="V436" s="82">
        <v>0</v>
      </c>
      <c r="W436" s="82">
        <v>0</v>
      </c>
      <c r="X436" s="82">
        <v>0</v>
      </c>
      <c r="Y436" s="82">
        <v>0</v>
      </c>
      <c r="Z436" s="82">
        <v>0.26</v>
      </c>
      <c r="AA436" s="82">
        <v>0</v>
      </c>
      <c r="AB436" s="82">
        <v>0</v>
      </c>
      <c r="AC436" s="82">
        <v>0</v>
      </c>
      <c r="AD436" s="83">
        <v>399.83</v>
      </c>
    </row>
    <row r="437" spans="1:30">
      <c r="C437" s="81" t="s">
        <v>41</v>
      </c>
      <c r="D437" s="85">
        <v>1</v>
      </c>
      <c r="E437" s="82">
        <v>0</v>
      </c>
      <c r="F437" s="85">
        <v>3.88</v>
      </c>
      <c r="G437" s="85">
        <v>2</v>
      </c>
      <c r="H437" s="85">
        <v>28.47</v>
      </c>
      <c r="I437" s="85">
        <v>3.93</v>
      </c>
      <c r="J437" s="82">
        <v>3.76</v>
      </c>
      <c r="K437" s="82">
        <v>0.14000000000000001</v>
      </c>
      <c r="L437" s="82">
        <v>1.77</v>
      </c>
      <c r="M437" s="82">
        <v>2.2000000000000002</v>
      </c>
      <c r="N437" s="82">
        <v>5.32</v>
      </c>
      <c r="O437" s="82">
        <v>2.79</v>
      </c>
      <c r="P437" s="82">
        <v>1.6</v>
      </c>
      <c r="Q437" s="82">
        <v>2.5099999999999998</v>
      </c>
      <c r="R437" s="82">
        <v>1.27</v>
      </c>
      <c r="S437" s="82">
        <v>1.89</v>
      </c>
      <c r="T437" s="82">
        <v>2.77</v>
      </c>
      <c r="U437" s="82">
        <v>0.75</v>
      </c>
      <c r="V437" s="82">
        <v>0.4</v>
      </c>
      <c r="W437" s="82">
        <v>0.89</v>
      </c>
      <c r="X437" s="82">
        <v>0.04</v>
      </c>
      <c r="Y437" s="82">
        <v>0.14000000000000001</v>
      </c>
      <c r="Z437" s="82">
        <v>0.89</v>
      </c>
      <c r="AA437" s="82">
        <v>0</v>
      </c>
      <c r="AB437" s="82">
        <v>0.46</v>
      </c>
      <c r="AC437" s="82">
        <v>0</v>
      </c>
      <c r="AD437" s="83">
        <v>68.89</v>
      </c>
    </row>
    <row r="438" spans="1:30">
      <c r="C438" s="81" t="s">
        <v>42</v>
      </c>
      <c r="D438" s="85">
        <v>1</v>
      </c>
      <c r="E438" s="82">
        <v>0</v>
      </c>
      <c r="F438" s="82">
        <v>0</v>
      </c>
      <c r="G438" s="85">
        <v>2.0499999999999998</v>
      </c>
      <c r="H438" s="85">
        <v>1.25</v>
      </c>
      <c r="I438" s="85">
        <v>1.1599999999999999</v>
      </c>
      <c r="J438" s="82">
        <v>0.38</v>
      </c>
      <c r="K438" s="82">
        <v>0.64</v>
      </c>
      <c r="L438" s="82">
        <v>0.56999999999999995</v>
      </c>
      <c r="M438" s="82">
        <v>0.73</v>
      </c>
      <c r="N438" s="82">
        <v>0.34</v>
      </c>
      <c r="O438" s="82">
        <v>0</v>
      </c>
      <c r="P438" s="82">
        <v>0</v>
      </c>
      <c r="Q438" s="82">
        <v>0</v>
      </c>
      <c r="R438" s="82">
        <v>0</v>
      </c>
      <c r="S438" s="82">
        <v>0</v>
      </c>
      <c r="T438" s="82">
        <v>0</v>
      </c>
      <c r="U438" s="82">
        <v>0</v>
      </c>
      <c r="V438" s="82">
        <v>0</v>
      </c>
      <c r="W438" s="82">
        <v>0</v>
      </c>
      <c r="X438" s="82">
        <v>0</v>
      </c>
      <c r="Y438" s="82">
        <v>0</v>
      </c>
      <c r="Z438" s="82">
        <v>0</v>
      </c>
      <c r="AA438" s="82">
        <v>0</v>
      </c>
      <c r="AB438" s="82">
        <v>0</v>
      </c>
      <c r="AC438" s="82">
        <v>0</v>
      </c>
      <c r="AD438" s="83">
        <v>8.11</v>
      </c>
    </row>
    <row r="439" spans="1:30">
      <c r="C439" s="81" t="s">
        <v>402</v>
      </c>
      <c r="D439" s="82">
        <v>0</v>
      </c>
      <c r="E439" s="82">
        <v>0</v>
      </c>
      <c r="F439" s="85">
        <v>2.1</v>
      </c>
      <c r="G439" s="82">
        <v>1.1000000000000001</v>
      </c>
      <c r="H439" s="82">
        <v>0.15</v>
      </c>
      <c r="I439" s="82">
        <v>2.88</v>
      </c>
      <c r="J439" s="82">
        <v>1.22</v>
      </c>
      <c r="K439" s="82">
        <v>1.1299999999999999</v>
      </c>
      <c r="L439" s="82">
        <v>0</v>
      </c>
      <c r="M439" s="82">
        <v>0.67</v>
      </c>
      <c r="N439" s="82">
        <v>0.5</v>
      </c>
      <c r="O439" s="82">
        <v>0.03</v>
      </c>
      <c r="P439" s="82">
        <v>0</v>
      </c>
      <c r="Q439" s="82">
        <v>0.17</v>
      </c>
      <c r="R439" s="82">
        <v>0</v>
      </c>
      <c r="S439" s="82">
        <v>0</v>
      </c>
      <c r="T439" s="82">
        <v>0</v>
      </c>
      <c r="U439" s="82">
        <v>0</v>
      </c>
      <c r="V439" s="82">
        <v>0</v>
      </c>
      <c r="W439" s="82">
        <v>1.25</v>
      </c>
      <c r="X439" s="82">
        <v>0</v>
      </c>
      <c r="Y439" s="82">
        <v>0</v>
      </c>
      <c r="Z439" s="82">
        <v>0</v>
      </c>
      <c r="AA439" s="82">
        <v>0</v>
      </c>
      <c r="AB439" s="82">
        <v>0</v>
      </c>
      <c r="AC439" s="82">
        <v>0</v>
      </c>
      <c r="AD439" s="83">
        <v>11.22</v>
      </c>
    </row>
    <row r="440" spans="1:30">
      <c r="C440" s="81" t="s">
        <v>401</v>
      </c>
      <c r="D440" s="82">
        <v>0</v>
      </c>
      <c r="E440" s="82">
        <v>0</v>
      </c>
      <c r="F440" s="85">
        <v>2</v>
      </c>
      <c r="G440" s="85">
        <v>1.43</v>
      </c>
      <c r="H440" s="82">
        <v>0.62</v>
      </c>
      <c r="I440" s="82">
        <v>0.35</v>
      </c>
      <c r="J440" s="82">
        <v>1.32</v>
      </c>
      <c r="K440" s="82">
        <v>1.53</v>
      </c>
      <c r="L440" s="82">
        <v>1.54</v>
      </c>
      <c r="M440" s="82">
        <v>0.44</v>
      </c>
      <c r="N440" s="82">
        <v>0.6</v>
      </c>
      <c r="O440" s="82">
        <v>0.48</v>
      </c>
      <c r="P440" s="82">
        <v>0.13</v>
      </c>
      <c r="Q440" s="82">
        <v>0.04</v>
      </c>
      <c r="R440" s="82">
        <v>0</v>
      </c>
      <c r="S440" s="82">
        <v>0</v>
      </c>
      <c r="T440" s="82">
        <v>0.02</v>
      </c>
      <c r="U440" s="82">
        <v>0.01</v>
      </c>
      <c r="V440" s="82">
        <v>0</v>
      </c>
      <c r="W440" s="82">
        <v>1.78</v>
      </c>
      <c r="X440" s="82">
        <v>0.04</v>
      </c>
      <c r="Y440" s="82">
        <v>0</v>
      </c>
      <c r="Z440" s="82">
        <v>0</v>
      </c>
      <c r="AA440" s="82">
        <v>0</v>
      </c>
      <c r="AB440" s="82">
        <v>0</v>
      </c>
      <c r="AC440" s="82">
        <v>0</v>
      </c>
      <c r="AD440" s="83">
        <v>12.33</v>
      </c>
    </row>
    <row r="441" spans="1:30">
      <c r="C441" s="81" t="s">
        <v>345</v>
      </c>
      <c r="D441" s="82">
        <v>0</v>
      </c>
      <c r="E441" s="82">
        <v>0</v>
      </c>
      <c r="F441" s="82">
        <v>0.26</v>
      </c>
      <c r="G441" s="82">
        <v>0</v>
      </c>
      <c r="H441" s="82">
        <v>0.6</v>
      </c>
      <c r="I441" s="82">
        <v>1.86</v>
      </c>
      <c r="J441" s="82">
        <v>0.6</v>
      </c>
      <c r="K441" s="82">
        <v>0.65</v>
      </c>
      <c r="L441" s="82">
        <v>0.73</v>
      </c>
      <c r="M441" s="82">
        <v>0.5</v>
      </c>
      <c r="N441" s="82">
        <v>3.93</v>
      </c>
      <c r="O441" s="82">
        <v>2.86</v>
      </c>
      <c r="P441" s="82">
        <v>0.21</v>
      </c>
      <c r="Q441" s="82">
        <v>5.71</v>
      </c>
      <c r="R441" s="82">
        <v>2.83</v>
      </c>
      <c r="S441" s="82">
        <v>1.31</v>
      </c>
      <c r="T441" s="82">
        <v>0.41</v>
      </c>
      <c r="U441" s="82">
        <v>0.45</v>
      </c>
      <c r="V441" s="82">
        <v>0</v>
      </c>
      <c r="W441" s="82">
        <v>0</v>
      </c>
      <c r="X441" s="82">
        <v>0</v>
      </c>
      <c r="Y441" s="82">
        <v>0.56999999999999995</v>
      </c>
      <c r="Z441" s="82">
        <v>0</v>
      </c>
      <c r="AA441" s="82">
        <v>0</v>
      </c>
      <c r="AB441" s="82">
        <v>0</v>
      </c>
      <c r="AC441" s="82">
        <v>0</v>
      </c>
      <c r="AD441" s="83">
        <v>23.48</v>
      </c>
    </row>
    <row r="442" spans="1:30">
      <c r="C442" s="81" t="s">
        <v>498</v>
      </c>
      <c r="D442" s="82">
        <v>0</v>
      </c>
      <c r="E442" s="82">
        <v>0</v>
      </c>
      <c r="F442" s="82">
        <v>0</v>
      </c>
      <c r="G442" s="82">
        <v>0</v>
      </c>
      <c r="H442" s="82">
        <v>0</v>
      </c>
      <c r="I442" s="82">
        <v>7.0000000000000007E-2</v>
      </c>
      <c r="J442" s="82">
        <v>0</v>
      </c>
      <c r="K442" s="82">
        <v>0</v>
      </c>
      <c r="L442" s="82">
        <v>0</v>
      </c>
      <c r="M442" s="82">
        <v>0</v>
      </c>
      <c r="N442" s="82">
        <v>0</v>
      </c>
      <c r="O442" s="82">
        <v>0</v>
      </c>
      <c r="P442" s="82">
        <v>0</v>
      </c>
      <c r="Q442" s="82">
        <v>0</v>
      </c>
      <c r="R442" s="82">
        <v>0</v>
      </c>
      <c r="S442" s="82">
        <v>0</v>
      </c>
      <c r="T442" s="82">
        <v>0</v>
      </c>
      <c r="U442" s="82">
        <v>0</v>
      </c>
      <c r="V442" s="82">
        <v>0</v>
      </c>
      <c r="W442" s="82">
        <v>0</v>
      </c>
      <c r="X442" s="82">
        <v>0</v>
      </c>
      <c r="Y442" s="82">
        <v>0</v>
      </c>
      <c r="Z442" s="82">
        <v>0</v>
      </c>
      <c r="AA442" s="82">
        <v>0</v>
      </c>
      <c r="AB442" s="82">
        <v>0</v>
      </c>
      <c r="AC442" s="82">
        <v>0</v>
      </c>
      <c r="AD442" s="83">
        <v>7.0000000000000007E-2</v>
      </c>
    </row>
    <row r="443" spans="1:30">
      <c r="C443" s="81" t="s">
        <v>410</v>
      </c>
      <c r="D443" s="82">
        <v>0</v>
      </c>
      <c r="E443" s="82">
        <v>0</v>
      </c>
      <c r="F443" s="82">
        <v>0</v>
      </c>
      <c r="G443" s="82">
        <v>0</v>
      </c>
      <c r="H443" s="82">
        <v>0</v>
      </c>
      <c r="I443" s="82">
        <v>0.7</v>
      </c>
      <c r="J443" s="82">
        <v>4.3</v>
      </c>
      <c r="K443" s="82">
        <v>0</v>
      </c>
      <c r="L443" s="82">
        <v>0</v>
      </c>
      <c r="M443" s="82">
        <v>0.91</v>
      </c>
      <c r="N443" s="82">
        <v>0.2</v>
      </c>
      <c r="O443" s="82">
        <v>0</v>
      </c>
      <c r="P443" s="82">
        <v>0</v>
      </c>
      <c r="Q443" s="82">
        <v>0</v>
      </c>
      <c r="R443" s="82">
        <v>0</v>
      </c>
      <c r="S443" s="82">
        <v>0</v>
      </c>
      <c r="T443" s="82">
        <v>0</v>
      </c>
      <c r="U443" s="82">
        <v>0.03</v>
      </c>
      <c r="V443" s="82">
        <v>0</v>
      </c>
      <c r="W443" s="82">
        <v>0</v>
      </c>
      <c r="X443" s="82">
        <v>0</v>
      </c>
      <c r="Y443" s="82">
        <v>0</v>
      </c>
      <c r="Z443" s="82">
        <v>0</v>
      </c>
      <c r="AA443" s="82">
        <v>0</v>
      </c>
      <c r="AB443" s="82">
        <v>0</v>
      </c>
      <c r="AC443" s="82">
        <v>0</v>
      </c>
      <c r="AD443" s="83">
        <v>6.14</v>
      </c>
    </row>
    <row r="444" spans="1:30">
      <c r="C444" s="84" t="s">
        <v>38</v>
      </c>
      <c r="D444" s="83">
        <v>311</v>
      </c>
      <c r="E444" s="83">
        <v>283</v>
      </c>
      <c r="F444" s="83">
        <v>425.09</v>
      </c>
      <c r="G444" s="83">
        <v>417.25</v>
      </c>
      <c r="H444" s="83">
        <v>387.91</v>
      </c>
      <c r="I444" s="83">
        <v>471.82</v>
      </c>
      <c r="J444" s="83">
        <v>500.41</v>
      </c>
      <c r="K444" s="83">
        <v>318.02</v>
      </c>
      <c r="L444" s="83">
        <v>641.24</v>
      </c>
      <c r="M444" s="83">
        <v>348.75</v>
      </c>
      <c r="N444" s="83">
        <v>345.38</v>
      </c>
      <c r="O444" s="83">
        <v>427.17</v>
      </c>
      <c r="P444" s="83">
        <v>321.29000000000002</v>
      </c>
      <c r="Q444" s="83">
        <v>358.59</v>
      </c>
      <c r="R444" s="83">
        <v>242.32</v>
      </c>
      <c r="S444" s="83">
        <v>192.26</v>
      </c>
      <c r="T444" s="83">
        <v>318.82</v>
      </c>
      <c r="U444" s="83">
        <v>92.88</v>
      </c>
      <c r="V444" s="83">
        <v>101.72</v>
      </c>
      <c r="W444" s="83">
        <v>62.7</v>
      </c>
      <c r="X444" s="83">
        <v>107.34</v>
      </c>
      <c r="Y444" s="83">
        <v>58.44</v>
      </c>
      <c r="Z444" s="83">
        <v>64.040000000000006</v>
      </c>
      <c r="AA444" s="83">
        <v>33.22</v>
      </c>
      <c r="AB444" s="83">
        <v>47.13</v>
      </c>
      <c r="AC444" s="83">
        <v>29.53</v>
      </c>
      <c r="AD444" s="83">
        <v>6907.32</v>
      </c>
    </row>
    <row r="446" spans="1:30" ht="12.75">
      <c r="C446" s="418" t="s">
        <v>37</v>
      </c>
      <c r="D446" s="270">
        <v>202123</v>
      </c>
      <c r="E446" s="270">
        <v>202124</v>
      </c>
      <c r="F446" s="270">
        <v>202125</v>
      </c>
      <c r="G446" s="270">
        <v>202126</v>
      </c>
      <c r="H446" s="270">
        <v>202127</v>
      </c>
      <c r="I446" s="270">
        <v>202128</v>
      </c>
      <c r="J446" s="270">
        <v>202129</v>
      </c>
      <c r="K446" s="270">
        <v>202130</v>
      </c>
      <c r="L446" s="270">
        <v>202131</v>
      </c>
      <c r="M446" s="270">
        <v>202132</v>
      </c>
      <c r="N446" s="270">
        <v>202133</v>
      </c>
      <c r="O446" s="270">
        <v>202134</v>
      </c>
      <c r="P446" s="270">
        <v>202135</v>
      </c>
      <c r="Q446" s="270">
        <v>202136</v>
      </c>
      <c r="R446" s="270">
        <v>202137</v>
      </c>
      <c r="S446" s="270">
        <v>202138</v>
      </c>
      <c r="T446" s="270">
        <v>202139</v>
      </c>
      <c r="U446" s="270">
        <v>202140</v>
      </c>
      <c r="V446" s="270">
        <v>202141</v>
      </c>
      <c r="W446" s="270">
        <v>202142</v>
      </c>
      <c r="X446" s="270">
        <v>202143</v>
      </c>
      <c r="Y446" s="270">
        <v>202144</v>
      </c>
      <c r="Z446" s="270">
        <v>202145</v>
      </c>
      <c r="AA446" s="270">
        <v>202146</v>
      </c>
      <c r="AB446" s="270">
        <v>202147</v>
      </c>
      <c r="AC446" s="270">
        <v>202148</v>
      </c>
      <c r="AD446" s="418" t="s">
        <v>38</v>
      </c>
    </row>
    <row r="447" spans="1:30" ht="12.75">
      <c r="A447" s="113">
        <v>44383</v>
      </c>
      <c r="C447" s="419"/>
      <c r="D447" s="112">
        <v>44380</v>
      </c>
      <c r="E447" s="112">
        <v>44387</v>
      </c>
      <c r="F447" s="112">
        <v>44394</v>
      </c>
      <c r="G447" s="112">
        <v>44401</v>
      </c>
      <c r="H447" s="112">
        <v>44408</v>
      </c>
      <c r="I447" s="112">
        <v>44415</v>
      </c>
      <c r="J447" s="112">
        <v>44422</v>
      </c>
      <c r="K447" s="112">
        <v>44429</v>
      </c>
      <c r="L447" s="112">
        <v>44436</v>
      </c>
      <c r="M447" s="112">
        <v>44443</v>
      </c>
      <c r="N447" s="112">
        <v>44450</v>
      </c>
      <c r="O447" s="112">
        <v>44457</v>
      </c>
      <c r="P447" s="112">
        <v>44464</v>
      </c>
      <c r="Q447" s="112">
        <v>44471</v>
      </c>
      <c r="R447" s="112">
        <v>44478</v>
      </c>
      <c r="S447" s="112">
        <v>44485</v>
      </c>
      <c r="T447" s="112">
        <v>44492</v>
      </c>
      <c r="U447" s="112">
        <v>44499</v>
      </c>
      <c r="V447" s="112">
        <v>44506</v>
      </c>
      <c r="W447" s="112">
        <v>44513</v>
      </c>
      <c r="X447" s="112">
        <v>44520</v>
      </c>
      <c r="Y447" s="112">
        <v>44527</v>
      </c>
      <c r="Z447" s="112">
        <v>44534</v>
      </c>
      <c r="AA447" s="112">
        <v>44541</v>
      </c>
      <c r="AB447" s="112">
        <v>44548</v>
      </c>
      <c r="AC447" s="112">
        <v>44555</v>
      </c>
      <c r="AD447" s="419"/>
    </row>
    <row r="448" spans="1:30">
      <c r="C448" s="81" t="s">
        <v>191</v>
      </c>
      <c r="D448" s="85">
        <v>122</v>
      </c>
      <c r="E448" s="85">
        <v>37</v>
      </c>
      <c r="F448" s="85">
        <v>91</v>
      </c>
      <c r="G448" s="85">
        <v>102.08</v>
      </c>
      <c r="H448" s="85">
        <v>18.420000000000002</v>
      </c>
      <c r="I448" s="85">
        <v>45.12</v>
      </c>
      <c r="J448" s="82">
        <v>77.09</v>
      </c>
      <c r="K448" s="82">
        <v>29.44</v>
      </c>
      <c r="L448" s="82">
        <v>29.8</v>
      </c>
      <c r="M448" s="82">
        <v>27.34</v>
      </c>
      <c r="N448" s="82">
        <v>52.92</v>
      </c>
      <c r="O448" s="82">
        <v>116.9</v>
      </c>
      <c r="P448" s="82">
        <v>41.18</v>
      </c>
      <c r="Q448" s="82">
        <v>56.02</v>
      </c>
      <c r="R448" s="82">
        <v>8.0399999999999991</v>
      </c>
      <c r="S448" s="82">
        <v>0.3</v>
      </c>
      <c r="T448" s="82">
        <v>1.61</v>
      </c>
      <c r="U448" s="82">
        <v>0.06</v>
      </c>
      <c r="V448" s="82">
        <v>0</v>
      </c>
      <c r="W448" s="82">
        <v>0</v>
      </c>
      <c r="X448" s="82">
        <v>0</v>
      </c>
      <c r="Y448" s="82">
        <v>0</v>
      </c>
      <c r="Z448" s="82">
        <v>0</v>
      </c>
      <c r="AA448" s="82">
        <v>0</v>
      </c>
      <c r="AB448" s="82">
        <v>0</v>
      </c>
      <c r="AC448" s="82">
        <v>0</v>
      </c>
      <c r="AD448" s="83">
        <v>856.32</v>
      </c>
    </row>
    <row r="449" spans="3:30">
      <c r="C449" s="81" t="s">
        <v>338</v>
      </c>
      <c r="D449" s="85">
        <v>54</v>
      </c>
      <c r="E449" s="85">
        <v>70</v>
      </c>
      <c r="F449" s="85">
        <v>92.85</v>
      </c>
      <c r="G449" s="85">
        <v>66.209999999999994</v>
      </c>
      <c r="H449" s="85">
        <v>58.03</v>
      </c>
      <c r="I449" s="85">
        <v>86.84</v>
      </c>
      <c r="J449" s="82">
        <v>112.56</v>
      </c>
      <c r="K449" s="82">
        <v>123.19</v>
      </c>
      <c r="L449" s="82">
        <v>92.05</v>
      </c>
      <c r="M449" s="82">
        <v>110.62</v>
      </c>
      <c r="N449" s="82">
        <v>41.28</v>
      </c>
      <c r="O449" s="82">
        <v>52.9</v>
      </c>
      <c r="P449" s="82">
        <v>69.05</v>
      </c>
      <c r="Q449" s="82">
        <v>55.27</v>
      </c>
      <c r="R449" s="82">
        <v>18.46</v>
      </c>
      <c r="S449" s="82">
        <v>29.38</v>
      </c>
      <c r="T449" s="82">
        <v>43.18</v>
      </c>
      <c r="U449" s="82">
        <v>15.05</v>
      </c>
      <c r="V449" s="82">
        <v>20.07</v>
      </c>
      <c r="W449" s="82">
        <v>20.100000000000001</v>
      </c>
      <c r="X449" s="82">
        <v>26.78</v>
      </c>
      <c r="Y449" s="82">
        <v>28.95</v>
      </c>
      <c r="Z449" s="82">
        <v>25.52</v>
      </c>
      <c r="AA449" s="82">
        <v>6.5</v>
      </c>
      <c r="AB449" s="82">
        <v>19.48</v>
      </c>
      <c r="AC449" s="82">
        <v>20.39</v>
      </c>
      <c r="AD449" s="83">
        <v>1358.7</v>
      </c>
    </row>
    <row r="450" spans="3:30">
      <c r="C450" s="81" t="s">
        <v>34</v>
      </c>
      <c r="D450" s="85">
        <v>49</v>
      </c>
      <c r="E450" s="85">
        <v>44</v>
      </c>
      <c r="F450" s="85">
        <v>51.83</v>
      </c>
      <c r="G450" s="85">
        <v>62.99</v>
      </c>
      <c r="H450" s="85">
        <v>115.1</v>
      </c>
      <c r="I450" s="85">
        <v>93.38</v>
      </c>
      <c r="J450" s="82">
        <v>54.13</v>
      </c>
      <c r="K450" s="82">
        <v>26.94</v>
      </c>
      <c r="L450" s="82">
        <v>38.83</v>
      </c>
      <c r="M450" s="82">
        <v>50.87</v>
      </c>
      <c r="N450" s="82">
        <v>97.51</v>
      </c>
      <c r="O450" s="82">
        <v>106.1</v>
      </c>
      <c r="P450" s="82">
        <v>107.89</v>
      </c>
      <c r="Q450" s="82">
        <v>103.44</v>
      </c>
      <c r="R450" s="82">
        <v>99.08</v>
      </c>
      <c r="S450" s="82">
        <v>88.03</v>
      </c>
      <c r="T450" s="82">
        <v>150.29</v>
      </c>
      <c r="U450" s="82">
        <v>40.78</v>
      </c>
      <c r="V450" s="82">
        <v>49.17</v>
      </c>
      <c r="W450" s="82">
        <v>20.22</v>
      </c>
      <c r="X450" s="82">
        <v>27.14</v>
      </c>
      <c r="Y450" s="82">
        <v>6.77</v>
      </c>
      <c r="Z450" s="82">
        <v>10.53</v>
      </c>
      <c r="AA450" s="82">
        <v>8.1999999999999993</v>
      </c>
      <c r="AB450" s="82">
        <v>13.99</v>
      </c>
      <c r="AC450" s="82">
        <v>2.33</v>
      </c>
      <c r="AD450" s="83">
        <v>1518.53</v>
      </c>
    </row>
    <row r="451" spans="3:30">
      <c r="C451" s="81" t="s">
        <v>40</v>
      </c>
      <c r="D451" s="85">
        <v>23</v>
      </c>
      <c r="E451" s="85">
        <v>61</v>
      </c>
      <c r="F451" s="85">
        <v>85.99</v>
      </c>
      <c r="G451" s="85">
        <v>109.87</v>
      </c>
      <c r="H451" s="85">
        <v>55.4</v>
      </c>
      <c r="I451" s="85">
        <v>48.83</v>
      </c>
      <c r="J451" s="85">
        <v>60.29</v>
      </c>
      <c r="K451" s="85">
        <v>73.650000000000006</v>
      </c>
      <c r="L451" s="82">
        <v>410.75</v>
      </c>
      <c r="M451" s="82">
        <v>105.04</v>
      </c>
      <c r="N451" s="82">
        <v>71.45</v>
      </c>
      <c r="O451" s="82">
        <v>65.38</v>
      </c>
      <c r="P451" s="82">
        <v>28.69</v>
      </c>
      <c r="Q451" s="82">
        <v>62.96</v>
      </c>
      <c r="R451" s="82">
        <v>29.07</v>
      </c>
      <c r="S451" s="82">
        <v>18.59</v>
      </c>
      <c r="T451" s="82">
        <v>12.25</v>
      </c>
      <c r="U451" s="82">
        <v>13.61</v>
      </c>
      <c r="V451" s="82">
        <v>10.43</v>
      </c>
      <c r="W451" s="82">
        <v>5.55</v>
      </c>
      <c r="X451" s="82">
        <v>10.34</v>
      </c>
      <c r="Y451" s="82">
        <v>4.8600000000000003</v>
      </c>
      <c r="Z451" s="82">
        <v>7.2</v>
      </c>
      <c r="AA451" s="82">
        <v>1.07</v>
      </c>
      <c r="AB451" s="82">
        <v>4.42</v>
      </c>
      <c r="AC451" s="82">
        <v>1.44</v>
      </c>
      <c r="AD451" s="83">
        <v>1381.13</v>
      </c>
    </row>
    <row r="452" spans="3:30">
      <c r="C452" s="81" t="s">
        <v>400</v>
      </c>
      <c r="D452" s="85">
        <v>22</v>
      </c>
      <c r="E452" s="85">
        <v>31</v>
      </c>
      <c r="F452" s="85">
        <v>8.9499999999999993</v>
      </c>
      <c r="G452" s="85">
        <v>15.86</v>
      </c>
      <c r="H452" s="85">
        <v>26.02</v>
      </c>
      <c r="I452" s="85">
        <v>21.92</v>
      </c>
      <c r="J452" s="85">
        <v>24.04</v>
      </c>
      <c r="K452" s="82">
        <v>14.8</v>
      </c>
      <c r="L452" s="82">
        <v>11.66</v>
      </c>
      <c r="M452" s="82">
        <v>14.01</v>
      </c>
      <c r="N452" s="82">
        <v>22.84</v>
      </c>
      <c r="O452" s="82">
        <v>14.79</v>
      </c>
      <c r="P452" s="82">
        <v>36.33</v>
      </c>
      <c r="Q452" s="82">
        <v>7.22</v>
      </c>
      <c r="R452" s="82">
        <v>28</v>
      </c>
      <c r="S452" s="82">
        <v>14.23</v>
      </c>
      <c r="T452" s="82">
        <v>8.3000000000000007</v>
      </c>
      <c r="U452" s="82">
        <v>8.1999999999999993</v>
      </c>
      <c r="V452" s="82">
        <v>16.53</v>
      </c>
      <c r="W452" s="82">
        <v>5.47</v>
      </c>
      <c r="X452" s="82">
        <v>22.63</v>
      </c>
      <c r="Y452" s="82">
        <v>15.81</v>
      </c>
      <c r="Z452" s="82">
        <v>16.86</v>
      </c>
      <c r="AA452" s="82">
        <v>17.43</v>
      </c>
      <c r="AB452" s="82">
        <v>6.92</v>
      </c>
      <c r="AC452" s="82">
        <v>5.37</v>
      </c>
      <c r="AD452" s="83">
        <v>437.19</v>
      </c>
    </row>
    <row r="453" spans="3:30">
      <c r="C453" s="81" t="s">
        <v>470</v>
      </c>
      <c r="D453" s="85">
        <v>22</v>
      </c>
      <c r="E453" s="85">
        <v>20</v>
      </c>
      <c r="F453" s="85">
        <v>46.03</v>
      </c>
      <c r="G453" s="85">
        <v>31.23</v>
      </c>
      <c r="H453" s="85">
        <v>70.400000000000006</v>
      </c>
      <c r="I453" s="82">
        <v>41.3</v>
      </c>
      <c r="J453" s="82">
        <v>36.29</v>
      </c>
      <c r="K453" s="82">
        <v>17.57</v>
      </c>
      <c r="L453" s="82">
        <v>14.44</v>
      </c>
      <c r="M453" s="82">
        <v>31.83</v>
      </c>
      <c r="N453" s="82">
        <v>38.31</v>
      </c>
      <c r="O453" s="82">
        <v>52.65</v>
      </c>
      <c r="P453" s="82">
        <v>83.3</v>
      </c>
      <c r="Q453" s="82">
        <v>67.17</v>
      </c>
      <c r="R453" s="82">
        <v>63.94</v>
      </c>
      <c r="S453" s="82">
        <v>38.92</v>
      </c>
      <c r="T453" s="82">
        <v>99.09</v>
      </c>
      <c r="U453" s="82">
        <v>14.97</v>
      </c>
      <c r="V453" s="82">
        <v>5.12</v>
      </c>
      <c r="W453" s="82">
        <v>7.43</v>
      </c>
      <c r="X453" s="82">
        <v>20.37</v>
      </c>
      <c r="Y453" s="82">
        <v>1.34</v>
      </c>
      <c r="Z453" s="82">
        <v>2.78</v>
      </c>
      <c r="AA453" s="82">
        <v>0.17</v>
      </c>
      <c r="AB453" s="82">
        <v>1.86</v>
      </c>
      <c r="AC453" s="82">
        <v>0</v>
      </c>
      <c r="AD453" s="83">
        <v>828.54</v>
      </c>
    </row>
    <row r="454" spans="3:30">
      <c r="C454" s="81" t="s">
        <v>39</v>
      </c>
      <c r="D454" s="85">
        <v>17</v>
      </c>
      <c r="E454" s="85">
        <v>20</v>
      </c>
      <c r="F454" s="85">
        <v>11.83</v>
      </c>
      <c r="G454" s="85">
        <v>31.38</v>
      </c>
      <c r="H454" s="82">
        <v>28.41</v>
      </c>
      <c r="I454" s="82">
        <v>44.74</v>
      </c>
      <c r="J454" s="82">
        <v>81.27</v>
      </c>
      <c r="K454" s="82">
        <v>18.920000000000002</v>
      </c>
      <c r="L454" s="82">
        <v>74.17</v>
      </c>
      <c r="M454" s="82">
        <v>34.26</v>
      </c>
      <c r="N454" s="82">
        <v>29.62</v>
      </c>
      <c r="O454" s="82">
        <v>2.27</v>
      </c>
      <c r="P454" s="82">
        <v>3.29</v>
      </c>
      <c r="Q454" s="82">
        <v>0.25</v>
      </c>
      <c r="R454" s="82">
        <v>0.49</v>
      </c>
      <c r="S454" s="82">
        <v>0.01</v>
      </c>
      <c r="T454" s="82">
        <v>0.38</v>
      </c>
      <c r="U454" s="82">
        <v>0.38</v>
      </c>
      <c r="V454" s="82">
        <v>0</v>
      </c>
      <c r="W454" s="82">
        <v>0</v>
      </c>
      <c r="X454" s="82">
        <v>0</v>
      </c>
      <c r="Y454" s="82">
        <v>0</v>
      </c>
      <c r="Z454" s="82">
        <v>0.26</v>
      </c>
      <c r="AA454" s="82">
        <v>0</v>
      </c>
      <c r="AB454" s="82">
        <v>0</v>
      </c>
      <c r="AC454" s="82">
        <v>0</v>
      </c>
      <c r="AD454" s="83">
        <v>398.94</v>
      </c>
    </row>
    <row r="455" spans="3:30">
      <c r="C455" s="81" t="s">
        <v>41</v>
      </c>
      <c r="D455" s="85">
        <v>1</v>
      </c>
      <c r="E455" s="82">
        <v>0</v>
      </c>
      <c r="F455" s="85">
        <v>3.88</v>
      </c>
      <c r="G455" s="85">
        <v>2</v>
      </c>
      <c r="H455" s="85">
        <v>28.47</v>
      </c>
      <c r="I455" s="85">
        <v>2.67</v>
      </c>
      <c r="J455" s="82">
        <v>5.01</v>
      </c>
      <c r="K455" s="82">
        <v>0.14000000000000001</v>
      </c>
      <c r="L455" s="82">
        <v>1.77</v>
      </c>
      <c r="M455" s="82">
        <v>2.2000000000000002</v>
      </c>
      <c r="N455" s="82">
        <v>5.32</v>
      </c>
      <c r="O455" s="82">
        <v>2.79</v>
      </c>
      <c r="P455" s="82">
        <v>1.6</v>
      </c>
      <c r="Q455" s="82">
        <v>2.5099999999999998</v>
      </c>
      <c r="R455" s="82">
        <v>1.27</v>
      </c>
      <c r="S455" s="82">
        <v>1.89</v>
      </c>
      <c r="T455" s="82">
        <v>2.77</v>
      </c>
      <c r="U455" s="82">
        <v>0.75</v>
      </c>
      <c r="V455" s="82">
        <v>0.4</v>
      </c>
      <c r="W455" s="82">
        <v>0.89</v>
      </c>
      <c r="X455" s="82">
        <v>0.04</v>
      </c>
      <c r="Y455" s="82">
        <v>0.14000000000000001</v>
      </c>
      <c r="Z455" s="82">
        <v>0.89</v>
      </c>
      <c r="AA455" s="82">
        <v>0</v>
      </c>
      <c r="AB455" s="82">
        <v>0.46</v>
      </c>
      <c r="AC455" s="82">
        <v>0</v>
      </c>
      <c r="AD455" s="83">
        <v>68.89</v>
      </c>
    </row>
    <row r="456" spans="3:30">
      <c r="C456" s="81" t="s">
        <v>42</v>
      </c>
      <c r="D456" s="85">
        <v>1</v>
      </c>
      <c r="E456" s="82">
        <v>0</v>
      </c>
      <c r="F456" s="82">
        <v>0</v>
      </c>
      <c r="G456" s="85">
        <v>2.04</v>
      </c>
      <c r="H456" s="85">
        <v>1.19</v>
      </c>
      <c r="I456" s="85">
        <v>1.1599999999999999</v>
      </c>
      <c r="J456" s="82">
        <v>0.38</v>
      </c>
      <c r="K456" s="82">
        <v>0.64</v>
      </c>
      <c r="L456" s="82">
        <v>0.56999999999999995</v>
      </c>
      <c r="M456" s="82">
        <v>0.73</v>
      </c>
      <c r="N456" s="82">
        <v>0.34</v>
      </c>
      <c r="O456" s="82">
        <v>0.06</v>
      </c>
      <c r="P456" s="82">
        <v>0</v>
      </c>
      <c r="Q456" s="82">
        <v>0</v>
      </c>
      <c r="R456" s="82">
        <v>0</v>
      </c>
      <c r="S456" s="82">
        <v>0</v>
      </c>
      <c r="T456" s="82">
        <v>0</v>
      </c>
      <c r="U456" s="82">
        <v>0</v>
      </c>
      <c r="V456" s="82">
        <v>0</v>
      </c>
      <c r="W456" s="82">
        <v>0</v>
      </c>
      <c r="X456" s="82">
        <v>0</v>
      </c>
      <c r="Y456" s="82">
        <v>0</v>
      </c>
      <c r="Z456" s="82">
        <v>0</v>
      </c>
      <c r="AA456" s="82">
        <v>0</v>
      </c>
      <c r="AB456" s="82">
        <v>0</v>
      </c>
      <c r="AC456" s="82">
        <v>0</v>
      </c>
      <c r="AD456" s="83">
        <v>8.1</v>
      </c>
    </row>
    <row r="457" spans="3:30">
      <c r="C457" s="81" t="s">
        <v>402</v>
      </c>
      <c r="D457" s="82">
        <v>0</v>
      </c>
      <c r="E457" s="82">
        <v>0</v>
      </c>
      <c r="F457" s="85">
        <v>2.1</v>
      </c>
      <c r="G457" s="82">
        <v>0.08</v>
      </c>
      <c r="H457" s="85">
        <v>1.1499999999999999</v>
      </c>
      <c r="I457" s="82">
        <v>2.88</v>
      </c>
      <c r="J457" s="82">
        <v>1.22</v>
      </c>
      <c r="K457" s="82">
        <v>1.1299999999999999</v>
      </c>
      <c r="L457" s="82">
        <v>0</v>
      </c>
      <c r="M457" s="82">
        <v>0.67</v>
      </c>
      <c r="N457" s="82">
        <v>0.5</v>
      </c>
      <c r="O457" s="82">
        <v>0.03</v>
      </c>
      <c r="P457" s="82">
        <v>0</v>
      </c>
      <c r="Q457" s="82">
        <v>0.17</v>
      </c>
      <c r="R457" s="82">
        <v>0</v>
      </c>
      <c r="S457" s="82">
        <v>0</v>
      </c>
      <c r="T457" s="82">
        <v>0</v>
      </c>
      <c r="U457" s="82">
        <v>0</v>
      </c>
      <c r="V457" s="82">
        <v>0</v>
      </c>
      <c r="W457" s="82">
        <v>1.25</v>
      </c>
      <c r="X457" s="82">
        <v>0</v>
      </c>
      <c r="Y457" s="82">
        <v>0</v>
      </c>
      <c r="Z457" s="82">
        <v>0</v>
      </c>
      <c r="AA457" s="82">
        <v>0</v>
      </c>
      <c r="AB457" s="82">
        <v>0</v>
      </c>
      <c r="AC457" s="82">
        <v>0</v>
      </c>
      <c r="AD457" s="83">
        <v>11.19</v>
      </c>
    </row>
    <row r="458" spans="3:30">
      <c r="C458" s="81" t="s">
        <v>401</v>
      </c>
      <c r="D458" s="82">
        <v>0</v>
      </c>
      <c r="E458" s="82">
        <v>0</v>
      </c>
      <c r="F458" s="85">
        <v>2</v>
      </c>
      <c r="G458" s="82">
        <v>0.43</v>
      </c>
      <c r="H458" s="85">
        <v>1.62</v>
      </c>
      <c r="I458" s="82">
        <v>0.35</v>
      </c>
      <c r="J458" s="82">
        <v>1.32</v>
      </c>
      <c r="K458" s="82">
        <v>1.53</v>
      </c>
      <c r="L458" s="82">
        <v>1.38</v>
      </c>
      <c r="M458" s="82">
        <v>0.44</v>
      </c>
      <c r="N458" s="82">
        <v>0.6</v>
      </c>
      <c r="O458" s="82">
        <v>0.48</v>
      </c>
      <c r="P458" s="82">
        <v>0.13</v>
      </c>
      <c r="Q458" s="82">
        <v>0.04</v>
      </c>
      <c r="R458" s="82">
        <v>0</v>
      </c>
      <c r="S458" s="82">
        <v>0</v>
      </c>
      <c r="T458" s="82">
        <v>0.02</v>
      </c>
      <c r="U458" s="82">
        <v>0.01</v>
      </c>
      <c r="V458" s="82">
        <v>0</v>
      </c>
      <c r="W458" s="82">
        <v>1.78</v>
      </c>
      <c r="X458" s="82">
        <v>0.04</v>
      </c>
      <c r="Y458" s="82">
        <v>0</v>
      </c>
      <c r="Z458" s="82">
        <v>0</v>
      </c>
      <c r="AA458" s="82">
        <v>0</v>
      </c>
      <c r="AB458" s="82">
        <v>0</v>
      </c>
      <c r="AC458" s="82">
        <v>0</v>
      </c>
      <c r="AD458" s="83">
        <v>12.17</v>
      </c>
    </row>
    <row r="459" spans="3:30">
      <c r="C459" s="81" t="s">
        <v>345</v>
      </c>
      <c r="D459" s="82">
        <v>0</v>
      </c>
      <c r="E459" s="82">
        <v>0</v>
      </c>
      <c r="F459" s="82">
        <v>0.26</v>
      </c>
      <c r="G459" s="82">
        <v>0</v>
      </c>
      <c r="H459" s="82">
        <v>0.6</v>
      </c>
      <c r="I459" s="82">
        <v>1.86</v>
      </c>
      <c r="J459" s="82">
        <v>0.6</v>
      </c>
      <c r="K459" s="82">
        <v>0.65</v>
      </c>
      <c r="L459" s="82">
        <v>0.73</v>
      </c>
      <c r="M459" s="82">
        <v>0.5</v>
      </c>
      <c r="N459" s="82">
        <v>3.93</v>
      </c>
      <c r="O459" s="82">
        <v>2.86</v>
      </c>
      <c r="P459" s="82">
        <v>0.21</v>
      </c>
      <c r="Q459" s="82">
        <v>5.71</v>
      </c>
      <c r="R459" s="82">
        <v>2.83</v>
      </c>
      <c r="S459" s="82">
        <v>1.31</v>
      </c>
      <c r="T459" s="82">
        <v>0.41</v>
      </c>
      <c r="U459" s="82">
        <v>0.45</v>
      </c>
      <c r="V459" s="82">
        <v>0</v>
      </c>
      <c r="W459" s="82">
        <v>0</v>
      </c>
      <c r="X459" s="82">
        <v>0</v>
      </c>
      <c r="Y459" s="82">
        <v>0.56999999999999995</v>
      </c>
      <c r="Z459" s="82">
        <v>0</v>
      </c>
      <c r="AA459" s="82">
        <v>0</v>
      </c>
      <c r="AB459" s="82">
        <v>0</v>
      </c>
      <c r="AC459" s="82">
        <v>0</v>
      </c>
      <c r="AD459" s="83">
        <v>23.48</v>
      </c>
    </row>
    <row r="460" spans="3:30">
      <c r="C460" s="81" t="s">
        <v>498</v>
      </c>
      <c r="D460" s="82">
        <v>0</v>
      </c>
      <c r="E460" s="82">
        <v>0</v>
      </c>
      <c r="F460" s="82">
        <v>0</v>
      </c>
      <c r="G460" s="82">
        <v>0</v>
      </c>
      <c r="H460" s="82">
        <v>0</v>
      </c>
      <c r="I460" s="82">
        <v>7.0000000000000007E-2</v>
      </c>
      <c r="J460" s="82">
        <v>0</v>
      </c>
      <c r="K460" s="82">
        <v>0</v>
      </c>
      <c r="L460" s="82">
        <v>0</v>
      </c>
      <c r="M460" s="82">
        <v>0</v>
      </c>
      <c r="N460" s="82">
        <v>0</v>
      </c>
      <c r="O460" s="82">
        <v>0</v>
      </c>
      <c r="P460" s="82">
        <v>0</v>
      </c>
      <c r="Q460" s="82">
        <v>0</v>
      </c>
      <c r="R460" s="82">
        <v>0</v>
      </c>
      <c r="S460" s="82">
        <v>0</v>
      </c>
      <c r="T460" s="82">
        <v>0</v>
      </c>
      <c r="U460" s="82">
        <v>0</v>
      </c>
      <c r="V460" s="82">
        <v>0</v>
      </c>
      <c r="W460" s="82">
        <v>0</v>
      </c>
      <c r="X460" s="82">
        <v>0</v>
      </c>
      <c r="Y460" s="82">
        <v>0</v>
      </c>
      <c r="Z460" s="82">
        <v>0</v>
      </c>
      <c r="AA460" s="82">
        <v>0</v>
      </c>
      <c r="AB460" s="82">
        <v>0</v>
      </c>
      <c r="AC460" s="82">
        <v>0</v>
      </c>
      <c r="AD460" s="83">
        <v>7.0000000000000007E-2</v>
      </c>
    </row>
    <row r="461" spans="3:30">
      <c r="C461" s="81" t="s">
        <v>410</v>
      </c>
      <c r="D461" s="82">
        <v>0</v>
      </c>
      <c r="E461" s="82">
        <v>0</v>
      </c>
      <c r="F461" s="82">
        <v>0</v>
      </c>
      <c r="G461" s="82">
        <v>0</v>
      </c>
      <c r="H461" s="82">
        <v>0</v>
      </c>
      <c r="I461" s="82">
        <v>0.7</v>
      </c>
      <c r="J461" s="82">
        <v>4.3</v>
      </c>
      <c r="K461" s="82">
        <v>0</v>
      </c>
      <c r="L461" s="82">
        <v>0</v>
      </c>
      <c r="M461" s="82">
        <v>0.91</v>
      </c>
      <c r="N461" s="82">
        <v>0.2</v>
      </c>
      <c r="O461" s="82">
        <v>0</v>
      </c>
      <c r="P461" s="82">
        <v>0</v>
      </c>
      <c r="Q461" s="82">
        <v>0</v>
      </c>
      <c r="R461" s="82">
        <v>0</v>
      </c>
      <c r="S461" s="82">
        <v>0</v>
      </c>
      <c r="T461" s="82">
        <v>0</v>
      </c>
      <c r="U461" s="82">
        <v>0.03</v>
      </c>
      <c r="V461" s="82">
        <v>0</v>
      </c>
      <c r="W461" s="82">
        <v>0</v>
      </c>
      <c r="X461" s="82">
        <v>0</v>
      </c>
      <c r="Y461" s="82">
        <v>0</v>
      </c>
      <c r="Z461" s="82">
        <v>0</v>
      </c>
      <c r="AA461" s="82">
        <v>0</v>
      </c>
      <c r="AB461" s="82">
        <v>0</v>
      </c>
      <c r="AC461" s="82">
        <v>0</v>
      </c>
      <c r="AD461" s="83">
        <v>6.14</v>
      </c>
    </row>
    <row r="462" spans="3:30">
      <c r="C462" s="84" t="s">
        <v>38</v>
      </c>
      <c r="D462" s="83">
        <v>311</v>
      </c>
      <c r="E462" s="83">
        <v>283</v>
      </c>
      <c r="F462" s="83">
        <v>396.73</v>
      </c>
      <c r="G462" s="83">
        <v>424.18</v>
      </c>
      <c r="H462" s="83">
        <v>404.81</v>
      </c>
      <c r="I462" s="83">
        <v>391.81</v>
      </c>
      <c r="J462" s="83">
        <v>458.51</v>
      </c>
      <c r="K462" s="83">
        <v>308.61</v>
      </c>
      <c r="L462" s="83">
        <v>676.16</v>
      </c>
      <c r="M462" s="83">
        <v>379.43</v>
      </c>
      <c r="N462" s="83">
        <v>364.82</v>
      </c>
      <c r="O462" s="83">
        <v>417.22</v>
      </c>
      <c r="P462" s="83">
        <v>371.68</v>
      </c>
      <c r="Q462" s="83">
        <v>360.76</v>
      </c>
      <c r="R462" s="83">
        <v>251.18</v>
      </c>
      <c r="S462" s="83">
        <v>192.67</v>
      </c>
      <c r="T462" s="83">
        <v>318.31</v>
      </c>
      <c r="U462" s="83">
        <v>94.28</v>
      </c>
      <c r="V462" s="83">
        <v>101.72</v>
      </c>
      <c r="W462" s="83">
        <v>62.69</v>
      </c>
      <c r="X462" s="83">
        <v>107.34</v>
      </c>
      <c r="Y462" s="83">
        <v>58.44</v>
      </c>
      <c r="Z462" s="83">
        <v>64.040000000000006</v>
      </c>
      <c r="AA462" s="83">
        <v>33.35</v>
      </c>
      <c r="AB462" s="83">
        <v>47.13</v>
      </c>
      <c r="AC462" s="83">
        <v>29.53</v>
      </c>
      <c r="AD462" s="83">
        <v>6909.39</v>
      </c>
    </row>
    <row r="464" spans="3:30">
      <c r="D464" s="55">
        <f>D449+D453</f>
        <v>76</v>
      </c>
      <c r="E464" s="55">
        <f t="shared" ref="E464:AD464" si="17">E449+E453</f>
        <v>90</v>
      </c>
      <c r="F464" s="55">
        <f t="shared" si="17"/>
        <v>138.88</v>
      </c>
      <c r="G464" s="55">
        <f t="shared" si="17"/>
        <v>97.44</v>
      </c>
      <c r="H464" s="55">
        <f t="shared" si="17"/>
        <v>128.43</v>
      </c>
      <c r="I464" s="55">
        <f t="shared" si="17"/>
        <v>128.13999999999999</v>
      </c>
      <c r="J464" s="55">
        <f t="shared" si="17"/>
        <v>148.85</v>
      </c>
      <c r="K464" s="55">
        <f t="shared" si="17"/>
        <v>140.76</v>
      </c>
      <c r="L464" s="55">
        <f t="shared" si="17"/>
        <v>106.49</v>
      </c>
      <c r="M464" s="55">
        <f t="shared" si="17"/>
        <v>142.44999999999999</v>
      </c>
      <c r="N464" s="55">
        <f t="shared" si="17"/>
        <v>79.59</v>
      </c>
      <c r="O464" s="55">
        <f t="shared" si="17"/>
        <v>105.55</v>
      </c>
      <c r="P464" s="55">
        <f t="shared" si="17"/>
        <v>152.35</v>
      </c>
      <c r="Q464" s="55">
        <f t="shared" si="17"/>
        <v>122.44</v>
      </c>
      <c r="R464" s="55">
        <f t="shared" si="17"/>
        <v>82.4</v>
      </c>
      <c r="S464" s="55">
        <f t="shared" si="17"/>
        <v>68.3</v>
      </c>
      <c r="T464" s="55">
        <f t="shared" si="17"/>
        <v>142.27000000000001</v>
      </c>
      <c r="U464" s="55">
        <f t="shared" si="17"/>
        <v>30.020000000000003</v>
      </c>
      <c r="V464" s="55">
        <f t="shared" si="17"/>
        <v>25.19</v>
      </c>
      <c r="W464" s="55">
        <f t="shared" si="17"/>
        <v>27.53</v>
      </c>
      <c r="X464" s="55">
        <f t="shared" si="17"/>
        <v>47.150000000000006</v>
      </c>
      <c r="Y464" s="55">
        <f t="shared" si="17"/>
        <v>30.29</v>
      </c>
      <c r="Z464" s="55">
        <f t="shared" si="17"/>
        <v>28.3</v>
      </c>
      <c r="AA464" s="55">
        <f t="shared" si="17"/>
        <v>6.67</v>
      </c>
      <c r="AB464" s="55">
        <f t="shared" si="17"/>
        <v>21.34</v>
      </c>
      <c r="AC464" s="55">
        <f t="shared" si="17"/>
        <v>20.39</v>
      </c>
      <c r="AD464" s="55">
        <f t="shared" si="17"/>
        <v>2187.2399999999998</v>
      </c>
    </row>
    <row r="465" spans="1:30">
      <c r="D465" s="55">
        <f>D450+D461</f>
        <v>49</v>
      </c>
      <c r="E465" s="55">
        <f t="shared" ref="E465:AD465" si="18">E450+E461</f>
        <v>44</v>
      </c>
      <c r="F465" s="55">
        <f t="shared" si="18"/>
        <v>51.83</v>
      </c>
      <c r="G465" s="55">
        <f t="shared" si="18"/>
        <v>62.99</v>
      </c>
      <c r="H465" s="55">
        <f t="shared" si="18"/>
        <v>115.1</v>
      </c>
      <c r="I465" s="55">
        <f t="shared" si="18"/>
        <v>94.08</v>
      </c>
      <c r="J465" s="55">
        <f t="shared" si="18"/>
        <v>58.43</v>
      </c>
      <c r="K465" s="55">
        <f t="shared" si="18"/>
        <v>26.94</v>
      </c>
      <c r="L465" s="55">
        <f t="shared" si="18"/>
        <v>38.83</v>
      </c>
      <c r="M465" s="55">
        <f t="shared" si="18"/>
        <v>51.779999999999994</v>
      </c>
      <c r="N465" s="55">
        <f t="shared" si="18"/>
        <v>97.710000000000008</v>
      </c>
      <c r="O465" s="55">
        <f t="shared" si="18"/>
        <v>106.1</v>
      </c>
      <c r="P465" s="55">
        <f t="shared" si="18"/>
        <v>107.89</v>
      </c>
      <c r="Q465" s="55">
        <f t="shared" si="18"/>
        <v>103.44</v>
      </c>
      <c r="R465" s="55">
        <f t="shared" si="18"/>
        <v>99.08</v>
      </c>
      <c r="S465" s="55">
        <f t="shared" si="18"/>
        <v>88.03</v>
      </c>
      <c r="T465" s="55">
        <f t="shared" si="18"/>
        <v>150.29</v>
      </c>
      <c r="U465" s="55">
        <f t="shared" si="18"/>
        <v>40.81</v>
      </c>
      <c r="V465" s="55">
        <f t="shared" si="18"/>
        <v>49.17</v>
      </c>
      <c r="W465" s="55">
        <f t="shared" si="18"/>
        <v>20.22</v>
      </c>
      <c r="X465" s="55">
        <f t="shared" si="18"/>
        <v>27.14</v>
      </c>
      <c r="Y465" s="55">
        <f t="shared" si="18"/>
        <v>6.77</v>
      </c>
      <c r="Z465" s="55">
        <f t="shared" si="18"/>
        <v>10.53</v>
      </c>
      <c r="AA465" s="55">
        <f t="shared" si="18"/>
        <v>8.1999999999999993</v>
      </c>
      <c r="AB465" s="55">
        <f t="shared" si="18"/>
        <v>13.99</v>
      </c>
      <c r="AC465" s="55">
        <f t="shared" si="18"/>
        <v>2.33</v>
      </c>
      <c r="AD465" s="55">
        <f t="shared" si="18"/>
        <v>1524.67</v>
      </c>
    </row>
    <row r="467" spans="1:30" ht="12.75">
      <c r="C467" s="418" t="s">
        <v>37</v>
      </c>
      <c r="D467" s="273">
        <v>202127</v>
      </c>
      <c r="E467" s="273">
        <v>202128</v>
      </c>
      <c r="F467" s="273">
        <v>202129</v>
      </c>
      <c r="G467" s="273">
        <v>202130</v>
      </c>
      <c r="H467" s="273">
        <v>202131</v>
      </c>
      <c r="I467" s="273">
        <v>202132</v>
      </c>
      <c r="J467" s="273">
        <v>202133</v>
      </c>
      <c r="K467" s="273">
        <v>202134</v>
      </c>
      <c r="L467" s="273">
        <v>202135</v>
      </c>
      <c r="M467" s="273">
        <v>202136</v>
      </c>
      <c r="N467" s="273">
        <v>202137</v>
      </c>
      <c r="O467" s="273">
        <v>202138</v>
      </c>
      <c r="P467" s="273">
        <v>202139</v>
      </c>
      <c r="Q467" s="273">
        <v>202140</v>
      </c>
      <c r="R467" s="273">
        <v>202141</v>
      </c>
      <c r="S467" s="273">
        <v>202142</v>
      </c>
      <c r="T467" s="273">
        <v>202143</v>
      </c>
      <c r="U467" s="273">
        <v>202144</v>
      </c>
      <c r="V467" s="273">
        <v>202145</v>
      </c>
      <c r="W467" s="273">
        <v>202146</v>
      </c>
      <c r="X467" s="273">
        <v>202147</v>
      </c>
      <c r="Y467" s="273">
        <v>202148</v>
      </c>
      <c r="Z467" s="273">
        <v>202149</v>
      </c>
      <c r="AA467" s="273">
        <v>202150</v>
      </c>
      <c r="AB467" s="273">
        <v>202151</v>
      </c>
      <c r="AC467" s="273">
        <v>202152</v>
      </c>
      <c r="AD467" s="418" t="s">
        <v>38</v>
      </c>
    </row>
    <row r="468" spans="1:30" ht="12.75">
      <c r="A468" s="113">
        <v>44412</v>
      </c>
      <c r="C468" s="419"/>
      <c r="D468" s="112">
        <v>44408</v>
      </c>
      <c r="E468" s="112">
        <v>44415</v>
      </c>
      <c r="F468" s="112">
        <v>44422</v>
      </c>
      <c r="G468" s="112">
        <v>44429</v>
      </c>
      <c r="H468" s="112">
        <v>44436</v>
      </c>
      <c r="I468" s="112">
        <v>44443</v>
      </c>
      <c r="J468" s="112">
        <v>44450</v>
      </c>
      <c r="K468" s="112">
        <v>44457</v>
      </c>
      <c r="L468" s="112">
        <v>44464</v>
      </c>
      <c r="M468" s="112">
        <v>44471</v>
      </c>
      <c r="N468" s="112">
        <v>44478</v>
      </c>
      <c r="O468" s="112">
        <v>44485</v>
      </c>
      <c r="P468" s="112">
        <v>44492</v>
      </c>
      <c r="Q468" s="112">
        <v>44499</v>
      </c>
      <c r="R468" s="112">
        <v>44506</v>
      </c>
      <c r="S468" s="112">
        <v>44513</v>
      </c>
      <c r="T468" s="112">
        <v>44520</v>
      </c>
      <c r="U468" s="112">
        <v>44527</v>
      </c>
      <c r="V468" s="112">
        <v>44534</v>
      </c>
      <c r="W468" s="112">
        <v>44541</v>
      </c>
      <c r="X468" s="112">
        <v>44548</v>
      </c>
      <c r="Y468" s="112">
        <v>44555</v>
      </c>
      <c r="Z468" s="112">
        <v>44562</v>
      </c>
      <c r="AA468" s="112">
        <v>44569</v>
      </c>
      <c r="AB468" s="112">
        <v>44576</v>
      </c>
      <c r="AC468" s="112">
        <v>44583</v>
      </c>
      <c r="AD468" s="419"/>
    </row>
    <row r="469" spans="1:30">
      <c r="C469" s="81" t="s">
        <v>191</v>
      </c>
      <c r="D469" s="85">
        <v>130</v>
      </c>
      <c r="E469" s="85">
        <v>123</v>
      </c>
      <c r="F469" s="85">
        <v>21</v>
      </c>
      <c r="G469" s="85">
        <v>50.99</v>
      </c>
      <c r="H469" s="85">
        <v>43.74</v>
      </c>
      <c r="I469" s="85">
        <v>47.66</v>
      </c>
      <c r="J469" s="82">
        <v>56.45</v>
      </c>
      <c r="K469" s="82">
        <v>25.19</v>
      </c>
      <c r="L469" s="82">
        <v>16.059999999999999</v>
      </c>
      <c r="M469" s="82">
        <v>39.83</v>
      </c>
      <c r="N469" s="82">
        <v>26.67</v>
      </c>
      <c r="O469" s="82">
        <v>34.65</v>
      </c>
      <c r="P469" s="82">
        <v>70.38</v>
      </c>
      <c r="Q469" s="82">
        <v>14.09</v>
      </c>
      <c r="R469" s="82">
        <v>9.66</v>
      </c>
      <c r="S469" s="82">
        <v>32.869999999999997</v>
      </c>
      <c r="T469" s="82">
        <v>1.91</v>
      </c>
      <c r="U469" s="82">
        <v>4.91</v>
      </c>
      <c r="V469" s="82">
        <v>0</v>
      </c>
      <c r="W469" s="82">
        <v>0.67</v>
      </c>
      <c r="X469" s="82">
        <v>0</v>
      </c>
      <c r="Y469" s="82">
        <v>0</v>
      </c>
      <c r="Z469" s="82">
        <v>0</v>
      </c>
      <c r="AA469" s="82">
        <v>0</v>
      </c>
      <c r="AB469" s="82">
        <v>0</v>
      </c>
      <c r="AC469" s="82">
        <v>0</v>
      </c>
      <c r="AD469" s="83">
        <v>749.72</v>
      </c>
    </row>
    <row r="470" spans="1:30">
      <c r="C470" s="81" t="s">
        <v>338</v>
      </c>
      <c r="D470" s="85">
        <v>93</v>
      </c>
      <c r="E470" s="85">
        <v>59</v>
      </c>
      <c r="F470" s="85">
        <v>66.27</v>
      </c>
      <c r="G470" s="85">
        <v>64.11</v>
      </c>
      <c r="H470" s="85">
        <v>118.82</v>
      </c>
      <c r="I470" s="85">
        <v>56.67</v>
      </c>
      <c r="J470" s="82">
        <v>92.32</v>
      </c>
      <c r="K470" s="82">
        <v>127.23</v>
      </c>
      <c r="L470" s="82">
        <v>96.86</v>
      </c>
      <c r="M470" s="82">
        <v>53.3</v>
      </c>
      <c r="N470" s="82">
        <v>43.26</v>
      </c>
      <c r="O470" s="82">
        <v>86.74</v>
      </c>
      <c r="P470" s="82">
        <v>61.92</v>
      </c>
      <c r="Q470" s="82">
        <v>23.93</v>
      </c>
      <c r="R470" s="82">
        <v>50.15</v>
      </c>
      <c r="S470" s="82">
        <v>27.14</v>
      </c>
      <c r="T470" s="82">
        <v>25.71</v>
      </c>
      <c r="U470" s="82">
        <v>61.17</v>
      </c>
      <c r="V470" s="82">
        <v>59.64</v>
      </c>
      <c r="W470" s="82">
        <v>50.9</v>
      </c>
      <c r="X470" s="82">
        <v>41.62</v>
      </c>
      <c r="Y470" s="82">
        <v>23.65</v>
      </c>
      <c r="Z470" s="82">
        <v>30.46</v>
      </c>
      <c r="AA470" s="82">
        <v>7.52</v>
      </c>
      <c r="AB470" s="82">
        <v>4.7300000000000004</v>
      </c>
      <c r="AC470" s="82">
        <v>16.79</v>
      </c>
      <c r="AD470" s="83">
        <v>1442.89</v>
      </c>
    </row>
    <row r="471" spans="1:30">
      <c r="C471" s="81" t="s">
        <v>34</v>
      </c>
      <c r="D471" s="85">
        <v>74</v>
      </c>
      <c r="E471" s="85">
        <v>141</v>
      </c>
      <c r="F471" s="85">
        <v>40.659999999999997</v>
      </c>
      <c r="G471" s="85">
        <v>57.84</v>
      </c>
      <c r="H471" s="85">
        <v>86.43</v>
      </c>
      <c r="I471" s="85">
        <v>63.87</v>
      </c>
      <c r="J471" s="82">
        <v>74.67</v>
      </c>
      <c r="K471" s="82">
        <v>48.15</v>
      </c>
      <c r="L471" s="82">
        <v>86.06</v>
      </c>
      <c r="M471" s="82">
        <v>53.37</v>
      </c>
      <c r="N471" s="82">
        <v>96.35</v>
      </c>
      <c r="O471" s="82">
        <v>86.32</v>
      </c>
      <c r="P471" s="82">
        <v>91.38</v>
      </c>
      <c r="Q471" s="82">
        <v>50.99</v>
      </c>
      <c r="R471" s="82">
        <v>70.42</v>
      </c>
      <c r="S471" s="82">
        <v>57.89</v>
      </c>
      <c r="T471" s="82">
        <v>38.53</v>
      </c>
      <c r="U471" s="82">
        <v>33.17</v>
      </c>
      <c r="V471" s="82">
        <v>43.57</v>
      </c>
      <c r="W471" s="82">
        <v>32.200000000000003</v>
      </c>
      <c r="X471" s="82">
        <v>31.58</v>
      </c>
      <c r="Y471" s="82">
        <v>21.12</v>
      </c>
      <c r="Z471" s="82">
        <v>12.02</v>
      </c>
      <c r="AA471" s="82">
        <v>9.6300000000000008</v>
      </c>
      <c r="AB471" s="82">
        <v>7.79</v>
      </c>
      <c r="AC471" s="82">
        <v>7.88</v>
      </c>
      <c r="AD471" s="83">
        <v>1416.89</v>
      </c>
    </row>
    <row r="472" spans="1:30">
      <c r="C472" s="81" t="s">
        <v>470</v>
      </c>
      <c r="D472" s="85">
        <v>42</v>
      </c>
      <c r="E472" s="85">
        <v>89</v>
      </c>
      <c r="F472" s="85">
        <v>15.12</v>
      </c>
      <c r="G472" s="85">
        <v>42.5</v>
      </c>
      <c r="H472" s="85">
        <v>46.58</v>
      </c>
      <c r="I472" s="85">
        <v>28.57</v>
      </c>
      <c r="J472" s="82">
        <v>48.64</v>
      </c>
      <c r="K472" s="82">
        <v>24.3</v>
      </c>
      <c r="L472" s="82">
        <v>75.28</v>
      </c>
      <c r="M472" s="82">
        <v>51.67</v>
      </c>
      <c r="N472" s="82">
        <v>38.51</v>
      </c>
      <c r="O472" s="82">
        <v>26.99</v>
      </c>
      <c r="P472" s="82">
        <v>16.18</v>
      </c>
      <c r="Q472" s="82">
        <v>11.01</v>
      </c>
      <c r="R472" s="82">
        <v>21.71</v>
      </c>
      <c r="S472" s="82">
        <v>17.440000000000001</v>
      </c>
      <c r="T472" s="82">
        <v>20.440000000000001</v>
      </c>
      <c r="U472" s="82">
        <v>24.72</v>
      </c>
      <c r="V472" s="82">
        <v>38.630000000000003</v>
      </c>
      <c r="W472" s="82">
        <v>16.079999999999998</v>
      </c>
      <c r="X472" s="82">
        <v>29.1</v>
      </c>
      <c r="Y472" s="82">
        <v>28.37</v>
      </c>
      <c r="Z472" s="82">
        <v>8.16</v>
      </c>
      <c r="AA472" s="82">
        <v>5.7</v>
      </c>
      <c r="AB472" s="82">
        <v>9.2799999999999994</v>
      </c>
      <c r="AC472" s="82">
        <v>0.67</v>
      </c>
      <c r="AD472" s="83">
        <v>776.67</v>
      </c>
    </row>
    <row r="473" spans="1:30">
      <c r="C473" s="81" t="s">
        <v>400</v>
      </c>
      <c r="D473" s="85">
        <v>35</v>
      </c>
      <c r="E473" s="85">
        <v>22</v>
      </c>
      <c r="F473" s="85">
        <v>11.89</v>
      </c>
      <c r="G473" s="85">
        <v>7.98</v>
      </c>
      <c r="H473" s="85">
        <v>11.91</v>
      </c>
      <c r="I473" s="85">
        <v>8.1300000000000008</v>
      </c>
      <c r="J473" s="82">
        <v>8.98</v>
      </c>
      <c r="K473" s="82">
        <v>15.08</v>
      </c>
      <c r="L473" s="82">
        <v>34.93</v>
      </c>
      <c r="M473" s="82">
        <v>7.16</v>
      </c>
      <c r="N473" s="82">
        <v>2.41</v>
      </c>
      <c r="O473" s="82">
        <v>10.81</v>
      </c>
      <c r="P473" s="82">
        <v>8</v>
      </c>
      <c r="Q473" s="82">
        <v>15.73</v>
      </c>
      <c r="R473" s="82">
        <v>7.38</v>
      </c>
      <c r="S473" s="82">
        <v>5.15</v>
      </c>
      <c r="T473" s="82">
        <v>6.49</v>
      </c>
      <c r="U473" s="82">
        <v>7.26</v>
      </c>
      <c r="V473" s="82">
        <v>24.55</v>
      </c>
      <c r="W473" s="82">
        <v>7.04</v>
      </c>
      <c r="X473" s="82">
        <v>6.11</v>
      </c>
      <c r="Y473" s="82">
        <v>4.33</v>
      </c>
      <c r="Z473" s="82">
        <v>1.97</v>
      </c>
      <c r="AA473" s="82">
        <v>4.8499999999999996</v>
      </c>
      <c r="AB473" s="82">
        <v>1</v>
      </c>
      <c r="AC473" s="82">
        <v>1.98</v>
      </c>
      <c r="AD473" s="83">
        <v>278.14</v>
      </c>
    </row>
    <row r="474" spans="1:30">
      <c r="C474" s="81" t="s">
        <v>40</v>
      </c>
      <c r="D474" s="85">
        <v>33</v>
      </c>
      <c r="E474" s="85">
        <v>52</v>
      </c>
      <c r="F474" s="85">
        <v>104.59</v>
      </c>
      <c r="G474" s="85">
        <v>86.37</v>
      </c>
      <c r="H474" s="85">
        <v>67.72</v>
      </c>
      <c r="I474" s="82">
        <v>52</v>
      </c>
      <c r="J474" s="82">
        <v>77.63</v>
      </c>
      <c r="K474" s="82">
        <v>116.94</v>
      </c>
      <c r="L474" s="82">
        <v>97.01</v>
      </c>
      <c r="M474" s="82">
        <v>71.86</v>
      </c>
      <c r="N474" s="82">
        <v>54.41</v>
      </c>
      <c r="O474" s="82">
        <v>35.4</v>
      </c>
      <c r="P474" s="82">
        <v>38.1</v>
      </c>
      <c r="Q474" s="82">
        <v>40.869999999999997</v>
      </c>
      <c r="R474" s="82">
        <v>113.44</v>
      </c>
      <c r="S474" s="82">
        <v>50.1</v>
      </c>
      <c r="T474" s="82">
        <v>44.02</v>
      </c>
      <c r="U474" s="82">
        <v>43.51</v>
      </c>
      <c r="V474" s="82">
        <v>32.4</v>
      </c>
      <c r="W474" s="82">
        <v>22.47</v>
      </c>
      <c r="X474" s="82">
        <v>10.81</v>
      </c>
      <c r="Y474" s="82">
        <v>8.85</v>
      </c>
      <c r="Z474" s="82">
        <v>3.89</v>
      </c>
      <c r="AA474" s="82">
        <v>5.26</v>
      </c>
      <c r="AB474" s="82">
        <v>5.74</v>
      </c>
      <c r="AC474" s="82">
        <v>4.49</v>
      </c>
      <c r="AD474" s="83">
        <v>1272.8800000000001</v>
      </c>
    </row>
    <row r="475" spans="1:30">
      <c r="C475" s="81" t="s">
        <v>39</v>
      </c>
      <c r="D475" s="85">
        <v>10</v>
      </c>
      <c r="E475" s="85">
        <v>15</v>
      </c>
      <c r="F475" s="85">
        <v>72.66</v>
      </c>
      <c r="G475" s="82">
        <v>20.2</v>
      </c>
      <c r="H475" s="85">
        <v>17.18</v>
      </c>
      <c r="I475" s="82">
        <v>37.229999999999997</v>
      </c>
      <c r="J475" s="82">
        <v>63.58</v>
      </c>
      <c r="K475" s="82">
        <v>26.86</v>
      </c>
      <c r="L475" s="82">
        <v>25.93</v>
      </c>
      <c r="M475" s="82">
        <v>51.49</v>
      </c>
      <c r="N475" s="82">
        <v>13.91</v>
      </c>
      <c r="O475" s="82">
        <v>9.7799999999999994</v>
      </c>
      <c r="P475" s="82">
        <v>7.12</v>
      </c>
      <c r="Q475" s="82">
        <v>5.04</v>
      </c>
      <c r="R475" s="82">
        <v>4.5199999999999996</v>
      </c>
      <c r="S475" s="82">
        <v>0</v>
      </c>
      <c r="T475" s="82">
        <v>0.01</v>
      </c>
      <c r="U475" s="82">
        <v>0.76</v>
      </c>
      <c r="V475" s="82">
        <v>0.09</v>
      </c>
      <c r="W475" s="82">
        <v>0</v>
      </c>
      <c r="X475" s="82">
        <v>0</v>
      </c>
      <c r="Y475" s="82">
        <v>0</v>
      </c>
      <c r="Z475" s="82">
        <v>0.38</v>
      </c>
      <c r="AA475" s="82">
        <v>0</v>
      </c>
      <c r="AB475" s="82">
        <v>0</v>
      </c>
      <c r="AC475" s="82">
        <v>0</v>
      </c>
      <c r="AD475" s="83">
        <v>381.72</v>
      </c>
    </row>
    <row r="476" spans="1:30">
      <c r="C476" s="81" t="s">
        <v>41</v>
      </c>
      <c r="D476" s="85">
        <v>4</v>
      </c>
      <c r="E476" s="85">
        <v>1</v>
      </c>
      <c r="F476" s="82">
        <v>0</v>
      </c>
      <c r="G476" s="82">
        <v>0.14000000000000001</v>
      </c>
      <c r="H476" s="82">
        <v>9.89</v>
      </c>
      <c r="I476" s="82">
        <v>4.47</v>
      </c>
      <c r="J476" s="82">
        <v>2.29</v>
      </c>
      <c r="K476" s="82">
        <v>23.91</v>
      </c>
      <c r="L476" s="82">
        <v>0.33</v>
      </c>
      <c r="M476" s="82">
        <v>3.85</v>
      </c>
      <c r="N476" s="82">
        <v>0.56999999999999995</v>
      </c>
      <c r="O476" s="82">
        <v>2.4900000000000002</v>
      </c>
      <c r="P476" s="82">
        <v>2.93</v>
      </c>
      <c r="Q476" s="82">
        <v>5.87</v>
      </c>
      <c r="R476" s="82">
        <v>1.29</v>
      </c>
      <c r="S476" s="82">
        <v>3.01</v>
      </c>
      <c r="T476" s="82">
        <v>7.43</v>
      </c>
      <c r="U476" s="82">
        <v>0.14000000000000001</v>
      </c>
      <c r="V476" s="82">
        <v>0.89</v>
      </c>
      <c r="W476" s="82">
        <v>0</v>
      </c>
      <c r="X476" s="82">
        <v>0.61</v>
      </c>
      <c r="Y476" s="82">
        <v>0</v>
      </c>
      <c r="Z476" s="82">
        <v>0.31</v>
      </c>
      <c r="AA476" s="82">
        <v>0</v>
      </c>
      <c r="AB476" s="82">
        <v>0.31</v>
      </c>
      <c r="AC476" s="82">
        <v>0</v>
      </c>
      <c r="AD476" s="83">
        <v>75.72</v>
      </c>
    </row>
    <row r="477" spans="1:30">
      <c r="C477" s="81" t="s">
        <v>42</v>
      </c>
      <c r="D477" s="85">
        <v>1</v>
      </c>
      <c r="E477" s="82">
        <v>0</v>
      </c>
      <c r="F477" s="85">
        <v>1.01</v>
      </c>
      <c r="G477" s="85">
        <v>1.05</v>
      </c>
      <c r="H477" s="85">
        <v>1.33</v>
      </c>
      <c r="I477" s="82">
        <v>0.41</v>
      </c>
      <c r="J477" s="82">
        <v>0.32</v>
      </c>
      <c r="K477" s="82">
        <v>0.1</v>
      </c>
      <c r="L477" s="82">
        <v>0.86</v>
      </c>
      <c r="M477" s="82">
        <v>0.78</v>
      </c>
      <c r="N477" s="82">
        <v>0.84</v>
      </c>
      <c r="O477" s="82">
        <v>0.26</v>
      </c>
      <c r="P477" s="82">
        <v>0</v>
      </c>
      <c r="Q477" s="82">
        <v>0</v>
      </c>
      <c r="R477" s="82">
        <v>0.63</v>
      </c>
      <c r="S477" s="82">
        <v>0</v>
      </c>
      <c r="T477" s="82">
        <v>0</v>
      </c>
      <c r="U477" s="82">
        <v>0</v>
      </c>
      <c r="V477" s="82">
        <v>0</v>
      </c>
      <c r="W477" s="82">
        <v>0.85</v>
      </c>
      <c r="X477" s="82">
        <v>0</v>
      </c>
      <c r="Y477" s="82">
        <v>0</v>
      </c>
      <c r="Z477" s="82">
        <v>0</v>
      </c>
      <c r="AA477" s="82">
        <v>0.73</v>
      </c>
      <c r="AB477" s="82">
        <v>0</v>
      </c>
      <c r="AC477" s="82">
        <v>0</v>
      </c>
      <c r="AD477" s="83">
        <v>10.17</v>
      </c>
    </row>
    <row r="478" spans="1:30">
      <c r="C478" s="81" t="s">
        <v>401</v>
      </c>
      <c r="D478" s="85">
        <v>1</v>
      </c>
      <c r="E478" s="82">
        <v>0</v>
      </c>
      <c r="F478" s="82">
        <v>0.19</v>
      </c>
      <c r="G478" s="82">
        <v>1.1200000000000001</v>
      </c>
      <c r="H478" s="82">
        <v>0</v>
      </c>
      <c r="I478" s="82">
        <v>7.0000000000000007E-2</v>
      </c>
      <c r="J478" s="82">
        <v>0</v>
      </c>
      <c r="K478" s="82">
        <v>0</v>
      </c>
      <c r="L478" s="82">
        <v>0</v>
      </c>
      <c r="M478" s="82">
        <v>2.06</v>
      </c>
      <c r="N478" s="82">
        <v>0.02</v>
      </c>
      <c r="O478" s="82">
        <v>0</v>
      </c>
      <c r="P478" s="82">
        <v>0.02</v>
      </c>
      <c r="Q478" s="82">
        <v>0.02</v>
      </c>
      <c r="R478" s="82">
        <v>0.35</v>
      </c>
      <c r="S478" s="82">
        <v>1.84</v>
      </c>
      <c r="T478" s="82">
        <v>0.04</v>
      </c>
      <c r="U478" s="82">
        <v>0</v>
      </c>
      <c r="V478" s="82">
        <v>0.02</v>
      </c>
      <c r="W478" s="82">
        <v>0</v>
      </c>
      <c r="X478" s="82">
        <v>0</v>
      </c>
      <c r="Y478" s="82">
        <v>0</v>
      </c>
      <c r="Z478" s="82">
        <v>0</v>
      </c>
      <c r="AA478" s="82">
        <v>0.04</v>
      </c>
      <c r="AB478" s="82">
        <v>0.09</v>
      </c>
      <c r="AC478" s="82">
        <v>0.13</v>
      </c>
      <c r="AD478" s="83">
        <v>7.02</v>
      </c>
    </row>
    <row r="479" spans="1:30">
      <c r="C479" s="81" t="s">
        <v>402</v>
      </c>
      <c r="D479" s="85">
        <v>1</v>
      </c>
      <c r="E479" s="82">
        <v>0</v>
      </c>
      <c r="F479" s="82">
        <v>0.12</v>
      </c>
      <c r="G479" s="82">
        <v>1.1599999999999999</v>
      </c>
      <c r="H479" s="82">
        <v>0</v>
      </c>
      <c r="I479" s="82">
        <v>0.06</v>
      </c>
      <c r="J479" s="82">
        <v>0</v>
      </c>
      <c r="K479" s="82">
        <v>0.03</v>
      </c>
      <c r="L479" s="82">
        <v>0</v>
      </c>
      <c r="M479" s="82">
        <v>2.4300000000000002</v>
      </c>
      <c r="N479" s="82">
        <v>0</v>
      </c>
      <c r="O479" s="82">
        <v>0.18</v>
      </c>
      <c r="P479" s="82">
        <v>0</v>
      </c>
      <c r="Q479" s="82">
        <v>0</v>
      </c>
      <c r="R479" s="82">
        <v>1.08</v>
      </c>
      <c r="S479" s="82">
        <v>1.28</v>
      </c>
      <c r="T479" s="82">
        <v>0</v>
      </c>
      <c r="U479" s="82">
        <v>0.02</v>
      </c>
      <c r="V479" s="82">
        <v>0</v>
      </c>
      <c r="W479" s="82">
        <v>0</v>
      </c>
      <c r="X479" s="82">
        <v>0</v>
      </c>
      <c r="Y479" s="82">
        <v>0</v>
      </c>
      <c r="Z479" s="82">
        <v>0</v>
      </c>
      <c r="AA479" s="82">
        <v>0</v>
      </c>
      <c r="AB479" s="82">
        <v>0</v>
      </c>
      <c r="AC479" s="82">
        <v>0</v>
      </c>
      <c r="AD479" s="83">
        <v>7.37</v>
      </c>
    </row>
    <row r="480" spans="1:30">
      <c r="C480" s="81" t="s">
        <v>345</v>
      </c>
      <c r="D480" s="82">
        <v>0</v>
      </c>
      <c r="E480" s="82">
        <v>0</v>
      </c>
      <c r="F480" s="82">
        <v>0.01</v>
      </c>
      <c r="G480" s="82">
        <v>0</v>
      </c>
      <c r="H480" s="82">
        <v>1.07</v>
      </c>
      <c r="I480" s="82">
        <v>0.28999999999999998</v>
      </c>
      <c r="J480" s="82">
        <v>0.64</v>
      </c>
      <c r="K480" s="82">
        <v>4.32</v>
      </c>
      <c r="L480" s="82">
        <v>0.73</v>
      </c>
      <c r="M480" s="82">
        <v>4.1500000000000004</v>
      </c>
      <c r="N480" s="82">
        <v>7.94</v>
      </c>
      <c r="O480" s="82">
        <v>6.06</v>
      </c>
      <c r="P480" s="82">
        <v>9.52</v>
      </c>
      <c r="Q480" s="82">
        <v>3.56</v>
      </c>
      <c r="R480" s="82">
        <v>0.87</v>
      </c>
      <c r="S480" s="82">
        <v>4.3099999999999996</v>
      </c>
      <c r="T480" s="82">
        <v>0.51</v>
      </c>
      <c r="U480" s="82">
        <v>0</v>
      </c>
      <c r="V480" s="82">
        <v>0</v>
      </c>
      <c r="W480" s="82">
        <v>0.95</v>
      </c>
      <c r="X480" s="82">
        <v>0.14000000000000001</v>
      </c>
      <c r="Y480" s="82">
        <v>7.0000000000000007E-2</v>
      </c>
      <c r="Z480" s="82">
        <v>0</v>
      </c>
      <c r="AA480" s="82">
        <v>0</v>
      </c>
      <c r="AB480" s="82">
        <v>0</v>
      </c>
      <c r="AC480" s="82">
        <v>0.14000000000000001</v>
      </c>
      <c r="AD480" s="83">
        <v>45.29</v>
      </c>
    </row>
    <row r="481" spans="1:30">
      <c r="C481" s="81" t="s">
        <v>410</v>
      </c>
      <c r="D481" s="82">
        <v>0</v>
      </c>
      <c r="E481" s="82">
        <v>0</v>
      </c>
      <c r="F481" s="82">
        <v>0</v>
      </c>
      <c r="G481" s="82">
        <v>0</v>
      </c>
      <c r="H481" s="82">
        <v>0</v>
      </c>
      <c r="I481" s="82">
        <v>0</v>
      </c>
      <c r="J481" s="82">
        <v>0.2</v>
      </c>
      <c r="K481" s="82">
        <v>0</v>
      </c>
      <c r="L481" s="82">
        <v>0</v>
      </c>
      <c r="M481" s="82">
        <v>0</v>
      </c>
      <c r="N481" s="82">
        <v>0</v>
      </c>
      <c r="O481" s="82">
        <v>0</v>
      </c>
      <c r="P481" s="82">
        <v>0</v>
      </c>
      <c r="Q481" s="82">
        <v>0.03</v>
      </c>
      <c r="R481" s="82">
        <v>0</v>
      </c>
      <c r="S481" s="82">
        <v>0</v>
      </c>
      <c r="T481" s="82">
        <v>0</v>
      </c>
      <c r="U481" s="82">
        <v>0</v>
      </c>
      <c r="V481" s="82">
        <v>0</v>
      </c>
      <c r="W481" s="82">
        <v>0</v>
      </c>
      <c r="X481" s="82">
        <v>5.91</v>
      </c>
      <c r="Y481" s="82">
        <v>0</v>
      </c>
      <c r="Z481" s="82">
        <v>0</v>
      </c>
      <c r="AA481" s="82">
        <v>0</v>
      </c>
      <c r="AB481" s="82">
        <v>0</v>
      </c>
      <c r="AC481" s="82">
        <v>0</v>
      </c>
      <c r="AD481" s="83">
        <v>6.14</v>
      </c>
    </row>
    <row r="482" spans="1:30">
      <c r="C482" s="84" t="s">
        <v>38</v>
      </c>
      <c r="D482" s="83">
        <v>424</v>
      </c>
      <c r="E482" s="83">
        <v>502</v>
      </c>
      <c r="F482" s="83">
        <v>333.53</v>
      </c>
      <c r="G482" s="83">
        <v>333.46</v>
      </c>
      <c r="H482" s="83">
        <v>404.66</v>
      </c>
      <c r="I482" s="83">
        <v>299.42</v>
      </c>
      <c r="J482" s="83">
        <v>425.73</v>
      </c>
      <c r="K482" s="83">
        <v>412.12</v>
      </c>
      <c r="L482" s="83">
        <v>434.05</v>
      </c>
      <c r="M482" s="83">
        <v>341.96</v>
      </c>
      <c r="N482" s="83">
        <v>284.89999999999998</v>
      </c>
      <c r="O482" s="83">
        <v>299.67</v>
      </c>
      <c r="P482" s="83">
        <v>305.55</v>
      </c>
      <c r="Q482" s="83">
        <v>171.15</v>
      </c>
      <c r="R482" s="83">
        <v>281.51</v>
      </c>
      <c r="S482" s="83">
        <v>201.03</v>
      </c>
      <c r="T482" s="83">
        <v>145.09</v>
      </c>
      <c r="U482" s="83">
        <v>175.65</v>
      </c>
      <c r="V482" s="83">
        <v>199.79</v>
      </c>
      <c r="W482" s="83">
        <v>131.16</v>
      </c>
      <c r="X482" s="83">
        <v>125.89</v>
      </c>
      <c r="Y482" s="83">
        <v>86.38</v>
      </c>
      <c r="Z482" s="83">
        <v>57.19</v>
      </c>
      <c r="AA482" s="83">
        <v>33.729999999999997</v>
      </c>
      <c r="AB482" s="83">
        <v>28.94</v>
      </c>
      <c r="AC482" s="83">
        <v>32.090000000000003</v>
      </c>
      <c r="AD482" s="83">
        <v>6470.62</v>
      </c>
    </row>
    <row r="484" spans="1:30">
      <c r="D484" s="55">
        <f>D470+D472</f>
        <v>135</v>
      </c>
      <c r="E484" s="55">
        <f t="shared" ref="E484:T484" si="19">E470+E472</f>
        <v>148</v>
      </c>
      <c r="F484" s="55">
        <f t="shared" si="19"/>
        <v>81.39</v>
      </c>
      <c r="G484" s="55">
        <f t="shared" si="19"/>
        <v>106.61</v>
      </c>
      <c r="H484" s="55">
        <f t="shared" si="19"/>
        <v>165.39999999999998</v>
      </c>
      <c r="I484" s="55">
        <f t="shared" si="19"/>
        <v>85.240000000000009</v>
      </c>
      <c r="J484" s="55">
        <f t="shared" si="19"/>
        <v>140.95999999999998</v>
      </c>
      <c r="K484" s="55">
        <f t="shared" si="19"/>
        <v>151.53</v>
      </c>
      <c r="L484" s="55">
        <f t="shared" si="19"/>
        <v>172.14</v>
      </c>
      <c r="M484" s="55">
        <f t="shared" si="19"/>
        <v>104.97</v>
      </c>
      <c r="N484" s="55">
        <f t="shared" si="19"/>
        <v>81.77</v>
      </c>
      <c r="O484" s="55">
        <f t="shared" si="19"/>
        <v>113.72999999999999</v>
      </c>
      <c r="P484" s="55">
        <f t="shared" si="19"/>
        <v>78.099999999999994</v>
      </c>
      <c r="Q484" s="55">
        <f t="shared" si="19"/>
        <v>34.94</v>
      </c>
      <c r="R484" s="55">
        <f t="shared" si="19"/>
        <v>71.86</v>
      </c>
      <c r="S484" s="55">
        <f t="shared" si="19"/>
        <v>44.58</v>
      </c>
      <c r="T484" s="55">
        <f t="shared" si="19"/>
        <v>46.150000000000006</v>
      </c>
    </row>
    <row r="486" spans="1:30" ht="12.75">
      <c r="C486" s="418" t="s">
        <v>37</v>
      </c>
      <c r="D486" s="274">
        <v>202131</v>
      </c>
      <c r="E486" s="274">
        <v>202132</v>
      </c>
      <c r="F486" s="274">
        <v>202133</v>
      </c>
      <c r="G486" s="274">
        <v>202134</v>
      </c>
      <c r="H486" s="274">
        <v>202135</v>
      </c>
      <c r="I486" s="274">
        <v>202136</v>
      </c>
      <c r="J486" s="274">
        <v>202137</v>
      </c>
      <c r="K486" s="274">
        <v>202138</v>
      </c>
      <c r="L486" s="274">
        <v>202139</v>
      </c>
      <c r="M486" s="274">
        <v>202140</v>
      </c>
      <c r="N486" s="274">
        <v>202141</v>
      </c>
      <c r="O486" s="274">
        <v>202142</v>
      </c>
      <c r="P486" s="274">
        <v>202143</v>
      </c>
      <c r="Q486" s="274">
        <v>202144</v>
      </c>
      <c r="R486" s="274">
        <v>202145</v>
      </c>
      <c r="S486" s="274">
        <v>202146</v>
      </c>
      <c r="T486" s="274">
        <v>202147</v>
      </c>
      <c r="U486" s="274">
        <v>202148</v>
      </c>
      <c r="V486" s="274">
        <v>202149</v>
      </c>
      <c r="W486" s="274">
        <v>202150</v>
      </c>
      <c r="X486" s="274">
        <v>202151</v>
      </c>
      <c r="Y486" s="274">
        <v>202152</v>
      </c>
      <c r="Z486" s="274">
        <v>202201</v>
      </c>
      <c r="AA486" s="274">
        <v>202202</v>
      </c>
      <c r="AB486" s="274">
        <v>202203</v>
      </c>
      <c r="AC486" s="274">
        <v>202204</v>
      </c>
      <c r="AD486" s="418" t="s">
        <v>38</v>
      </c>
    </row>
    <row r="487" spans="1:30" ht="12.75">
      <c r="A487" s="113">
        <v>44440</v>
      </c>
      <c r="C487" s="419"/>
      <c r="D487" s="112">
        <v>44436</v>
      </c>
      <c r="E487" s="112">
        <v>44443</v>
      </c>
      <c r="F487" s="112">
        <v>44450</v>
      </c>
      <c r="G487" s="112">
        <v>44457</v>
      </c>
      <c r="H487" s="112">
        <v>44464</v>
      </c>
      <c r="I487" s="112">
        <v>44471</v>
      </c>
      <c r="J487" s="112">
        <v>44478</v>
      </c>
      <c r="K487" s="112">
        <v>44485</v>
      </c>
      <c r="L487" s="112">
        <v>44492</v>
      </c>
      <c r="M487" s="112">
        <v>44499</v>
      </c>
      <c r="N487" s="112">
        <v>44506</v>
      </c>
      <c r="O487" s="112">
        <v>44513</v>
      </c>
      <c r="P487" s="112">
        <v>44520</v>
      </c>
      <c r="Q487" s="112">
        <v>44527</v>
      </c>
      <c r="R487" s="112">
        <v>44534</v>
      </c>
      <c r="S487" s="112">
        <v>44541</v>
      </c>
      <c r="T487" s="112">
        <v>44548</v>
      </c>
      <c r="U487" s="112">
        <v>44555</v>
      </c>
      <c r="V487" s="112">
        <v>44562</v>
      </c>
      <c r="W487" s="112">
        <v>44569</v>
      </c>
      <c r="X487" s="112">
        <v>44576</v>
      </c>
      <c r="Y487" s="112">
        <v>44583</v>
      </c>
      <c r="Z487" s="112">
        <v>44590</v>
      </c>
      <c r="AA487" s="112">
        <v>44597</v>
      </c>
      <c r="AB487" s="112">
        <v>44604</v>
      </c>
      <c r="AC487" s="112">
        <v>44611</v>
      </c>
      <c r="AD487" s="419"/>
    </row>
    <row r="488" spans="1:30">
      <c r="C488" s="81" t="s">
        <v>338</v>
      </c>
      <c r="D488" s="85">
        <v>148</v>
      </c>
      <c r="E488" s="85">
        <v>47</v>
      </c>
      <c r="F488" s="85">
        <v>63.29</v>
      </c>
      <c r="G488" s="85">
        <v>48.16</v>
      </c>
      <c r="H488" s="85">
        <v>62.56</v>
      </c>
      <c r="I488" s="85">
        <v>63.93</v>
      </c>
      <c r="J488" s="85">
        <v>62.93</v>
      </c>
      <c r="K488" s="82">
        <v>54.6</v>
      </c>
      <c r="L488" s="82">
        <v>176.74</v>
      </c>
      <c r="M488" s="82">
        <v>38.700000000000003</v>
      </c>
      <c r="N488" s="82">
        <v>35.21</v>
      </c>
      <c r="O488" s="82">
        <v>41.16</v>
      </c>
      <c r="P488" s="82">
        <v>31.96</v>
      </c>
      <c r="Q488" s="82">
        <v>56.49</v>
      </c>
      <c r="R488" s="82">
        <v>58</v>
      </c>
      <c r="S488" s="82">
        <v>47.8</v>
      </c>
      <c r="T488" s="82">
        <v>44.58</v>
      </c>
      <c r="U488" s="82">
        <v>25.06</v>
      </c>
      <c r="V488" s="82">
        <v>44.77</v>
      </c>
      <c r="W488" s="82">
        <v>34.020000000000003</v>
      </c>
      <c r="X488" s="82">
        <v>14.67</v>
      </c>
      <c r="Y488" s="82">
        <v>30.95</v>
      </c>
      <c r="Z488" s="82">
        <v>17.850000000000001</v>
      </c>
      <c r="AA488" s="82">
        <v>20.27</v>
      </c>
      <c r="AB488" s="82">
        <v>9.26</v>
      </c>
      <c r="AC488" s="82">
        <v>6.87</v>
      </c>
      <c r="AD488" s="83">
        <v>1284.8499999999999</v>
      </c>
    </row>
    <row r="489" spans="1:30">
      <c r="C489" s="81" t="s">
        <v>34</v>
      </c>
      <c r="D489" s="85">
        <v>89</v>
      </c>
      <c r="E489" s="85">
        <v>50</v>
      </c>
      <c r="F489" s="85">
        <v>59.89</v>
      </c>
      <c r="G489" s="85">
        <v>80.73</v>
      </c>
      <c r="H489" s="85">
        <v>85.13</v>
      </c>
      <c r="I489" s="85">
        <v>67.34</v>
      </c>
      <c r="J489" s="85">
        <v>107.54</v>
      </c>
      <c r="K489" s="82">
        <v>83.13</v>
      </c>
      <c r="L489" s="82">
        <v>74.319999999999993</v>
      </c>
      <c r="M489" s="82">
        <v>42.9</v>
      </c>
      <c r="N489" s="82">
        <v>64.599999999999994</v>
      </c>
      <c r="O489" s="82">
        <v>57.03</v>
      </c>
      <c r="P489" s="82">
        <v>35.299999999999997</v>
      </c>
      <c r="Q489" s="82">
        <v>47.61</v>
      </c>
      <c r="R489" s="82">
        <v>57.57</v>
      </c>
      <c r="S489" s="82">
        <v>31.78</v>
      </c>
      <c r="T489" s="82">
        <v>34.82</v>
      </c>
      <c r="U489" s="82">
        <v>28.45</v>
      </c>
      <c r="V489" s="82">
        <v>25.26</v>
      </c>
      <c r="W489" s="82">
        <v>23.28</v>
      </c>
      <c r="X489" s="82">
        <v>7.19</v>
      </c>
      <c r="Y489" s="82">
        <v>10.54</v>
      </c>
      <c r="Z489" s="82">
        <v>14.08</v>
      </c>
      <c r="AA489" s="82">
        <v>9.26</v>
      </c>
      <c r="AB489" s="82">
        <v>18.91</v>
      </c>
      <c r="AC489" s="82">
        <v>13.27</v>
      </c>
      <c r="AD489" s="83">
        <v>1218.94</v>
      </c>
    </row>
    <row r="490" spans="1:30">
      <c r="C490" s="81" t="s">
        <v>470</v>
      </c>
      <c r="D490" s="85">
        <v>63</v>
      </c>
      <c r="E490" s="85">
        <v>21</v>
      </c>
      <c r="F490" s="85">
        <v>20.11</v>
      </c>
      <c r="G490" s="85">
        <v>34.81</v>
      </c>
      <c r="H490" s="85">
        <v>74.83</v>
      </c>
      <c r="I490" s="85">
        <v>56.07</v>
      </c>
      <c r="J490" s="82">
        <v>54.35</v>
      </c>
      <c r="K490" s="82">
        <v>35.56</v>
      </c>
      <c r="L490" s="82">
        <v>12.37</v>
      </c>
      <c r="M490" s="82">
        <v>9.9600000000000009</v>
      </c>
      <c r="N490" s="82">
        <v>19.73</v>
      </c>
      <c r="O490" s="82">
        <v>16.190000000000001</v>
      </c>
      <c r="P490" s="82">
        <v>16.14</v>
      </c>
      <c r="Q490" s="82">
        <v>21.36</v>
      </c>
      <c r="R490" s="82">
        <v>45.09</v>
      </c>
      <c r="S490" s="82">
        <v>16.72</v>
      </c>
      <c r="T490" s="82">
        <v>33.54</v>
      </c>
      <c r="U490" s="82">
        <v>28.51</v>
      </c>
      <c r="V490" s="82">
        <v>9.5</v>
      </c>
      <c r="W490" s="82">
        <v>11.38</v>
      </c>
      <c r="X490" s="82">
        <v>13.15</v>
      </c>
      <c r="Y490" s="82">
        <v>2.58</v>
      </c>
      <c r="Z490" s="82">
        <v>4.4000000000000004</v>
      </c>
      <c r="AA490" s="82">
        <v>10.32</v>
      </c>
      <c r="AB490" s="82">
        <v>2.66</v>
      </c>
      <c r="AC490" s="82">
        <v>1.85</v>
      </c>
      <c r="AD490" s="83">
        <v>635.16999999999996</v>
      </c>
    </row>
    <row r="491" spans="1:30">
      <c r="C491" s="81" t="s">
        <v>191</v>
      </c>
      <c r="D491" s="85">
        <v>55</v>
      </c>
      <c r="E491" s="85">
        <v>17</v>
      </c>
      <c r="F491" s="85">
        <v>83</v>
      </c>
      <c r="G491" s="85">
        <v>53</v>
      </c>
      <c r="H491" s="85">
        <v>57.44</v>
      </c>
      <c r="I491" s="85">
        <v>26.7</v>
      </c>
      <c r="J491" s="85">
        <v>28.63</v>
      </c>
      <c r="K491" s="82">
        <v>23.1</v>
      </c>
      <c r="L491" s="82">
        <v>42.37</v>
      </c>
      <c r="M491" s="82">
        <v>19.760000000000002</v>
      </c>
      <c r="N491" s="82">
        <v>4.6500000000000004</v>
      </c>
      <c r="O491" s="82">
        <v>32.25</v>
      </c>
      <c r="P491" s="82">
        <v>12.39</v>
      </c>
      <c r="Q491" s="85">
        <v>75.06</v>
      </c>
      <c r="R491" s="82">
        <v>65.89</v>
      </c>
      <c r="S491" s="82">
        <v>0.89</v>
      </c>
      <c r="T491" s="82">
        <v>0</v>
      </c>
      <c r="U491" s="82">
        <v>0</v>
      </c>
      <c r="V491" s="82">
        <v>0</v>
      </c>
      <c r="W491" s="82">
        <v>0</v>
      </c>
      <c r="X491" s="82">
        <v>0</v>
      </c>
      <c r="Y491" s="82">
        <v>0</v>
      </c>
      <c r="Z491" s="82">
        <v>0</v>
      </c>
      <c r="AA491" s="82">
        <v>0</v>
      </c>
      <c r="AB491" s="82">
        <v>0</v>
      </c>
      <c r="AC491" s="82">
        <v>0</v>
      </c>
      <c r="AD491" s="83">
        <v>597.11</v>
      </c>
    </row>
    <row r="492" spans="1:30">
      <c r="C492" s="81" t="s">
        <v>40</v>
      </c>
      <c r="D492" s="85">
        <v>16</v>
      </c>
      <c r="E492" s="85">
        <v>8</v>
      </c>
      <c r="F492" s="85">
        <v>130.12</v>
      </c>
      <c r="G492" s="85">
        <v>140.31</v>
      </c>
      <c r="H492" s="85">
        <v>65.59</v>
      </c>
      <c r="I492" s="85">
        <v>68.72</v>
      </c>
      <c r="J492" s="82">
        <v>61.93</v>
      </c>
      <c r="K492" s="82">
        <v>58.19</v>
      </c>
      <c r="L492" s="82">
        <v>66.87</v>
      </c>
      <c r="M492" s="82">
        <v>64.62</v>
      </c>
      <c r="N492" s="82">
        <v>124.81</v>
      </c>
      <c r="O492" s="82">
        <v>62.27</v>
      </c>
      <c r="P492" s="261">
        <v>52.05</v>
      </c>
      <c r="Q492" s="82">
        <v>60.33</v>
      </c>
      <c r="R492" s="82">
        <v>36.67</v>
      </c>
      <c r="S492" s="82">
        <v>27.65</v>
      </c>
      <c r="T492" s="82">
        <v>14.12</v>
      </c>
      <c r="U492" s="82">
        <v>14.53</v>
      </c>
      <c r="V492" s="82">
        <v>9.34</v>
      </c>
      <c r="W492" s="82">
        <v>5.79</v>
      </c>
      <c r="X492" s="82">
        <v>7.52</v>
      </c>
      <c r="Y492" s="82">
        <v>9.83</v>
      </c>
      <c r="Z492" s="82">
        <v>5.19</v>
      </c>
      <c r="AA492" s="82">
        <v>6.22</v>
      </c>
      <c r="AB492" s="82">
        <v>1.36</v>
      </c>
      <c r="AC492" s="82">
        <v>2.56</v>
      </c>
      <c r="AD492" s="83">
        <v>1120.5999999999999</v>
      </c>
    </row>
    <row r="493" spans="1:30">
      <c r="C493" s="81" t="s">
        <v>400</v>
      </c>
      <c r="D493" s="85">
        <v>11</v>
      </c>
      <c r="E493" s="85">
        <v>6</v>
      </c>
      <c r="F493" s="85">
        <v>6</v>
      </c>
      <c r="G493" s="85">
        <v>2</v>
      </c>
      <c r="H493" s="82">
        <v>0</v>
      </c>
      <c r="I493" s="85">
        <v>2</v>
      </c>
      <c r="J493" s="82">
        <v>0.92</v>
      </c>
      <c r="K493" s="85">
        <v>18.579999999999998</v>
      </c>
      <c r="L493" s="82">
        <v>15.36</v>
      </c>
      <c r="M493" s="82">
        <v>6</v>
      </c>
      <c r="N493" s="82">
        <v>7.48</v>
      </c>
      <c r="O493" s="82">
        <v>29.43</v>
      </c>
      <c r="P493" s="82">
        <v>5.29</v>
      </c>
      <c r="Q493" s="82">
        <v>5.83</v>
      </c>
      <c r="R493" s="82">
        <v>17.440000000000001</v>
      </c>
      <c r="S493" s="82">
        <v>8.81</v>
      </c>
      <c r="T493" s="82">
        <v>6.79</v>
      </c>
      <c r="U493" s="82">
        <v>4.9400000000000004</v>
      </c>
      <c r="V493" s="82">
        <v>4.0599999999999996</v>
      </c>
      <c r="W493" s="82">
        <v>10.210000000000001</v>
      </c>
      <c r="X493" s="82">
        <v>4.22</v>
      </c>
      <c r="Y493" s="82">
        <v>3.4</v>
      </c>
      <c r="Z493" s="82">
        <v>5.55</v>
      </c>
      <c r="AA493" s="82">
        <v>6.51</v>
      </c>
      <c r="AB493" s="82">
        <v>1.06</v>
      </c>
      <c r="AC493" s="82">
        <v>2.3199999999999998</v>
      </c>
      <c r="AD493" s="83">
        <v>191.23</v>
      </c>
    </row>
    <row r="494" spans="1:30">
      <c r="C494" s="81" t="s">
        <v>41</v>
      </c>
      <c r="D494" s="85">
        <v>1</v>
      </c>
      <c r="E494" s="85">
        <v>1</v>
      </c>
      <c r="F494" s="85">
        <v>3.48</v>
      </c>
      <c r="G494" s="85">
        <v>5.22</v>
      </c>
      <c r="H494" s="82">
        <v>4.96</v>
      </c>
      <c r="I494" s="82">
        <v>6.22</v>
      </c>
      <c r="J494" s="82">
        <v>0.39</v>
      </c>
      <c r="K494" s="82">
        <v>4.1100000000000003</v>
      </c>
      <c r="L494" s="82">
        <v>13.8</v>
      </c>
      <c r="M494" s="82">
        <v>5.68</v>
      </c>
      <c r="N494" s="82">
        <v>0.45</v>
      </c>
      <c r="O494" s="82">
        <v>2.25</v>
      </c>
      <c r="P494" s="82">
        <v>4.3899999999999997</v>
      </c>
      <c r="Q494" s="82">
        <v>0.14000000000000001</v>
      </c>
      <c r="R494" s="82">
        <v>1.35</v>
      </c>
      <c r="S494" s="82">
        <v>0.63</v>
      </c>
      <c r="T494" s="82">
        <v>0.46</v>
      </c>
      <c r="U494" s="82">
        <v>0.09</v>
      </c>
      <c r="V494" s="82">
        <v>1.31</v>
      </c>
      <c r="W494" s="82">
        <v>0.73</v>
      </c>
      <c r="X494" s="82">
        <v>0.45</v>
      </c>
      <c r="Y494" s="82">
        <v>0.09</v>
      </c>
      <c r="Z494" s="82">
        <v>1.83</v>
      </c>
      <c r="AA494" s="82">
        <v>0.04</v>
      </c>
      <c r="AB494" s="82">
        <v>0.14000000000000001</v>
      </c>
      <c r="AC494" s="82">
        <v>0</v>
      </c>
      <c r="AD494" s="83">
        <v>60.22</v>
      </c>
    </row>
    <row r="495" spans="1:30">
      <c r="C495" s="81" t="s">
        <v>42</v>
      </c>
      <c r="D495" s="85">
        <v>1</v>
      </c>
      <c r="E495" s="85">
        <v>1</v>
      </c>
      <c r="F495" s="85">
        <v>1.1000000000000001</v>
      </c>
      <c r="G495" s="85">
        <v>1.02</v>
      </c>
      <c r="H495" s="82">
        <v>0.27</v>
      </c>
      <c r="I495" s="82">
        <v>0.51</v>
      </c>
      <c r="J495" s="82">
        <v>0.56000000000000005</v>
      </c>
      <c r="K495" s="85">
        <v>1.56</v>
      </c>
      <c r="L495" s="82">
        <v>0.72</v>
      </c>
      <c r="M495" s="82">
        <v>0.38</v>
      </c>
      <c r="N495" s="82">
        <v>0.99</v>
      </c>
      <c r="O495" s="82">
        <v>0.35</v>
      </c>
      <c r="P495" s="82">
        <v>0.15</v>
      </c>
      <c r="Q495" s="82">
        <v>0</v>
      </c>
      <c r="R495" s="82">
        <v>0</v>
      </c>
      <c r="S495" s="82">
        <v>0.69</v>
      </c>
      <c r="T495" s="82">
        <v>0</v>
      </c>
      <c r="U495" s="82">
        <v>0</v>
      </c>
      <c r="V495" s="82">
        <v>0</v>
      </c>
      <c r="W495" s="82">
        <v>0.62</v>
      </c>
      <c r="X495" s="82">
        <v>0</v>
      </c>
      <c r="Y495" s="82">
        <v>0</v>
      </c>
      <c r="Z495" s="82">
        <v>0</v>
      </c>
      <c r="AA495" s="82">
        <v>0</v>
      </c>
      <c r="AB495" s="82">
        <v>0.75</v>
      </c>
      <c r="AC495" s="82">
        <v>0</v>
      </c>
      <c r="AD495" s="83">
        <v>11.67</v>
      </c>
    </row>
    <row r="496" spans="1:30">
      <c r="C496" s="81" t="s">
        <v>39</v>
      </c>
      <c r="D496" s="82">
        <v>0</v>
      </c>
      <c r="E496" s="85">
        <v>1</v>
      </c>
      <c r="F496" s="85">
        <v>76.7</v>
      </c>
      <c r="G496" s="85">
        <v>46.76</v>
      </c>
      <c r="H496" s="85">
        <v>28.82</v>
      </c>
      <c r="I496" s="82">
        <v>28.28</v>
      </c>
      <c r="J496" s="82">
        <v>22.68</v>
      </c>
      <c r="K496" s="82">
        <v>28.06</v>
      </c>
      <c r="L496" s="82">
        <v>10.75</v>
      </c>
      <c r="M496" s="82">
        <v>6.83</v>
      </c>
      <c r="N496" s="82">
        <v>62.22</v>
      </c>
      <c r="O496" s="82">
        <v>37.200000000000003</v>
      </c>
      <c r="P496" s="82">
        <v>0.12</v>
      </c>
      <c r="Q496" s="82">
        <v>0.76</v>
      </c>
      <c r="R496" s="82">
        <v>0.09</v>
      </c>
      <c r="S496" s="82">
        <v>1.05</v>
      </c>
      <c r="T496" s="82">
        <v>0</v>
      </c>
      <c r="U496" s="82">
        <v>0</v>
      </c>
      <c r="V496" s="82">
        <v>0.8</v>
      </c>
      <c r="W496" s="82">
        <v>0</v>
      </c>
      <c r="X496" s="82">
        <v>0</v>
      </c>
      <c r="Y496" s="82">
        <v>0</v>
      </c>
      <c r="Z496" s="82">
        <v>0</v>
      </c>
      <c r="AA496" s="82">
        <v>0</v>
      </c>
      <c r="AB496" s="82">
        <v>0</v>
      </c>
      <c r="AC496" s="82">
        <v>0</v>
      </c>
      <c r="AD496" s="83">
        <v>352.11</v>
      </c>
    </row>
    <row r="497" spans="3:30">
      <c r="C497" s="81" t="s">
        <v>345</v>
      </c>
      <c r="D497" s="82">
        <v>0</v>
      </c>
      <c r="E497" s="82">
        <v>0</v>
      </c>
      <c r="F497" s="82">
        <v>0.48</v>
      </c>
      <c r="G497" s="82">
        <v>4.66</v>
      </c>
      <c r="H497" s="82">
        <v>1.3</v>
      </c>
      <c r="I497" s="82">
        <v>3.6</v>
      </c>
      <c r="J497" s="82">
        <v>7.75</v>
      </c>
      <c r="K497" s="82">
        <v>5.62</v>
      </c>
      <c r="L497" s="82">
        <v>9.02</v>
      </c>
      <c r="M497" s="82">
        <v>4.6399999999999997</v>
      </c>
      <c r="N497" s="82">
        <v>0.94</v>
      </c>
      <c r="O497" s="82">
        <v>2.86</v>
      </c>
      <c r="P497" s="82">
        <v>0.51</v>
      </c>
      <c r="Q497" s="82">
        <v>0.41</v>
      </c>
      <c r="R497" s="82">
        <v>0.23</v>
      </c>
      <c r="S497" s="82">
        <v>1.08</v>
      </c>
      <c r="T497" s="82">
        <v>0.14000000000000001</v>
      </c>
      <c r="U497" s="82">
        <v>0</v>
      </c>
      <c r="V497" s="82">
        <v>0</v>
      </c>
      <c r="W497" s="82">
        <v>0.13</v>
      </c>
      <c r="X497" s="82">
        <v>0</v>
      </c>
      <c r="Y497" s="82">
        <v>0</v>
      </c>
      <c r="Z497" s="82">
        <v>0</v>
      </c>
      <c r="AA497" s="82">
        <v>0.14000000000000001</v>
      </c>
      <c r="AB497" s="82">
        <v>0</v>
      </c>
      <c r="AC497" s="82">
        <v>0</v>
      </c>
      <c r="AD497" s="83">
        <v>43.51</v>
      </c>
    </row>
    <row r="498" spans="3:30">
      <c r="C498" s="81" t="s">
        <v>402</v>
      </c>
      <c r="D498" s="82">
        <v>0</v>
      </c>
      <c r="E498" s="82">
        <v>0</v>
      </c>
      <c r="F498" s="82">
        <v>0</v>
      </c>
      <c r="G498" s="82">
        <v>0.03</v>
      </c>
      <c r="H498" s="82">
        <v>0</v>
      </c>
      <c r="I498" s="82">
        <v>2.4300000000000002</v>
      </c>
      <c r="J498" s="82">
        <v>0</v>
      </c>
      <c r="K498" s="82">
        <v>0.18</v>
      </c>
      <c r="L498" s="82">
        <v>0</v>
      </c>
      <c r="M498" s="82">
        <v>0</v>
      </c>
      <c r="N498" s="82">
        <v>1.08</v>
      </c>
      <c r="O498" s="82">
        <v>1.28</v>
      </c>
      <c r="P498" s="82">
        <v>0</v>
      </c>
      <c r="Q498" s="82">
        <v>0.02</v>
      </c>
      <c r="R498" s="82">
        <v>0</v>
      </c>
      <c r="S498" s="82">
        <v>0</v>
      </c>
      <c r="T498" s="82">
        <v>0</v>
      </c>
      <c r="U498" s="82">
        <v>0</v>
      </c>
      <c r="V498" s="82">
        <v>0</v>
      </c>
      <c r="W498" s="82">
        <v>0</v>
      </c>
      <c r="X498" s="82">
        <v>0</v>
      </c>
      <c r="Y498" s="82">
        <v>0</v>
      </c>
      <c r="Z498" s="82">
        <v>0.17</v>
      </c>
      <c r="AA498" s="82">
        <v>0</v>
      </c>
      <c r="AB498" s="82">
        <v>0</v>
      </c>
      <c r="AC498" s="82">
        <v>0</v>
      </c>
      <c r="AD498" s="83">
        <v>5.19</v>
      </c>
    </row>
    <row r="499" spans="3:30">
      <c r="C499" s="81" t="s">
        <v>542</v>
      </c>
      <c r="D499" s="82">
        <v>0</v>
      </c>
      <c r="E499" s="82">
        <v>0</v>
      </c>
      <c r="F499" s="82">
        <v>0</v>
      </c>
      <c r="G499" s="82">
        <v>0</v>
      </c>
      <c r="H499" s="82">
        <v>0</v>
      </c>
      <c r="I499" s="82">
        <v>0</v>
      </c>
      <c r="J499" s="82">
        <v>0.24</v>
      </c>
      <c r="K499" s="82">
        <v>0</v>
      </c>
      <c r="L499" s="82">
        <v>0</v>
      </c>
      <c r="M499" s="82">
        <v>0</v>
      </c>
      <c r="N499" s="82">
        <v>0</v>
      </c>
      <c r="O499" s="82">
        <v>0.21</v>
      </c>
      <c r="P499" s="82">
        <v>0</v>
      </c>
      <c r="Q499" s="82">
        <v>0</v>
      </c>
      <c r="R499" s="82">
        <v>0</v>
      </c>
      <c r="S499" s="82">
        <v>0</v>
      </c>
      <c r="T499" s="82">
        <v>0</v>
      </c>
      <c r="U499" s="82">
        <v>0</v>
      </c>
      <c r="V499" s="82">
        <v>0</v>
      </c>
      <c r="W499" s="82">
        <v>0</v>
      </c>
      <c r="X499" s="82">
        <v>0</v>
      </c>
      <c r="Y499" s="82">
        <v>0</v>
      </c>
      <c r="Z499" s="82">
        <v>0</v>
      </c>
      <c r="AA499" s="82">
        <v>0</v>
      </c>
      <c r="AB499" s="82">
        <v>0</v>
      </c>
      <c r="AC499" s="82">
        <v>0</v>
      </c>
      <c r="AD499" s="83">
        <v>0.45</v>
      </c>
    </row>
    <row r="500" spans="3:30">
      <c r="C500" s="81" t="s">
        <v>410</v>
      </c>
      <c r="D500" s="82">
        <v>0</v>
      </c>
      <c r="E500" s="82">
        <v>0</v>
      </c>
      <c r="F500" s="82">
        <v>0</v>
      </c>
      <c r="G500" s="85">
        <v>1</v>
      </c>
      <c r="H500" s="82">
        <v>0</v>
      </c>
      <c r="I500" s="82">
        <v>0</v>
      </c>
      <c r="J500" s="82">
        <v>0.28000000000000003</v>
      </c>
      <c r="K500" s="82">
        <v>0.2</v>
      </c>
      <c r="L500" s="82">
        <v>0</v>
      </c>
      <c r="M500" s="82">
        <v>0.03</v>
      </c>
      <c r="N500" s="82">
        <v>0</v>
      </c>
      <c r="O500" s="82">
        <v>0</v>
      </c>
      <c r="P500" s="82">
        <v>0</v>
      </c>
      <c r="Q500" s="82">
        <v>0</v>
      </c>
      <c r="R500" s="82">
        <v>0</v>
      </c>
      <c r="S500" s="82">
        <v>0</v>
      </c>
      <c r="T500" s="82">
        <v>5.91</v>
      </c>
      <c r="U500" s="82">
        <v>0</v>
      </c>
      <c r="V500" s="82">
        <v>0</v>
      </c>
      <c r="W500" s="82">
        <v>0</v>
      </c>
      <c r="X500" s="82">
        <v>0</v>
      </c>
      <c r="Y500" s="82">
        <v>0</v>
      </c>
      <c r="Z500" s="82">
        <v>0</v>
      </c>
      <c r="AA500" s="82">
        <v>0</v>
      </c>
      <c r="AB500" s="82">
        <v>0</v>
      </c>
      <c r="AC500" s="82">
        <v>0</v>
      </c>
      <c r="AD500" s="83">
        <v>7.42</v>
      </c>
    </row>
    <row r="501" spans="3:30">
      <c r="C501" s="81" t="s">
        <v>401</v>
      </c>
      <c r="D501" s="82">
        <v>0</v>
      </c>
      <c r="E501" s="82">
        <v>0</v>
      </c>
      <c r="F501" s="82">
        <v>0</v>
      </c>
      <c r="G501" s="82">
        <v>0</v>
      </c>
      <c r="H501" s="82">
        <v>0</v>
      </c>
      <c r="I501" s="82">
        <v>2.06</v>
      </c>
      <c r="J501" s="82">
        <v>0.02</v>
      </c>
      <c r="K501" s="82">
        <v>0</v>
      </c>
      <c r="L501" s="82">
        <v>0</v>
      </c>
      <c r="M501" s="82">
        <v>0.02</v>
      </c>
      <c r="N501" s="82">
        <v>0.35</v>
      </c>
      <c r="O501" s="82">
        <v>1.84</v>
      </c>
      <c r="P501" s="82">
        <v>0.04</v>
      </c>
      <c r="Q501" s="82">
        <v>0</v>
      </c>
      <c r="R501" s="82">
        <v>0.02</v>
      </c>
      <c r="S501" s="82">
        <v>0</v>
      </c>
      <c r="T501" s="82">
        <v>0.02</v>
      </c>
      <c r="U501" s="82">
        <v>0</v>
      </c>
      <c r="V501" s="82">
        <v>0</v>
      </c>
      <c r="W501" s="82">
        <v>0.04</v>
      </c>
      <c r="X501" s="82">
        <v>0.09</v>
      </c>
      <c r="Y501" s="82">
        <v>0.13</v>
      </c>
      <c r="Z501" s="82">
        <v>0.83</v>
      </c>
      <c r="AA501" s="82">
        <v>0.02</v>
      </c>
      <c r="AB501" s="82">
        <v>0</v>
      </c>
      <c r="AC501" s="82">
        <v>0</v>
      </c>
      <c r="AD501" s="83">
        <v>5.48</v>
      </c>
    </row>
    <row r="502" spans="3:30">
      <c r="C502" s="84" t="s">
        <v>38</v>
      </c>
      <c r="D502" s="83">
        <v>384</v>
      </c>
      <c r="E502" s="83">
        <v>152</v>
      </c>
      <c r="F502" s="83">
        <v>444.16</v>
      </c>
      <c r="G502" s="83">
        <v>417.71</v>
      </c>
      <c r="H502" s="83">
        <v>380.91</v>
      </c>
      <c r="I502" s="83">
        <v>327.88</v>
      </c>
      <c r="J502" s="83">
        <v>348.22</v>
      </c>
      <c r="K502" s="83">
        <v>312.88</v>
      </c>
      <c r="L502" s="83">
        <v>422.31</v>
      </c>
      <c r="M502" s="83">
        <v>199.52</v>
      </c>
      <c r="N502" s="83">
        <v>322.52</v>
      </c>
      <c r="O502" s="83">
        <v>284.3</v>
      </c>
      <c r="P502" s="83">
        <v>158.36000000000001</v>
      </c>
      <c r="Q502" s="83">
        <v>268</v>
      </c>
      <c r="R502" s="83">
        <v>282.33999999999997</v>
      </c>
      <c r="S502" s="83">
        <v>137.09</v>
      </c>
      <c r="T502" s="83">
        <v>140.4</v>
      </c>
      <c r="U502" s="83">
        <v>101.58</v>
      </c>
      <c r="V502" s="83">
        <v>95.04</v>
      </c>
      <c r="W502" s="83">
        <v>86.21</v>
      </c>
      <c r="X502" s="83">
        <v>47.3</v>
      </c>
      <c r="Y502" s="83">
        <v>57.52</v>
      </c>
      <c r="Z502" s="83">
        <v>49.9</v>
      </c>
      <c r="AA502" s="83">
        <v>52.78</v>
      </c>
      <c r="AB502" s="83">
        <v>34.14</v>
      </c>
      <c r="AC502" s="83">
        <v>26.87</v>
      </c>
      <c r="AD502" s="83">
        <v>5533.94</v>
      </c>
    </row>
    <row r="504" spans="3:30">
      <c r="D504" s="55">
        <f>D488+D490</f>
        <v>211</v>
      </c>
      <c r="E504" s="55">
        <f t="shared" ref="E504:AD504" si="20">E488+E490</f>
        <v>68</v>
      </c>
      <c r="F504" s="55">
        <f t="shared" si="20"/>
        <v>83.4</v>
      </c>
      <c r="G504" s="55">
        <f t="shared" si="20"/>
        <v>82.97</v>
      </c>
      <c r="H504" s="55">
        <f t="shared" si="20"/>
        <v>137.38999999999999</v>
      </c>
      <c r="I504" s="55">
        <f t="shared" si="20"/>
        <v>120</v>
      </c>
      <c r="J504" s="55">
        <f t="shared" si="20"/>
        <v>117.28</v>
      </c>
      <c r="K504" s="55">
        <f t="shared" si="20"/>
        <v>90.16</v>
      </c>
      <c r="L504" s="55">
        <f t="shared" si="20"/>
        <v>189.11</v>
      </c>
      <c r="M504" s="55">
        <f t="shared" si="20"/>
        <v>48.660000000000004</v>
      </c>
      <c r="N504" s="55">
        <f t="shared" si="20"/>
        <v>54.94</v>
      </c>
      <c r="O504" s="55">
        <f t="shared" si="20"/>
        <v>57.349999999999994</v>
      </c>
      <c r="P504" s="55">
        <f t="shared" si="20"/>
        <v>48.1</v>
      </c>
      <c r="Q504" s="55">
        <f t="shared" si="20"/>
        <v>77.849999999999994</v>
      </c>
      <c r="R504" s="55">
        <f t="shared" si="20"/>
        <v>103.09</v>
      </c>
      <c r="S504" s="55">
        <f t="shared" si="20"/>
        <v>64.52</v>
      </c>
      <c r="T504" s="55">
        <f t="shared" si="20"/>
        <v>78.12</v>
      </c>
      <c r="U504" s="55">
        <f t="shared" si="20"/>
        <v>53.57</v>
      </c>
      <c r="V504" s="55">
        <f t="shared" si="20"/>
        <v>54.27</v>
      </c>
      <c r="W504" s="55">
        <f t="shared" si="20"/>
        <v>45.400000000000006</v>
      </c>
      <c r="X504" s="55">
        <f t="shared" si="20"/>
        <v>27.82</v>
      </c>
      <c r="Y504" s="55">
        <f t="shared" si="20"/>
        <v>33.53</v>
      </c>
      <c r="Z504" s="55">
        <f t="shared" si="20"/>
        <v>22.25</v>
      </c>
      <c r="AA504" s="55">
        <f t="shared" si="20"/>
        <v>30.59</v>
      </c>
      <c r="AB504" s="55">
        <f t="shared" si="20"/>
        <v>11.92</v>
      </c>
      <c r="AC504" s="55">
        <f t="shared" si="20"/>
        <v>8.7200000000000006</v>
      </c>
      <c r="AD504" s="55">
        <f t="shared" si="20"/>
        <v>1920.02</v>
      </c>
    </row>
    <row r="506" spans="3:30" ht="12.75">
      <c r="C506" s="418" t="s">
        <v>37</v>
      </c>
      <c r="D506" s="276">
        <v>202131</v>
      </c>
      <c r="E506" s="276">
        <v>202132</v>
      </c>
      <c r="F506" s="276">
        <v>202133</v>
      </c>
      <c r="G506" s="276">
        <v>202134</v>
      </c>
      <c r="H506" s="276">
        <v>202135</v>
      </c>
      <c r="I506" s="276">
        <v>202136</v>
      </c>
      <c r="J506" s="276">
        <v>202137</v>
      </c>
      <c r="K506" s="276">
        <v>202138</v>
      </c>
      <c r="L506" s="276">
        <v>202139</v>
      </c>
      <c r="M506" s="276">
        <v>202140</v>
      </c>
      <c r="N506" s="276">
        <v>202141</v>
      </c>
      <c r="O506" s="276">
        <v>202142</v>
      </c>
      <c r="P506" s="276">
        <v>202143</v>
      </c>
      <c r="Q506" s="276">
        <v>202144</v>
      </c>
      <c r="R506" s="276">
        <v>202145</v>
      </c>
      <c r="S506" s="276">
        <v>202146</v>
      </c>
      <c r="T506" s="276">
        <v>202147</v>
      </c>
      <c r="U506" s="276">
        <v>202148</v>
      </c>
      <c r="V506" s="276">
        <v>202149</v>
      </c>
      <c r="W506" s="276">
        <v>202150</v>
      </c>
      <c r="X506" s="276">
        <v>202151</v>
      </c>
      <c r="Y506" s="276">
        <v>202152</v>
      </c>
      <c r="Z506" s="276">
        <v>202201</v>
      </c>
      <c r="AA506" s="276">
        <v>202202</v>
      </c>
      <c r="AB506" s="276">
        <v>202203</v>
      </c>
      <c r="AC506" s="276">
        <v>202204</v>
      </c>
      <c r="AD506" s="418" t="s">
        <v>38</v>
      </c>
    </row>
    <row r="507" spans="3:30" ht="12.75">
      <c r="C507" s="419"/>
      <c r="D507" s="112">
        <v>44436</v>
      </c>
      <c r="E507" s="112">
        <v>44443</v>
      </c>
      <c r="F507" s="112">
        <v>44450</v>
      </c>
      <c r="G507" s="112">
        <v>44457</v>
      </c>
      <c r="H507" s="112">
        <v>44464</v>
      </c>
      <c r="I507" s="112">
        <v>44471</v>
      </c>
      <c r="J507" s="112">
        <v>44478</v>
      </c>
      <c r="K507" s="112">
        <v>44485</v>
      </c>
      <c r="L507" s="112">
        <v>44492</v>
      </c>
      <c r="M507" s="112">
        <v>44499</v>
      </c>
      <c r="N507" s="112">
        <v>44506</v>
      </c>
      <c r="O507" s="112">
        <v>44513</v>
      </c>
      <c r="P507" s="112">
        <v>44520</v>
      </c>
      <c r="Q507" s="112">
        <v>44527</v>
      </c>
      <c r="R507" s="112">
        <v>44534</v>
      </c>
      <c r="S507" s="112">
        <v>44541</v>
      </c>
      <c r="T507" s="112">
        <v>44548</v>
      </c>
      <c r="U507" s="112">
        <v>44555</v>
      </c>
      <c r="V507" s="112">
        <v>44562</v>
      </c>
      <c r="W507" s="112">
        <v>44569</v>
      </c>
      <c r="X507" s="112">
        <v>44576</v>
      </c>
      <c r="Y507" s="112">
        <v>44583</v>
      </c>
      <c r="Z507" s="112">
        <v>44590</v>
      </c>
      <c r="AA507" s="112">
        <v>44597</v>
      </c>
      <c r="AB507" s="112">
        <v>44604</v>
      </c>
      <c r="AC507" s="112">
        <v>44611</v>
      </c>
      <c r="AD507" s="419"/>
    </row>
    <row r="508" spans="3:30">
      <c r="C508" s="81" t="s">
        <v>338</v>
      </c>
      <c r="D508" s="85">
        <v>68</v>
      </c>
      <c r="E508" s="85">
        <v>127</v>
      </c>
      <c r="F508" s="85">
        <v>63.29</v>
      </c>
      <c r="G508" s="85">
        <v>48.16</v>
      </c>
      <c r="H508" s="85">
        <v>63.6</v>
      </c>
      <c r="I508" s="85">
        <v>63.73</v>
      </c>
      <c r="J508" s="85">
        <v>52.53</v>
      </c>
      <c r="K508" s="82">
        <v>54.6</v>
      </c>
      <c r="L508" s="82">
        <v>177.06</v>
      </c>
      <c r="M508" s="82">
        <v>43.63</v>
      </c>
      <c r="N508" s="82">
        <v>38.51</v>
      </c>
      <c r="O508" s="82">
        <v>41.17</v>
      </c>
      <c r="P508" s="82">
        <v>32.409999999999997</v>
      </c>
      <c r="Q508" s="82">
        <v>56.49</v>
      </c>
      <c r="R508" s="82">
        <v>57.9</v>
      </c>
      <c r="S508" s="82">
        <v>50.03</v>
      </c>
      <c r="T508" s="82">
        <v>45.11</v>
      </c>
      <c r="U508" s="82">
        <v>25.06</v>
      </c>
      <c r="V508" s="82">
        <v>44.77</v>
      </c>
      <c r="W508" s="82">
        <v>34.020000000000003</v>
      </c>
      <c r="X508" s="82">
        <v>14.67</v>
      </c>
      <c r="Y508" s="82">
        <v>30.95</v>
      </c>
      <c r="Z508" s="82">
        <v>17.850000000000001</v>
      </c>
      <c r="AA508" s="82">
        <v>20.27</v>
      </c>
      <c r="AB508" s="82">
        <v>9.26</v>
      </c>
      <c r="AC508" s="82">
        <v>6.87</v>
      </c>
      <c r="AD508" s="83">
        <v>1286.96</v>
      </c>
    </row>
    <row r="509" spans="3:30">
      <c r="C509" s="81" t="s">
        <v>34</v>
      </c>
      <c r="D509" s="85">
        <v>55</v>
      </c>
      <c r="E509" s="85">
        <v>61</v>
      </c>
      <c r="F509" s="85">
        <v>73.959999999999994</v>
      </c>
      <c r="G509" s="85">
        <v>86.98</v>
      </c>
      <c r="H509" s="85">
        <v>82.34</v>
      </c>
      <c r="I509" s="85">
        <v>71.78</v>
      </c>
      <c r="J509" s="85">
        <v>108.35</v>
      </c>
      <c r="K509" s="82">
        <v>82.23</v>
      </c>
      <c r="L509" s="82">
        <v>76.77</v>
      </c>
      <c r="M509" s="82">
        <v>41.36</v>
      </c>
      <c r="N509" s="82">
        <v>63.6</v>
      </c>
      <c r="O509" s="82">
        <v>57.1</v>
      </c>
      <c r="P509" s="82">
        <v>34.06</v>
      </c>
      <c r="Q509" s="82">
        <v>49.18</v>
      </c>
      <c r="R509" s="82">
        <v>57.9</v>
      </c>
      <c r="S509" s="82">
        <v>32.64</v>
      </c>
      <c r="T509" s="82">
        <v>34.42</v>
      </c>
      <c r="U509" s="82">
        <v>28.85</v>
      </c>
      <c r="V509" s="82">
        <v>25.65</v>
      </c>
      <c r="W509" s="82">
        <v>23.31</v>
      </c>
      <c r="X509" s="82">
        <v>6.95</v>
      </c>
      <c r="Y509" s="82">
        <v>10.54</v>
      </c>
      <c r="Z509" s="82">
        <v>14.14</v>
      </c>
      <c r="AA509" s="82">
        <v>9.2899999999999991</v>
      </c>
      <c r="AB509" s="82">
        <v>18.91</v>
      </c>
      <c r="AC509" s="82">
        <v>13.27</v>
      </c>
      <c r="AD509" s="83">
        <v>1219.56</v>
      </c>
    </row>
    <row r="510" spans="3:30">
      <c r="C510" s="81" t="s">
        <v>191</v>
      </c>
      <c r="D510" s="85">
        <v>55</v>
      </c>
      <c r="E510" s="85">
        <v>15</v>
      </c>
      <c r="F510" s="85">
        <v>84</v>
      </c>
      <c r="G510" s="85">
        <v>50</v>
      </c>
      <c r="H510" s="85">
        <v>57</v>
      </c>
      <c r="I510" s="85">
        <v>31.74</v>
      </c>
      <c r="J510" s="85">
        <v>27.59</v>
      </c>
      <c r="K510" s="82">
        <v>17.190000000000001</v>
      </c>
      <c r="L510" s="82">
        <v>32.26</v>
      </c>
      <c r="M510" s="82">
        <v>12.08</v>
      </c>
      <c r="N510" s="82">
        <v>30.46</v>
      </c>
      <c r="O510" s="82">
        <v>31.56</v>
      </c>
      <c r="P510" s="82">
        <v>12.39</v>
      </c>
      <c r="Q510" s="82">
        <v>70.42</v>
      </c>
      <c r="R510" s="82">
        <v>65.77</v>
      </c>
      <c r="S510" s="82">
        <v>0.89</v>
      </c>
      <c r="T510" s="82">
        <v>0</v>
      </c>
      <c r="U510" s="82">
        <v>0</v>
      </c>
      <c r="V510" s="82">
        <v>0</v>
      </c>
      <c r="W510" s="82">
        <v>0</v>
      </c>
      <c r="X510" s="82">
        <v>0</v>
      </c>
      <c r="Y510" s="82">
        <v>0</v>
      </c>
      <c r="Z510" s="82">
        <v>0</v>
      </c>
      <c r="AA510" s="82">
        <v>0</v>
      </c>
      <c r="AB510" s="82">
        <v>0</v>
      </c>
      <c r="AC510" s="82">
        <v>0</v>
      </c>
      <c r="AD510" s="83">
        <v>593.36</v>
      </c>
    </row>
    <row r="511" spans="3:30">
      <c r="C511" s="81" t="s">
        <v>470</v>
      </c>
      <c r="D511" s="85">
        <v>21</v>
      </c>
      <c r="E511" s="85">
        <v>51</v>
      </c>
      <c r="F511" s="85">
        <v>31.11</v>
      </c>
      <c r="G511" s="85">
        <v>32.81</v>
      </c>
      <c r="H511" s="85">
        <v>77.75</v>
      </c>
      <c r="I511" s="85">
        <v>56.89</v>
      </c>
      <c r="J511" s="82">
        <v>54.53</v>
      </c>
      <c r="K511" s="82">
        <v>34.96</v>
      </c>
      <c r="L511" s="82">
        <v>12.37</v>
      </c>
      <c r="M511" s="82">
        <v>10.9</v>
      </c>
      <c r="N511" s="82">
        <v>19.73</v>
      </c>
      <c r="O511" s="82">
        <v>16.190000000000001</v>
      </c>
      <c r="P511" s="82">
        <v>16.14</v>
      </c>
      <c r="Q511" s="82">
        <v>21.36</v>
      </c>
      <c r="R511" s="82">
        <v>44.14</v>
      </c>
      <c r="S511" s="82">
        <v>16.72</v>
      </c>
      <c r="T511" s="82">
        <v>34.1</v>
      </c>
      <c r="U511" s="82">
        <v>28.51</v>
      </c>
      <c r="V511" s="82">
        <v>9.5</v>
      </c>
      <c r="W511" s="82">
        <v>11.38</v>
      </c>
      <c r="X511" s="82">
        <v>13.15</v>
      </c>
      <c r="Y511" s="82">
        <v>2.58</v>
      </c>
      <c r="Z511" s="82">
        <v>4.4000000000000004</v>
      </c>
      <c r="AA511" s="82">
        <v>10.32</v>
      </c>
      <c r="AB511" s="82">
        <v>2.66</v>
      </c>
      <c r="AC511" s="82">
        <v>1.85</v>
      </c>
      <c r="AD511" s="83">
        <v>636.04999999999995</v>
      </c>
    </row>
    <row r="512" spans="3:30">
      <c r="C512" s="81" t="s">
        <v>400</v>
      </c>
      <c r="D512" s="85">
        <v>11</v>
      </c>
      <c r="E512" s="85">
        <v>6</v>
      </c>
      <c r="F512" s="85">
        <v>6</v>
      </c>
      <c r="G512" s="85">
        <v>2</v>
      </c>
      <c r="H512" s="82">
        <v>0</v>
      </c>
      <c r="I512" s="85">
        <v>2</v>
      </c>
      <c r="J512" s="82">
        <v>0.92</v>
      </c>
      <c r="K512" s="85">
        <v>18.579999999999998</v>
      </c>
      <c r="L512" s="82">
        <v>15.36</v>
      </c>
      <c r="M512" s="82">
        <v>6</v>
      </c>
      <c r="N512" s="82">
        <v>5.54</v>
      </c>
      <c r="O512" s="82">
        <v>31.37</v>
      </c>
      <c r="P512" s="82">
        <v>5.29</v>
      </c>
      <c r="Q512" s="82">
        <v>5.83</v>
      </c>
      <c r="R512" s="82">
        <v>17.440000000000001</v>
      </c>
      <c r="S512" s="82">
        <v>8.81</v>
      </c>
      <c r="T512" s="82">
        <v>6.79</v>
      </c>
      <c r="U512" s="82">
        <v>4.9400000000000004</v>
      </c>
      <c r="V512" s="82">
        <v>4.0599999999999996</v>
      </c>
      <c r="W512" s="82">
        <v>10.210000000000001</v>
      </c>
      <c r="X512" s="82">
        <v>4.22</v>
      </c>
      <c r="Y512" s="82">
        <v>3.4</v>
      </c>
      <c r="Z512" s="82">
        <v>5.55</v>
      </c>
      <c r="AA512" s="82">
        <v>6.51</v>
      </c>
      <c r="AB512" s="82">
        <v>1.06</v>
      </c>
      <c r="AC512" s="82">
        <v>2.3199999999999998</v>
      </c>
      <c r="AD512" s="83">
        <v>191.23</v>
      </c>
    </row>
    <row r="513" spans="1:30">
      <c r="C513" s="81" t="s">
        <v>41</v>
      </c>
      <c r="D513" s="85">
        <v>1</v>
      </c>
      <c r="E513" s="85">
        <v>1</v>
      </c>
      <c r="F513" s="85">
        <v>3.48</v>
      </c>
      <c r="G513" s="85">
        <v>1.85</v>
      </c>
      <c r="H513" s="85">
        <v>2.99</v>
      </c>
      <c r="I513" s="85">
        <v>8.2200000000000006</v>
      </c>
      <c r="J513" s="85">
        <v>3.21</v>
      </c>
      <c r="K513" s="82">
        <v>5.64</v>
      </c>
      <c r="L513" s="82">
        <v>12.64</v>
      </c>
      <c r="M513" s="82">
        <v>5.68</v>
      </c>
      <c r="N513" s="82">
        <v>0.45</v>
      </c>
      <c r="O513" s="82">
        <v>2.25</v>
      </c>
      <c r="P513" s="82">
        <v>4.3899999999999997</v>
      </c>
      <c r="Q513" s="82">
        <v>3.37</v>
      </c>
      <c r="R513" s="82">
        <v>1.35</v>
      </c>
      <c r="S513" s="82">
        <v>0.63</v>
      </c>
      <c r="T513" s="82">
        <v>0.46</v>
      </c>
      <c r="U513" s="82">
        <v>0.09</v>
      </c>
      <c r="V513" s="82">
        <v>1.31</v>
      </c>
      <c r="W513" s="82">
        <v>0.73</v>
      </c>
      <c r="X513" s="82">
        <v>0.45</v>
      </c>
      <c r="Y513" s="82">
        <v>0.09</v>
      </c>
      <c r="Z513" s="82">
        <v>1.83</v>
      </c>
      <c r="AA513" s="82">
        <v>0.04</v>
      </c>
      <c r="AB513" s="82">
        <v>0.14000000000000001</v>
      </c>
      <c r="AC513" s="82">
        <v>0</v>
      </c>
      <c r="AD513" s="83">
        <v>63.31</v>
      </c>
    </row>
    <row r="514" spans="1:30">
      <c r="C514" s="81" t="s">
        <v>40</v>
      </c>
      <c r="D514" s="82">
        <v>0</v>
      </c>
      <c r="E514" s="85">
        <v>24</v>
      </c>
      <c r="F514" s="85">
        <v>92.35</v>
      </c>
      <c r="G514" s="85">
        <v>110.19</v>
      </c>
      <c r="H514" s="85">
        <v>155.65</v>
      </c>
      <c r="I514" s="85">
        <v>68.72</v>
      </c>
      <c r="J514" s="82">
        <v>61.93</v>
      </c>
      <c r="K514" s="82">
        <v>51.42</v>
      </c>
      <c r="L514" s="82">
        <v>46.15</v>
      </c>
      <c r="M514" s="82">
        <v>33.520000000000003</v>
      </c>
      <c r="N514" s="82">
        <v>91.29</v>
      </c>
      <c r="O514" s="82">
        <v>31.86</v>
      </c>
      <c r="P514" s="261">
        <v>174.04</v>
      </c>
      <c r="Q514" s="82">
        <v>60.1</v>
      </c>
      <c r="R514" s="82">
        <v>36.67</v>
      </c>
      <c r="S514" s="82">
        <v>30.61</v>
      </c>
      <c r="T514" s="82">
        <v>14.12</v>
      </c>
      <c r="U514" s="82">
        <v>14.53</v>
      </c>
      <c r="V514" s="82">
        <v>9.34</v>
      </c>
      <c r="W514" s="82">
        <v>5.83</v>
      </c>
      <c r="X514" s="82">
        <v>7.66</v>
      </c>
      <c r="Y514" s="82">
        <v>10.029999999999999</v>
      </c>
      <c r="Z514" s="82">
        <v>5.04</v>
      </c>
      <c r="AA514" s="82">
        <v>6.22</v>
      </c>
      <c r="AB514" s="82">
        <v>1.36</v>
      </c>
      <c r="AC514" s="82">
        <v>2.56</v>
      </c>
      <c r="AD514" s="83">
        <v>1145.21</v>
      </c>
    </row>
    <row r="515" spans="1:30">
      <c r="C515" s="81" t="s">
        <v>39</v>
      </c>
      <c r="D515" s="82">
        <v>0</v>
      </c>
      <c r="E515" s="85">
        <v>1</v>
      </c>
      <c r="F515" s="85">
        <v>76.7</v>
      </c>
      <c r="G515" s="85">
        <v>46.76</v>
      </c>
      <c r="H515" s="85">
        <v>17.21</v>
      </c>
      <c r="I515" s="82">
        <v>15.29</v>
      </c>
      <c r="J515" s="82">
        <v>18.77</v>
      </c>
      <c r="K515" s="82">
        <v>55.48</v>
      </c>
      <c r="L515" s="82">
        <v>10.48</v>
      </c>
      <c r="M515" s="82">
        <v>6.34</v>
      </c>
      <c r="N515" s="82">
        <v>63.51</v>
      </c>
      <c r="O515" s="82">
        <v>37.200000000000003</v>
      </c>
      <c r="P515" s="82">
        <v>0.12</v>
      </c>
      <c r="Q515" s="82">
        <v>0.76</v>
      </c>
      <c r="R515" s="82">
        <v>0.09</v>
      </c>
      <c r="S515" s="82">
        <v>1.05</v>
      </c>
      <c r="T515" s="82">
        <v>0</v>
      </c>
      <c r="U515" s="82">
        <v>0</v>
      </c>
      <c r="V515" s="82">
        <v>0.8</v>
      </c>
      <c r="W515" s="82">
        <v>0</v>
      </c>
      <c r="X515" s="82">
        <v>0</v>
      </c>
      <c r="Y515" s="82">
        <v>0</v>
      </c>
      <c r="Z515" s="82">
        <v>0</v>
      </c>
      <c r="AA515" s="82">
        <v>0</v>
      </c>
      <c r="AB515" s="82">
        <v>0</v>
      </c>
      <c r="AC515" s="82">
        <v>0</v>
      </c>
      <c r="AD515" s="83">
        <v>351.54</v>
      </c>
    </row>
    <row r="516" spans="1:30">
      <c r="C516" s="81" t="s">
        <v>42</v>
      </c>
      <c r="D516" s="82">
        <v>0</v>
      </c>
      <c r="E516" s="85">
        <v>1</v>
      </c>
      <c r="F516" s="85">
        <v>1.1000000000000001</v>
      </c>
      <c r="G516" s="85">
        <v>2.02</v>
      </c>
      <c r="H516" s="82">
        <v>0.27</v>
      </c>
      <c r="I516" s="82">
        <v>0.51</v>
      </c>
      <c r="J516" s="82">
        <v>0.56000000000000005</v>
      </c>
      <c r="K516" s="85">
        <v>1.56</v>
      </c>
      <c r="L516" s="82">
        <v>0.72</v>
      </c>
      <c r="M516" s="82">
        <v>0.38</v>
      </c>
      <c r="N516" s="82">
        <v>0.99</v>
      </c>
      <c r="O516" s="82">
        <v>0.35</v>
      </c>
      <c r="P516" s="82">
        <v>0.21</v>
      </c>
      <c r="Q516" s="82">
        <v>0</v>
      </c>
      <c r="R516" s="82">
        <v>0</v>
      </c>
      <c r="S516" s="82">
        <v>0.69</v>
      </c>
      <c r="T516" s="82">
        <v>0</v>
      </c>
      <c r="U516" s="82">
        <v>0</v>
      </c>
      <c r="V516" s="82">
        <v>0</v>
      </c>
      <c r="W516" s="82">
        <v>0.62</v>
      </c>
      <c r="X516" s="82">
        <v>0</v>
      </c>
      <c r="Y516" s="82">
        <v>0</v>
      </c>
      <c r="Z516" s="82">
        <v>0</v>
      </c>
      <c r="AA516" s="82">
        <v>0</v>
      </c>
      <c r="AB516" s="82">
        <v>0.75</v>
      </c>
      <c r="AC516" s="82">
        <v>0</v>
      </c>
      <c r="AD516" s="83">
        <v>11.73</v>
      </c>
    </row>
    <row r="517" spans="1:30">
      <c r="C517" s="81" t="s">
        <v>345</v>
      </c>
      <c r="D517" s="82">
        <v>0</v>
      </c>
      <c r="E517" s="82">
        <v>0</v>
      </c>
      <c r="F517" s="82">
        <v>0.48</v>
      </c>
      <c r="G517" s="82">
        <v>4.57</v>
      </c>
      <c r="H517" s="82">
        <v>1.3</v>
      </c>
      <c r="I517" s="82">
        <v>3.6</v>
      </c>
      <c r="J517" s="82">
        <v>7.75</v>
      </c>
      <c r="K517" s="82">
        <v>5.72</v>
      </c>
      <c r="L517" s="82">
        <v>9.02</v>
      </c>
      <c r="M517" s="82">
        <v>4.6399999999999997</v>
      </c>
      <c r="N517" s="82">
        <v>0.94</v>
      </c>
      <c r="O517" s="82">
        <v>2.86</v>
      </c>
      <c r="P517" s="82">
        <v>0.51</v>
      </c>
      <c r="Q517" s="82">
        <v>0.41</v>
      </c>
      <c r="R517" s="82">
        <v>0.23</v>
      </c>
      <c r="S517" s="82">
        <v>1.08</v>
      </c>
      <c r="T517" s="82">
        <v>0.14000000000000001</v>
      </c>
      <c r="U517" s="82">
        <v>0</v>
      </c>
      <c r="V517" s="82">
        <v>0</v>
      </c>
      <c r="W517" s="82">
        <v>0.13</v>
      </c>
      <c r="X517" s="82">
        <v>0</v>
      </c>
      <c r="Y517" s="82">
        <v>0</v>
      </c>
      <c r="Z517" s="82">
        <v>0</v>
      </c>
      <c r="AA517" s="82">
        <v>0.14000000000000001</v>
      </c>
      <c r="AB517" s="82">
        <v>0</v>
      </c>
      <c r="AC517" s="82">
        <v>0</v>
      </c>
      <c r="AD517" s="83">
        <v>43.51</v>
      </c>
    </row>
    <row r="518" spans="1:30">
      <c r="C518" s="81" t="s">
        <v>402</v>
      </c>
      <c r="D518" s="82">
        <v>0</v>
      </c>
      <c r="E518" s="82">
        <v>0</v>
      </c>
      <c r="F518" s="82">
        <v>0</v>
      </c>
      <c r="G518" s="82">
        <v>0.03</v>
      </c>
      <c r="H518" s="82">
        <v>0</v>
      </c>
      <c r="I518" s="82">
        <v>2.4300000000000002</v>
      </c>
      <c r="J518" s="82">
        <v>0</v>
      </c>
      <c r="K518" s="82">
        <v>0.18</v>
      </c>
      <c r="L518" s="82">
        <v>0</v>
      </c>
      <c r="M518" s="82">
        <v>0</v>
      </c>
      <c r="N518" s="82">
        <v>1.08</v>
      </c>
      <c r="O518" s="82">
        <v>1.25</v>
      </c>
      <c r="P518" s="82">
        <v>0</v>
      </c>
      <c r="Q518" s="82">
        <v>0</v>
      </c>
      <c r="R518" s="82">
        <v>0</v>
      </c>
      <c r="S518" s="82">
        <v>0</v>
      </c>
      <c r="T518" s="82">
        <v>0.01</v>
      </c>
      <c r="U518" s="82">
        <v>0</v>
      </c>
      <c r="V518" s="82">
        <v>0</v>
      </c>
      <c r="W518" s="82">
        <v>0</v>
      </c>
      <c r="X518" s="82">
        <v>0</v>
      </c>
      <c r="Y518" s="82">
        <v>0</v>
      </c>
      <c r="Z518" s="82">
        <v>0.17</v>
      </c>
      <c r="AA518" s="82">
        <v>0</v>
      </c>
      <c r="AB518" s="82">
        <v>0</v>
      </c>
      <c r="AC518" s="82">
        <v>0</v>
      </c>
      <c r="AD518" s="83">
        <v>5.16</v>
      </c>
    </row>
    <row r="519" spans="1:30">
      <c r="C519" s="81" t="s">
        <v>410</v>
      </c>
      <c r="D519" s="82">
        <v>0</v>
      </c>
      <c r="E519" s="82">
        <v>0</v>
      </c>
      <c r="F519" s="82">
        <v>0</v>
      </c>
      <c r="G519" s="85">
        <v>1</v>
      </c>
      <c r="H519" s="82">
        <v>0</v>
      </c>
      <c r="I519" s="82">
        <v>0</v>
      </c>
      <c r="J519" s="82">
        <v>0.28000000000000003</v>
      </c>
      <c r="K519" s="82">
        <v>0</v>
      </c>
      <c r="L519" s="82">
        <v>0.2</v>
      </c>
      <c r="M519" s="82">
        <v>0.03</v>
      </c>
      <c r="N519" s="82">
        <v>0</v>
      </c>
      <c r="O519" s="82">
        <v>0</v>
      </c>
      <c r="P519" s="82">
        <v>0</v>
      </c>
      <c r="Q519" s="82">
        <v>0</v>
      </c>
      <c r="R519" s="82">
        <v>0</v>
      </c>
      <c r="S519" s="82">
        <v>0</v>
      </c>
      <c r="T519" s="82">
        <v>5.91</v>
      </c>
      <c r="U519" s="82">
        <v>0</v>
      </c>
      <c r="V519" s="82">
        <v>0</v>
      </c>
      <c r="W519" s="82">
        <v>0</v>
      </c>
      <c r="X519" s="82">
        <v>0</v>
      </c>
      <c r="Y519" s="82">
        <v>0</v>
      </c>
      <c r="Z519" s="82">
        <v>0</v>
      </c>
      <c r="AA519" s="82">
        <v>0</v>
      </c>
      <c r="AB519" s="82">
        <v>0</v>
      </c>
      <c r="AC519" s="82">
        <v>0</v>
      </c>
      <c r="AD519" s="83">
        <v>7.42</v>
      </c>
    </row>
    <row r="520" spans="1:30">
      <c r="C520" s="81" t="s">
        <v>401</v>
      </c>
      <c r="D520" s="82">
        <v>0</v>
      </c>
      <c r="E520" s="82">
        <v>0</v>
      </c>
      <c r="F520" s="82">
        <v>0</v>
      </c>
      <c r="G520" s="82">
        <v>0</v>
      </c>
      <c r="H520" s="82">
        <v>0</v>
      </c>
      <c r="I520" s="82">
        <v>2.0499999999999998</v>
      </c>
      <c r="J520" s="82">
        <v>0.02</v>
      </c>
      <c r="K520" s="82">
        <v>0</v>
      </c>
      <c r="L520" s="82">
        <v>0</v>
      </c>
      <c r="M520" s="82">
        <v>0</v>
      </c>
      <c r="N520" s="82">
        <v>0.34</v>
      </c>
      <c r="O520" s="82">
        <v>1.84</v>
      </c>
      <c r="P520" s="82">
        <v>0.05</v>
      </c>
      <c r="Q520" s="82">
        <v>0</v>
      </c>
      <c r="R520" s="82">
        <v>0.02</v>
      </c>
      <c r="S520" s="82">
        <v>0</v>
      </c>
      <c r="T520" s="82">
        <v>0.02</v>
      </c>
      <c r="U520" s="82">
        <v>0</v>
      </c>
      <c r="V520" s="82">
        <v>0</v>
      </c>
      <c r="W520" s="82">
        <v>0</v>
      </c>
      <c r="X520" s="82">
        <v>0.09</v>
      </c>
      <c r="Y520" s="82">
        <v>0.13</v>
      </c>
      <c r="Z520" s="82">
        <v>0.83</v>
      </c>
      <c r="AA520" s="82">
        <v>0.04</v>
      </c>
      <c r="AB520" s="82">
        <v>0</v>
      </c>
      <c r="AC520" s="82">
        <v>0.01</v>
      </c>
      <c r="AD520" s="83">
        <v>5.44</v>
      </c>
    </row>
    <row r="521" spans="1:30">
      <c r="C521" s="84" t="s">
        <v>38</v>
      </c>
      <c r="D521" s="83">
        <v>211</v>
      </c>
      <c r="E521" s="83">
        <v>287</v>
      </c>
      <c r="F521" s="83">
        <v>432.47</v>
      </c>
      <c r="G521" s="83">
        <v>386.38</v>
      </c>
      <c r="H521" s="83">
        <v>458.11</v>
      </c>
      <c r="I521" s="83">
        <v>326.95999999999998</v>
      </c>
      <c r="J521" s="83">
        <v>336.44</v>
      </c>
      <c r="K521" s="83">
        <v>327.56</v>
      </c>
      <c r="L521" s="83">
        <v>393</v>
      </c>
      <c r="M521" s="83">
        <v>164.55</v>
      </c>
      <c r="N521" s="83">
        <v>316.44</v>
      </c>
      <c r="O521" s="83">
        <v>255.01</v>
      </c>
      <c r="P521" s="83">
        <v>279.62</v>
      </c>
      <c r="Q521" s="83">
        <v>267.91000000000003</v>
      </c>
      <c r="R521" s="83">
        <v>281.52</v>
      </c>
      <c r="S521" s="83">
        <v>143.15</v>
      </c>
      <c r="T521" s="83">
        <v>141.1</v>
      </c>
      <c r="U521" s="83">
        <v>101.98</v>
      </c>
      <c r="V521" s="83">
        <v>95.44</v>
      </c>
      <c r="W521" s="83">
        <v>86.24</v>
      </c>
      <c r="X521" s="83">
        <v>47.2</v>
      </c>
      <c r="Y521" s="83">
        <v>57.72</v>
      </c>
      <c r="Z521" s="83">
        <v>49.82</v>
      </c>
      <c r="AA521" s="83">
        <v>52.83</v>
      </c>
      <c r="AB521" s="83">
        <v>34.14</v>
      </c>
      <c r="AC521" s="83">
        <v>26.87</v>
      </c>
      <c r="AD521" s="83">
        <v>5560.47</v>
      </c>
    </row>
    <row r="523" spans="1:30" ht="15.75">
      <c r="C523" s="431" t="s">
        <v>543</v>
      </c>
      <c r="D523" s="431"/>
      <c r="E523" s="431"/>
      <c r="F523" s="431"/>
      <c r="G523" s="431"/>
      <c r="H523" s="431"/>
      <c r="I523" s="431"/>
      <c r="J523" s="431"/>
      <c r="K523" s="431"/>
      <c r="L523" s="431"/>
      <c r="M523" s="431"/>
      <c r="N523" s="431"/>
      <c r="O523" s="431"/>
      <c r="P523" s="431"/>
      <c r="Q523" s="431"/>
      <c r="R523" s="431"/>
      <c r="S523" s="431"/>
      <c r="T523" s="431"/>
      <c r="U523" s="431"/>
      <c r="V523" s="431"/>
      <c r="W523" s="431"/>
      <c r="X523" s="431"/>
      <c r="Y523" s="431"/>
      <c r="Z523" s="431"/>
      <c r="AA523" s="431"/>
      <c r="AB523" s="431"/>
      <c r="AC523" s="431"/>
      <c r="AD523" s="431"/>
    </row>
    <row r="524" spans="1:30" ht="12.75">
      <c r="C524" s="426" t="s">
        <v>544</v>
      </c>
      <c r="D524" s="426"/>
      <c r="E524" s="426"/>
      <c r="F524" s="426"/>
      <c r="G524" s="426"/>
      <c r="H524" s="426"/>
      <c r="I524" s="426"/>
      <c r="J524" s="426"/>
      <c r="K524" s="426"/>
      <c r="L524" s="426"/>
      <c r="M524" s="426"/>
      <c r="N524" s="426"/>
      <c r="O524" s="426"/>
      <c r="P524" s="426"/>
      <c r="Q524" s="426"/>
      <c r="R524" s="426"/>
      <c r="S524" s="426"/>
      <c r="T524" s="426"/>
      <c r="U524" s="426"/>
      <c r="V524" s="426"/>
      <c r="W524" s="426"/>
      <c r="X524" s="426"/>
      <c r="Y524" s="426"/>
      <c r="Z524" s="426"/>
      <c r="AA524" s="426"/>
      <c r="AB524" s="426"/>
      <c r="AC524" s="426"/>
      <c r="AD524" s="426"/>
    </row>
    <row r="525" spans="1:30" ht="12.75">
      <c r="C525" s="418" t="s">
        <v>37</v>
      </c>
      <c r="D525" s="277">
        <v>202134</v>
      </c>
      <c r="E525" s="277">
        <v>202135</v>
      </c>
      <c r="F525" s="277">
        <v>202136</v>
      </c>
      <c r="G525" s="277">
        <v>202137</v>
      </c>
      <c r="H525" s="277">
        <v>202138</v>
      </c>
      <c r="I525" s="277">
        <v>202139</v>
      </c>
      <c r="J525" s="277">
        <v>202140</v>
      </c>
      <c r="K525" s="277">
        <v>202141</v>
      </c>
      <c r="L525" s="277">
        <v>202142</v>
      </c>
      <c r="M525" s="277">
        <v>202143</v>
      </c>
      <c r="N525" s="277">
        <v>202144</v>
      </c>
      <c r="O525" s="277">
        <v>202145</v>
      </c>
      <c r="P525" s="277">
        <v>202146</v>
      </c>
      <c r="Q525" s="277">
        <v>202147</v>
      </c>
      <c r="R525" s="277">
        <v>202148</v>
      </c>
      <c r="S525" s="277">
        <v>202149</v>
      </c>
      <c r="T525" s="277">
        <v>202150</v>
      </c>
      <c r="U525" s="277">
        <v>202151</v>
      </c>
      <c r="V525" s="277">
        <v>202152</v>
      </c>
      <c r="W525" s="277">
        <v>202201</v>
      </c>
      <c r="X525" s="277">
        <v>202202</v>
      </c>
      <c r="Y525" s="277">
        <v>202203</v>
      </c>
      <c r="Z525" s="277">
        <v>202204</v>
      </c>
      <c r="AA525" s="277">
        <v>202205</v>
      </c>
      <c r="AB525" s="277">
        <v>202206</v>
      </c>
      <c r="AC525" s="277">
        <v>202207</v>
      </c>
      <c r="AD525" s="418" t="s">
        <v>38</v>
      </c>
    </row>
    <row r="526" spans="1:30" ht="12.75">
      <c r="C526" s="419"/>
      <c r="D526" s="112">
        <v>44457</v>
      </c>
      <c r="E526" s="112">
        <v>44464</v>
      </c>
      <c r="F526" s="112">
        <v>44471</v>
      </c>
      <c r="G526" s="112">
        <v>44478</v>
      </c>
      <c r="H526" s="112">
        <v>44485</v>
      </c>
      <c r="I526" s="112">
        <v>44492</v>
      </c>
      <c r="J526" s="112">
        <v>44499</v>
      </c>
      <c r="K526" s="112">
        <v>44506</v>
      </c>
      <c r="L526" s="112">
        <v>44513</v>
      </c>
      <c r="M526" s="112">
        <v>44520</v>
      </c>
      <c r="N526" s="112">
        <v>44527</v>
      </c>
      <c r="O526" s="112">
        <v>44534</v>
      </c>
      <c r="P526" s="112">
        <v>44541</v>
      </c>
      <c r="Q526" s="112">
        <v>44548</v>
      </c>
      <c r="R526" s="112">
        <v>44555</v>
      </c>
      <c r="S526" s="112">
        <v>44562</v>
      </c>
      <c r="T526" s="112">
        <v>44569</v>
      </c>
      <c r="U526" s="112">
        <v>44576</v>
      </c>
      <c r="V526" s="112">
        <v>44583</v>
      </c>
      <c r="W526" s="112">
        <v>44590</v>
      </c>
      <c r="X526" s="112">
        <v>44597</v>
      </c>
      <c r="Y526" s="112">
        <v>44604</v>
      </c>
      <c r="Z526" s="112">
        <v>44611</v>
      </c>
      <c r="AA526" s="112">
        <v>44618</v>
      </c>
      <c r="AB526" s="112">
        <v>44625</v>
      </c>
      <c r="AC526" s="112">
        <v>44632</v>
      </c>
      <c r="AD526" s="419"/>
    </row>
    <row r="527" spans="1:30">
      <c r="A527" s="113">
        <v>44461</v>
      </c>
      <c r="C527" s="81" t="s">
        <v>40</v>
      </c>
      <c r="D527" s="85">
        <v>85</v>
      </c>
      <c r="E527" s="85">
        <v>35</v>
      </c>
      <c r="F527" s="85">
        <v>86.56</v>
      </c>
      <c r="G527" s="85">
        <v>80.650000000000006</v>
      </c>
      <c r="H527" s="85">
        <v>58.24</v>
      </c>
      <c r="I527" s="85">
        <v>36.82</v>
      </c>
      <c r="J527" s="82">
        <v>21.01</v>
      </c>
      <c r="K527" s="82">
        <v>40.5</v>
      </c>
      <c r="L527" s="82">
        <v>46.04</v>
      </c>
      <c r="M527" s="82">
        <v>115.54</v>
      </c>
      <c r="N527" s="82">
        <v>109.73</v>
      </c>
      <c r="O527" s="82">
        <v>37.92</v>
      </c>
      <c r="P527" s="82">
        <v>35.840000000000003</v>
      </c>
      <c r="Q527" s="82">
        <v>12.43</v>
      </c>
      <c r="R527" s="82">
        <v>12.62</v>
      </c>
      <c r="S527" s="82">
        <v>13.45</v>
      </c>
      <c r="T527" s="82">
        <v>12.69</v>
      </c>
      <c r="U527" s="82">
        <v>9.18</v>
      </c>
      <c r="V527" s="82">
        <v>12.03</v>
      </c>
      <c r="W527" s="82">
        <v>6.8</v>
      </c>
      <c r="X527" s="82">
        <v>5.78</v>
      </c>
      <c r="Y527" s="82">
        <v>1.49</v>
      </c>
      <c r="Z527" s="82">
        <v>1.41</v>
      </c>
      <c r="AA527" s="82">
        <v>0.12</v>
      </c>
      <c r="AB527" s="82">
        <v>0.24</v>
      </c>
      <c r="AC527" s="82">
        <v>2.14</v>
      </c>
      <c r="AD527" s="83">
        <v>879.22</v>
      </c>
    </row>
    <row r="528" spans="1:30">
      <c r="C528" s="81" t="s">
        <v>34</v>
      </c>
      <c r="D528" s="85">
        <v>53</v>
      </c>
      <c r="E528" s="85">
        <v>101</v>
      </c>
      <c r="F528" s="85">
        <v>81.69</v>
      </c>
      <c r="G528" s="85">
        <v>103.51</v>
      </c>
      <c r="H528" s="85">
        <v>76.260000000000005</v>
      </c>
      <c r="I528" s="85">
        <v>77.989999999999995</v>
      </c>
      <c r="J528" s="82">
        <v>62.38</v>
      </c>
      <c r="K528" s="82">
        <v>60.65</v>
      </c>
      <c r="L528" s="82">
        <v>62.57</v>
      </c>
      <c r="M528" s="82">
        <v>47.41</v>
      </c>
      <c r="N528" s="82">
        <v>65.959999999999994</v>
      </c>
      <c r="O528" s="82">
        <v>40.799999999999997</v>
      </c>
      <c r="P528" s="82">
        <v>34</v>
      </c>
      <c r="Q528" s="82">
        <v>34.659999999999997</v>
      </c>
      <c r="R528" s="82">
        <v>28.2</v>
      </c>
      <c r="S528" s="82">
        <v>24.43</v>
      </c>
      <c r="T528" s="82">
        <v>36.700000000000003</v>
      </c>
      <c r="U528" s="82">
        <v>8.8699999999999992</v>
      </c>
      <c r="V528" s="82">
        <v>14.27</v>
      </c>
      <c r="W528" s="82">
        <v>16.059999999999999</v>
      </c>
      <c r="X528" s="82">
        <v>13.9</v>
      </c>
      <c r="Y528" s="82">
        <v>32.51</v>
      </c>
      <c r="Z528" s="82">
        <v>13.88</v>
      </c>
      <c r="AA528" s="82">
        <v>7.1</v>
      </c>
      <c r="AB528" s="82">
        <v>2.96</v>
      </c>
      <c r="AC528" s="82">
        <v>2.77</v>
      </c>
      <c r="AD528" s="83">
        <v>1103.55</v>
      </c>
    </row>
    <row r="529" spans="1:30">
      <c r="C529" s="81" t="s">
        <v>39</v>
      </c>
      <c r="D529" s="85">
        <v>46</v>
      </c>
      <c r="E529" s="85">
        <v>22</v>
      </c>
      <c r="F529" s="85">
        <v>34.840000000000003</v>
      </c>
      <c r="G529" s="85">
        <v>8.32</v>
      </c>
      <c r="H529" s="82">
        <v>29.23</v>
      </c>
      <c r="I529" s="82">
        <v>35.49</v>
      </c>
      <c r="J529" s="82">
        <v>31.98</v>
      </c>
      <c r="K529" s="82">
        <v>40.98</v>
      </c>
      <c r="L529" s="82">
        <v>44.32</v>
      </c>
      <c r="M529" s="82">
        <v>13.1</v>
      </c>
      <c r="N529" s="82">
        <v>31.43</v>
      </c>
      <c r="O529" s="82">
        <v>18.88</v>
      </c>
      <c r="P529" s="82">
        <v>2.2599999999999998</v>
      </c>
      <c r="Q529" s="82">
        <v>0</v>
      </c>
      <c r="R529" s="82">
        <v>0</v>
      </c>
      <c r="S529" s="82">
        <v>0.8</v>
      </c>
      <c r="T529" s="82">
        <v>0</v>
      </c>
      <c r="U529" s="82">
        <v>0</v>
      </c>
      <c r="V529" s="82">
        <v>0</v>
      </c>
      <c r="W529" s="82">
        <v>0</v>
      </c>
      <c r="X529" s="82">
        <v>0</v>
      </c>
      <c r="Y529" s="82">
        <v>0</v>
      </c>
      <c r="Z529" s="82">
        <v>0</v>
      </c>
      <c r="AA529" s="82">
        <v>0</v>
      </c>
      <c r="AB529" s="82">
        <v>0</v>
      </c>
      <c r="AC529" s="82">
        <v>0</v>
      </c>
      <c r="AD529" s="83">
        <v>359.62</v>
      </c>
    </row>
    <row r="530" spans="1:30">
      <c r="C530" s="81" t="s">
        <v>338</v>
      </c>
      <c r="D530" s="85">
        <v>30</v>
      </c>
      <c r="E530" s="85">
        <v>84</v>
      </c>
      <c r="F530" s="85">
        <v>76.47</v>
      </c>
      <c r="G530" s="85">
        <v>96.9</v>
      </c>
      <c r="H530" s="85">
        <v>64.83</v>
      </c>
      <c r="I530" s="85">
        <v>82.89</v>
      </c>
      <c r="J530" s="82">
        <v>48.96</v>
      </c>
      <c r="K530" s="82">
        <v>50.11</v>
      </c>
      <c r="L530" s="82">
        <v>56.79</v>
      </c>
      <c r="M530" s="82">
        <v>119.56</v>
      </c>
      <c r="N530" s="82">
        <v>56.33</v>
      </c>
      <c r="O530" s="82">
        <v>127.68</v>
      </c>
      <c r="P530" s="82">
        <v>57.06</v>
      </c>
      <c r="Q530" s="82">
        <v>56.78</v>
      </c>
      <c r="R530" s="82">
        <v>34.6</v>
      </c>
      <c r="S530" s="82">
        <v>46.4</v>
      </c>
      <c r="T530" s="82">
        <v>33.49</v>
      </c>
      <c r="U530" s="82">
        <v>20.010000000000002</v>
      </c>
      <c r="V530" s="82">
        <v>36.79</v>
      </c>
      <c r="W530" s="82">
        <v>22.01</v>
      </c>
      <c r="X530" s="82">
        <v>20</v>
      </c>
      <c r="Y530" s="82">
        <v>8.61</v>
      </c>
      <c r="Z530" s="82">
        <v>7.34</v>
      </c>
      <c r="AA530" s="82">
        <v>18.670000000000002</v>
      </c>
      <c r="AB530" s="82">
        <v>2.46</v>
      </c>
      <c r="AC530" s="82">
        <v>0.18</v>
      </c>
      <c r="AD530" s="83">
        <v>1258.9100000000001</v>
      </c>
    </row>
    <row r="531" spans="1:30">
      <c r="C531" s="81" t="s">
        <v>191</v>
      </c>
      <c r="D531" s="85">
        <v>24</v>
      </c>
      <c r="E531" s="85">
        <v>47</v>
      </c>
      <c r="F531" s="85">
        <v>38</v>
      </c>
      <c r="G531" s="85">
        <v>71.3</v>
      </c>
      <c r="H531" s="85">
        <v>3.54</v>
      </c>
      <c r="I531" s="85">
        <v>79.77</v>
      </c>
      <c r="J531" s="85">
        <v>28.23</v>
      </c>
      <c r="K531" s="82">
        <v>54.18</v>
      </c>
      <c r="L531" s="82">
        <v>15.76</v>
      </c>
      <c r="M531" s="82">
        <v>23.42</v>
      </c>
      <c r="N531" s="82">
        <v>43.84</v>
      </c>
      <c r="O531" s="82">
        <v>61.64</v>
      </c>
      <c r="P531" s="82">
        <v>31.29</v>
      </c>
      <c r="Q531" s="82">
        <v>59.4</v>
      </c>
      <c r="R531" s="82">
        <v>61.74</v>
      </c>
      <c r="S531" s="82">
        <v>16.97</v>
      </c>
      <c r="T531" s="82">
        <v>0</v>
      </c>
      <c r="U531" s="82">
        <v>0</v>
      </c>
      <c r="V531" s="82">
        <v>0</v>
      </c>
      <c r="W531" s="82">
        <v>0</v>
      </c>
      <c r="X531" s="82">
        <v>0</v>
      </c>
      <c r="Y531" s="82">
        <v>0</v>
      </c>
      <c r="Z531" s="82">
        <v>0</v>
      </c>
      <c r="AA531" s="82">
        <v>0</v>
      </c>
      <c r="AB531" s="82">
        <v>0</v>
      </c>
      <c r="AC531" s="82">
        <v>0</v>
      </c>
      <c r="AD531" s="83">
        <v>660.08</v>
      </c>
    </row>
    <row r="532" spans="1:30">
      <c r="C532" s="81" t="s">
        <v>470</v>
      </c>
      <c r="D532" s="85">
        <v>23</v>
      </c>
      <c r="E532" s="85">
        <v>34</v>
      </c>
      <c r="F532" s="85">
        <v>46.45</v>
      </c>
      <c r="G532" s="85">
        <v>73.099999999999994</v>
      </c>
      <c r="H532" s="85">
        <v>29.55</v>
      </c>
      <c r="I532" s="85">
        <v>35.17</v>
      </c>
      <c r="J532" s="82">
        <v>23.56</v>
      </c>
      <c r="K532" s="82">
        <v>22.99</v>
      </c>
      <c r="L532" s="82">
        <v>18.29</v>
      </c>
      <c r="M532" s="82">
        <v>14.57</v>
      </c>
      <c r="N532" s="82">
        <v>16.29</v>
      </c>
      <c r="O532" s="82">
        <v>28.16</v>
      </c>
      <c r="P532" s="82">
        <v>15.39</v>
      </c>
      <c r="Q532" s="82">
        <v>28.85</v>
      </c>
      <c r="R532" s="82">
        <v>19.07</v>
      </c>
      <c r="S532" s="82">
        <v>10.48</v>
      </c>
      <c r="T532" s="82">
        <v>15.19</v>
      </c>
      <c r="U532" s="82">
        <v>13.19</v>
      </c>
      <c r="V532" s="82">
        <v>3.22</v>
      </c>
      <c r="W532" s="82">
        <v>3.05</v>
      </c>
      <c r="X532" s="82">
        <v>14.05</v>
      </c>
      <c r="Y532" s="82">
        <v>4.43</v>
      </c>
      <c r="Z532" s="82">
        <v>3.98</v>
      </c>
      <c r="AA532" s="82">
        <v>2.6</v>
      </c>
      <c r="AB532" s="82">
        <v>0</v>
      </c>
      <c r="AC532" s="82">
        <v>0.23</v>
      </c>
      <c r="AD532" s="83">
        <v>498.88</v>
      </c>
    </row>
    <row r="533" spans="1:30">
      <c r="C533" s="81" t="s">
        <v>400</v>
      </c>
      <c r="D533" s="85">
        <v>4</v>
      </c>
      <c r="E533" s="82">
        <v>0</v>
      </c>
      <c r="F533" s="85">
        <v>2</v>
      </c>
      <c r="G533" s="85">
        <v>3.92</v>
      </c>
      <c r="H533" s="85">
        <v>5.94</v>
      </c>
      <c r="I533" s="85">
        <v>4.97</v>
      </c>
      <c r="J533" s="82">
        <v>1.9</v>
      </c>
      <c r="K533" s="82">
        <v>1.36</v>
      </c>
      <c r="L533" s="82">
        <v>23.3</v>
      </c>
      <c r="M533" s="82">
        <v>5.01</v>
      </c>
      <c r="N533" s="82">
        <v>2.99</v>
      </c>
      <c r="O533" s="82">
        <v>17.37</v>
      </c>
      <c r="P533" s="82">
        <v>13.93</v>
      </c>
      <c r="Q533" s="82">
        <v>2.73</v>
      </c>
      <c r="R533" s="82">
        <v>1.91</v>
      </c>
      <c r="S533" s="82">
        <v>1.1299999999999999</v>
      </c>
      <c r="T533" s="82">
        <v>8.26</v>
      </c>
      <c r="U533" s="82">
        <v>1.89</v>
      </c>
      <c r="V533" s="82">
        <v>1.35</v>
      </c>
      <c r="W533" s="82">
        <v>2.77</v>
      </c>
      <c r="X533" s="82">
        <v>5.59</v>
      </c>
      <c r="Y533" s="82">
        <v>1.06</v>
      </c>
      <c r="Z533" s="82">
        <v>1.29</v>
      </c>
      <c r="AA533" s="82">
        <v>2.06</v>
      </c>
      <c r="AB533" s="82">
        <v>1</v>
      </c>
      <c r="AC533" s="82">
        <v>1.55</v>
      </c>
      <c r="AD533" s="83">
        <v>119.29</v>
      </c>
    </row>
    <row r="534" spans="1:30">
      <c r="C534" s="81" t="s">
        <v>41</v>
      </c>
      <c r="D534" s="85">
        <v>3</v>
      </c>
      <c r="E534" s="85">
        <v>5</v>
      </c>
      <c r="F534" s="85">
        <v>4.97</v>
      </c>
      <c r="G534" s="85">
        <v>1.21</v>
      </c>
      <c r="H534" s="82">
        <v>5.26</v>
      </c>
      <c r="I534" s="82">
        <v>9.6199999999999992</v>
      </c>
      <c r="J534" s="82">
        <v>11.05</v>
      </c>
      <c r="K534" s="82">
        <v>1.66</v>
      </c>
      <c r="L534" s="82">
        <v>3.96</v>
      </c>
      <c r="M534" s="82">
        <v>1.38</v>
      </c>
      <c r="N534" s="82">
        <v>5.2</v>
      </c>
      <c r="O534" s="82">
        <v>2.73</v>
      </c>
      <c r="P534" s="82">
        <v>6.84</v>
      </c>
      <c r="Q534" s="82">
        <v>0.7</v>
      </c>
      <c r="R534" s="82">
        <v>0.09</v>
      </c>
      <c r="S534" s="82">
        <v>2.12</v>
      </c>
      <c r="T534" s="82">
        <v>2.33</v>
      </c>
      <c r="U534" s="82">
        <v>0.45</v>
      </c>
      <c r="V534" s="82">
        <v>0.09</v>
      </c>
      <c r="W534" s="82">
        <v>2.12</v>
      </c>
      <c r="X534" s="82">
        <v>0.04</v>
      </c>
      <c r="Y534" s="82">
        <v>0.14000000000000001</v>
      </c>
      <c r="Z534" s="82">
        <v>0</v>
      </c>
      <c r="AA534" s="82">
        <v>0</v>
      </c>
      <c r="AB534" s="82">
        <v>0</v>
      </c>
      <c r="AC534" s="82">
        <v>0</v>
      </c>
      <c r="AD534" s="83">
        <v>69.97</v>
      </c>
    </row>
    <row r="535" spans="1:30">
      <c r="C535" s="81" t="s">
        <v>42</v>
      </c>
      <c r="D535" s="82">
        <v>0</v>
      </c>
      <c r="E535" s="85">
        <v>1</v>
      </c>
      <c r="F535" s="85">
        <v>2.35</v>
      </c>
      <c r="G535" s="82">
        <v>0.46</v>
      </c>
      <c r="H535" s="85">
        <v>2.15</v>
      </c>
      <c r="I535" s="85">
        <v>1.19</v>
      </c>
      <c r="J535" s="82">
        <v>0.32</v>
      </c>
      <c r="K535" s="82">
        <v>0.73</v>
      </c>
      <c r="L535" s="82">
        <v>0.35</v>
      </c>
      <c r="M535" s="82">
        <v>0.21</v>
      </c>
      <c r="N535" s="82">
        <v>0.39</v>
      </c>
      <c r="O535" s="82">
        <v>1</v>
      </c>
      <c r="P535" s="82">
        <v>0.94</v>
      </c>
      <c r="Q535" s="82">
        <v>0</v>
      </c>
      <c r="R535" s="82">
        <v>0</v>
      </c>
      <c r="S535" s="82">
        <v>0</v>
      </c>
      <c r="T535" s="82">
        <v>0.45</v>
      </c>
      <c r="U535" s="82">
        <v>0</v>
      </c>
      <c r="V535" s="82">
        <v>0</v>
      </c>
      <c r="W535" s="82">
        <v>0</v>
      </c>
      <c r="X535" s="82">
        <v>0</v>
      </c>
      <c r="Y535" s="82">
        <v>0.75</v>
      </c>
      <c r="Z535" s="82">
        <v>0</v>
      </c>
      <c r="AA535" s="82">
        <v>0.73</v>
      </c>
      <c r="AB535" s="82">
        <v>0</v>
      </c>
      <c r="AC535" s="82">
        <v>0</v>
      </c>
      <c r="AD535" s="83">
        <v>13.01</v>
      </c>
    </row>
    <row r="536" spans="1:30">
      <c r="C536" s="81" t="s">
        <v>410</v>
      </c>
      <c r="D536" s="82">
        <v>0</v>
      </c>
      <c r="E536" s="85">
        <v>1</v>
      </c>
      <c r="F536" s="82">
        <v>0</v>
      </c>
      <c r="G536" s="82">
        <v>0</v>
      </c>
      <c r="H536" s="82">
        <v>0</v>
      </c>
      <c r="I536" s="82">
        <v>0</v>
      </c>
      <c r="J536" s="82">
        <v>0</v>
      </c>
      <c r="K536" s="82">
        <v>0</v>
      </c>
      <c r="L536" s="82">
        <v>0.03</v>
      </c>
      <c r="M536" s="82">
        <v>0.28000000000000003</v>
      </c>
      <c r="N536" s="82">
        <v>0.2</v>
      </c>
      <c r="O536" s="82">
        <v>0</v>
      </c>
      <c r="P536" s="82">
        <v>0</v>
      </c>
      <c r="Q536" s="82">
        <v>5.91</v>
      </c>
      <c r="R536" s="82">
        <v>0</v>
      </c>
      <c r="S536" s="82">
        <v>0</v>
      </c>
      <c r="T536" s="82">
        <v>0</v>
      </c>
      <c r="U536" s="82">
        <v>0</v>
      </c>
      <c r="V536" s="82">
        <v>0</v>
      </c>
      <c r="W536" s="82">
        <v>0</v>
      </c>
      <c r="X536" s="82">
        <v>0</v>
      </c>
      <c r="Y536" s="82">
        <v>0</v>
      </c>
      <c r="Z536" s="82">
        <v>0</v>
      </c>
      <c r="AA536" s="82">
        <v>0</v>
      </c>
      <c r="AB536" s="82">
        <v>0</v>
      </c>
      <c r="AC536" s="82">
        <v>0</v>
      </c>
      <c r="AD536" s="83">
        <v>7.42</v>
      </c>
    </row>
    <row r="537" spans="1:30">
      <c r="C537" s="81" t="s">
        <v>345</v>
      </c>
      <c r="D537" s="82">
        <v>0</v>
      </c>
      <c r="E537" s="82">
        <v>0</v>
      </c>
      <c r="F537" s="82">
        <v>0.15</v>
      </c>
      <c r="G537" s="82">
        <v>0</v>
      </c>
      <c r="H537" s="82">
        <v>0.59</v>
      </c>
      <c r="I537" s="82">
        <v>3.03</v>
      </c>
      <c r="J537" s="82">
        <v>1.2</v>
      </c>
      <c r="K537" s="82">
        <v>1.22</v>
      </c>
      <c r="L537" s="82">
        <v>0.03</v>
      </c>
      <c r="M537" s="82">
        <v>0</v>
      </c>
      <c r="N537" s="82">
        <v>0.69</v>
      </c>
      <c r="O537" s="82">
        <v>0</v>
      </c>
      <c r="P537" s="82">
        <v>0.13</v>
      </c>
      <c r="Q537" s="82">
        <v>0.14000000000000001</v>
      </c>
      <c r="R537" s="82">
        <v>0.64</v>
      </c>
      <c r="S537" s="82">
        <v>0</v>
      </c>
      <c r="T537" s="82">
        <v>0.25</v>
      </c>
      <c r="U537" s="82">
        <v>0</v>
      </c>
      <c r="V537" s="82">
        <v>0</v>
      </c>
      <c r="W537" s="82">
        <v>0</v>
      </c>
      <c r="X537" s="82">
        <v>0.14000000000000001</v>
      </c>
      <c r="Y537" s="82">
        <v>0</v>
      </c>
      <c r="Z537" s="82">
        <v>0.15</v>
      </c>
      <c r="AA537" s="82">
        <v>0</v>
      </c>
      <c r="AB537" s="82">
        <v>0</v>
      </c>
      <c r="AC537" s="82">
        <v>0</v>
      </c>
      <c r="AD537" s="83">
        <v>8.36</v>
      </c>
    </row>
    <row r="538" spans="1:30">
      <c r="C538" s="81" t="s">
        <v>402</v>
      </c>
      <c r="D538" s="82">
        <v>0</v>
      </c>
      <c r="E538" s="82">
        <v>0</v>
      </c>
      <c r="F538" s="82">
        <v>0</v>
      </c>
      <c r="G538" s="82">
        <v>0</v>
      </c>
      <c r="H538" s="82">
        <v>0.18</v>
      </c>
      <c r="I538" s="82">
        <v>0</v>
      </c>
      <c r="J538" s="82">
        <v>0</v>
      </c>
      <c r="K538" s="82">
        <v>0</v>
      </c>
      <c r="L538" s="82">
        <v>0</v>
      </c>
      <c r="M538" s="82">
        <v>0</v>
      </c>
      <c r="N538" s="82">
        <v>0</v>
      </c>
      <c r="O538" s="82">
        <v>0</v>
      </c>
      <c r="P538" s="82">
        <v>0</v>
      </c>
      <c r="Q538" s="82">
        <v>0.01</v>
      </c>
      <c r="R538" s="82">
        <v>0</v>
      </c>
      <c r="S538" s="82">
        <v>0</v>
      </c>
      <c r="T538" s="82">
        <v>0</v>
      </c>
      <c r="U538" s="82">
        <v>0</v>
      </c>
      <c r="V538" s="82">
        <v>0</v>
      </c>
      <c r="W538" s="82">
        <v>4.9400000000000004</v>
      </c>
      <c r="X538" s="82">
        <v>0</v>
      </c>
      <c r="Y538" s="82">
        <v>0</v>
      </c>
      <c r="Z538" s="82">
        <v>0</v>
      </c>
      <c r="AA538" s="82">
        <v>0</v>
      </c>
      <c r="AB538" s="82">
        <v>0</v>
      </c>
      <c r="AC538" s="82">
        <v>0</v>
      </c>
      <c r="AD538" s="83">
        <v>5.13</v>
      </c>
    </row>
    <row r="539" spans="1:30">
      <c r="C539" s="81" t="s">
        <v>545</v>
      </c>
      <c r="D539" s="82">
        <v>0</v>
      </c>
      <c r="E539" s="82">
        <v>0</v>
      </c>
      <c r="F539" s="82">
        <v>0</v>
      </c>
      <c r="G539" s="82">
        <v>0</v>
      </c>
      <c r="H539" s="82">
        <v>0</v>
      </c>
      <c r="I539" s="82">
        <v>0.16</v>
      </c>
      <c r="J539" s="82">
        <v>4.08</v>
      </c>
      <c r="K539" s="82">
        <v>1.65</v>
      </c>
      <c r="L539" s="82">
        <v>3.08</v>
      </c>
      <c r="M539" s="82">
        <v>2.92</v>
      </c>
      <c r="N539" s="82">
        <v>0</v>
      </c>
      <c r="O539" s="82">
        <v>0.19</v>
      </c>
      <c r="P539" s="82">
        <v>2.2999999999999998</v>
      </c>
      <c r="Q539" s="82">
        <v>0.06</v>
      </c>
      <c r="R539" s="82">
        <v>0</v>
      </c>
      <c r="S539" s="82">
        <v>0</v>
      </c>
      <c r="T539" s="82">
        <v>0.28000000000000003</v>
      </c>
      <c r="U539" s="82">
        <v>0</v>
      </c>
      <c r="V539" s="82">
        <v>0</v>
      </c>
      <c r="W539" s="82">
        <v>0</v>
      </c>
      <c r="X539" s="82">
        <v>0</v>
      </c>
      <c r="Y539" s="82">
        <v>0</v>
      </c>
      <c r="Z539" s="82">
        <v>0</v>
      </c>
      <c r="AA539" s="82">
        <v>0</v>
      </c>
      <c r="AB539" s="82">
        <v>0</v>
      </c>
      <c r="AC539" s="82">
        <v>0</v>
      </c>
      <c r="AD539" s="83">
        <v>14.73</v>
      </c>
    </row>
    <row r="540" spans="1:30">
      <c r="C540" s="81" t="s">
        <v>401</v>
      </c>
      <c r="D540" s="82">
        <v>0</v>
      </c>
      <c r="E540" s="82">
        <v>0</v>
      </c>
      <c r="F540" s="82">
        <v>0</v>
      </c>
      <c r="G540" s="82">
        <v>0</v>
      </c>
      <c r="H540" s="82">
        <v>0</v>
      </c>
      <c r="I540" s="82">
        <v>0</v>
      </c>
      <c r="J540" s="82">
        <v>0</v>
      </c>
      <c r="K540" s="82">
        <v>0</v>
      </c>
      <c r="L540" s="82">
        <v>0</v>
      </c>
      <c r="M540" s="82">
        <v>0.01</v>
      </c>
      <c r="N540" s="82">
        <v>0.02</v>
      </c>
      <c r="O540" s="82">
        <v>0</v>
      </c>
      <c r="P540" s="82">
        <v>0</v>
      </c>
      <c r="Q540" s="82">
        <v>0.02</v>
      </c>
      <c r="R540" s="82">
        <v>0</v>
      </c>
      <c r="S540" s="82">
        <v>0</v>
      </c>
      <c r="T540" s="82">
        <v>0</v>
      </c>
      <c r="U540" s="82">
        <v>0</v>
      </c>
      <c r="V540" s="82">
        <v>0</v>
      </c>
      <c r="W540" s="82">
        <v>5.35</v>
      </c>
      <c r="X540" s="82">
        <v>0.04</v>
      </c>
      <c r="Y540" s="82">
        <v>0</v>
      </c>
      <c r="Z540" s="82">
        <v>0.01</v>
      </c>
      <c r="AA540" s="82">
        <v>0</v>
      </c>
      <c r="AB540" s="82">
        <v>0</v>
      </c>
      <c r="AC540" s="82">
        <v>0</v>
      </c>
      <c r="AD540" s="83">
        <v>5.44</v>
      </c>
    </row>
    <row r="541" spans="1:30">
      <c r="C541" s="84" t="s">
        <v>38</v>
      </c>
      <c r="D541" s="83">
        <v>268</v>
      </c>
      <c r="E541" s="83">
        <v>330</v>
      </c>
      <c r="F541" s="83">
        <v>373.48</v>
      </c>
      <c r="G541" s="83">
        <v>439.37</v>
      </c>
      <c r="H541" s="83">
        <v>275.76</v>
      </c>
      <c r="I541" s="83">
        <v>367.11</v>
      </c>
      <c r="J541" s="83">
        <v>234.68</v>
      </c>
      <c r="K541" s="83">
        <v>276.04000000000002</v>
      </c>
      <c r="L541" s="83">
        <v>274.52999999999997</v>
      </c>
      <c r="M541" s="83">
        <v>343.41</v>
      </c>
      <c r="N541" s="83">
        <v>333.06</v>
      </c>
      <c r="O541" s="83">
        <v>336.36</v>
      </c>
      <c r="P541" s="83">
        <v>199.97</v>
      </c>
      <c r="Q541" s="83">
        <v>201.7</v>
      </c>
      <c r="R541" s="83">
        <v>158.87</v>
      </c>
      <c r="S541" s="83">
        <v>115.77</v>
      </c>
      <c r="T541" s="83">
        <v>109.65</v>
      </c>
      <c r="U541" s="83">
        <v>53.58</v>
      </c>
      <c r="V541" s="83">
        <v>67.75</v>
      </c>
      <c r="W541" s="83">
        <v>63.09</v>
      </c>
      <c r="X541" s="83">
        <v>59.53</v>
      </c>
      <c r="Y541" s="83">
        <v>48.99</v>
      </c>
      <c r="Z541" s="83">
        <v>28.07</v>
      </c>
      <c r="AA541" s="83">
        <v>31.28</v>
      </c>
      <c r="AB541" s="83">
        <v>6.66</v>
      </c>
      <c r="AC541" s="83">
        <v>6.88</v>
      </c>
      <c r="AD541" s="83">
        <v>5003.59</v>
      </c>
    </row>
    <row r="543" spans="1:30" ht="12.75">
      <c r="C543" s="418" t="s">
        <v>37</v>
      </c>
      <c r="D543" s="278">
        <v>202135</v>
      </c>
      <c r="E543" s="278">
        <v>202136</v>
      </c>
      <c r="F543" s="278">
        <v>202137</v>
      </c>
      <c r="G543" s="278">
        <v>202138</v>
      </c>
      <c r="H543" s="278">
        <v>202139</v>
      </c>
      <c r="I543" s="278">
        <v>202140</v>
      </c>
      <c r="J543" s="278">
        <v>202141</v>
      </c>
      <c r="K543" s="278">
        <v>202142</v>
      </c>
      <c r="L543" s="278">
        <v>202143</v>
      </c>
      <c r="M543" s="278">
        <v>202144</v>
      </c>
      <c r="N543" s="278">
        <v>202145</v>
      </c>
      <c r="O543" s="278">
        <v>202146</v>
      </c>
      <c r="P543" s="278">
        <v>202147</v>
      </c>
      <c r="Q543" s="278">
        <v>202148</v>
      </c>
      <c r="R543" s="278">
        <v>202149</v>
      </c>
      <c r="S543" s="278">
        <v>202150</v>
      </c>
      <c r="T543" s="278">
        <v>202151</v>
      </c>
      <c r="U543" s="278">
        <v>202152</v>
      </c>
      <c r="V543" s="278">
        <v>202201</v>
      </c>
      <c r="W543" s="278">
        <v>202202</v>
      </c>
      <c r="X543" s="278">
        <v>202203</v>
      </c>
      <c r="Y543" s="278">
        <v>202204</v>
      </c>
      <c r="Z543" s="278">
        <v>202205</v>
      </c>
      <c r="AA543" s="278">
        <v>202206</v>
      </c>
      <c r="AB543" s="278">
        <v>202207</v>
      </c>
      <c r="AC543" s="278">
        <v>202208</v>
      </c>
      <c r="AD543" s="418" t="s">
        <v>38</v>
      </c>
    </row>
    <row r="544" spans="1:30" ht="12.75">
      <c r="A544" s="113">
        <v>44466</v>
      </c>
      <c r="C544" s="419"/>
      <c r="D544" s="112">
        <v>44464</v>
      </c>
      <c r="E544" s="112">
        <v>44471</v>
      </c>
      <c r="F544" s="112">
        <v>44478</v>
      </c>
      <c r="G544" s="112">
        <v>44485</v>
      </c>
      <c r="H544" s="112">
        <v>44492</v>
      </c>
      <c r="I544" s="112">
        <v>44499</v>
      </c>
      <c r="J544" s="112">
        <v>44506</v>
      </c>
      <c r="K544" s="112">
        <v>44513</v>
      </c>
      <c r="L544" s="112">
        <v>44520</v>
      </c>
      <c r="M544" s="112">
        <v>44527</v>
      </c>
      <c r="N544" s="112">
        <v>44534</v>
      </c>
      <c r="O544" s="112">
        <v>44541</v>
      </c>
      <c r="P544" s="112">
        <v>44548</v>
      </c>
      <c r="Q544" s="112">
        <v>44555</v>
      </c>
      <c r="R544" s="112">
        <v>44562</v>
      </c>
      <c r="S544" s="112">
        <v>44569</v>
      </c>
      <c r="T544" s="112">
        <v>44576</v>
      </c>
      <c r="U544" s="112">
        <v>44583</v>
      </c>
      <c r="V544" s="112">
        <v>44590</v>
      </c>
      <c r="W544" s="112">
        <v>44597</v>
      </c>
      <c r="X544" s="112">
        <v>44604</v>
      </c>
      <c r="Y544" s="112">
        <v>44611</v>
      </c>
      <c r="Z544" s="112">
        <v>44618</v>
      </c>
      <c r="AA544" s="112">
        <v>44625</v>
      </c>
      <c r="AB544" s="112">
        <v>44632</v>
      </c>
      <c r="AC544" s="112">
        <v>44639</v>
      </c>
      <c r="AD544" s="419"/>
    </row>
    <row r="545" spans="3:30">
      <c r="C545" s="81" t="s">
        <v>34</v>
      </c>
      <c r="D545" s="85">
        <v>108</v>
      </c>
      <c r="E545" s="85">
        <v>56</v>
      </c>
      <c r="F545" s="85">
        <v>87.85</v>
      </c>
      <c r="G545" s="85">
        <v>62.29</v>
      </c>
      <c r="H545" s="85">
        <v>138.44</v>
      </c>
      <c r="I545" s="85">
        <v>44.01</v>
      </c>
      <c r="J545" s="82">
        <v>64.63</v>
      </c>
      <c r="K545" s="82">
        <v>67.790000000000006</v>
      </c>
      <c r="L545" s="82">
        <v>47.06</v>
      </c>
      <c r="M545" s="82">
        <v>61.33</v>
      </c>
      <c r="N545" s="82">
        <v>39.9</v>
      </c>
      <c r="O545" s="82">
        <v>32.93</v>
      </c>
      <c r="P545" s="82">
        <v>34.549999999999997</v>
      </c>
      <c r="Q545" s="82">
        <v>30.12</v>
      </c>
      <c r="R545" s="82">
        <v>27.7</v>
      </c>
      <c r="S545" s="82">
        <v>37.840000000000003</v>
      </c>
      <c r="T545" s="82">
        <v>9.26</v>
      </c>
      <c r="U545" s="82">
        <v>13.37</v>
      </c>
      <c r="V545" s="82">
        <v>17.309999999999999</v>
      </c>
      <c r="W545" s="82">
        <v>14.54</v>
      </c>
      <c r="X545" s="82">
        <v>33.200000000000003</v>
      </c>
      <c r="Y545" s="82">
        <v>13.36</v>
      </c>
      <c r="Z545" s="82">
        <v>7.53</v>
      </c>
      <c r="AA545" s="82">
        <v>2.96</v>
      </c>
      <c r="AB545" s="82">
        <v>2.77</v>
      </c>
      <c r="AC545" s="82">
        <v>1.4</v>
      </c>
      <c r="AD545" s="83">
        <v>1056.1500000000001</v>
      </c>
    </row>
    <row r="546" spans="3:30">
      <c r="C546" s="81" t="s">
        <v>338</v>
      </c>
      <c r="D546" s="85">
        <v>96</v>
      </c>
      <c r="E546" s="85">
        <v>37</v>
      </c>
      <c r="F546" s="85">
        <v>82.92</v>
      </c>
      <c r="G546" s="85">
        <v>65.959999999999994</v>
      </c>
      <c r="H546" s="85">
        <v>115.37</v>
      </c>
      <c r="I546" s="85">
        <v>64.16</v>
      </c>
      <c r="J546" s="82">
        <v>52.66</v>
      </c>
      <c r="K546" s="82">
        <v>38.380000000000003</v>
      </c>
      <c r="L546" s="82">
        <v>119.15</v>
      </c>
      <c r="M546" s="82">
        <v>51.96</v>
      </c>
      <c r="N546" s="82">
        <v>153.22999999999999</v>
      </c>
      <c r="O546" s="82">
        <v>60.51</v>
      </c>
      <c r="P546" s="82">
        <v>59.2</v>
      </c>
      <c r="Q546" s="82">
        <v>35.619999999999997</v>
      </c>
      <c r="R546" s="82">
        <v>45.86</v>
      </c>
      <c r="S546" s="82">
        <v>34.79</v>
      </c>
      <c r="T546" s="82">
        <v>20.010000000000002</v>
      </c>
      <c r="U546" s="82">
        <v>36.799999999999997</v>
      </c>
      <c r="V546" s="82">
        <v>22.09</v>
      </c>
      <c r="W546" s="82">
        <v>24.65</v>
      </c>
      <c r="X546" s="82">
        <v>8.61</v>
      </c>
      <c r="Y546" s="82">
        <v>7.34</v>
      </c>
      <c r="Z546" s="82">
        <v>19.13</v>
      </c>
      <c r="AA546" s="82">
        <v>2.46</v>
      </c>
      <c r="AB546" s="82">
        <v>0.27</v>
      </c>
      <c r="AC546" s="82">
        <v>1.33</v>
      </c>
      <c r="AD546" s="83">
        <v>1255.45</v>
      </c>
    </row>
    <row r="547" spans="3:30">
      <c r="C547" s="81" t="s">
        <v>191</v>
      </c>
      <c r="D547" s="85">
        <v>49</v>
      </c>
      <c r="E547" s="85">
        <v>38</v>
      </c>
      <c r="F547" s="85">
        <v>71.3</v>
      </c>
      <c r="G547" s="85">
        <v>3.36</v>
      </c>
      <c r="H547" s="85">
        <v>50.89</v>
      </c>
      <c r="I547" s="85">
        <v>55.02</v>
      </c>
      <c r="J547" s="82">
        <v>54.65</v>
      </c>
      <c r="K547" s="82">
        <v>15.28</v>
      </c>
      <c r="L547" s="82">
        <v>32.65</v>
      </c>
      <c r="M547" s="82">
        <v>46.4</v>
      </c>
      <c r="N547" s="82">
        <v>57.97</v>
      </c>
      <c r="O547" s="82">
        <v>30.37</v>
      </c>
      <c r="P547" s="82">
        <v>61.79</v>
      </c>
      <c r="Q547" s="82">
        <v>69.98</v>
      </c>
      <c r="R547" s="82">
        <v>99.01</v>
      </c>
      <c r="S547" s="82">
        <v>0.51</v>
      </c>
      <c r="T547" s="82">
        <v>0</v>
      </c>
      <c r="U547" s="82">
        <v>0</v>
      </c>
      <c r="V547" s="82">
        <v>0</v>
      </c>
      <c r="W547" s="82">
        <v>0</v>
      </c>
      <c r="X547" s="82">
        <v>0</v>
      </c>
      <c r="Y547" s="82">
        <v>0</v>
      </c>
      <c r="Z547" s="82">
        <v>0</v>
      </c>
      <c r="AA547" s="82">
        <v>0</v>
      </c>
      <c r="AB547" s="82">
        <v>0</v>
      </c>
      <c r="AC547" s="82">
        <v>0</v>
      </c>
      <c r="AD547" s="83">
        <v>736.18</v>
      </c>
    </row>
    <row r="548" spans="3:30">
      <c r="C548" s="81" t="s">
        <v>470</v>
      </c>
      <c r="D548" s="85">
        <v>31</v>
      </c>
      <c r="E548" s="85">
        <v>29</v>
      </c>
      <c r="F548" s="85">
        <v>58.48</v>
      </c>
      <c r="G548" s="85">
        <v>36.93</v>
      </c>
      <c r="H548" s="85">
        <v>43.25</v>
      </c>
      <c r="I548" s="82">
        <v>29.51</v>
      </c>
      <c r="J548" s="82">
        <v>22.96</v>
      </c>
      <c r="K548" s="82">
        <v>19.95</v>
      </c>
      <c r="L548" s="82">
        <v>19.989999999999998</v>
      </c>
      <c r="M548" s="82">
        <v>19.829999999999998</v>
      </c>
      <c r="N548" s="82">
        <v>30.93</v>
      </c>
      <c r="O548" s="82">
        <v>14.08</v>
      </c>
      <c r="P548" s="82">
        <v>26.79</v>
      </c>
      <c r="Q548" s="82">
        <v>19.07</v>
      </c>
      <c r="R548" s="82">
        <v>7.6</v>
      </c>
      <c r="S548" s="82">
        <v>14.96</v>
      </c>
      <c r="T548" s="82">
        <v>12.37</v>
      </c>
      <c r="U548" s="82">
        <v>4.82</v>
      </c>
      <c r="V548" s="82">
        <v>1.77</v>
      </c>
      <c r="W548" s="82">
        <v>14.05</v>
      </c>
      <c r="X548" s="82">
        <v>3.86</v>
      </c>
      <c r="Y548" s="82">
        <v>3.98</v>
      </c>
      <c r="Z548" s="82">
        <v>2.6</v>
      </c>
      <c r="AA548" s="82">
        <v>0</v>
      </c>
      <c r="AB548" s="82">
        <v>0</v>
      </c>
      <c r="AC548" s="82">
        <v>0</v>
      </c>
      <c r="AD548" s="83">
        <v>467.79</v>
      </c>
    </row>
    <row r="549" spans="3:30">
      <c r="C549" s="81" t="s">
        <v>41</v>
      </c>
      <c r="D549" s="85">
        <v>7</v>
      </c>
      <c r="E549" s="85">
        <v>4</v>
      </c>
      <c r="F549" s="82">
        <v>0.21</v>
      </c>
      <c r="G549" s="82">
        <v>5.26</v>
      </c>
      <c r="H549" s="85">
        <v>8.6199999999999992</v>
      </c>
      <c r="I549" s="82">
        <v>9.69</v>
      </c>
      <c r="J549" s="82">
        <v>3.51</v>
      </c>
      <c r="K549" s="82">
        <v>4.03</v>
      </c>
      <c r="L549" s="82">
        <v>3.08</v>
      </c>
      <c r="M549" s="82">
        <v>5.2</v>
      </c>
      <c r="N549" s="82">
        <v>2.73</v>
      </c>
      <c r="O549" s="82">
        <v>6.59</v>
      </c>
      <c r="P549" s="82">
        <v>1.25</v>
      </c>
      <c r="Q549" s="82">
        <v>3.58</v>
      </c>
      <c r="R549" s="82">
        <v>2.2999999999999998</v>
      </c>
      <c r="S549" s="82">
        <v>2.58</v>
      </c>
      <c r="T549" s="82">
        <v>1</v>
      </c>
      <c r="U549" s="82">
        <v>0.09</v>
      </c>
      <c r="V549" s="82">
        <v>2.12</v>
      </c>
      <c r="W549" s="82">
        <v>0.54</v>
      </c>
      <c r="X549" s="82">
        <v>0.14000000000000001</v>
      </c>
      <c r="Y549" s="82">
        <v>0</v>
      </c>
      <c r="Z549" s="82">
        <v>0</v>
      </c>
      <c r="AA549" s="82">
        <v>0</v>
      </c>
      <c r="AB549" s="82">
        <v>0</v>
      </c>
      <c r="AC549" s="82">
        <v>0</v>
      </c>
      <c r="AD549" s="83">
        <v>73.53</v>
      </c>
    </row>
    <row r="550" spans="3:30">
      <c r="C550" s="81" t="s">
        <v>40</v>
      </c>
      <c r="D550" s="85">
        <v>1</v>
      </c>
      <c r="E550" s="85">
        <v>71</v>
      </c>
      <c r="F550" s="85">
        <v>33.92</v>
      </c>
      <c r="G550" s="85">
        <v>71.17</v>
      </c>
      <c r="H550" s="85">
        <v>49.48</v>
      </c>
      <c r="I550" s="82">
        <v>25.86</v>
      </c>
      <c r="J550" s="82">
        <v>38.29</v>
      </c>
      <c r="K550" s="82">
        <v>50.22</v>
      </c>
      <c r="L550" s="82">
        <v>114.74</v>
      </c>
      <c r="M550" s="82">
        <v>125.36</v>
      </c>
      <c r="N550" s="82">
        <v>40.729999999999997</v>
      </c>
      <c r="O550" s="82">
        <v>37.86</v>
      </c>
      <c r="P550" s="82">
        <v>12.44</v>
      </c>
      <c r="Q550" s="82">
        <v>15.21</v>
      </c>
      <c r="R550" s="82">
        <v>13.57</v>
      </c>
      <c r="S550" s="82">
        <v>13.23</v>
      </c>
      <c r="T550" s="82">
        <v>9.5</v>
      </c>
      <c r="U550" s="82">
        <v>12.35</v>
      </c>
      <c r="V550" s="82">
        <v>8</v>
      </c>
      <c r="W550" s="82">
        <v>5.33</v>
      </c>
      <c r="X550" s="82">
        <v>1.68</v>
      </c>
      <c r="Y550" s="82">
        <v>1.8</v>
      </c>
      <c r="Z550" s="82">
        <v>0.12</v>
      </c>
      <c r="AA550" s="82">
        <v>0.24</v>
      </c>
      <c r="AB550" s="82">
        <v>2.38</v>
      </c>
      <c r="AC550" s="82">
        <v>0.14000000000000001</v>
      </c>
      <c r="AD550" s="83">
        <v>755.61</v>
      </c>
    </row>
    <row r="551" spans="3:30">
      <c r="C551" s="81" t="s">
        <v>42</v>
      </c>
      <c r="D551" s="85">
        <v>1</v>
      </c>
      <c r="E551" s="85">
        <v>2</v>
      </c>
      <c r="F551" s="82">
        <v>0.46</v>
      </c>
      <c r="G551" s="85">
        <v>2.15</v>
      </c>
      <c r="H551" s="85">
        <v>1.0900000000000001</v>
      </c>
      <c r="I551" s="82">
        <v>0.32</v>
      </c>
      <c r="J551" s="82">
        <v>0.72</v>
      </c>
      <c r="K551" s="82">
        <v>0.35</v>
      </c>
      <c r="L551" s="82">
        <v>0.21</v>
      </c>
      <c r="M551" s="82">
        <v>0.4</v>
      </c>
      <c r="N551" s="82">
        <v>1</v>
      </c>
      <c r="O551" s="82">
        <v>1.08</v>
      </c>
      <c r="P551" s="82">
        <v>0</v>
      </c>
      <c r="Q551" s="82">
        <v>0</v>
      </c>
      <c r="R551" s="82">
        <v>0</v>
      </c>
      <c r="S551" s="82">
        <v>0.45</v>
      </c>
      <c r="T551" s="82">
        <v>0</v>
      </c>
      <c r="U551" s="82">
        <v>0</v>
      </c>
      <c r="V551" s="82">
        <v>0</v>
      </c>
      <c r="W551" s="82">
        <v>0</v>
      </c>
      <c r="X551" s="82">
        <v>0.75</v>
      </c>
      <c r="Y551" s="82">
        <v>0</v>
      </c>
      <c r="Z551" s="82">
        <v>0.73</v>
      </c>
      <c r="AA551" s="82">
        <v>0</v>
      </c>
      <c r="AB551" s="82">
        <v>0</v>
      </c>
      <c r="AC551" s="82">
        <v>0</v>
      </c>
      <c r="AD551" s="83">
        <v>12.71</v>
      </c>
    </row>
    <row r="552" spans="3:30">
      <c r="C552" s="81" t="s">
        <v>410</v>
      </c>
      <c r="D552" s="85">
        <v>1</v>
      </c>
      <c r="E552" s="82">
        <v>0</v>
      </c>
      <c r="F552" s="82">
        <v>0</v>
      </c>
      <c r="G552" s="82">
        <v>0</v>
      </c>
      <c r="H552" s="82">
        <v>0</v>
      </c>
      <c r="I552" s="82">
        <v>0</v>
      </c>
      <c r="J552" s="82">
        <v>0</v>
      </c>
      <c r="K552" s="82">
        <v>0.03</v>
      </c>
      <c r="L552" s="82">
        <v>0.28000000000000003</v>
      </c>
      <c r="M552" s="82">
        <v>0.2</v>
      </c>
      <c r="N552" s="82">
        <v>0</v>
      </c>
      <c r="O552" s="82">
        <v>0</v>
      </c>
      <c r="P552" s="82">
        <v>5.91</v>
      </c>
      <c r="Q552" s="82">
        <v>0</v>
      </c>
      <c r="R552" s="82">
        <v>0</v>
      </c>
      <c r="S552" s="82">
        <v>0</v>
      </c>
      <c r="T552" s="82">
        <v>0</v>
      </c>
      <c r="U552" s="82">
        <v>0</v>
      </c>
      <c r="V552" s="82">
        <v>0</v>
      </c>
      <c r="W552" s="82">
        <v>0</v>
      </c>
      <c r="X552" s="82">
        <v>0</v>
      </c>
      <c r="Y552" s="82">
        <v>0</v>
      </c>
      <c r="Z552" s="82">
        <v>0</v>
      </c>
      <c r="AA552" s="82">
        <v>0</v>
      </c>
      <c r="AB552" s="82">
        <v>0</v>
      </c>
      <c r="AC552" s="82">
        <v>0</v>
      </c>
      <c r="AD552" s="83">
        <v>7.42</v>
      </c>
    </row>
    <row r="553" spans="3:30">
      <c r="C553" s="81" t="s">
        <v>39</v>
      </c>
      <c r="D553" s="82">
        <v>0</v>
      </c>
      <c r="E553" s="85">
        <v>42</v>
      </c>
      <c r="F553" s="85">
        <v>7.32</v>
      </c>
      <c r="G553" s="85">
        <v>57.46</v>
      </c>
      <c r="H553" s="82">
        <v>36.14</v>
      </c>
      <c r="I553" s="82">
        <v>33.090000000000003</v>
      </c>
      <c r="J553" s="82">
        <v>39.229999999999997</v>
      </c>
      <c r="K553" s="82">
        <v>45.31</v>
      </c>
      <c r="L553" s="82">
        <v>13.66</v>
      </c>
      <c r="M553" s="82">
        <v>32.22</v>
      </c>
      <c r="N553" s="82">
        <v>21.17</v>
      </c>
      <c r="O553" s="82">
        <v>46.09</v>
      </c>
      <c r="P553" s="82">
        <v>0.28000000000000003</v>
      </c>
      <c r="Q553" s="82">
        <v>0</v>
      </c>
      <c r="R553" s="82">
        <v>0.8</v>
      </c>
      <c r="S553" s="82">
        <v>0</v>
      </c>
      <c r="T553" s="82">
        <v>0</v>
      </c>
      <c r="U553" s="82">
        <v>0</v>
      </c>
      <c r="V553" s="82">
        <v>0</v>
      </c>
      <c r="W553" s="82">
        <v>0</v>
      </c>
      <c r="X553" s="82">
        <v>0</v>
      </c>
      <c r="Y553" s="82">
        <v>0</v>
      </c>
      <c r="Z553" s="82">
        <v>0</v>
      </c>
      <c r="AA553" s="82">
        <v>0</v>
      </c>
      <c r="AB553" s="82">
        <v>0</v>
      </c>
      <c r="AC553" s="82">
        <v>0</v>
      </c>
      <c r="AD553" s="83">
        <v>374.77</v>
      </c>
    </row>
    <row r="554" spans="3:30">
      <c r="C554" s="81" t="s">
        <v>400</v>
      </c>
      <c r="D554" s="82">
        <v>0</v>
      </c>
      <c r="E554" s="85">
        <v>2</v>
      </c>
      <c r="F554" s="85">
        <v>3.92</v>
      </c>
      <c r="G554" s="85">
        <v>7.94</v>
      </c>
      <c r="H554" s="85">
        <v>3.01</v>
      </c>
      <c r="I554" s="82">
        <v>0</v>
      </c>
      <c r="J554" s="82">
        <v>1.36</v>
      </c>
      <c r="K554" s="82">
        <v>5.54</v>
      </c>
      <c r="L554" s="82">
        <v>5.01</v>
      </c>
      <c r="M554" s="82">
        <v>5.89</v>
      </c>
      <c r="N554" s="82">
        <v>23.42</v>
      </c>
      <c r="O554" s="82">
        <v>22.14</v>
      </c>
      <c r="P554" s="82">
        <v>4.22</v>
      </c>
      <c r="Q554" s="82">
        <v>2.91</v>
      </c>
      <c r="R554" s="82">
        <v>1.1299999999999999</v>
      </c>
      <c r="S554" s="82">
        <v>7.29</v>
      </c>
      <c r="T554" s="82">
        <v>1.89</v>
      </c>
      <c r="U554" s="82">
        <v>1.35</v>
      </c>
      <c r="V554" s="82">
        <v>2.77</v>
      </c>
      <c r="W554" s="82">
        <v>3.93</v>
      </c>
      <c r="X554" s="82">
        <v>1.06</v>
      </c>
      <c r="Y554" s="82">
        <v>1.29</v>
      </c>
      <c r="Z554" s="82">
        <v>2.06</v>
      </c>
      <c r="AA554" s="82">
        <v>1</v>
      </c>
      <c r="AB554" s="82">
        <v>1.55</v>
      </c>
      <c r="AC554" s="82">
        <v>0</v>
      </c>
      <c r="AD554" s="83">
        <v>112.69</v>
      </c>
    </row>
    <row r="555" spans="3:30">
      <c r="C555" s="81" t="s">
        <v>402</v>
      </c>
      <c r="D555" s="82">
        <v>0</v>
      </c>
      <c r="E555" s="82">
        <v>0</v>
      </c>
      <c r="F555" s="82">
        <v>0</v>
      </c>
      <c r="G555" s="82">
        <v>0.18</v>
      </c>
      <c r="H555" s="82">
        <v>0</v>
      </c>
      <c r="I555" s="82">
        <v>0</v>
      </c>
      <c r="J555" s="82">
        <v>0</v>
      </c>
      <c r="K555" s="82">
        <v>0</v>
      </c>
      <c r="L555" s="82">
        <v>0</v>
      </c>
      <c r="M555" s="82">
        <v>0</v>
      </c>
      <c r="N555" s="82">
        <v>0</v>
      </c>
      <c r="O555" s="82">
        <v>0</v>
      </c>
      <c r="P555" s="82">
        <v>0.01</v>
      </c>
      <c r="Q555" s="82">
        <v>0</v>
      </c>
      <c r="R555" s="82">
        <v>0</v>
      </c>
      <c r="S555" s="82">
        <v>0</v>
      </c>
      <c r="T555" s="82">
        <v>0</v>
      </c>
      <c r="U555" s="82">
        <v>0</v>
      </c>
      <c r="V555" s="82">
        <v>4.9400000000000004</v>
      </c>
      <c r="W555" s="82">
        <v>0</v>
      </c>
      <c r="X555" s="82">
        <v>0</v>
      </c>
      <c r="Y555" s="82">
        <v>0</v>
      </c>
      <c r="Z555" s="82">
        <v>0</v>
      </c>
      <c r="AA555" s="82">
        <v>0</v>
      </c>
      <c r="AB555" s="82">
        <v>0</v>
      </c>
      <c r="AC555" s="82">
        <v>0.01</v>
      </c>
      <c r="AD555" s="83">
        <v>5.14</v>
      </c>
    </row>
    <row r="556" spans="3:30">
      <c r="C556" s="81" t="s">
        <v>345</v>
      </c>
      <c r="D556" s="82">
        <v>0</v>
      </c>
      <c r="E556" s="82">
        <v>0</v>
      </c>
      <c r="F556" s="82">
        <v>0</v>
      </c>
      <c r="G556" s="82">
        <v>0.49</v>
      </c>
      <c r="H556" s="82">
        <v>3.03</v>
      </c>
      <c r="I556" s="82">
        <v>2.5</v>
      </c>
      <c r="J556" s="82">
        <v>1.22</v>
      </c>
      <c r="K556" s="82">
        <v>0.03</v>
      </c>
      <c r="L556" s="82">
        <v>0</v>
      </c>
      <c r="M556" s="82">
        <v>0.69</v>
      </c>
      <c r="N556" s="82">
        <v>0</v>
      </c>
      <c r="O556" s="82">
        <v>0.13</v>
      </c>
      <c r="P556" s="82">
        <v>0.14000000000000001</v>
      </c>
      <c r="Q556" s="82">
        <v>0.64</v>
      </c>
      <c r="R556" s="82">
        <v>0</v>
      </c>
      <c r="S556" s="82">
        <v>0.25</v>
      </c>
      <c r="T556" s="82">
        <v>0</v>
      </c>
      <c r="U556" s="82">
        <v>0</v>
      </c>
      <c r="V556" s="82">
        <v>0</v>
      </c>
      <c r="W556" s="82">
        <v>0.14000000000000001</v>
      </c>
      <c r="X556" s="82">
        <v>0</v>
      </c>
      <c r="Y556" s="82">
        <v>0.15</v>
      </c>
      <c r="Z556" s="82">
        <v>0</v>
      </c>
      <c r="AA556" s="82">
        <v>0</v>
      </c>
      <c r="AB556" s="82">
        <v>0</v>
      </c>
      <c r="AC556" s="82">
        <v>0</v>
      </c>
      <c r="AD556" s="83">
        <v>9.41</v>
      </c>
    </row>
    <row r="557" spans="3:30">
      <c r="C557" s="81" t="s">
        <v>545</v>
      </c>
      <c r="D557" s="82">
        <v>0</v>
      </c>
      <c r="E557" s="82">
        <v>0</v>
      </c>
      <c r="F557" s="82">
        <v>0</v>
      </c>
      <c r="G557" s="82">
        <v>0</v>
      </c>
      <c r="H557" s="82">
        <v>0.16</v>
      </c>
      <c r="I557" s="82">
        <v>4.08</v>
      </c>
      <c r="J557" s="82">
        <v>1.65</v>
      </c>
      <c r="K557" s="82">
        <v>3.08</v>
      </c>
      <c r="L557" s="82">
        <v>2.92</v>
      </c>
      <c r="M557" s="82">
        <v>0</v>
      </c>
      <c r="N557" s="82">
        <v>0.19</v>
      </c>
      <c r="O557" s="82">
        <v>2.2999999999999998</v>
      </c>
      <c r="P557" s="82">
        <v>0.06</v>
      </c>
      <c r="Q557" s="82">
        <v>0</v>
      </c>
      <c r="R557" s="82">
        <v>0</v>
      </c>
      <c r="S557" s="82">
        <v>0.28000000000000003</v>
      </c>
      <c r="T557" s="82">
        <v>0</v>
      </c>
      <c r="U557" s="82">
        <v>0</v>
      </c>
      <c r="V557" s="82">
        <v>0</v>
      </c>
      <c r="W557" s="82">
        <v>0</v>
      </c>
      <c r="X557" s="82">
        <v>0</v>
      </c>
      <c r="Y557" s="82">
        <v>0</v>
      </c>
      <c r="Z557" s="82">
        <v>0</v>
      </c>
      <c r="AA557" s="82">
        <v>0</v>
      </c>
      <c r="AB557" s="82">
        <v>0</v>
      </c>
      <c r="AC557" s="82">
        <v>0</v>
      </c>
      <c r="AD557" s="83">
        <v>14.73</v>
      </c>
    </row>
    <row r="558" spans="3:30">
      <c r="C558" s="81" t="s">
        <v>401</v>
      </c>
      <c r="D558" s="82">
        <v>0</v>
      </c>
      <c r="E558" s="82">
        <v>0</v>
      </c>
      <c r="F558" s="82">
        <v>0</v>
      </c>
      <c r="G558" s="82">
        <v>0</v>
      </c>
      <c r="H558" s="82">
        <v>0</v>
      </c>
      <c r="I558" s="82">
        <v>0</v>
      </c>
      <c r="J558" s="82">
        <v>0</v>
      </c>
      <c r="K558" s="82">
        <v>0</v>
      </c>
      <c r="L558" s="82">
        <v>0.01</v>
      </c>
      <c r="M558" s="82">
        <v>0.02</v>
      </c>
      <c r="N558" s="82">
        <v>0</v>
      </c>
      <c r="O558" s="82">
        <v>0</v>
      </c>
      <c r="P558" s="82">
        <v>0.02</v>
      </c>
      <c r="Q558" s="82">
        <v>0</v>
      </c>
      <c r="R558" s="82">
        <v>0</v>
      </c>
      <c r="S558" s="82">
        <v>0</v>
      </c>
      <c r="T558" s="82">
        <v>0</v>
      </c>
      <c r="U558" s="82">
        <v>0</v>
      </c>
      <c r="V558" s="82">
        <v>5.35</v>
      </c>
      <c r="W558" s="82">
        <v>0.04</v>
      </c>
      <c r="X558" s="82">
        <v>0</v>
      </c>
      <c r="Y558" s="82">
        <v>0.01</v>
      </c>
      <c r="Z558" s="82">
        <v>0</v>
      </c>
      <c r="AA558" s="82">
        <v>0</v>
      </c>
      <c r="AB558" s="82">
        <v>0</v>
      </c>
      <c r="AC558" s="82">
        <v>0</v>
      </c>
      <c r="AD558" s="83">
        <v>5.44</v>
      </c>
    </row>
    <row r="559" spans="3:30">
      <c r="C559" s="84" t="s">
        <v>38</v>
      </c>
      <c r="D559" s="83">
        <v>294</v>
      </c>
      <c r="E559" s="83">
        <v>281</v>
      </c>
      <c r="F559" s="83">
        <v>346.39</v>
      </c>
      <c r="G559" s="83">
        <v>313.18</v>
      </c>
      <c r="H559" s="83">
        <v>449.5</v>
      </c>
      <c r="I559" s="83">
        <v>268.25</v>
      </c>
      <c r="J559" s="83">
        <v>280.89999999999998</v>
      </c>
      <c r="K559" s="83">
        <v>249.99</v>
      </c>
      <c r="L559" s="83">
        <v>358.75</v>
      </c>
      <c r="M559" s="83">
        <v>349.49</v>
      </c>
      <c r="N559" s="83">
        <v>371.27</v>
      </c>
      <c r="O559" s="83">
        <v>254.08</v>
      </c>
      <c r="P559" s="83">
        <v>206.66</v>
      </c>
      <c r="Q559" s="83">
        <v>177.13</v>
      </c>
      <c r="R559" s="83">
        <v>197.96</v>
      </c>
      <c r="S559" s="83">
        <v>112.18</v>
      </c>
      <c r="T559" s="83">
        <v>54.04</v>
      </c>
      <c r="U559" s="83">
        <v>68.77</v>
      </c>
      <c r="V559" s="83">
        <v>64.349999999999994</v>
      </c>
      <c r="W559" s="83">
        <v>63.21</v>
      </c>
      <c r="X559" s="83">
        <v>49.31</v>
      </c>
      <c r="Y559" s="83">
        <v>27.92</v>
      </c>
      <c r="Z559" s="83">
        <v>32.17</v>
      </c>
      <c r="AA559" s="83">
        <v>6.66</v>
      </c>
      <c r="AB559" s="83">
        <v>6.97</v>
      </c>
      <c r="AC559" s="83">
        <v>2.88</v>
      </c>
      <c r="AD559" s="83">
        <v>4887.01</v>
      </c>
    </row>
    <row r="561" spans="1:30">
      <c r="D561" s="55">
        <f>D546+D548</f>
        <v>127</v>
      </c>
      <c r="E561" s="55">
        <f t="shared" ref="E561:Z561" si="21">E546+E548</f>
        <v>66</v>
      </c>
      <c r="F561" s="55">
        <f t="shared" si="21"/>
        <v>141.4</v>
      </c>
      <c r="G561" s="55">
        <f t="shared" si="21"/>
        <v>102.88999999999999</v>
      </c>
      <c r="H561" s="55">
        <f t="shared" si="21"/>
        <v>158.62</v>
      </c>
      <c r="I561" s="55">
        <f t="shared" si="21"/>
        <v>93.67</v>
      </c>
      <c r="J561" s="55">
        <f t="shared" si="21"/>
        <v>75.62</v>
      </c>
      <c r="K561" s="55">
        <f t="shared" si="21"/>
        <v>58.33</v>
      </c>
      <c r="L561" s="55">
        <f t="shared" si="21"/>
        <v>139.14000000000001</v>
      </c>
      <c r="M561" s="55">
        <f t="shared" si="21"/>
        <v>71.789999999999992</v>
      </c>
      <c r="N561" s="55">
        <f t="shared" si="21"/>
        <v>184.16</v>
      </c>
      <c r="O561" s="55">
        <f t="shared" si="21"/>
        <v>74.59</v>
      </c>
      <c r="P561" s="55">
        <f t="shared" si="21"/>
        <v>85.990000000000009</v>
      </c>
      <c r="Q561" s="55">
        <f t="shared" si="21"/>
        <v>54.69</v>
      </c>
      <c r="R561" s="55">
        <f t="shared" si="21"/>
        <v>53.46</v>
      </c>
      <c r="S561" s="55">
        <f t="shared" si="21"/>
        <v>49.75</v>
      </c>
      <c r="T561" s="55">
        <f t="shared" si="21"/>
        <v>32.380000000000003</v>
      </c>
      <c r="U561" s="55">
        <f t="shared" si="21"/>
        <v>41.62</v>
      </c>
      <c r="V561" s="55">
        <f t="shared" si="21"/>
        <v>23.86</v>
      </c>
      <c r="W561" s="55">
        <f t="shared" si="21"/>
        <v>38.700000000000003</v>
      </c>
      <c r="X561" s="55">
        <f t="shared" si="21"/>
        <v>12.469999999999999</v>
      </c>
      <c r="Y561" s="55">
        <f t="shared" si="21"/>
        <v>11.32</v>
      </c>
      <c r="Z561" s="55">
        <f t="shared" si="21"/>
        <v>21.73</v>
      </c>
    </row>
    <row r="563" spans="1:30" ht="12.75">
      <c r="C563" s="418" t="s">
        <v>37</v>
      </c>
      <c r="D563" s="279">
        <v>202140</v>
      </c>
      <c r="E563" s="279">
        <v>202141</v>
      </c>
      <c r="F563" s="279">
        <v>202142</v>
      </c>
      <c r="G563" s="279">
        <v>202143</v>
      </c>
      <c r="H563" s="279">
        <v>202144</v>
      </c>
      <c r="I563" s="279">
        <v>202145</v>
      </c>
      <c r="J563" s="279">
        <v>202146</v>
      </c>
      <c r="K563" s="279">
        <v>202147</v>
      </c>
      <c r="L563" s="279">
        <v>202148</v>
      </c>
      <c r="M563" s="279">
        <v>202149</v>
      </c>
      <c r="N563" s="279">
        <v>202150</v>
      </c>
      <c r="O563" s="279">
        <v>202151</v>
      </c>
      <c r="P563" s="279">
        <v>202152</v>
      </c>
      <c r="Q563" s="279">
        <v>202201</v>
      </c>
      <c r="R563" s="279">
        <v>202202</v>
      </c>
      <c r="S563" s="279">
        <v>202203</v>
      </c>
      <c r="T563" s="279">
        <v>202204</v>
      </c>
      <c r="U563" s="279">
        <v>202205</v>
      </c>
      <c r="V563" s="279">
        <v>202206</v>
      </c>
      <c r="W563" s="279">
        <v>202207</v>
      </c>
      <c r="X563" s="279">
        <v>202208</v>
      </c>
      <c r="Y563" s="279">
        <v>202209</v>
      </c>
      <c r="Z563" s="279">
        <v>202210</v>
      </c>
      <c r="AA563" s="279">
        <v>202211</v>
      </c>
      <c r="AB563" s="279">
        <v>202212</v>
      </c>
      <c r="AC563" s="279">
        <v>202213</v>
      </c>
      <c r="AD563" s="418" t="s">
        <v>38</v>
      </c>
    </row>
    <row r="564" spans="1:30" ht="12.75">
      <c r="A564" s="113">
        <v>44503</v>
      </c>
      <c r="C564" s="419"/>
      <c r="D564" s="112">
        <v>44499</v>
      </c>
      <c r="E564" s="112">
        <v>44506</v>
      </c>
      <c r="F564" s="112">
        <v>44513</v>
      </c>
      <c r="G564" s="112">
        <v>44520</v>
      </c>
      <c r="H564" s="112">
        <v>44527</v>
      </c>
      <c r="I564" s="112">
        <v>44534</v>
      </c>
      <c r="J564" s="112">
        <v>44541</v>
      </c>
      <c r="K564" s="112">
        <v>44548</v>
      </c>
      <c r="L564" s="112">
        <v>44555</v>
      </c>
      <c r="M564" s="112">
        <v>44562</v>
      </c>
      <c r="N564" s="112">
        <v>44569</v>
      </c>
      <c r="O564" s="112">
        <v>44576</v>
      </c>
      <c r="P564" s="112">
        <v>44583</v>
      </c>
      <c r="Q564" s="112">
        <v>44590</v>
      </c>
      <c r="R564" s="112">
        <v>44597</v>
      </c>
      <c r="S564" s="112">
        <v>44604</v>
      </c>
      <c r="T564" s="112">
        <v>44611</v>
      </c>
      <c r="U564" s="112">
        <v>44618</v>
      </c>
      <c r="V564" s="112">
        <v>44625</v>
      </c>
      <c r="W564" s="112">
        <v>44632</v>
      </c>
      <c r="X564" s="112">
        <v>44639</v>
      </c>
      <c r="Y564" s="112">
        <v>44646</v>
      </c>
      <c r="Z564" s="112">
        <v>44653</v>
      </c>
      <c r="AA564" s="112">
        <v>44660</v>
      </c>
      <c r="AB564" s="112">
        <v>44667</v>
      </c>
      <c r="AC564" s="112">
        <v>44674</v>
      </c>
      <c r="AD564" s="419"/>
    </row>
    <row r="565" spans="1:30">
      <c r="C565" s="81" t="s">
        <v>34</v>
      </c>
      <c r="D565" s="85">
        <v>146</v>
      </c>
      <c r="E565" s="85">
        <v>39</v>
      </c>
      <c r="F565" s="85">
        <v>61.9</v>
      </c>
      <c r="G565" s="85">
        <v>56.72</v>
      </c>
      <c r="H565" s="85">
        <v>54.7</v>
      </c>
      <c r="I565" s="82">
        <v>41.69</v>
      </c>
      <c r="J565" s="85">
        <v>67.180000000000007</v>
      </c>
      <c r="K565" s="82">
        <v>41.66</v>
      </c>
      <c r="L565" s="82">
        <v>43.24</v>
      </c>
      <c r="M565" s="82">
        <v>32.409999999999997</v>
      </c>
      <c r="N565" s="82">
        <v>29.15</v>
      </c>
      <c r="O565" s="82">
        <v>20.83</v>
      </c>
      <c r="P565" s="82">
        <v>24.96</v>
      </c>
      <c r="Q565" s="82">
        <v>20.9</v>
      </c>
      <c r="R565" s="82">
        <v>32.979999999999997</v>
      </c>
      <c r="S565" s="82">
        <v>43.94</v>
      </c>
      <c r="T565" s="82">
        <v>27.85</v>
      </c>
      <c r="U565" s="82">
        <v>16.93</v>
      </c>
      <c r="V565" s="82">
        <v>5.22</v>
      </c>
      <c r="W565" s="82">
        <v>6.26</v>
      </c>
      <c r="X565" s="82">
        <v>4.53</v>
      </c>
      <c r="Y565" s="82">
        <v>3.94</v>
      </c>
      <c r="Z565" s="82">
        <v>21.96</v>
      </c>
      <c r="AA565" s="82">
        <v>23.18</v>
      </c>
      <c r="AB565" s="82">
        <v>3.17</v>
      </c>
      <c r="AC565" s="82">
        <v>4.6900000000000004</v>
      </c>
      <c r="AD565" s="83">
        <v>875.01</v>
      </c>
    </row>
    <row r="566" spans="1:30">
      <c r="C566" s="81" t="s">
        <v>191</v>
      </c>
      <c r="D566" s="85">
        <v>75</v>
      </c>
      <c r="E566" s="85">
        <v>29</v>
      </c>
      <c r="F566" s="85">
        <v>54</v>
      </c>
      <c r="G566" s="85">
        <v>38.21</v>
      </c>
      <c r="H566" s="85">
        <v>55.99</v>
      </c>
      <c r="I566" s="82">
        <v>17.21</v>
      </c>
      <c r="J566" s="85">
        <v>63.59</v>
      </c>
      <c r="K566" s="82">
        <v>47.53</v>
      </c>
      <c r="L566" s="82">
        <v>102.43</v>
      </c>
      <c r="M566" s="82">
        <v>87.9</v>
      </c>
      <c r="N566" s="82">
        <v>37.74</v>
      </c>
      <c r="O566" s="82">
        <v>38.01</v>
      </c>
      <c r="P566" s="82">
        <v>42.86</v>
      </c>
      <c r="Q566" s="82">
        <v>36.869999999999997</v>
      </c>
      <c r="R566" s="82">
        <v>48.03</v>
      </c>
      <c r="S566" s="82">
        <v>35.979999999999997</v>
      </c>
      <c r="T566" s="82">
        <v>13.33</v>
      </c>
      <c r="U566" s="82">
        <v>0</v>
      </c>
      <c r="V566" s="82">
        <v>0</v>
      </c>
      <c r="W566" s="82">
        <v>0</v>
      </c>
      <c r="X566" s="82">
        <v>0</v>
      </c>
      <c r="Y566" s="82">
        <v>0</v>
      </c>
      <c r="Z566" s="82">
        <v>0</v>
      </c>
      <c r="AA566" s="82">
        <v>0</v>
      </c>
      <c r="AB566" s="82">
        <v>0</v>
      </c>
      <c r="AC566" s="82">
        <v>0</v>
      </c>
      <c r="AD566" s="83">
        <v>823.67</v>
      </c>
    </row>
    <row r="567" spans="1:30">
      <c r="C567" s="81" t="s">
        <v>338</v>
      </c>
      <c r="D567" s="85">
        <v>57</v>
      </c>
      <c r="E567" s="85">
        <v>68</v>
      </c>
      <c r="F567" s="85">
        <v>84.82</v>
      </c>
      <c r="G567" s="85">
        <v>65.599999999999994</v>
      </c>
      <c r="H567" s="85">
        <v>85.44</v>
      </c>
      <c r="I567" s="85">
        <v>127.8</v>
      </c>
      <c r="J567" s="82">
        <v>56.78</v>
      </c>
      <c r="K567" s="82">
        <v>96.91</v>
      </c>
      <c r="L567" s="82">
        <v>86.2</v>
      </c>
      <c r="M567" s="82">
        <v>85.43</v>
      </c>
      <c r="N567" s="82">
        <v>62.2</v>
      </c>
      <c r="O567" s="82">
        <v>43.43</v>
      </c>
      <c r="P567" s="82">
        <v>55.92</v>
      </c>
      <c r="Q567" s="82">
        <v>36.29</v>
      </c>
      <c r="R567" s="82">
        <v>39.020000000000003</v>
      </c>
      <c r="S567" s="82">
        <v>33.67</v>
      </c>
      <c r="T567" s="82">
        <v>23.48</v>
      </c>
      <c r="U567" s="82">
        <v>24.91</v>
      </c>
      <c r="V567" s="82">
        <v>2</v>
      </c>
      <c r="W567" s="82">
        <v>0.84</v>
      </c>
      <c r="X567" s="82">
        <v>5.75</v>
      </c>
      <c r="Y567" s="82">
        <v>8.27</v>
      </c>
      <c r="Z567" s="82">
        <v>7</v>
      </c>
      <c r="AA567" s="82">
        <v>11.35</v>
      </c>
      <c r="AB567" s="82">
        <v>6.46</v>
      </c>
      <c r="AC567" s="82">
        <v>18.23</v>
      </c>
      <c r="AD567" s="83">
        <v>1192.83</v>
      </c>
    </row>
    <row r="568" spans="1:30">
      <c r="C568" s="81" t="s">
        <v>470</v>
      </c>
      <c r="D568" s="85">
        <v>43</v>
      </c>
      <c r="E568" s="85">
        <v>20</v>
      </c>
      <c r="F568" s="85">
        <v>34.92</v>
      </c>
      <c r="G568" s="85">
        <v>19.93</v>
      </c>
      <c r="H568" s="85">
        <v>17.760000000000002</v>
      </c>
      <c r="I568" s="85">
        <v>29.3</v>
      </c>
      <c r="J568" s="82">
        <v>20.59</v>
      </c>
      <c r="K568" s="82">
        <v>29.76</v>
      </c>
      <c r="L568" s="82">
        <v>29.24</v>
      </c>
      <c r="M568" s="82">
        <v>11.45</v>
      </c>
      <c r="N568" s="82">
        <v>13.1</v>
      </c>
      <c r="O568" s="82">
        <v>19.670000000000002</v>
      </c>
      <c r="P568" s="82">
        <v>11.7</v>
      </c>
      <c r="Q568" s="82">
        <v>8.8000000000000007</v>
      </c>
      <c r="R568" s="82">
        <v>26.64</v>
      </c>
      <c r="S568" s="82">
        <v>8.36</v>
      </c>
      <c r="T568" s="82">
        <v>7.45</v>
      </c>
      <c r="U568" s="82">
        <v>6.65</v>
      </c>
      <c r="V568" s="82">
        <v>2.91</v>
      </c>
      <c r="W568" s="82">
        <v>1.49</v>
      </c>
      <c r="X568" s="82">
        <v>1.07</v>
      </c>
      <c r="Y568" s="82">
        <v>9.07</v>
      </c>
      <c r="Z568" s="82">
        <v>15.81</v>
      </c>
      <c r="AA568" s="82">
        <v>1.48</v>
      </c>
      <c r="AB568" s="82">
        <v>1.66</v>
      </c>
      <c r="AC568" s="82">
        <v>4.16</v>
      </c>
      <c r="AD568" s="83">
        <v>395.95</v>
      </c>
    </row>
    <row r="569" spans="1:30">
      <c r="C569" s="81" t="s">
        <v>40</v>
      </c>
      <c r="D569" s="85">
        <v>32</v>
      </c>
      <c r="E569" s="85">
        <v>40</v>
      </c>
      <c r="F569" s="85">
        <v>42.58</v>
      </c>
      <c r="G569" s="85">
        <v>33.26</v>
      </c>
      <c r="H569" s="85">
        <v>62.22</v>
      </c>
      <c r="I569" s="85">
        <v>39.79</v>
      </c>
      <c r="J569" s="85">
        <v>38.22</v>
      </c>
      <c r="K569" s="82">
        <v>72.78</v>
      </c>
      <c r="L569" s="82">
        <v>88.81</v>
      </c>
      <c r="M569" s="82">
        <v>35.119999999999997</v>
      </c>
      <c r="N569" s="82">
        <v>25.87</v>
      </c>
      <c r="O569" s="82">
        <v>23.06</v>
      </c>
      <c r="P569" s="82">
        <v>44.7</v>
      </c>
      <c r="Q569" s="82">
        <v>12.21</v>
      </c>
      <c r="R569" s="82">
        <v>9.8000000000000007</v>
      </c>
      <c r="S569" s="82">
        <v>4.71</v>
      </c>
      <c r="T569" s="82">
        <v>6.37</v>
      </c>
      <c r="U569" s="82">
        <v>3.15</v>
      </c>
      <c r="V569" s="82">
        <v>1.1000000000000001</v>
      </c>
      <c r="W569" s="82">
        <v>6.16</v>
      </c>
      <c r="X569" s="82">
        <v>4.84</v>
      </c>
      <c r="Y569" s="82">
        <v>6.28</v>
      </c>
      <c r="Z569" s="82">
        <v>0.43</v>
      </c>
      <c r="AA569" s="82">
        <v>1.08</v>
      </c>
      <c r="AB569" s="82">
        <v>7.7</v>
      </c>
      <c r="AC569" s="82">
        <v>3.48</v>
      </c>
      <c r="AD569" s="83">
        <v>645.72</v>
      </c>
    </row>
    <row r="570" spans="1:30">
      <c r="C570" s="81" t="s">
        <v>39</v>
      </c>
      <c r="D570" s="85">
        <v>10</v>
      </c>
      <c r="E570" s="85">
        <v>34</v>
      </c>
      <c r="F570" s="85">
        <v>65.3</v>
      </c>
      <c r="G570" s="85">
        <v>43.51</v>
      </c>
      <c r="H570" s="82">
        <v>17.23</v>
      </c>
      <c r="I570" s="82">
        <v>11.91</v>
      </c>
      <c r="J570" s="82">
        <v>6.93</v>
      </c>
      <c r="K570" s="82">
        <v>23.18</v>
      </c>
      <c r="L570" s="82">
        <v>85.47</v>
      </c>
      <c r="M570" s="82">
        <v>33.340000000000003</v>
      </c>
      <c r="N570" s="82">
        <v>32.08</v>
      </c>
      <c r="O570" s="82">
        <v>24.13</v>
      </c>
      <c r="P570" s="82">
        <v>19.5</v>
      </c>
      <c r="Q570" s="82">
        <v>23.79</v>
      </c>
      <c r="R570" s="82">
        <v>0</v>
      </c>
      <c r="S570" s="82">
        <v>0</v>
      </c>
      <c r="T570" s="82">
        <v>0.38</v>
      </c>
      <c r="U570" s="82">
        <v>0</v>
      </c>
      <c r="V570" s="82">
        <v>0</v>
      </c>
      <c r="W570" s="82">
        <v>0</v>
      </c>
      <c r="X570" s="82">
        <v>0</v>
      </c>
      <c r="Y570" s="82">
        <v>0</v>
      </c>
      <c r="Z570" s="82">
        <v>0</v>
      </c>
      <c r="AA570" s="82">
        <v>0</v>
      </c>
      <c r="AB570" s="82">
        <v>0</v>
      </c>
      <c r="AC570" s="82">
        <v>0.38</v>
      </c>
      <c r="AD570" s="83">
        <v>431.14</v>
      </c>
    </row>
    <row r="571" spans="1:30">
      <c r="C571" s="81" t="s">
        <v>41</v>
      </c>
      <c r="D571" s="85">
        <v>5</v>
      </c>
      <c r="E571" s="85">
        <v>7</v>
      </c>
      <c r="F571" s="82">
        <v>0.69</v>
      </c>
      <c r="G571" s="85">
        <v>3.93</v>
      </c>
      <c r="H571" s="85">
        <v>8.3699999999999992</v>
      </c>
      <c r="I571" s="82">
        <v>5.85</v>
      </c>
      <c r="J571" s="82">
        <v>6</v>
      </c>
      <c r="K571" s="82">
        <v>4.5999999999999996</v>
      </c>
      <c r="L571" s="82">
        <v>4.01</v>
      </c>
      <c r="M571" s="82">
        <v>6.79</v>
      </c>
      <c r="N571" s="82">
        <v>4.87</v>
      </c>
      <c r="O571" s="82">
        <v>3.14</v>
      </c>
      <c r="P571" s="82">
        <v>1.2</v>
      </c>
      <c r="Q571" s="82">
        <v>7.12</v>
      </c>
      <c r="R571" s="82">
        <v>0.85</v>
      </c>
      <c r="S571" s="82">
        <v>4.16</v>
      </c>
      <c r="T571" s="82">
        <v>1.53</v>
      </c>
      <c r="U571" s="82">
        <v>0</v>
      </c>
      <c r="V571" s="82">
        <v>0</v>
      </c>
      <c r="W571" s="82">
        <v>0</v>
      </c>
      <c r="X571" s="82">
        <v>0</v>
      </c>
      <c r="Y571" s="82">
        <v>0.02</v>
      </c>
      <c r="Z571" s="82">
        <v>0</v>
      </c>
      <c r="AA571" s="82">
        <v>0</v>
      </c>
      <c r="AB571" s="82">
        <v>0</v>
      </c>
      <c r="AC571" s="82">
        <v>0</v>
      </c>
      <c r="AD571" s="83">
        <v>75.13</v>
      </c>
    </row>
    <row r="572" spans="1:30">
      <c r="C572" s="81" t="s">
        <v>345</v>
      </c>
      <c r="D572" s="85">
        <v>4</v>
      </c>
      <c r="E572" s="82">
        <v>0</v>
      </c>
      <c r="F572" s="82">
        <v>2.04</v>
      </c>
      <c r="G572" s="85">
        <v>3.87</v>
      </c>
      <c r="H572" s="82">
        <v>0.97</v>
      </c>
      <c r="I572" s="82">
        <v>1.01</v>
      </c>
      <c r="J572" s="82">
        <v>0.99</v>
      </c>
      <c r="K572" s="82">
        <v>0.13</v>
      </c>
      <c r="L572" s="82">
        <v>0.23</v>
      </c>
      <c r="M572" s="82">
        <v>0</v>
      </c>
      <c r="N572" s="82">
        <v>0.31</v>
      </c>
      <c r="O572" s="82">
        <v>0.41</v>
      </c>
      <c r="P572" s="82">
        <v>0.19</v>
      </c>
      <c r="Q572" s="82">
        <v>0</v>
      </c>
      <c r="R572" s="82">
        <v>0.14000000000000001</v>
      </c>
      <c r="S572" s="82">
        <v>0</v>
      </c>
      <c r="T572" s="82">
        <v>0</v>
      </c>
      <c r="U572" s="82">
        <v>0</v>
      </c>
      <c r="V572" s="82">
        <v>0.15</v>
      </c>
      <c r="W572" s="82">
        <v>0</v>
      </c>
      <c r="X572" s="82">
        <v>0</v>
      </c>
      <c r="Y572" s="82">
        <v>0</v>
      </c>
      <c r="Z572" s="82">
        <v>0</v>
      </c>
      <c r="AA572" s="82">
        <v>0</v>
      </c>
      <c r="AB572" s="82">
        <v>0</v>
      </c>
      <c r="AC572" s="82">
        <v>0</v>
      </c>
      <c r="AD572" s="83">
        <v>14.44</v>
      </c>
    </row>
    <row r="573" spans="1:30">
      <c r="C573" s="81" t="s">
        <v>400</v>
      </c>
      <c r="D573" s="85">
        <v>2</v>
      </c>
      <c r="E573" s="85">
        <v>2</v>
      </c>
      <c r="F573" s="82">
        <v>0</v>
      </c>
      <c r="G573" s="85">
        <v>1</v>
      </c>
      <c r="H573" s="82">
        <v>0</v>
      </c>
      <c r="I573" s="85">
        <v>6.53</v>
      </c>
      <c r="J573" s="85">
        <v>8</v>
      </c>
      <c r="K573" s="82">
        <v>3.99</v>
      </c>
      <c r="L573" s="82">
        <v>8.4600000000000009</v>
      </c>
      <c r="M573" s="82">
        <v>10.73</v>
      </c>
      <c r="N573" s="82">
        <v>17.98</v>
      </c>
      <c r="O573" s="85">
        <v>17.13</v>
      </c>
      <c r="P573" s="82">
        <v>7.57</v>
      </c>
      <c r="Q573" s="82">
        <v>2.77</v>
      </c>
      <c r="R573" s="82">
        <v>5.83</v>
      </c>
      <c r="S573" s="82">
        <v>4.7</v>
      </c>
      <c r="T573" s="82">
        <v>1.29</v>
      </c>
      <c r="U573" s="82">
        <v>2.06</v>
      </c>
      <c r="V573" s="82">
        <v>1</v>
      </c>
      <c r="W573" s="82">
        <v>1.55</v>
      </c>
      <c r="X573" s="82">
        <v>0</v>
      </c>
      <c r="Y573" s="82">
        <v>0</v>
      </c>
      <c r="Z573" s="82">
        <v>0</v>
      </c>
      <c r="AA573" s="82">
        <v>0</v>
      </c>
      <c r="AB573" s="82">
        <v>0</v>
      </c>
      <c r="AC573" s="82">
        <v>0</v>
      </c>
      <c r="AD573" s="83">
        <v>104.58</v>
      </c>
    </row>
    <row r="574" spans="1:30">
      <c r="C574" s="81" t="s">
        <v>42</v>
      </c>
      <c r="D574" s="85">
        <v>2</v>
      </c>
      <c r="E574" s="82">
        <v>0</v>
      </c>
      <c r="F574" s="85">
        <v>3.16</v>
      </c>
      <c r="G574" s="85">
        <v>1.24</v>
      </c>
      <c r="H574" s="82">
        <v>0.22</v>
      </c>
      <c r="I574" s="85">
        <v>2.62</v>
      </c>
      <c r="J574" s="85">
        <v>1.57</v>
      </c>
      <c r="K574" s="82">
        <v>0.71</v>
      </c>
      <c r="L574" s="82">
        <v>0.02</v>
      </c>
      <c r="M574" s="82">
        <v>0.54</v>
      </c>
      <c r="N574" s="82">
        <v>1.28</v>
      </c>
      <c r="O574" s="82">
        <v>0.66</v>
      </c>
      <c r="P574" s="82">
        <v>0.2</v>
      </c>
      <c r="Q574" s="82">
        <v>0.25</v>
      </c>
      <c r="R574" s="82">
        <v>0</v>
      </c>
      <c r="S574" s="82">
        <v>0.66</v>
      </c>
      <c r="T574" s="82">
        <v>0</v>
      </c>
      <c r="U574" s="82">
        <v>0.49</v>
      </c>
      <c r="V574" s="82">
        <v>0</v>
      </c>
      <c r="W574" s="82">
        <v>0.06</v>
      </c>
      <c r="X574" s="82">
        <v>0</v>
      </c>
      <c r="Y574" s="82">
        <v>0</v>
      </c>
      <c r="Z574" s="82">
        <v>0</v>
      </c>
      <c r="AA574" s="82">
        <v>0</v>
      </c>
      <c r="AB574" s="82">
        <v>0.03</v>
      </c>
      <c r="AC574" s="82">
        <v>0</v>
      </c>
      <c r="AD574" s="83">
        <v>15.71</v>
      </c>
    </row>
    <row r="575" spans="1:30">
      <c r="C575" s="81" t="s">
        <v>410</v>
      </c>
      <c r="D575" s="82">
        <v>0</v>
      </c>
      <c r="E575" s="82">
        <v>0</v>
      </c>
      <c r="F575" s="82">
        <v>0.03</v>
      </c>
      <c r="G575" s="82">
        <v>0.28000000000000003</v>
      </c>
      <c r="H575" s="85">
        <v>1</v>
      </c>
      <c r="I575" s="82">
        <v>0</v>
      </c>
      <c r="J575" s="82">
        <v>0</v>
      </c>
      <c r="K575" s="82">
        <v>5.91</v>
      </c>
      <c r="L575" s="82">
        <v>0</v>
      </c>
      <c r="M575" s="82">
        <v>0</v>
      </c>
      <c r="N575" s="82">
        <v>0</v>
      </c>
      <c r="O575" s="82">
        <v>0</v>
      </c>
      <c r="P575" s="82">
        <v>0</v>
      </c>
      <c r="Q575" s="82">
        <v>0</v>
      </c>
      <c r="R575" s="82">
        <v>0</v>
      </c>
      <c r="S575" s="82">
        <v>0</v>
      </c>
      <c r="T575" s="82">
        <v>0</v>
      </c>
      <c r="U575" s="82">
        <v>0</v>
      </c>
      <c r="V575" s="82">
        <v>0</v>
      </c>
      <c r="W575" s="82">
        <v>0</v>
      </c>
      <c r="X575" s="82">
        <v>0</v>
      </c>
      <c r="Y575" s="82">
        <v>0</v>
      </c>
      <c r="Z575" s="82">
        <v>0</v>
      </c>
      <c r="AA575" s="82">
        <v>0</v>
      </c>
      <c r="AB575" s="82">
        <v>0</v>
      </c>
      <c r="AC575" s="82">
        <v>0</v>
      </c>
      <c r="AD575" s="83">
        <v>7.22</v>
      </c>
    </row>
    <row r="576" spans="1:30">
      <c r="C576" s="81" t="s">
        <v>402</v>
      </c>
      <c r="D576" s="82">
        <v>0</v>
      </c>
      <c r="E576" s="82">
        <v>0</v>
      </c>
      <c r="F576" s="82">
        <v>0</v>
      </c>
      <c r="G576" s="82">
        <v>0</v>
      </c>
      <c r="H576" s="82">
        <v>0</v>
      </c>
      <c r="I576" s="82">
        <v>0</v>
      </c>
      <c r="J576" s="82">
        <v>0.3</v>
      </c>
      <c r="K576" s="82">
        <v>0</v>
      </c>
      <c r="L576" s="82">
        <v>0</v>
      </c>
      <c r="M576" s="82">
        <v>0</v>
      </c>
      <c r="N576" s="82">
        <v>0</v>
      </c>
      <c r="O576" s="82">
        <v>0</v>
      </c>
      <c r="P576" s="82">
        <v>0</v>
      </c>
      <c r="Q576" s="82">
        <v>4.8099999999999996</v>
      </c>
      <c r="R576" s="82">
        <v>0</v>
      </c>
      <c r="S576" s="82">
        <v>0</v>
      </c>
      <c r="T576" s="82">
        <v>0</v>
      </c>
      <c r="U576" s="82">
        <v>0</v>
      </c>
      <c r="V576" s="82">
        <v>0</v>
      </c>
      <c r="W576" s="82">
        <v>0</v>
      </c>
      <c r="X576" s="82">
        <v>0.01</v>
      </c>
      <c r="Y576" s="82">
        <v>0</v>
      </c>
      <c r="Z576" s="82">
        <v>0</v>
      </c>
      <c r="AA576" s="82">
        <v>0</v>
      </c>
      <c r="AB576" s="82">
        <v>0</v>
      </c>
      <c r="AC576" s="82">
        <v>0</v>
      </c>
      <c r="AD576" s="83">
        <v>5.12</v>
      </c>
    </row>
    <row r="577" spans="1:30">
      <c r="C577" s="81" t="s">
        <v>545</v>
      </c>
      <c r="D577" s="82">
        <v>0</v>
      </c>
      <c r="E577" s="82">
        <v>0</v>
      </c>
      <c r="F577" s="82">
        <v>0</v>
      </c>
      <c r="G577" s="82">
        <v>0</v>
      </c>
      <c r="H577" s="82">
        <v>3.18</v>
      </c>
      <c r="I577" s="82">
        <v>2.69</v>
      </c>
      <c r="J577" s="82">
        <v>3.36</v>
      </c>
      <c r="K577" s="82">
        <v>0</v>
      </c>
      <c r="L577" s="82">
        <v>0</v>
      </c>
      <c r="M577" s="82">
        <v>0</v>
      </c>
      <c r="N577" s="82">
        <v>0</v>
      </c>
      <c r="O577" s="82">
        <v>0</v>
      </c>
      <c r="P577" s="82">
        <v>0</v>
      </c>
      <c r="Q577" s="82">
        <v>0</v>
      </c>
      <c r="R577" s="82">
        <v>0</v>
      </c>
      <c r="S577" s="82">
        <v>0</v>
      </c>
      <c r="T577" s="82">
        <v>0</v>
      </c>
      <c r="U577" s="82">
        <v>0</v>
      </c>
      <c r="V577" s="82">
        <v>0</v>
      </c>
      <c r="W577" s="82">
        <v>0</v>
      </c>
      <c r="X577" s="82">
        <v>0</v>
      </c>
      <c r="Y577" s="82">
        <v>0</v>
      </c>
      <c r="Z577" s="82">
        <v>0</v>
      </c>
      <c r="AA577" s="82">
        <v>0</v>
      </c>
      <c r="AB577" s="82">
        <v>0</v>
      </c>
      <c r="AC577" s="82">
        <v>0</v>
      </c>
      <c r="AD577" s="83">
        <v>9.23</v>
      </c>
    </row>
    <row r="578" spans="1:30">
      <c r="C578" s="81" t="s">
        <v>401</v>
      </c>
      <c r="D578" s="82">
        <v>0</v>
      </c>
      <c r="E578" s="82">
        <v>0</v>
      </c>
      <c r="F578" s="82">
        <v>0</v>
      </c>
      <c r="G578" s="82">
        <v>0.01</v>
      </c>
      <c r="H578" s="82">
        <v>0</v>
      </c>
      <c r="I578" s="82">
        <v>0</v>
      </c>
      <c r="J578" s="82">
        <v>0.33</v>
      </c>
      <c r="K578" s="82">
        <v>0</v>
      </c>
      <c r="L578" s="82">
        <v>0</v>
      </c>
      <c r="M578" s="82">
        <v>0</v>
      </c>
      <c r="N578" s="82">
        <v>0</v>
      </c>
      <c r="O578" s="82">
        <v>0</v>
      </c>
      <c r="P578" s="82">
        <v>0</v>
      </c>
      <c r="Q578" s="82">
        <v>5.12</v>
      </c>
      <c r="R578" s="82">
        <v>0.04</v>
      </c>
      <c r="S578" s="82">
        <v>0</v>
      </c>
      <c r="T578" s="82">
        <v>0</v>
      </c>
      <c r="U578" s="82">
        <v>0</v>
      </c>
      <c r="V578" s="82">
        <v>0</v>
      </c>
      <c r="W578" s="82">
        <v>0</v>
      </c>
      <c r="X578" s="82">
        <v>0</v>
      </c>
      <c r="Y578" s="82">
        <v>0</v>
      </c>
      <c r="Z578" s="82">
        <v>0</v>
      </c>
      <c r="AA578" s="82">
        <v>0</v>
      </c>
      <c r="AB578" s="82">
        <v>0</v>
      </c>
      <c r="AC578" s="82">
        <v>0</v>
      </c>
      <c r="AD578" s="83">
        <v>5.5</v>
      </c>
    </row>
    <row r="579" spans="1:30">
      <c r="C579" s="84" t="s">
        <v>38</v>
      </c>
      <c r="D579" s="83">
        <v>376</v>
      </c>
      <c r="E579" s="83">
        <v>239</v>
      </c>
      <c r="F579" s="83">
        <v>349.44</v>
      </c>
      <c r="G579" s="83">
        <v>267.55</v>
      </c>
      <c r="H579" s="83">
        <v>307.07</v>
      </c>
      <c r="I579" s="83">
        <v>286.41000000000003</v>
      </c>
      <c r="J579" s="83">
        <v>273.85000000000002</v>
      </c>
      <c r="K579" s="83">
        <v>327.14999999999998</v>
      </c>
      <c r="L579" s="83">
        <v>448.11</v>
      </c>
      <c r="M579" s="83">
        <v>303.72000000000003</v>
      </c>
      <c r="N579" s="83">
        <v>224.59</v>
      </c>
      <c r="O579" s="83">
        <v>190.47</v>
      </c>
      <c r="P579" s="83">
        <v>208.8</v>
      </c>
      <c r="Q579" s="83">
        <v>158.91999999999999</v>
      </c>
      <c r="R579" s="83">
        <v>163.32</v>
      </c>
      <c r="S579" s="83">
        <v>136.19999999999999</v>
      </c>
      <c r="T579" s="83">
        <v>81.680000000000007</v>
      </c>
      <c r="U579" s="83">
        <v>54.19</v>
      </c>
      <c r="V579" s="83">
        <v>12.39</v>
      </c>
      <c r="W579" s="83">
        <v>16.350000000000001</v>
      </c>
      <c r="X579" s="83">
        <v>16.2</v>
      </c>
      <c r="Y579" s="83">
        <v>27.58</v>
      </c>
      <c r="Z579" s="83">
        <v>45.2</v>
      </c>
      <c r="AA579" s="83">
        <v>37.08</v>
      </c>
      <c r="AB579" s="83">
        <v>19.02</v>
      </c>
      <c r="AC579" s="83">
        <v>30.95</v>
      </c>
      <c r="AD579" s="83">
        <v>4601.25</v>
      </c>
    </row>
    <row r="581" spans="1:30">
      <c r="D581" s="55">
        <f>D567+D568</f>
        <v>100</v>
      </c>
      <c r="E581" s="55">
        <f t="shared" ref="E581:AD581" si="22">E567+E568</f>
        <v>88</v>
      </c>
      <c r="F581" s="55">
        <f t="shared" si="22"/>
        <v>119.74</v>
      </c>
      <c r="G581" s="55">
        <f t="shared" si="22"/>
        <v>85.53</v>
      </c>
      <c r="H581" s="55">
        <f t="shared" si="22"/>
        <v>103.2</v>
      </c>
      <c r="I581" s="55">
        <f t="shared" si="22"/>
        <v>157.1</v>
      </c>
      <c r="J581" s="55">
        <f t="shared" si="22"/>
        <v>77.37</v>
      </c>
      <c r="K581" s="55">
        <f t="shared" si="22"/>
        <v>126.67</v>
      </c>
      <c r="L581" s="55">
        <f t="shared" si="22"/>
        <v>115.44</v>
      </c>
      <c r="M581" s="55">
        <f t="shared" si="22"/>
        <v>96.88000000000001</v>
      </c>
      <c r="N581" s="55">
        <f t="shared" si="22"/>
        <v>75.3</v>
      </c>
      <c r="O581" s="55">
        <f t="shared" si="22"/>
        <v>63.1</v>
      </c>
      <c r="P581" s="55">
        <f t="shared" si="22"/>
        <v>67.62</v>
      </c>
      <c r="Q581" s="55">
        <f t="shared" si="22"/>
        <v>45.09</v>
      </c>
      <c r="R581" s="55">
        <f t="shared" si="22"/>
        <v>65.66</v>
      </c>
      <c r="S581" s="55">
        <f t="shared" si="22"/>
        <v>42.03</v>
      </c>
      <c r="T581" s="55">
        <f t="shared" si="22"/>
        <v>30.93</v>
      </c>
      <c r="U581" s="55">
        <f t="shared" si="22"/>
        <v>31.560000000000002</v>
      </c>
      <c r="V581" s="55">
        <f t="shared" si="22"/>
        <v>4.91</v>
      </c>
      <c r="W581" s="55">
        <f t="shared" si="22"/>
        <v>2.33</v>
      </c>
      <c r="X581" s="55">
        <f t="shared" si="22"/>
        <v>6.82</v>
      </c>
      <c r="Y581" s="55">
        <f t="shared" si="22"/>
        <v>17.34</v>
      </c>
      <c r="Z581" s="55">
        <f t="shared" si="22"/>
        <v>22.810000000000002</v>
      </c>
      <c r="AA581" s="55">
        <f t="shared" si="22"/>
        <v>12.83</v>
      </c>
      <c r="AB581" s="55">
        <f t="shared" si="22"/>
        <v>8.1199999999999992</v>
      </c>
      <c r="AC581" s="55">
        <f t="shared" si="22"/>
        <v>22.39</v>
      </c>
      <c r="AD581" s="55">
        <f t="shared" si="22"/>
        <v>1588.78</v>
      </c>
    </row>
    <row r="583" spans="1:30" ht="12.75">
      <c r="C583" s="418" t="s">
        <v>37</v>
      </c>
      <c r="D583" s="280">
        <v>202142</v>
      </c>
      <c r="E583" s="280">
        <v>202143</v>
      </c>
      <c r="F583" s="280">
        <v>202144</v>
      </c>
      <c r="G583" s="280">
        <v>202145</v>
      </c>
      <c r="H583" s="280">
        <v>202146</v>
      </c>
      <c r="I583" s="280">
        <v>202147</v>
      </c>
      <c r="J583" s="280">
        <v>202148</v>
      </c>
      <c r="K583" s="280">
        <v>202149</v>
      </c>
      <c r="L583" s="280">
        <v>202150</v>
      </c>
      <c r="M583" s="280">
        <v>202151</v>
      </c>
      <c r="N583" s="280">
        <v>202152</v>
      </c>
      <c r="O583" s="280">
        <v>202201</v>
      </c>
      <c r="P583" s="280">
        <v>202202</v>
      </c>
      <c r="Q583" s="280">
        <v>202203</v>
      </c>
      <c r="R583" s="280">
        <v>202204</v>
      </c>
      <c r="S583" s="280">
        <v>202205</v>
      </c>
      <c r="T583" s="280">
        <v>202206</v>
      </c>
      <c r="U583" s="280">
        <v>202207</v>
      </c>
      <c r="V583" s="280">
        <v>202208</v>
      </c>
      <c r="W583" s="280">
        <v>202209</v>
      </c>
      <c r="X583" s="280">
        <v>202210</v>
      </c>
      <c r="Y583" s="280">
        <v>202211</v>
      </c>
      <c r="Z583" s="280">
        <v>202212</v>
      </c>
      <c r="AA583" s="280">
        <v>202213</v>
      </c>
      <c r="AB583" s="280">
        <v>202214</v>
      </c>
      <c r="AC583" s="280">
        <v>202215</v>
      </c>
      <c r="AD583" s="418" t="s">
        <v>38</v>
      </c>
    </row>
    <row r="584" spans="1:30" ht="12.75">
      <c r="A584" s="113">
        <v>44519</v>
      </c>
      <c r="C584" s="419"/>
      <c r="D584" s="112">
        <v>44513</v>
      </c>
      <c r="E584" s="112">
        <v>44520</v>
      </c>
      <c r="F584" s="112">
        <v>44527</v>
      </c>
      <c r="G584" s="112">
        <v>44534</v>
      </c>
      <c r="H584" s="112">
        <v>44541</v>
      </c>
      <c r="I584" s="112">
        <v>44548</v>
      </c>
      <c r="J584" s="112">
        <v>44555</v>
      </c>
      <c r="K584" s="112">
        <v>44562</v>
      </c>
      <c r="L584" s="112">
        <v>44569</v>
      </c>
      <c r="M584" s="112">
        <v>44576</v>
      </c>
      <c r="N584" s="112">
        <v>44583</v>
      </c>
      <c r="O584" s="112">
        <v>44590</v>
      </c>
      <c r="P584" s="112">
        <v>44597</v>
      </c>
      <c r="Q584" s="112">
        <v>44604</v>
      </c>
      <c r="R584" s="112">
        <v>44611</v>
      </c>
      <c r="S584" s="112">
        <v>44618</v>
      </c>
      <c r="T584" s="112">
        <v>44625</v>
      </c>
      <c r="U584" s="112">
        <v>44632</v>
      </c>
      <c r="V584" s="112">
        <v>44639</v>
      </c>
      <c r="W584" s="112">
        <v>44646</v>
      </c>
      <c r="X584" s="112">
        <v>44653</v>
      </c>
      <c r="Y584" s="112">
        <v>44660</v>
      </c>
      <c r="Z584" s="112">
        <v>44667</v>
      </c>
      <c r="AA584" s="112">
        <v>44674</v>
      </c>
      <c r="AB584" s="112">
        <v>44681</v>
      </c>
      <c r="AC584" s="112">
        <v>44688</v>
      </c>
      <c r="AD584" s="419"/>
    </row>
    <row r="585" spans="1:30">
      <c r="C585" s="81" t="s">
        <v>191</v>
      </c>
      <c r="D585" s="85">
        <v>57</v>
      </c>
      <c r="E585" s="85">
        <v>23</v>
      </c>
      <c r="F585" s="85">
        <v>79</v>
      </c>
      <c r="G585" s="85">
        <v>33.22</v>
      </c>
      <c r="H585" s="85">
        <v>74.03</v>
      </c>
      <c r="I585" s="85">
        <v>48.27</v>
      </c>
      <c r="J585" s="85">
        <v>91.34</v>
      </c>
      <c r="K585" s="82">
        <v>75.03</v>
      </c>
      <c r="L585" s="82">
        <v>35.26</v>
      </c>
      <c r="M585" s="82">
        <v>110.48</v>
      </c>
      <c r="N585" s="82">
        <v>76.7</v>
      </c>
      <c r="O585" s="82">
        <v>55.92</v>
      </c>
      <c r="P585" s="82">
        <v>81.349999999999994</v>
      </c>
      <c r="Q585" s="82">
        <v>80.680000000000007</v>
      </c>
      <c r="R585" s="82">
        <v>80.95</v>
      </c>
      <c r="S585" s="82">
        <v>29.74</v>
      </c>
      <c r="T585" s="82">
        <v>0</v>
      </c>
      <c r="U585" s="82">
        <v>78.489999999999995</v>
      </c>
      <c r="V585" s="82">
        <v>0</v>
      </c>
      <c r="W585" s="82">
        <v>0</v>
      </c>
      <c r="X585" s="82">
        <v>9.4600000000000009</v>
      </c>
      <c r="Y585" s="82">
        <v>9.4600000000000009</v>
      </c>
      <c r="Z585" s="82">
        <v>0</v>
      </c>
      <c r="AA585" s="82">
        <v>0</v>
      </c>
      <c r="AB585" s="82">
        <v>0</v>
      </c>
      <c r="AC585" s="82">
        <v>0</v>
      </c>
      <c r="AD585" s="83">
        <v>1129.3800000000001</v>
      </c>
    </row>
    <row r="586" spans="1:30">
      <c r="C586" s="81" t="s">
        <v>34</v>
      </c>
      <c r="D586" s="85">
        <v>50</v>
      </c>
      <c r="E586" s="85">
        <v>58</v>
      </c>
      <c r="F586" s="85">
        <v>82.89</v>
      </c>
      <c r="G586" s="85">
        <v>52.96</v>
      </c>
      <c r="H586" s="85">
        <v>31.38</v>
      </c>
      <c r="I586" s="85">
        <v>60.5</v>
      </c>
      <c r="J586" s="82">
        <v>47.15</v>
      </c>
      <c r="K586" s="82">
        <v>39.6</v>
      </c>
      <c r="L586" s="82">
        <v>38.549999999999997</v>
      </c>
      <c r="M586" s="82">
        <v>32.950000000000003</v>
      </c>
      <c r="N586" s="82">
        <v>23.17</v>
      </c>
      <c r="O586" s="82">
        <v>19.690000000000001</v>
      </c>
      <c r="P586" s="82">
        <v>28.47</v>
      </c>
      <c r="Q586" s="82">
        <v>44.75</v>
      </c>
      <c r="R586" s="82">
        <v>50.78</v>
      </c>
      <c r="S586" s="82">
        <v>20.93</v>
      </c>
      <c r="T586" s="82">
        <v>4.42</v>
      </c>
      <c r="U586" s="82">
        <v>8.56</v>
      </c>
      <c r="V586" s="82">
        <v>4.0599999999999996</v>
      </c>
      <c r="W586" s="82">
        <v>5.57</v>
      </c>
      <c r="X586" s="82">
        <v>31.25</v>
      </c>
      <c r="Y586" s="82">
        <v>31.11</v>
      </c>
      <c r="Z586" s="82">
        <v>6.63</v>
      </c>
      <c r="AA586" s="82">
        <v>9.57</v>
      </c>
      <c r="AB586" s="82">
        <v>5.33</v>
      </c>
      <c r="AC586" s="82">
        <v>6.06</v>
      </c>
      <c r="AD586" s="83">
        <v>794.34</v>
      </c>
    </row>
    <row r="587" spans="1:30">
      <c r="C587" s="81" t="s">
        <v>40</v>
      </c>
      <c r="D587" s="85">
        <v>38</v>
      </c>
      <c r="E587" s="85">
        <v>33</v>
      </c>
      <c r="F587" s="85">
        <v>74.069999999999993</v>
      </c>
      <c r="G587" s="82">
        <v>11.48</v>
      </c>
      <c r="H587" s="85">
        <v>26.47</v>
      </c>
      <c r="I587" s="85">
        <v>46.17</v>
      </c>
      <c r="J587" s="85">
        <v>46.9</v>
      </c>
      <c r="K587" s="85">
        <v>38.43</v>
      </c>
      <c r="L587" s="82">
        <v>36.479999999999997</v>
      </c>
      <c r="M587" s="82">
        <v>44.73</v>
      </c>
      <c r="N587" s="82">
        <v>15.9</v>
      </c>
      <c r="O587" s="82">
        <v>25.48</v>
      </c>
      <c r="P587" s="82">
        <v>16.53</v>
      </c>
      <c r="Q587" s="82">
        <v>13.94</v>
      </c>
      <c r="R587" s="82">
        <v>70.53</v>
      </c>
      <c r="S587" s="82">
        <v>3.36</v>
      </c>
      <c r="T587" s="82">
        <v>1.4</v>
      </c>
      <c r="U587" s="82">
        <v>11.95</v>
      </c>
      <c r="V587" s="82">
        <v>6.68</v>
      </c>
      <c r="W587" s="82">
        <v>24.97</v>
      </c>
      <c r="X587" s="82">
        <v>0.76</v>
      </c>
      <c r="Y587" s="82">
        <v>4.03</v>
      </c>
      <c r="Z587" s="82">
        <v>9.15</v>
      </c>
      <c r="AA587" s="82">
        <v>4.93</v>
      </c>
      <c r="AB587" s="82">
        <v>1.39</v>
      </c>
      <c r="AC587" s="82">
        <v>3.31</v>
      </c>
      <c r="AD587" s="83">
        <v>610.02</v>
      </c>
    </row>
    <row r="588" spans="1:30">
      <c r="C588" s="81" t="s">
        <v>338</v>
      </c>
      <c r="D588" s="85">
        <v>35</v>
      </c>
      <c r="E588" s="85">
        <v>101</v>
      </c>
      <c r="F588" s="85">
        <v>119.36</v>
      </c>
      <c r="G588" s="85">
        <v>78.81</v>
      </c>
      <c r="H588" s="85">
        <v>57.39</v>
      </c>
      <c r="I588" s="85">
        <v>60.53</v>
      </c>
      <c r="J588" s="82">
        <v>74.239999999999995</v>
      </c>
      <c r="K588" s="82">
        <v>65.02</v>
      </c>
      <c r="L588" s="82">
        <v>27.17</v>
      </c>
      <c r="M588" s="82">
        <v>29.5</v>
      </c>
      <c r="N588" s="82">
        <v>72.819999999999993</v>
      </c>
      <c r="O588" s="82">
        <v>42.08</v>
      </c>
      <c r="P588" s="82">
        <v>69.14</v>
      </c>
      <c r="Q588" s="82">
        <v>48.83</v>
      </c>
      <c r="R588" s="82">
        <v>36.99</v>
      </c>
      <c r="S588" s="82">
        <v>28.95</v>
      </c>
      <c r="T588" s="82">
        <v>6.49</v>
      </c>
      <c r="U588" s="82">
        <v>2.38</v>
      </c>
      <c r="V588" s="82">
        <v>8.31</v>
      </c>
      <c r="W588" s="82">
        <v>13.91</v>
      </c>
      <c r="X588" s="82">
        <v>11.89</v>
      </c>
      <c r="Y588" s="82">
        <v>36.26</v>
      </c>
      <c r="Z588" s="82">
        <v>8.52</v>
      </c>
      <c r="AA588" s="82">
        <v>31.7</v>
      </c>
      <c r="AB588" s="82">
        <v>6.52</v>
      </c>
      <c r="AC588" s="82">
        <v>6.61</v>
      </c>
      <c r="AD588" s="83">
        <v>1079.4100000000001</v>
      </c>
    </row>
    <row r="589" spans="1:30">
      <c r="C589" s="81" t="s">
        <v>39</v>
      </c>
      <c r="D589" s="85">
        <v>30</v>
      </c>
      <c r="E589" s="85">
        <v>28</v>
      </c>
      <c r="F589" s="85">
        <v>52.13</v>
      </c>
      <c r="G589" s="82">
        <v>11.74</v>
      </c>
      <c r="H589" s="85">
        <v>24.74</v>
      </c>
      <c r="I589" s="82">
        <v>35.72</v>
      </c>
      <c r="J589" s="82">
        <v>65.650000000000006</v>
      </c>
      <c r="K589" s="82">
        <v>33.159999999999997</v>
      </c>
      <c r="L589" s="82">
        <v>37.64</v>
      </c>
      <c r="M589" s="82">
        <v>22.77</v>
      </c>
      <c r="N589" s="82">
        <v>40.1</v>
      </c>
      <c r="O589" s="82">
        <v>47.73</v>
      </c>
      <c r="P589" s="82">
        <v>23.47</v>
      </c>
      <c r="Q589" s="82">
        <v>0</v>
      </c>
      <c r="R589" s="82">
        <v>0.38</v>
      </c>
      <c r="S589" s="82">
        <v>0</v>
      </c>
      <c r="T589" s="82">
        <v>0</v>
      </c>
      <c r="U589" s="82">
        <v>7.55</v>
      </c>
      <c r="V589" s="82">
        <v>7.06</v>
      </c>
      <c r="W589" s="82">
        <v>0</v>
      </c>
      <c r="X589" s="82">
        <v>0</v>
      </c>
      <c r="Y589" s="82">
        <v>0</v>
      </c>
      <c r="Z589" s="82">
        <v>0</v>
      </c>
      <c r="AA589" s="82">
        <v>0.38</v>
      </c>
      <c r="AB589" s="82">
        <v>0</v>
      </c>
      <c r="AC589" s="82">
        <v>0</v>
      </c>
      <c r="AD589" s="83">
        <v>468.22</v>
      </c>
    </row>
    <row r="590" spans="1:30">
      <c r="C590" s="81" t="s">
        <v>470</v>
      </c>
      <c r="D590" s="85">
        <v>21</v>
      </c>
      <c r="E590" s="85">
        <v>40</v>
      </c>
      <c r="F590" s="85">
        <v>25.83</v>
      </c>
      <c r="G590" s="85">
        <v>10.210000000000001</v>
      </c>
      <c r="H590" s="85">
        <v>27.26</v>
      </c>
      <c r="I590" s="85">
        <v>39.74</v>
      </c>
      <c r="J590" s="82">
        <v>36.64</v>
      </c>
      <c r="K590" s="82">
        <v>12.72</v>
      </c>
      <c r="L590" s="82">
        <v>12.49</v>
      </c>
      <c r="M590" s="82">
        <v>16.329999999999998</v>
      </c>
      <c r="N590" s="82">
        <v>8.01</v>
      </c>
      <c r="O590" s="82">
        <v>8.2200000000000006</v>
      </c>
      <c r="P590" s="82">
        <v>21.39</v>
      </c>
      <c r="Q590" s="82">
        <v>13.91</v>
      </c>
      <c r="R590" s="82">
        <v>8.26</v>
      </c>
      <c r="S590" s="82">
        <v>7.02</v>
      </c>
      <c r="T590" s="82">
        <v>2.91</v>
      </c>
      <c r="U590" s="82">
        <v>2.5099999999999998</v>
      </c>
      <c r="V590" s="82">
        <v>1.84</v>
      </c>
      <c r="W590" s="82">
        <v>7.63</v>
      </c>
      <c r="X590" s="82">
        <v>17.170000000000002</v>
      </c>
      <c r="Y590" s="82">
        <v>5.29</v>
      </c>
      <c r="Z590" s="82">
        <v>3.79</v>
      </c>
      <c r="AA590" s="82">
        <v>3.55</v>
      </c>
      <c r="AB590" s="82">
        <v>2.83</v>
      </c>
      <c r="AC590" s="82">
        <v>7.02</v>
      </c>
      <c r="AD590" s="83">
        <v>363.57</v>
      </c>
    </row>
    <row r="591" spans="1:30">
      <c r="C591" s="81" t="s">
        <v>42</v>
      </c>
      <c r="D591" s="85">
        <v>2</v>
      </c>
      <c r="E591" s="85">
        <v>1</v>
      </c>
      <c r="F591" s="82">
        <v>0.17</v>
      </c>
      <c r="G591" s="85">
        <v>1.25</v>
      </c>
      <c r="H591" s="85">
        <v>3.32</v>
      </c>
      <c r="I591" s="85">
        <v>2.68</v>
      </c>
      <c r="J591" s="82">
        <v>0</v>
      </c>
      <c r="K591" s="82">
        <v>0.41</v>
      </c>
      <c r="L591" s="82">
        <v>1.06</v>
      </c>
      <c r="M591" s="82">
        <v>0.95</v>
      </c>
      <c r="N591" s="82">
        <v>0.43</v>
      </c>
      <c r="O591" s="82">
        <v>0.4</v>
      </c>
      <c r="P591" s="82">
        <v>0.51</v>
      </c>
      <c r="Q591" s="82">
        <v>0.93</v>
      </c>
      <c r="R591" s="82">
        <v>0</v>
      </c>
      <c r="S591" s="82">
        <v>0.44</v>
      </c>
      <c r="T591" s="82">
        <v>0</v>
      </c>
      <c r="U591" s="82">
        <v>0.06</v>
      </c>
      <c r="V591" s="82">
        <v>0</v>
      </c>
      <c r="W591" s="82">
        <v>0</v>
      </c>
      <c r="X591" s="82">
        <v>0</v>
      </c>
      <c r="Y591" s="82">
        <v>0</v>
      </c>
      <c r="Z591" s="82">
        <v>0.03</v>
      </c>
      <c r="AA591" s="82">
        <v>0</v>
      </c>
      <c r="AB591" s="82">
        <v>0</v>
      </c>
      <c r="AC591" s="82">
        <v>0</v>
      </c>
      <c r="AD591" s="83">
        <v>15.63</v>
      </c>
    </row>
    <row r="592" spans="1:30">
      <c r="C592" s="81" t="s">
        <v>345</v>
      </c>
      <c r="D592" s="85">
        <v>2</v>
      </c>
      <c r="E592" s="85">
        <v>1</v>
      </c>
      <c r="F592" s="82">
        <v>0.14000000000000001</v>
      </c>
      <c r="G592" s="85">
        <v>2.3199999999999998</v>
      </c>
      <c r="H592" s="82">
        <v>2.35</v>
      </c>
      <c r="I592" s="82">
        <v>0.06</v>
      </c>
      <c r="J592" s="82">
        <v>0</v>
      </c>
      <c r="K592" s="82">
        <v>0</v>
      </c>
      <c r="L592" s="82">
        <v>0.19</v>
      </c>
      <c r="M592" s="82">
        <v>0.39</v>
      </c>
      <c r="N592" s="82">
        <v>0.25</v>
      </c>
      <c r="O592" s="82">
        <v>0</v>
      </c>
      <c r="P592" s="82">
        <v>0</v>
      </c>
      <c r="Q592" s="82">
        <v>0</v>
      </c>
      <c r="R592" s="82">
        <v>0</v>
      </c>
      <c r="S592" s="82">
        <v>0</v>
      </c>
      <c r="T592" s="82">
        <v>0.15</v>
      </c>
      <c r="U592" s="82">
        <v>0</v>
      </c>
      <c r="V592" s="82">
        <v>0</v>
      </c>
      <c r="W592" s="82">
        <v>0</v>
      </c>
      <c r="X592" s="82">
        <v>0</v>
      </c>
      <c r="Y592" s="82">
        <v>0</v>
      </c>
      <c r="Z592" s="82">
        <v>0</v>
      </c>
      <c r="AA592" s="82">
        <v>0</v>
      </c>
      <c r="AB592" s="82">
        <v>0</v>
      </c>
      <c r="AC592" s="82">
        <v>0</v>
      </c>
      <c r="AD592" s="83">
        <v>8.84</v>
      </c>
    </row>
    <row r="593" spans="1:30">
      <c r="C593" s="81" t="s">
        <v>41</v>
      </c>
      <c r="D593" s="82">
        <v>0</v>
      </c>
      <c r="E593" s="85">
        <v>3</v>
      </c>
      <c r="F593" s="85">
        <v>5</v>
      </c>
      <c r="G593" s="85">
        <v>8.1</v>
      </c>
      <c r="H593" s="85">
        <v>4.84</v>
      </c>
      <c r="I593" s="82">
        <v>6.42</v>
      </c>
      <c r="J593" s="82">
        <v>5.62</v>
      </c>
      <c r="K593" s="82">
        <v>5.44</v>
      </c>
      <c r="L593" s="82">
        <v>4.38</v>
      </c>
      <c r="M593" s="82">
        <v>4.55</v>
      </c>
      <c r="N593" s="82">
        <v>3.69</v>
      </c>
      <c r="O593" s="82">
        <v>7.53</v>
      </c>
      <c r="P593" s="82">
        <v>5.18</v>
      </c>
      <c r="Q593" s="82">
        <v>8.86</v>
      </c>
      <c r="R593" s="82">
        <v>3.29</v>
      </c>
      <c r="S593" s="82">
        <v>0</v>
      </c>
      <c r="T593" s="82">
        <v>0</v>
      </c>
      <c r="U593" s="82">
        <v>0</v>
      </c>
      <c r="V593" s="82">
        <v>0</v>
      </c>
      <c r="W593" s="82">
        <v>3.57</v>
      </c>
      <c r="X593" s="82">
        <v>0.06</v>
      </c>
      <c r="Y593" s="82">
        <v>0.43</v>
      </c>
      <c r="Z593" s="82">
        <v>0.63</v>
      </c>
      <c r="AA593" s="82">
        <v>0</v>
      </c>
      <c r="AB593" s="82">
        <v>0.28000000000000003</v>
      </c>
      <c r="AC593" s="82">
        <v>0</v>
      </c>
      <c r="AD593" s="83">
        <v>80.86</v>
      </c>
    </row>
    <row r="594" spans="1:30">
      <c r="C594" s="81" t="s">
        <v>400</v>
      </c>
      <c r="D594" s="82">
        <v>0</v>
      </c>
      <c r="E594" s="85">
        <v>1</v>
      </c>
      <c r="F594" s="82">
        <v>0</v>
      </c>
      <c r="G594" s="85">
        <v>3</v>
      </c>
      <c r="H594" s="85">
        <v>8</v>
      </c>
      <c r="I594" s="85">
        <v>6.3</v>
      </c>
      <c r="J594" s="82">
        <v>5.01</v>
      </c>
      <c r="K594" s="82">
        <v>3.4</v>
      </c>
      <c r="L594" s="82">
        <v>3.7</v>
      </c>
      <c r="M594" s="85">
        <v>4.99</v>
      </c>
      <c r="N594" s="82">
        <v>8.59</v>
      </c>
      <c r="O594" s="82">
        <v>8.48</v>
      </c>
      <c r="P594" s="82">
        <v>13.07</v>
      </c>
      <c r="Q594" s="82">
        <v>9.0399999999999991</v>
      </c>
      <c r="R594" s="82">
        <v>3.06</v>
      </c>
      <c r="S594" s="82">
        <v>2.4300000000000002</v>
      </c>
      <c r="T594" s="82">
        <v>1.1299999999999999</v>
      </c>
      <c r="U594" s="82">
        <v>0</v>
      </c>
      <c r="V594" s="82">
        <v>6.03</v>
      </c>
      <c r="W594" s="82">
        <v>2.04</v>
      </c>
      <c r="X594" s="82">
        <v>1.05</v>
      </c>
      <c r="Y594" s="82">
        <v>0</v>
      </c>
      <c r="Z594" s="82">
        <v>1.07</v>
      </c>
      <c r="AA594" s="82">
        <v>0</v>
      </c>
      <c r="AB594" s="82">
        <v>0.98</v>
      </c>
      <c r="AC594" s="82">
        <v>0</v>
      </c>
      <c r="AD594" s="83">
        <v>92.36</v>
      </c>
    </row>
    <row r="595" spans="1:30">
      <c r="C595" s="81" t="s">
        <v>545</v>
      </c>
      <c r="D595" s="82">
        <v>0</v>
      </c>
      <c r="E595" s="82">
        <v>0</v>
      </c>
      <c r="F595" s="82">
        <v>2.97</v>
      </c>
      <c r="G595" s="82">
        <v>2.13</v>
      </c>
      <c r="H595" s="82">
        <v>1.01</v>
      </c>
      <c r="I595" s="82">
        <v>0</v>
      </c>
      <c r="J595" s="82">
        <v>0</v>
      </c>
      <c r="K595" s="82">
        <v>0</v>
      </c>
      <c r="L595" s="82">
        <v>0</v>
      </c>
      <c r="M595" s="82">
        <v>0</v>
      </c>
      <c r="N595" s="82">
        <v>0</v>
      </c>
      <c r="O595" s="82">
        <v>0</v>
      </c>
      <c r="P595" s="82">
        <v>0</v>
      </c>
      <c r="Q595" s="82">
        <v>0</v>
      </c>
      <c r="R595" s="82">
        <v>0</v>
      </c>
      <c r="S595" s="82">
        <v>0</v>
      </c>
      <c r="T595" s="82">
        <v>0</v>
      </c>
      <c r="U595" s="82">
        <v>0</v>
      </c>
      <c r="V595" s="82">
        <v>0</v>
      </c>
      <c r="W595" s="82">
        <v>0</v>
      </c>
      <c r="X595" s="82">
        <v>0</v>
      </c>
      <c r="Y595" s="82">
        <v>0</v>
      </c>
      <c r="Z595" s="82">
        <v>0</v>
      </c>
      <c r="AA595" s="82">
        <v>0</v>
      </c>
      <c r="AB595" s="82">
        <v>0</v>
      </c>
      <c r="AC595" s="82">
        <v>0</v>
      </c>
      <c r="AD595" s="83">
        <v>6.12</v>
      </c>
    </row>
    <row r="596" spans="1:30">
      <c r="C596" s="81" t="s">
        <v>410</v>
      </c>
      <c r="D596" s="82">
        <v>0</v>
      </c>
      <c r="E596" s="82">
        <v>0</v>
      </c>
      <c r="F596" s="85">
        <v>1</v>
      </c>
      <c r="G596" s="82">
        <v>0</v>
      </c>
      <c r="H596" s="82">
        <v>0</v>
      </c>
      <c r="I596" s="82">
        <v>5.91</v>
      </c>
      <c r="J596" s="82">
        <v>0</v>
      </c>
      <c r="K596" s="82">
        <v>0</v>
      </c>
      <c r="L596" s="82">
        <v>0</v>
      </c>
      <c r="M596" s="82">
        <v>0</v>
      </c>
      <c r="N596" s="82">
        <v>0</v>
      </c>
      <c r="O596" s="82">
        <v>0</v>
      </c>
      <c r="P596" s="82">
        <v>0</v>
      </c>
      <c r="Q596" s="82">
        <v>0</v>
      </c>
      <c r="R596" s="82">
        <v>0</v>
      </c>
      <c r="S596" s="82">
        <v>0</v>
      </c>
      <c r="T596" s="82">
        <v>0</v>
      </c>
      <c r="U596" s="82">
        <v>0</v>
      </c>
      <c r="V596" s="82">
        <v>0</v>
      </c>
      <c r="W596" s="82">
        <v>0</v>
      </c>
      <c r="X596" s="82">
        <v>0</v>
      </c>
      <c r="Y596" s="82">
        <v>0</v>
      </c>
      <c r="Z596" s="82">
        <v>0</v>
      </c>
      <c r="AA596" s="82">
        <v>0</v>
      </c>
      <c r="AB596" s="82">
        <v>0</v>
      </c>
      <c r="AC596" s="82">
        <v>0</v>
      </c>
      <c r="AD596" s="83">
        <v>6.91</v>
      </c>
    </row>
    <row r="597" spans="1:30">
      <c r="C597" s="81" t="s">
        <v>402</v>
      </c>
      <c r="D597" s="82">
        <v>0</v>
      </c>
      <c r="E597" s="82">
        <v>0</v>
      </c>
      <c r="F597" s="82">
        <v>0</v>
      </c>
      <c r="G597" s="82">
        <v>0</v>
      </c>
      <c r="H597" s="82">
        <v>7.0000000000000007E-2</v>
      </c>
      <c r="I597" s="82">
        <v>0</v>
      </c>
      <c r="J597" s="82">
        <v>0</v>
      </c>
      <c r="K597" s="82">
        <v>0</v>
      </c>
      <c r="L597" s="82">
        <v>0</v>
      </c>
      <c r="M597" s="82">
        <v>0</v>
      </c>
      <c r="N597" s="82">
        <v>0</v>
      </c>
      <c r="O597" s="82">
        <v>4.8099999999999996</v>
      </c>
      <c r="P597" s="82">
        <v>0</v>
      </c>
      <c r="Q597" s="82">
        <v>0</v>
      </c>
      <c r="R597" s="82">
        <v>0</v>
      </c>
      <c r="S597" s="82">
        <v>0</v>
      </c>
      <c r="T597" s="82">
        <v>0</v>
      </c>
      <c r="U597" s="82">
        <v>0</v>
      </c>
      <c r="V597" s="82">
        <v>0.01</v>
      </c>
      <c r="W597" s="82">
        <v>0</v>
      </c>
      <c r="X597" s="82">
        <v>0</v>
      </c>
      <c r="Y597" s="82">
        <v>0</v>
      </c>
      <c r="Z597" s="82">
        <v>0</v>
      </c>
      <c r="AA597" s="82">
        <v>0</v>
      </c>
      <c r="AB597" s="82">
        <v>0</v>
      </c>
      <c r="AC597" s="82">
        <v>0</v>
      </c>
      <c r="AD597" s="83">
        <v>4.8899999999999997</v>
      </c>
    </row>
    <row r="598" spans="1:30">
      <c r="C598" s="81" t="s">
        <v>401</v>
      </c>
      <c r="D598" s="82">
        <v>0</v>
      </c>
      <c r="E598" s="82">
        <v>0</v>
      </c>
      <c r="F598" s="82">
        <v>0</v>
      </c>
      <c r="G598" s="82">
        <v>0</v>
      </c>
      <c r="H598" s="82">
        <v>0.04</v>
      </c>
      <c r="I598" s="82">
        <v>0</v>
      </c>
      <c r="J598" s="82">
        <v>0</v>
      </c>
      <c r="K598" s="82">
        <v>0</v>
      </c>
      <c r="L598" s="82">
        <v>0</v>
      </c>
      <c r="M598" s="82">
        <v>0.06</v>
      </c>
      <c r="N598" s="82">
        <v>0</v>
      </c>
      <c r="O598" s="82">
        <v>5.12</v>
      </c>
      <c r="P598" s="82">
        <v>0.04</v>
      </c>
      <c r="Q598" s="82">
        <v>0</v>
      </c>
      <c r="R598" s="82">
        <v>0</v>
      </c>
      <c r="S598" s="82">
        <v>0</v>
      </c>
      <c r="T598" s="82">
        <v>0</v>
      </c>
      <c r="U598" s="82">
        <v>0</v>
      </c>
      <c r="V598" s="82">
        <v>0</v>
      </c>
      <c r="W598" s="82">
        <v>0</v>
      </c>
      <c r="X598" s="82">
        <v>0</v>
      </c>
      <c r="Y598" s="82">
        <v>0</v>
      </c>
      <c r="Z598" s="82">
        <v>0</v>
      </c>
      <c r="AA598" s="82">
        <v>0</v>
      </c>
      <c r="AB598" s="82">
        <v>0</v>
      </c>
      <c r="AC598" s="82">
        <v>0</v>
      </c>
      <c r="AD598" s="83">
        <v>5.25</v>
      </c>
    </row>
    <row r="599" spans="1:30">
      <c r="C599" s="84" t="s">
        <v>38</v>
      </c>
      <c r="D599" s="83">
        <v>235</v>
      </c>
      <c r="E599" s="83">
        <v>289</v>
      </c>
      <c r="F599" s="83">
        <v>442.55</v>
      </c>
      <c r="G599" s="83">
        <v>215.2</v>
      </c>
      <c r="H599" s="83">
        <v>260.89</v>
      </c>
      <c r="I599" s="83">
        <v>312.31</v>
      </c>
      <c r="J599" s="83">
        <v>372.55</v>
      </c>
      <c r="K599" s="83">
        <v>273.22000000000003</v>
      </c>
      <c r="L599" s="83">
        <v>196.93</v>
      </c>
      <c r="M599" s="83">
        <v>267.69</v>
      </c>
      <c r="N599" s="83">
        <v>249.65</v>
      </c>
      <c r="O599" s="83">
        <v>225.46</v>
      </c>
      <c r="P599" s="83">
        <v>259.14999999999998</v>
      </c>
      <c r="Q599" s="83">
        <v>220.95</v>
      </c>
      <c r="R599" s="83">
        <v>254.23</v>
      </c>
      <c r="S599" s="83">
        <v>92.88</v>
      </c>
      <c r="T599" s="83">
        <v>16.5</v>
      </c>
      <c r="U599" s="83">
        <v>111.49</v>
      </c>
      <c r="V599" s="83">
        <v>33.99</v>
      </c>
      <c r="W599" s="83">
        <v>57.69</v>
      </c>
      <c r="X599" s="83">
        <v>71.64</v>
      </c>
      <c r="Y599" s="83">
        <v>86.56</v>
      </c>
      <c r="Z599" s="83">
        <v>29.83</v>
      </c>
      <c r="AA599" s="83">
        <v>50.12</v>
      </c>
      <c r="AB599" s="83">
        <v>17.34</v>
      </c>
      <c r="AC599" s="83">
        <v>23</v>
      </c>
      <c r="AD599" s="83">
        <v>4665.8</v>
      </c>
    </row>
    <row r="600" spans="1:30">
      <c r="C600" s="55" t="s">
        <v>551</v>
      </c>
      <c r="D600" s="55">
        <f>D588+D590</f>
        <v>56</v>
      </c>
      <c r="E600" s="55">
        <f t="shared" ref="E600:AD600" si="23">E588+E590</f>
        <v>141</v>
      </c>
      <c r="F600" s="55">
        <f t="shared" si="23"/>
        <v>145.19</v>
      </c>
      <c r="G600" s="55">
        <f t="shared" si="23"/>
        <v>89.02000000000001</v>
      </c>
      <c r="H600" s="55">
        <f t="shared" si="23"/>
        <v>84.65</v>
      </c>
      <c r="I600" s="55">
        <f t="shared" si="23"/>
        <v>100.27000000000001</v>
      </c>
      <c r="J600" s="55">
        <f t="shared" si="23"/>
        <v>110.88</v>
      </c>
      <c r="K600" s="55">
        <f t="shared" si="23"/>
        <v>77.739999999999995</v>
      </c>
      <c r="L600" s="55">
        <f t="shared" si="23"/>
        <v>39.660000000000004</v>
      </c>
      <c r="M600" s="55">
        <f t="shared" si="23"/>
        <v>45.83</v>
      </c>
      <c r="N600" s="55">
        <f t="shared" si="23"/>
        <v>80.83</v>
      </c>
      <c r="O600" s="55">
        <f t="shared" si="23"/>
        <v>50.3</v>
      </c>
      <c r="P600" s="55">
        <f t="shared" si="23"/>
        <v>90.53</v>
      </c>
      <c r="Q600" s="55">
        <f t="shared" si="23"/>
        <v>62.739999999999995</v>
      </c>
      <c r="R600" s="55">
        <f t="shared" si="23"/>
        <v>45.25</v>
      </c>
      <c r="S600" s="55">
        <f t="shared" si="23"/>
        <v>35.97</v>
      </c>
      <c r="T600" s="55">
        <f t="shared" si="23"/>
        <v>9.4</v>
      </c>
      <c r="U600" s="55">
        <f t="shared" si="23"/>
        <v>4.8899999999999997</v>
      </c>
      <c r="V600" s="55">
        <f t="shared" si="23"/>
        <v>10.15</v>
      </c>
      <c r="W600" s="55">
        <f t="shared" si="23"/>
        <v>21.54</v>
      </c>
      <c r="X600" s="55">
        <f t="shared" si="23"/>
        <v>29.060000000000002</v>
      </c>
      <c r="Y600" s="55">
        <f t="shared" si="23"/>
        <v>41.55</v>
      </c>
      <c r="Z600" s="55">
        <f t="shared" si="23"/>
        <v>12.309999999999999</v>
      </c>
      <c r="AA600" s="55">
        <f t="shared" si="23"/>
        <v>35.25</v>
      </c>
      <c r="AB600" s="55">
        <f t="shared" si="23"/>
        <v>9.35</v>
      </c>
      <c r="AC600" s="55">
        <f t="shared" si="23"/>
        <v>13.629999999999999</v>
      </c>
      <c r="AD600" s="55">
        <f t="shared" si="23"/>
        <v>1442.98</v>
      </c>
    </row>
    <row r="601" spans="1:30">
      <c r="C601" s="55" t="s">
        <v>552</v>
      </c>
      <c r="D601" s="55">
        <f>D586+D596</f>
        <v>50</v>
      </c>
      <c r="E601" s="55">
        <f t="shared" ref="E601:AD601" si="24">E586+E596</f>
        <v>58</v>
      </c>
      <c r="F601" s="55">
        <f t="shared" si="24"/>
        <v>83.89</v>
      </c>
      <c r="G601" s="55">
        <f t="shared" si="24"/>
        <v>52.96</v>
      </c>
      <c r="H601" s="55">
        <f t="shared" si="24"/>
        <v>31.38</v>
      </c>
      <c r="I601" s="55">
        <f t="shared" si="24"/>
        <v>66.41</v>
      </c>
      <c r="J601" s="55">
        <f t="shared" si="24"/>
        <v>47.15</v>
      </c>
      <c r="K601" s="55">
        <f t="shared" si="24"/>
        <v>39.6</v>
      </c>
      <c r="L601" s="55">
        <f t="shared" si="24"/>
        <v>38.549999999999997</v>
      </c>
      <c r="M601" s="55">
        <f t="shared" si="24"/>
        <v>32.950000000000003</v>
      </c>
      <c r="N601" s="55">
        <f t="shared" si="24"/>
        <v>23.17</v>
      </c>
      <c r="O601" s="55">
        <f t="shared" si="24"/>
        <v>19.690000000000001</v>
      </c>
      <c r="P601" s="55">
        <f t="shared" si="24"/>
        <v>28.47</v>
      </c>
      <c r="Q601" s="55">
        <f t="shared" si="24"/>
        <v>44.75</v>
      </c>
      <c r="R601" s="55">
        <f t="shared" si="24"/>
        <v>50.78</v>
      </c>
      <c r="S601" s="55">
        <f t="shared" si="24"/>
        <v>20.93</v>
      </c>
      <c r="T601" s="55">
        <f t="shared" si="24"/>
        <v>4.42</v>
      </c>
      <c r="U601" s="55">
        <f t="shared" si="24"/>
        <v>8.56</v>
      </c>
      <c r="V601" s="55">
        <f t="shared" si="24"/>
        <v>4.0599999999999996</v>
      </c>
      <c r="W601" s="55">
        <f t="shared" si="24"/>
        <v>5.57</v>
      </c>
      <c r="X601" s="55">
        <f t="shared" si="24"/>
        <v>31.25</v>
      </c>
      <c r="Y601" s="55">
        <f t="shared" si="24"/>
        <v>31.11</v>
      </c>
      <c r="Z601" s="55">
        <f t="shared" si="24"/>
        <v>6.63</v>
      </c>
      <c r="AA601" s="55">
        <f t="shared" si="24"/>
        <v>9.57</v>
      </c>
      <c r="AB601" s="55">
        <f t="shared" si="24"/>
        <v>5.33</v>
      </c>
      <c r="AC601" s="55">
        <f t="shared" si="24"/>
        <v>6.06</v>
      </c>
      <c r="AD601" s="55">
        <f t="shared" si="24"/>
        <v>801.25</v>
      </c>
    </row>
    <row r="603" spans="1:30" ht="12.75">
      <c r="C603" s="424" t="s">
        <v>37</v>
      </c>
      <c r="D603" s="282">
        <v>202142</v>
      </c>
      <c r="E603" s="282">
        <v>202143</v>
      </c>
      <c r="F603" s="282">
        <v>202144</v>
      </c>
      <c r="G603" s="282">
        <v>202145</v>
      </c>
      <c r="H603" s="282">
        <v>202146</v>
      </c>
      <c r="I603" s="282">
        <v>202147</v>
      </c>
      <c r="J603" s="282">
        <v>202148</v>
      </c>
      <c r="K603" s="282">
        <v>202149</v>
      </c>
      <c r="L603" s="282">
        <v>202150</v>
      </c>
      <c r="M603" s="282">
        <v>202151</v>
      </c>
      <c r="N603" s="282">
        <v>202152</v>
      </c>
      <c r="O603" s="282">
        <v>202201</v>
      </c>
      <c r="P603" s="282">
        <v>202202</v>
      </c>
      <c r="Q603" s="282">
        <v>202203</v>
      </c>
      <c r="R603" s="282">
        <v>202204</v>
      </c>
      <c r="S603" s="282">
        <v>202205</v>
      </c>
      <c r="T603" s="282">
        <v>202206</v>
      </c>
      <c r="U603" s="282">
        <v>202207</v>
      </c>
      <c r="V603" s="282">
        <v>202208</v>
      </c>
      <c r="W603" s="282">
        <v>202209</v>
      </c>
      <c r="X603" s="282">
        <v>202210</v>
      </c>
      <c r="Y603" s="282">
        <v>202211</v>
      </c>
      <c r="Z603" s="282">
        <v>202212</v>
      </c>
      <c r="AA603" s="282">
        <v>202213</v>
      </c>
      <c r="AB603" s="282">
        <v>202214</v>
      </c>
      <c r="AC603" s="282">
        <v>202215</v>
      </c>
      <c r="AD603" s="424" t="s">
        <v>38</v>
      </c>
    </row>
    <row r="604" spans="1:30" ht="12.75">
      <c r="A604" s="113">
        <v>44519</v>
      </c>
      <c r="C604" s="425"/>
      <c r="D604" s="283">
        <v>44513</v>
      </c>
      <c r="E604" s="283">
        <v>44520</v>
      </c>
      <c r="F604" s="283">
        <v>44527</v>
      </c>
      <c r="G604" s="283">
        <v>44534</v>
      </c>
      <c r="H604" s="283">
        <v>44541</v>
      </c>
      <c r="I604" s="283">
        <v>44548</v>
      </c>
      <c r="J604" s="283">
        <v>44555</v>
      </c>
      <c r="K604" s="283">
        <v>44562</v>
      </c>
      <c r="L604" s="283">
        <v>44569</v>
      </c>
      <c r="M604" s="283">
        <v>44576</v>
      </c>
      <c r="N604" s="283">
        <v>44583</v>
      </c>
      <c r="O604" s="283">
        <v>44590</v>
      </c>
      <c r="P604" s="283">
        <v>44597</v>
      </c>
      <c r="Q604" s="283">
        <v>44604</v>
      </c>
      <c r="R604" s="283">
        <v>44611</v>
      </c>
      <c r="S604" s="283">
        <v>44618</v>
      </c>
      <c r="T604" s="283">
        <v>44625</v>
      </c>
      <c r="U604" s="283">
        <v>44632</v>
      </c>
      <c r="V604" s="283">
        <v>44639</v>
      </c>
      <c r="W604" s="283">
        <v>44646</v>
      </c>
      <c r="X604" s="283">
        <v>44653</v>
      </c>
      <c r="Y604" s="283">
        <v>44660</v>
      </c>
      <c r="Z604" s="283">
        <v>44667</v>
      </c>
      <c r="AA604" s="283">
        <v>44674</v>
      </c>
      <c r="AB604" s="283">
        <v>44681</v>
      </c>
      <c r="AC604" s="283">
        <v>44688</v>
      </c>
      <c r="AD604" s="425"/>
    </row>
    <row r="605" spans="1:30">
      <c r="C605" s="284" t="s">
        <v>191</v>
      </c>
      <c r="D605" s="285">
        <v>57</v>
      </c>
      <c r="E605" s="285">
        <v>6</v>
      </c>
      <c r="F605" s="285">
        <v>40</v>
      </c>
      <c r="G605" s="285">
        <v>70.22</v>
      </c>
      <c r="H605" s="285">
        <v>93.03</v>
      </c>
      <c r="I605" s="285">
        <v>46.27</v>
      </c>
      <c r="J605" s="285">
        <v>91.34</v>
      </c>
      <c r="K605" s="285">
        <v>76.62</v>
      </c>
      <c r="L605" s="286">
        <v>38.479999999999997</v>
      </c>
      <c r="M605" s="286">
        <v>83.99</v>
      </c>
      <c r="N605" s="286">
        <v>80.22</v>
      </c>
      <c r="O605" s="286">
        <v>74.75</v>
      </c>
      <c r="P605" s="286">
        <v>81.349999999999994</v>
      </c>
      <c r="Q605" s="286">
        <v>82.59</v>
      </c>
      <c r="R605" s="286">
        <v>89.45</v>
      </c>
      <c r="S605" s="286">
        <v>53.61</v>
      </c>
      <c r="T605" s="286">
        <v>0</v>
      </c>
      <c r="U605" s="286">
        <v>78.489999999999995</v>
      </c>
      <c r="V605" s="286">
        <v>0</v>
      </c>
      <c r="W605" s="286">
        <v>1.69</v>
      </c>
      <c r="X605" s="286">
        <v>18.82</v>
      </c>
      <c r="Y605" s="286">
        <v>11.36</v>
      </c>
      <c r="Z605" s="286">
        <v>0</v>
      </c>
      <c r="AA605" s="286">
        <v>0</v>
      </c>
      <c r="AB605" s="286">
        <v>0</v>
      </c>
      <c r="AC605" s="286">
        <v>0</v>
      </c>
      <c r="AD605" s="287">
        <v>1175.27</v>
      </c>
    </row>
    <row r="606" spans="1:30">
      <c r="C606" s="284" t="s">
        <v>34</v>
      </c>
      <c r="D606" s="285">
        <v>49</v>
      </c>
      <c r="E606" s="285">
        <v>30</v>
      </c>
      <c r="F606" s="285">
        <v>53.89</v>
      </c>
      <c r="G606" s="285">
        <v>91.78</v>
      </c>
      <c r="H606" s="285">
        <v>44.48</v>
      </c>
      <c r="I606" s="285">
        <v>69.47</v>
      </c>
      <c r="J606" s="286">
        <v>45.36</v>
      </c>
      <c r="K606" s="286">
        <v>39.6</v>
      </c>
      <c r="L606" s="286">
        <v>38.549999999999997</v>
      </c>
      <c r="M606" s="286">
        <v>32.799999999999997</v>
      </c>
      <c r="N606" s="286">
        <v>22.88</v>
      </c>
      <c r="O606" s="286">
        <v>19.53</v>
      </c>
      <c r="P606" s="286">
        <v>27.77</v>
      </c>
      <c r="Q606" s="286">
        <v>44.75</v>
      </c>
      <c r="R606" s="286">
        <v>51.92</v>
      </c>
      <c r="S606" s="286">
        <v>21.39</v>
      </c>
      <c r="T606" s="286">
        <v>4.59</v>
      </c>
      <c r="U606" s="286">
        <v>8.56</v>
      </c>
      <c r="V606" s="286">
        <v>4.1900000000000004</v>
      </c>
      <c r="W606" s="286">
        <v>5.77</v>
      </c>
      <c r="X606" s="286">
        <v>31.63</v>
      </c>
      <c r="Y606" s="286">
        <v>31.52</v>
      </c>
      <c r="Z606" s="286">
        <v>6.74</v>
      </c>
      <c r="AA606" s="286">
        <v>8.77</v>
      </c>
      <c r="AB606" s="286">
        <v>5.33</v>
      </c>
      <c r="AC606" s="286">
        <v>6.06</v>
      </c>
      <c r="AD606" s="287">
        <v>796.31</v>
      </c>
    </row>
    <row r="607" spans="1:30">
      <c r="C607" s="284" t="s">
        <v>40</v>
      </c>
      <c r="D607" s="285">
        <v>38</v>
      </c>
      <c r="E607" s="285">
        <v>33</v>
      </c>
      <c r="F607" s="285">
        <v>74.069999999999993</v>
      </c>
      <c r="G607" s="286">
        <v>11.48</v>
      </c>
      <c r="H607" s="286">
        <v>13.47</v>
      </c>
      <c r="I607" s="285">
        <v>59.16</v>
      </c>
      <c r="J607" s="285">
        <v>45.37</v>
      </c>
      <c r="K607" s="285">
        <v>38.43</v>
      </c>
      <c r="L607" s="286">
        <v>35.17</v>
      </c>
      <c r="M607" s="286">
        <v>43.77</v>
      </c>
      <c r="N607" s="286">
        <v>17.89</v>
      </c>
      <c r="O607" s="286">
        <v>27.14</v>
      </c>
      <c r="P607" s="286">
        <v>17.02</v>
      </c>
      <c r="Q607" s="286">
        <v>14.49</v>
      </c>
      <c r="R607" s="286">
        <v>70.53</v>
      </c>
      <c r="S607" s="286">
        <v>3.8</v>
      </c>
      <c r="T607" s="286">
        <v>1.4</v>
      </c>
      <c r="U607" s="286">
        <v>11.95</v>
      </c>
      <c r="V607" s="286">
        <v>7.14</v>
      </c>
      <c r="W607" s="286">
        <v>25.34</v>
      </c>
      <c r="X607" s="286">
        <v>1.05</v>
      </c>
      <c r="Y607" s="286">
        <v>4.12</v>
      </c>
      <c r="Z607" s="286">
        <v>9.15</v>
      </c>
      <c r="AA607" s="286">
        <v>4.93</v>
      </c>
      <c r="AB607" s="286">
        <v>1.39</v>
      </c>
      <c r="AC607" s="286">
        <v>3.31</v>
      </c>
      <c r="AD607" s="287">
        <v>612.54999999999995</v>
      </c>
    </row>
    <row r="608" spans="1:30">
      <c r="C608" s="284" t="s">
        <v>338</v>
      </c>
      <c r="D608" s="285">
        <v>35</v>
      </c>
      <c r="E608" s="285">
        <v>73</v>
      </c>
      <c r="F608" s="285">
        <v>95.36</v>
      </c>
      <c r="G608" s="285">
        <v>88.28</v>
      </c>
      <c r="H608" s="285">
        <v>100.39</v>
      </c>
      <c r="I608" s="285">
        <v>61.19</v>
      </c>
      <c r="J608" s="286">
        <v>68.31</v>
      </c>
      <c r="K608" s="285">
        <v>72.709999999999994</v>
      </c>
      <c r="L608" s="286">
        <v>26.65</v>
      </c>
      <c r="M608" s="286">
        <v>29.5</v>
      </c>
      <c r="N608" s="286">
        <v>71.489999999999995</v>
      </c>
      <c r="O608" s="286">
        <v>42.27</v>
      </c>
      <c r="P608" s="286">
        <v>69.25</v>
      </c>
      <c r="Q608" s="286">
        <v>48.83</v>
      </c>
      <c r="R608" s="286">
        <v>37.950000000000003</v>
      </c>
      <c r="S608" s="286">
        <v>28.95</v>
      </c>
      <c r="T608" s="286">
        <v>6.49</v>
      </c>
      <c r="U608" s="286">
        <v>2.38</v>
      </c>
      <c r="V608" s="286">
        <v>8.31</v>
      </c>
      <c r="W608" s="286">
        <v>13.91</v>
      </c>
      <c r="X608" s="286">
        <v>11.89</v>
      </c>
      <c r="Y608" s="286">
        <v>36.26</v>
      </c>
      <c r="Z608" s="286">
        <v>8.52</v>
      </c>
      <c r="AA608" s="286">
        <v>31.7</v>
      </c>
      <c r="AB608" s="286">
        <v>6.52</v>
      </c>
      <c r="AC608" s="286">
        <v>6.61</v>
      </c>
      <c r="AD608" s="287">
        <v>1081.73</v>
      </c>
    </row>
    <row r="609" spans="1:30">
      <c r="C609" s="284" t="s">
        <v>39</v>
      </c>
      <c r="D609" s="285">
        <v>30</v>
      </c>
      <c r="E609" s="285">
        <v>28</v>
      </c>
      <c r="F609" s="285">
        <v>55.13</v>
      </c>
      <c r="G609" s="286">
        <v>7.76</v>
      </c>
      <c r="H609" s="285">
        <v>13.74</v>
      </c>
      <c r="I609" s="285">
        <v>46.72</v>
      </c>
      <c r="J609" s="286">
        <v>55.86</v>
      </c>
      <c r="K609" s="286">
        <v>36.68</v>
      </c>
      <c r="L609" s="286">
        <v>36.86</v>
      </c>
      <c r="M609" s="286">
        <v>22.77</v>
      </c>
      <c r="N609" s="286">
        <v>40.1</v>
      </c>
      <c r="O609" s="286">
        <v>47.76</v>
      </c>
      <c r="P609" s="286">
        <v>32.47</v>
      </c>
      <c r="Q609" s="286">
        <v>0</v>
      </c>
      <c r="R609" s="286">
        <v>0.38</v>
      </c>
      <c r="S609" s="286">
        <v>2.62</v>
      </c>
      <c r="T609" s="286">
        <v>0</v>
      </c>
      <c r="U609" s="286">
        <v>10.9</v>
      </c>
      <c r="V609" s="286">
        <v>8.09</v>
      </c>
      <c r="W609" s="286">
        <v>0.36</v>
      </c>
      <c r="X609" s="286">
        <v>0</v>
      </c>
      <c r="Y609" s="286">
        <v>0</v>
      </c>
      <c r="Z609" s="286">
        <v>0</v>
      </c>
      <c r="AA609" s="286">
        <v>0.38</v>
      </c>
      <c r="AB609" s="286">
        <v>0</v>
      </c>
      <c r="AC609" s="286">
        <v>0</v>
      </c>
      <c r="AD609" s="287">
        <v>476.59</v>
      </c>
    </row>
    <row r="610" spans="1:30">
      <c r="C610" s="284" t="s">
        <v>470</v>
      </c>
      <c r="D610" s="285">
        <v>21</v>
      </c>
      <c r="E610" s="285">
        <v>14</v>
      </c>
      <c r="F610" s="285">
        <v>19.829999999999998</v>
      </c>
      <c r="G610" s="285">
        <v>37.21</v>
      </c>
      <c r="H610" s="285">
        <v>31.76</v>
      </c>
      <c r="I610" s="285">
        <v>41.46</v>
      </c>
      <c r="J610" s="286">
        <v>36.64</v>
      </c>
      <c r="K610" s="286">
        <v>13.09</v>
      </c>
      <c r="L610" s="286">
        <v>12.49</v>
      </c>
      <c r="M610" s="286">
        <v>16.329999999999998</v>
      </c>
      <c r="N610" s="286">
        <v>8.01</v>
      </c>
      <c r="O610" s="286">
        <v>7.91</v>
      </c>
      <c r="P610" s="286">
        <v>21.39</v>
      </c>
      <c r="Q610" s="286">
        <v>13.91</v>
      </c>
      <c r="R610" s="286">
        <v>9.6199999999999992</v>
      </c>
      <c r="S610" s="286">
        <v>8.32</v>
      </c>
      <c r="T610" s="286">
        <v>2.91</v>
      </c>
      <c r="U610" s="286">
        <v>2.5099999999999998</v>
      </c>
      <c r="V610" s="286">
        <v>1.84</v>
      </c>
      <c r="W610" s="286">
        <v>7.8</v>
      </c>
      <c r="X610" s="286">
        <v>18.690000000000001</v>
      </c>
      <c r="Y610" s="286">
        <v>5.29</v>
      </c>
      <c r="Z610" s="286">
        <v>4.68</v>
      </c>
      <c r="AA610" s="286">
        <v>3.55</v>
      </c>
      <c r="AB610" s="286">
        <v>2.83</v>
      </c>
      <c r="AC610" s="286">
        <v>7.02</v>
      </c>
      <c r="AD610" s="287">
        <v>370.08</v>
      </c>
    </row>
    <row r="611" spans="1:30">
      <c r="C611" s="284" t="s">
        <v>42</v>
      </c>
      <c r="D611" s="285">
        <v>2</v>
      </c>
      <c r="E611" s="285">
        <v>1</v>
      </c>
      <c r="F611" s="286">
        <v>0.17</v>
      </c>
      <c r="G611" s="285">
        <v>1.25</v>
      </c>
      <c r="H611" s="285">
        <v>3.32</v>
      </c>
      <c r="I611" s="285">
        <v>2.68</v>
      </c>
      <c r="J611" s="286">
        <v>0</v>
      </c>
      <c r="K611" s="286">
        <v>0.41</v>
      </c>
      <c r="L611" s="286">
        <v>1.06</v>
      </c>
      <c r="M611" s="286">
        <v>0.95</v>
      </c>
      <c r="N611" s="286">
        <v>0.43</v>
      </c>
      <c r="O611" s="286">
        <v>0.4</v>
      </c>
      <c r="P611" s="286">
        <v>0.51</v>
      </c>
      <c r="Q611" s="286">
        <v>0.93</v>
      </c>
      <c r="R611" s="286">
        <v>0</v>
      </c>
      <c r="S611" s="286">
        <v>0.44</v>
      </c>
      <c r="T611" s="286">
        <v>0</v>
      </c>
      <c r="U611" s="286">
        <v>0.06</v>
      </c>
      <c r="V611" s="286">
        <v>0</v>
      </c>
      <c r="W611" s="286">
        <v>0</v>
      </c>
      <c r="X611" s="286">
        <v>0</v>
      </c>
      <c r="Y611" s="286">
        <v>0</v>
      </c>
      <c r="Z611" s="286">
        <v>0.03</v>
      </c>
      <c r="AA611" s="286">
        <v>0</v>
      </c>
      <c r="AB611" s="286">
        <v>0</v>
      </c>
      <c r="AC611" s="286">
        <v>0</v>
      </c>
      <c r="AD611" s="287">
        <v>15.63</v>
      </c>
    </row>
    <row r="612" spans="1:30">
      <c r="C612" s="284" t="s">
        <v>345</v>
      </c>
      <c r="D612" s="285">
        <v>2</v>
      </c>
      <c r="E612" s="285">
        <v>1</v>
      </c>
      <c r="F612" s="286">
        <v>0.14000000000000001</v>
      </c>
      <c r="G612" s="285">
        <v>2.3199999999999998</v>
      </c>
      <c r="H612" s="286">
        <v>2.35</v>
      </c>
      <c r="I612" s="286">
        <v>0.06</v>
      </c>
      <c r="J612" s="286">
        <v>0</v>
      </c>
      <c r="K612" s="286">
        <v>0</v>
      </c>
      <c r="L612" s="286">
        <v>0.19</v>
      </c>
      <c r="M612" s="286">
        <v>0.39</v>
      </c>
      <c r="N612" s="286">
        <v>0.25</v>
      </c>
      <c r="O612" s="286">
        <v>0</v>
      </c>
      <c r="P612" s="286">
        <v>0</v>
      </c>
      <c r="Q612" s="286">
        <v>0</v>
      </c>
      <c r="R612" s="286">
        <v>0</v>
      </c>
      <c r="S612" s="286">
        <v>0</v>
      </c>
      <c r="T612" s="286">
        <v>0.15</v>
      </c>
      <c r="U612" s="286">
        <v>0</v>
      </c>
      <c r="V612" s="286">
        <v>0</v>
      </c>
      <c r="W612" s="286">
        <v>0</v>
      </c>
      <c r="X612" s="286">
        <v>0</v>
      </c>
      <c r="Y612" s="286">
        <v>0</v>
      </c>
      <c r="Z612" s="286">
        <v>0</v>
      </c>
      <c r="AA612" s="286">
        <v>0</v>
      </c>
      <c r="AB612" s="286">
        <v>0</v>
      </c>
      <c r="AC612" s="286">
        <v>0</v>
      </c>
      <c r="AD612" s="287">
        <v>8.84</v>
      </c>
    </row>
    <row r="613" spans="1:30">
      <c r="C613" s="284" t="s">
        <v>41</v>
      </c>
      <c r="D613" s="286">
        <v>0</v>
      </c>
      <c r="E613" s="285">
        <v>3</v>
      </c>
      <c r="F613" s="285">
        <v>5</v>
      </c>
      <c r="G613" s="285">
        <v>8.1</v>
      </c>
      <c r="H613" s="285">
        <v>4.34</v>
      </c>
      <c r="I613" s="286">
        <v>6.42</v>
      </c>
      <c r="J613" s="286">
        <v>4.63</v>
      </c>
      <c r="K613" s="286">
        <v>5.23</v>
      </c>
      <c r="L613" s="286">
        <v>4.8099999999999996</v>
      </c>
      <c r="M613" s="286">
        <v>5.83</v>
      </c>
      <c r="N613" s="286">
        <v>3.69</v>
      </c>
      <c r="O613" s="286">
        <v>7.53</v>
      </c>
      <c r="P613" s="286">
        <v>5.18</v>
      </c>
      <c r="Q613" s="286">
        <v>8.86</v>
      </c>
      <c r="R613" s="286">
        <v>3.29</v>
      </c>
      <c r="S613" s="286">
        <v>0</v>
      </c>
      <c r="T613" s="286">
        <v>0</v>
      </c>
      <c r="U613" s="286">
        <v>0</v>
      </c>
      <c r="V613" s="286">
        <v>0</v>
      </c>
      <c r="W613" s="286">
        <v>3.57</v>
      </c>
      <c r="X613" s="286">
        <v>0.06</v>
      </c>
      <c r="Y613" s="286">
        <v>0.43</v>
      </c>
      <c r="Z613" s="286">
        <v>0.63</v>
      </c>
      <c r="AA613" s="286">
        <v>0</v>
      </c>
      <c r="AB613" s="286">
        <v>0.28000000000000003</v>
      </c>
      <c r="AC613" s="286">
        <v>0</v>
      </c>
      <c r="AD613" s="287">
        <v>80.86</v>
      </c>
    </row>
    <row r="614" spans="1:30">
      <c r="C614" s="284" t="s">
        <v>400</v>
      </c>
      <c r="D614" s="286">
        <v>0</v>
      </c>
      <c r="E614" s="285">
        <v>1</v>
      </c>
      <c r="F614" s="286">
        <v>0</v>
      </c>
      <c r="G614" s="285">
        <v>3</v>
      </c>
      <c r="H614" s="285">
        <v>8</v>
      </c>
      <c r="I614" s="285">
        <v>6.3</v>
      </c>
      <c r="J614" s="286">
        <v>5</v>
      </c>
      <c r="K614" s="286">
        <v>3.4</v>
      </c>
      <c r="L614" s="286">
        <v>3.7</v>
      </c>
      <c r="M614" s="285">
        <v>4.99</v>
      </c>
      <c r="N614" s="286">
        <v>8.59</v>
      </c>
      <c r="O614" s="286">
        <v>8.48</v>
      </c>
      <c r="P614" s="286">
        <v>13.07</v>
      </c>
      <c r="Q614" s="286">
        <v>9.0399999999999991</v>
      </c>
      <c r="R614" s="286">
        <v>3.06</v>
      </c>
      <c r="S614" s="286">
        <v>2.4300000000000002</v>
      </c>
      <c r="T614" s="286">
        <v>1.1299999999999999</v>
      </c>
      <c r="U614" s="286">
        <v>0</v>
      </c>
      <c r="V614" s="286">
        <v>6.03</v>
      </c>
      <c r="W614" s="286">
        <v>2.04</v>
      </c>
      <c r="X614" s="286">
        <v>1.05</v>
      </c>
      <c r="Y614" s="286">
        <v>0</v>
      </c>
      <c r="Z614" s="286">
        <v>1.07</v>
      </c>
      <c r="AA614" s="286">
        <v>0</v>
      </c>
      <c r="AB614" s="286">
        <v>0.98</v>
      </c>
      <c r="AC614" s="286">
        <v>0</v>
      </c>
      <c r="AD614" s="287">
        <v>92.35</v>
      </c>
    </row>
    <row r="615" spans="1:30">
      <c r="C615" s="284" t="s">
        <v>545</v>
      </c>
      <c r="D615" s="286">
        <v>0</v>
      </c>
      <c r="E615" s="286">
        <v>0</v>
      </c>
      <c r="F615" s="286">
        <v>2.97</v>
      </c>
      <c r="G615" s="286">
        <v>2.13</v>
      </c>
      <c r="H615" s="286">
        <v>1.01</v>
      </c>
      <c r="I615" s="286">
        <v>0</v>
      </c>
      <c r="J615" s="286">
        <v>0</v>
      </c>
      <c r="K615" s="286">
        <v>0</v>
      </c>
      <c r="L615" s="286">
        <v>0</v>
      </c>
      <c r="M615" s="286">
        <v>0</v>
      </c>
      <c r="N615" s="286">
        <v>0</v>
      </c>
      <c r="O615" s="286">
        <v>0</v>
      </c>
      <c r="P615" s="286">
        <v>0</v>
      </c>
      <c r="Q615" s="286">
        <v>0</v>
      </c>
      <c r="R615" s="286">
        <v>0</v>
      </c>
      <c r="S615" s="286">
        <v>0</v>
      </c>
      <c r="T615" s="286">
        <v>0</v>
      </c>
      <c r="U615" s="286">
        <v>0</v>
      </c>
      <c r="V615" s="286">
        <v>0</v>
      </c>
      <c r="W615" s="286">
        <v>0</v>
      </c>
      <c r="X615" s="286">
        <v>0</v>
      </c>
      <c r="Y615" s="286">
        <v>0</v>
      </c>
      <c r="Z615" s="286">
        <v>0</v>
      </c>
      <c r="AA615" s="286">
        <v>0</v>
      </c>
      <c r="AB615" s="286">
        <v>0</v>
      </c>
      <c r="AC615" s="286">
        <v>0</v>
      </c>
      <c r="AD615" s="287">
        <v>6.12</v>
      </c>
    </row>
    <row r="616" spans="1:30">
      <c r="C616" s="284" t="s">
        <v>402</v>
      </c>
      <c r="D616" s="286">
        <v>0</v>
      </c>
      <c r="E616" s="286">
        <v>0</v>
      </c>
      <c r="F616" s="286">
        <v>0</v>
      </c>
      <c r="G616" s="286">
        <v>0</v>
      </c>
      <c r="H616" s="286">
        <v>7.0000000000000007E-2</v>
      </c>
      <c r="I616" s="286">
        <v>0</v>
      </c>
      <c r="J616" s="286">
        <v>0</v>
      </c>
      <c r="K616" s="286">
        <v>0</v>
      </c>
      <c r="L616" s="286">
        <v>0</v>
      </c>
      <c r="M616" s="286">
        <v>0</v>
      </c>
      <c r="N616" s="286">
        <v>0</v>
      </c>
      <c r="O616" s="286">
        <v>4.8099999999999996</v>
      </c>
      <c r="P616" s="286">
        <v>0</v>
      </c>
      <c r="Q616" s="286">
        <v>0</v>
      </c>
      <c r="R616" s="286">
        <v>0</v>
      </c>
      <c r="S616" s="286">
        <v>0</v>
      </c>
      <c r="T616" s="286">
        <v>0</v>
      </c>
      <c r="U616" s="286">
        <v>0</v>
      </c>
      <c r="V616" s="286">
        <v>0.01</v>
      </c>
      <c r="W616" s="286">
        <v>0</v>
      </c>
      <c r="X616" s="286">
        <v>0</v>
      </c>
      <c r="Y616" s="286">
        <v>0</v>
      </c>
      <c r="Z616" s="286">
        <v>0</v>
      </c>
      <c r="AA616" s="286">
        <v>0</v>
      </c>
      <c r="AB616" s="286">
        <v>0</v>
      </c>
      <c r="AC616" s="286">
        <v>0</v>
      </c>
      <c r="AD616" s="287">
        <v>4.8899999999999997</v>
      </c>
    </row>
    <row r="617" spans="1:30">
      <c r="C617" s="284" t="s">
        <v>410</v>
      </c>
      <c r="D617" s="286">
        <v>0</v>
      </c>
      <c r="E617" s="286">
        <v>0</v>
      </c>
      <c r="F617" s="286">
        <v>0</v>
      </c>
      <c r="G617" s="285">
        <v>1</v>
      </c>
      <c r="H617" s="286">
        <v>0</v>
      </c>
      <c r="I617" s="286">
        <v>5.91</v>
      </c>
      <c r="J617" s="286">
        <v>0</v>
      </c>
      <c r="K617" s="286">
        <v>0</v>
      </c>
      <c r="L617" s="286">
        <v>0</v>
      </c>
      <c r="M617" s="286">
        <v>0</v>
      </c>
      <c r="N617" s="286">
        <v>0</v>
      </c>
      <c r="O617" s="286">
        <v>0</v>
      </c>
      <c r="P617" s="286">
        <v>0</v>
      </c>
      <c r="Q617" s="286">
        <v>0</v>
      </c>
      <c r="R617" s="286">
        <v>0</v>
      </c>
      <c r="S617" s="286">
        <v>0</v>
      </c>
      <c r="T617" s="286">
        <v>0</v>
      </c>
      <c r="U617" s="286">
        <v>0</v>
      </c>
      <c r="V617" s="286">
        <v>0</v>
      </c>
      <c r="W617" s="286">
        <v>0</v>
      </c>
      <c r="X617" s="286">
        <v>0</v>
      </c>
      <c r="Y617" s="286">
        <v>0</v>
      </c>
      <c r="Z617" s="286">
        <v>0</v>
      </c>
      <c r="AA617" s="286">
        <v>0</v>
      </c>
      <c r="AB617" s="286">
        <v>0</v>
      </c>
      <c r="AC617" s="286">
        <v>0</v>
      </c>
      <c r="AD617" s="287">
        <v>6.91</v>
      </c>
    </row>
    <row r="618" spans="1:30">
      <c r="C618" s="284" t="s">
        <v>401</v>
      </c>
      <c r="D618" s="286">
        <v>0</v>
      </c>
      <c r="E618" s="286">
        <v>0</v>
      </c>
      <c r="F618" s="286">
        <v>0</v>
      </c>
      <c r="G618" s="286">
        <v>0</v>
      </c>
      <c r="H618" s="286">
        <v>0.01</v>
      </c>
      <c r="I618" s="286">
        <v>0</v>
      </c>
      <c r="J618" s="286">
        <v>0</v>
      </c>
      <c r="K618" s="286">
        <v>0</v>
      </c>
      <c r="L618" s="286">
        <v>0</v>
      </c>
      <c r="M618" s="286">
        <v>0.06</v>
      </c>
      <c r="N618" s="286">
        <v>0</v>
      </c>
      <c r="O618" s="286">
        <v>5.12</v>
      </c>
      <c r="P618" s="286">
        <v>0.04</v>
      </c>
      <c r="Q618" s="286">
        <v>0</v>
      </c>
      <c r="R618" s="286">
        <v>0</v>
      </c>
      <c r="S618" s="286">
        <v>0</v>
      </c>
      <c r="T618" s="286">
        <v>0</v>
      </c>
      <c r="U618" s="286">
        <v>0</v>
      </c>
      <c r="V618" s="286">
        <v>0</v>
      </c>
      <c r="W618" s="286">
        <v>0</v>
      </c>
      <c r="X618" s="286">
        <v>0</v>
      </c>
      <c r="Y618" s="286">
        <v>0</v>
      </c>
      <c r="Z618" s="286">
        <v>0</v>
      </c>
      <c r="AA618" s="286">
        <v>0</v>
      </c>
      <c r="AB618" s="286">
        <v>0</v>
      </c>
      <c r="AC618" s="286">
        <v>0</v>
      </c>
      <c r="AD618" s="287">
        <v>5.22</v>
      </c>
    </row>
    <row r="619" spans="1:30">
      <c r="C619" s="288" t="s">
        <v>38</v>
      </c>
      <c r="D619" s="287">
        <v>234</v>
      </c>
      <c r="E619" s="287">
        <v>190</v>
      </c>
      <c r="F619" s="287">
        <v>346.55</v>
      </c>
      <c r="G619" s="287">
        <v>324.52</v>
      </c>
      <c r="H619" s="287">
        <v>315.95999999999998</v>
      </c>
      <c r="I619" s="287">
        <v>345.65</v>
      </c>
      <c r="J619" s="287">
        <v>352.51</v>
      </c>
      <c r="K619" s="287">
        <v>286.19</v>
      </c>
      <c r="L619" s="287">
        <v>197.95</v>
      </c>
      <c r="M619" s="287">
        <v>241.37</v>
      </c>
      <c r="N619" s="287">
        <v>253.55</v>
      </c>
      <c r="O619" s="287">
        <v>245.68</v>
      </c>
      <c r="P619" s="287">
        <v>268.05</v>
      </c>
      <c r="Q619" s="287">
        <v>223.4</v>
      </c>
      <c r="R619" s="287">
        <v>266.19</v>
      </c>
      <c r="S619" s="287">
        <v>121.56</v>
      </c>
      <c r="T619" s="287">
        <v>16.66</v>
      </c>
      <c r="U619" s="287">
        <v>114.84</v>
      </c>
      <c r="V619" s="287">
        <v>35.6</v>
      </c>
      <c r="W619" s="287">
        <v>60.49</v>
      </c>
      <c r="X619" s="287">
        <v>83.2</v>
      </c>
      <c r="Y619" s="287">
        <v>88.96</v>
      </c>
      <c r="Z619" s="287">
        <v>30.83</v>
      </c>
      <c r="AA619" s="287">
        <v>49.32</v>
      </c>
      <c r="AB619" s="287">
        <v>17.34</v>
      </c>
      <c r="AC619" s="287">
        <v>23</v>
      </c>
      <c r="AD619" s="287">
        <v>4733.3599999999997</v>
      </c>
    </row>
    <row r="620" spans="1:30">
      <c r="D620" s="55">
        <f>D608+D610</f>
        <v>56</v>
      </c>
      <c r="E620" s="55">
        <f t="shared" ref="E620:AD620" si="25">E608+E610</f>
        <v>87</v>
      </c>
      <c r="F620" s="55">
        <f t="shared" si="25"/>
        <v>115.19</v>
      </c>
      <c r="G620" s="55">
        <f t="shared" si="25"/>
        <v>125.49000000000001</v>
      </c>
      <c r="H620" s="55">
        <f t="shared" si="25"/>
        <v>132.15</v>
      </c>
      <c r="I620" s="55">
        <f t="shared" si="25"/>
        <v>102.65</v>
      </c>
      <c r="J620" s="55">
        <f t="shared" si="25"/>
        <v>104.95</v>
      </c>
      <c r="K620" s="55">
        <f t="shared" si="25"/>
        <v>85.8</v>
      </c>
      <c r="L620" s="55">
        <f t="shared" si="25"/>
        <v>39.14</v>
      </c>
      <c r="M620" s="55">
        <f t="shared" si="25"/>
        <v>45.83</v>
      </c>
      <c r="N620" s="55">
        <f t="shared" si="25"/>
        <v>79.5</v>
      </c>
      <c r="O620" s="55">
        <f t="shared" si="25"/>
        <v>50.180000000000007</v>
      </c>
      <c r="P620" s="55">
        <f t="shared" si="25"/>
        <v>90.64</v>
      </c>
      <c r="Q620" s="55">
        <f t="shared" si="25"/>
        <v>62.739999999999995</v>
      </c>
      <c r="R620" s="55">
        <f t="shared" si="25"/>
        <v>47.57</v>
      </c>
      <c r="S620" s="55">
        <f t="shared" si="25"/>
        <v>37.269999999999996</v>
      </c>
      <c r="T620" s="55">
        <f t="shared" si="25"/>
        <v>9.4</v>
      </c>
      <c r="U620" s="55">
        <f t="shared" si="25"/>
        <v>4.8899999999999997</v>
      </c>
      <c r="V620" s="55">
        <f t="shared" si="25"/>
        <v>10.15</v>
      </c>
      <c r="W620" s="55">
        <f t="shared" si="25"/>
        <v>21.71</v>
      </c>
      <c r="X620" s="55">
        <f t="shared" si="25"/>
        <v>30.580000000000002</v>
      </c>
      <c r="Y620" s="55">
        <f t="shared" si="25"/>
        <v>41.55</v>
      </c>
      <c r="Z620" s="55">
        <f t="shared" si="25"/>
        <v>13.2</v>
      </c>
      <c r="AA620" s="55">
        <f t="shared" si="25"/>
        <v>35.25</v>
      </c>
      <c r="AB620" s="55">
        <f t="shared" si="25"/>
        <v>9.35</v>
      </c>
      <c r="AC620" s="55">
        <f t="shared" si="25"/>
        <v>13.629999999999999</v>
      </c>
      <c r="AD620" s="55">
        <f t="shared" si="25"/>
        <v>1451.81</v>
      </c>
    </row>
    <row r="622" spans="1:30" ht="12.75">
      <c r="C622" s="429" t="s">
        <v>37</v>
      </c>
      <c r="D622" s="292">
        <v>202145</v>
      </c>
      <c r="E622" s="292">
        <v>202146</v>
      </c>
      <c r="F622" s="292">
        <v>202147</v>
      </c>
      <c r="G622" s="292">
        <v>202148</v>
      </c>
      <c r="H622" s="292">
        <v>202149</v>
      </c>
      <c r="I622" s="292">
        <v>202150</v>
      </c>
      <c r="J622" s="292">
        <v>202151</v>
      </c>
      <c r="K622" s="292">
        <v>202152</v>
      </c>
      <c r="L622" s="292">
        <v>202201</v>
      </c>
      <c r="M622" s="292">
        <v>202202</v>
      </c>
      <c r="N622" s="292">
        <v>202203</v>
      </c>
      <c r="O622" s="292">
        <v>202204</v>
      </c>
      <c r="P622" s="292">
        <v>202205</v>
      </c>
      <c r="Q622" s="292">
        <v>202206</v>
      </c>
      <c r="R622" s="292">
        <v>202207</v>
      </c>
      <c r="S622" s="292">
        <v>202208</v>
      </c>
      <c r="T622" s="292">
        <v>202209</v>
      </c>
      <c r="U622" s="292">
        <v>202210</v>
      </c>
      <c r="V622" s="292">
        <v>202211</v>
      </c>
      <c r="W622" s="292">
        <v>202212</v>
      </c>
      <c r="X622" s="292">
        <v>202213</v>
      </c>
      <c r="Y622" s="292">
        <v>202214</v>
      </c>
      <c r="Z622" s="292">
        <v>202215</v>
      </c>
      <c r="AA622" s="292">
        <v>202216</v>
      </c>
      <c r="AB622" s="292">
        <v>202217</v>
      </c>
      <c r="AC622" s="292">
        <v>202218</v>
      </c>
      <c r="AD622" s="429" t="s">
        <v>38</v>
      </c>
    </row>
    <row r="623" spans="1:30" ht="12.75">
      <c r="A623" s="113">
        <v>44537</v>
      </c>
      <c r="C623" s="430"/>
      <c r="D623" s="293">
        <v>44534</v>
      </c>
      <c r="E623" s="293">
        <v>44541</v>
      </c>
      <c r="F623" s="293">
        <v>44548</v>
      </c>
      <c r="G623" s="293">
        <v>44555</v>
      </c>
      <c r="H623" s="293">
        <v>44562</v>
      </c>
      <c r="I623" s="293">
        <v>44569</v>
      </c>
      <c r="J623" s="293">
        <v>44576</v>
      </c>
      <c r="K623" s="293">
        <v>44583</v>
      </c>
      <c r="L623" s="293">
        <v>44590</v>
      </c>
      <c r="M623" s="293">
        <v>44597</v>
      </c>
      <c r="N623" s="293">
        <v>44604</v>
      </c>
      <c r="O623" s="293">
        <v>44611</v>
      </c>
      <c r="P623" s="293">
        <v>44618</v>
      </c>
      <c r="Q623" s="293">
        <v>44625</v>
      </c>
      <c r="R623" s="293">
        <v>44632</v>
      </c>
      <c r="S623" s="293">
        <v>44639</v>
      </c>
      <c r="T623" s="293">
        <v>44646</v>
      </c>
      <c r="U623" s="293">
        <v>44653</v>
      </c>
      <c r="V623" s="293">
        <v>44660</v>
      </c>
      <c r="W623" s="293">
        <v>44667</v>
      </c>
      <c r="X623" s="293">
        <v>44674</v>
      </c>
      <c r="Y623" s="293">
        <v>44681</v>
      </c>
      <c r="Z623" s="293">
        <v>44688</v>
      </c>
      <c r="AA623" s="293">
        <v>44695</v>
      </c>
      <c r="AB623" s="293">
        <v>44702</v>
      </c>
      <c r="AC623" s="293">
        <v>44709</v>
      </c>
      <c r="AD623" s="430"/>
    </row>
    <row r="624" spans="1:30">
      <c r="C624" s="294" t="s">
        <v>34</v>
      </c>
      <c r="D624" s="295">
        <v>84</v>
      </c>
      <c r="E624" s="295">
        <v>37</v>
      </c>
      <c r="F624" s="295">
        <v>31.99</v>
      </c>
      <c r="G624" s="295">
        <v>90.21</v>
      </c>
      <c r="H624" s="295">
        <v>39.340000000000003</v>
      </c>
      <c r="I624" s="295">
        <v>52.38</v>
      </c>
      <c r="J624" s="295">
        <v>36.229999999999997</v>
      </c>
      <c r="K624" s="296">
        <v>26.64</v>
      </c>
      <c r="L624" s="296">
        <v>20.09</v>
      </c>
      <c r="M624" s="296">
        <v>28.94</v>
      </c>
      <c r="N624" s="296">
        <v>33.94</v>
      </c>
      <c r="O624" s="296">
        <v>53.41</v>
      </c>
      <c r="P624" s="296">
        <v>19.72</v>
      </c>
      <c r="Q624" s="296">
        <v>4.21</v>
      </c>
      <c r="R624" s="296">
        <v>9.16</v>
      </c>
      <c r="S624" s="296">
        <v>4.21</v>
      </c>
      <c r="T624" s="296">
        <v>7.73</v>
      </c>
      <c r="U624" s="296">
        <v>32.51</v>
      </c>
      <c r="V624" s="296">
        <v>31.68</v>
      </c>
      <c r="W624" s="296">
        <v>8.06</v>
      </c>
      <c r="X624" s="296">
        <v>18.399999999999999</v>
      </c>
      <c r="Y624" s="296">
        <v>9.7799999999999994</v>
      </c>
      <c r="Z624" s="296">
        <v>9.42</v>
      </c>
      <c r="AA624" s="296">
        <v>22.23</v>
      </c>
      <c r="AB624" s="296">
        <v>2.5299999999999998</v>
      </c>
      <c r="AC624" s="296">
        <v>2</v>
      </c>
      <c r="AD624" s="297">
        <v>715.83</v>
      </c>
    </row>
    <row r="625" spans="3:30">
      <c r="C625" s="294" t="s">
        <v>338</v>
      </c>
      <c r="D625" s="295">
        <v>65</v>
      </c>
      <c r="E625" s="295">
        <v>85</v>
      </c>
      <c r="F625" s="295">
        <v>11.85</v>
      </c>
      <c r="G625" s="295">
        <v>89.79</v>
      </c>
      <c r="H625" s="295">
        <v>60.36</v>
      </c>
      <c r="I625" s="295">
        <v>67.760000000000005</v>
      </c>
      <c r="J625" s="296">
        <v>58.81</v>
      </c>
      <c r="K625" s="296">
        <v>56.77</v>
      </c>
      <c r="L625" s="296">
        <v>49.78</v>
      </c>
      <c r="M625" s="296">
        <v>49.49</v>
      </c>
      <c r="N625" s="296">
        <v>51.33</v>
      </c>
      <c r="O625" s="296">
        <v>48.46</v>
      </c>
      <c r="P625" s="296">
        <v>37.58</v>
      </c>
      <c r="Q625" s="296">
        <v>15.9</v>
      </c>
      <c r="R625" s="296">
        <v>3.39</v>
      </c>
      <c r="S625" s="296">
        <v>7.71</v>
      </c>
      <c r="T625" s="296">
        <v>16.86</v>
      </c>
      <c r="U625" s="296">
        <v>12.39</v>
      </c>
      <c r="V625" s="296">
        <v>36.71</v>
      </c>
      <c r="W625" s="296">
        <v>14.42</v>
      </c>
      <c r="X625" s="296">
        <v>48.45</v>
      </c>
      <c r="Y625" s="296">
        <v>18.97</v>
      </c>
      <c r="Z625" s="296">
        <v>13.25</v>
      </c>
      <c r="AA625" s="296">
        <v>17.97</v>
      </c>
      <c r="AB625" s="296">
        <v>5.7</v>
      </c>
      <c r="AC625" s="296">
        <v>4.3899999999999997</v>
      </c>
      <c r="AD625" s="297">
        <v>948.11</v>
      </c>
    </row>
    <row r="626" spans="3:30">
      <c r="C626" s="294" t="s">
        <v>191</v>
      </c>
      <c r="D626" s="295">
        <v>56</v>
      </c>
      <c r="E626" s="295">
        <v>82</v>
      </c>
      <c r="F626" s="295">
        <v>19.420000000000002</v>
      </c>
      <c r="G626" s="295">
        <v>157.72</v>
      </c>
      <c r="H626" s="295">
        <v>32.409999999999997</v>
      </c>
      <c r="I626" s="295">
        <v>51.67</v>
      </c>
      <c r="J626" s="295">
        <v>73.849999999999994</v>
      </c>
      <c r="K626" s="296">
        <v>65.510000000000005</v>
      </c>
      <c r="L626" s="296">
        <v>88</v>
      </c>
      <c r="M626" s="296">
        <v>103.51</v>
      </c>
      <c r="N626" s="296">
        <v>71.78</v>
      </c>
      <c r="O626" s="296">
        <v>80.849999999999994</v>
      </c>
      <c r="P626" s="296">
        <v>52.87</v>
      </c>
      <c r="Q626" s="296">
        <v>0</v>
      </c>
      <c r="R626" s="296">
        <v>78.489999999999995</v>
      </c>
      <c r="S626" s="296">
        <v>0</v>
      </c>
      <c r="T626" s="296">
        <v>1.69</v>
      </c>
      <c r="U626" s="296">
        <v>31.7</v>
      </c>
      <c r="V626" s="296">
        <v>23.72</v>
      </c>
      <c r="W626" s="296">
        <v>5.95</v>
      </c>
      <c r="X626" s="296">
        <v>0.71</v>
      </c>
      <c r="Y626" s="296">
        <v>0</v>
      </c>
      <c r="Z626" s="296">
        <v>0.1</v>
      </c>
      <c r="AA626" s="296">
        <v>0</v>
      </c>
      <c r="AB626" s="296">
        <v>0.18</v>
      </c>
      <c r="AC626" s="296">
        <v>0.47</v>
      </c>
      <c r="AD626" s="297">
        <v>1078.5899999999999</v>
      </c>
    </row>
    <row r="627" spans="3:30">
      <c r="C627" s="294" t="s">
        <v>470</v>
      </c>
      <c r="D627" s="295">
        <v>44</v>
      </c>
      <c r="E627" s="295">
        <v>13</v>
      </c>
      <c r="F627" s="295">
        <v>14.71</v>
      </c>
      <c r="G627" s="295">
        <v>49.18</v>
      </c>
      <c r="H627" s="295">
        <v>17.260000000000002</v>
      </c>
      <c r="I627" s="295">
        <v>15.64</v>
      </c>
      <c r="J627" s="296">
        <v>14.51</v>
      </c>
      <c r="K627" s="296">
        <v>10.33</v>
      </c>
      <c r="L627" s="296">
        <v>13.75</v>
      </c>
      <c r="M627" s="296">
        <v>22.97</v>
      </c>
      <c r="N627" s="296">
        <v>13.18</v>
      </c>
      <c r="O627" s="296">
        <v>10.26</v>
      </c>
      <c r="P627" s="296">
        <v>9.58</v>
      </c>
      <c r="Q627" s="296">
        <v>2.73</v>
      </c>
      <c r="R627" s="296">
        <v>3.16</v>
      </c>
      <c r="S627" s="296">
        <v>2.91</v>
      </c>
      <c r="T627" s="296">
        <v>8.32</v>
      </c>
      <c r="U627" s="296">
        <v>16.66</v>
      </c>
      <c r="V627" s="296">
        <v>10.01</v>
      </c>
      <c r="W627" s="296">
        <v>6.63</v>
      </c>
      <c r="X627" s="296">
        <v>6.45</v>
      </c>
      <c r="Y627" s="296">
        <v>2.63</v>
      </c>
      <c r="Z627" s="296">
        <v>7.68</v>
      </c>
      <c r="AA627" s="296">
        <v>3.44</v>
      </c>
      <c r="AB627" s="296">
        <v>0.33</v>
      </c>
      <c r="AC627" s="296">
        <v>12.25</v>
      </c>
      <c r="AD627" s="297">
        <v>331.58</v>
      </c>
    </row>
    <row r="628" spans="3:30">
      <c r="C628" s="294" t="s">
        <v>41</v>
      </c>
      <c r="D628" s="295">
        <v>10</v>
      </c>
      <c r="E628" s="295">
        <v>6</v>
      </c>
      <c r="F628" s="295">
        <v>1.47</v>
      </c>
      <c r="G628" s="295">
        <v>2.78</v>
      </c>
      <c r="H628" s="296">
        <v>0.16</v>
      </c>
      <c r="I628" s="295">
        <v>3.93</v>
      </c>
      <c r="J628" s="295">
        <v>19.14</v>
      </c>
      <c r="K628" s="295">
        <v>5.01</v>
      </c>
      <c r="L628" s="296">
        <v>7.53</v>
      </c>
      <c r="M628" s="296">
        <v>5.18</v>
      </c>
      <c r="N628" s="296">
        <v>10.44</v>
      </c>
      <c r="O628" s="296">
        <v>3.29</v>
      </c>
      <c r="P628" s="296">
        <v>0.93</v>
      </c>
      <c r="Q628" s="296">
        <v>0</v>
      </c>
      <c r="R628" s="296">
        <v>0</v>
      </c>
      <c r="S628" s="296">
        <v>0</v>
      </c>
      <c r="T628" s="296">
        <v>4.33</v>
      </c>
      <c r="U628" s="296">
        <v>0.06</v>
      </c>
      <c r="V628" s="296">
        <v>0.43</v>
      </c>
      <c r="W628" s="296">
        <v>0.63</v>
      </c>
      <c r="X628" s="296">
        <v>0</v>
      </c>
      <c r="Y628" s="296">
        <v>0.28000000000000003</v>
      </c>
      <c r="Z628" s="296">
        <v>0</v>
      </c>
      <c r="AA628" s="296">
        <v>0.02</v>
      </c>
      <c r="AB628" s="296">
        <v>0</v>
      </c>
      <c r="AC628" s="296">
        <v>0</v>
      </c>
      <c r="AD628" s="297">
        <v>81.599999999999994</v>
      </c>
    </row>
    <row r="629" spans="3:30">
      <c r="C629" s="294" t="s">
        <v>400</v>
      </c>
      <c r="D629" s="295">
        <v>3</v>
      </c>
      <c r="E629" s="295">
        <v>9</v>
      </c>
      <c r="F629" s="295">
        <v>8</v>
      </c>
      <c r="G629" s="296">
        <v>1.99</v>
      </c>
      <c r="H629" s="296">
        <v>1.1100000000000001</v>
      </c>
      <c r="I629" s="295">
        <v>4.7</v>
      </c>
      <c r="J629" s="295">
        <v>4.99</v>
      </c>
      <c r="K629" s="295">
        <v>9.59</v>
      </c>
      <c r="L629" s="296">
        <v>8.3699999999999992</v>
      </c>
      <c r="M629" s="296">
        <v>11.66</v>
      </c>
      <c r="N629" s="296">
        <v>5.33</v>
      </c>
      <c r="O629" s="296">
        <v>1.86</v>
      </c>
      <c r="P629" s="296">
        <v>2.4300000000000002</v>
      </c>
      <c r="Q629" s="296">
        <v>3.98</v>
      </c>
      <c r="R629" s="296">
        <v>0</v>
      </c>
      <c r="S629" s="296">
        <v>7.22</v>
      </c>
      <c r="T629" s="296">
        <v>2.04</v>
      </c>
      <c r="U629" s="296">
        <v>1.05</v>
      </c>
      <c r="V629" s="296">
        <v>0</v>
      </c>
      <c r="W629" s="296">
        <v>1.07</v>
      </c>
      <c r="X629" s="296">
        <v>0</v>
      </c>
      <c r="Y629" s="296">
        <v>0</v>
      </c>
      <c r="Z629" s="296">
        <v>1.08</v>
      </c>
      <c r="AA629" s="296">
        <v>4.24</v>
      </c>
      <c r="AB629" s="296">
        <v>0</v>
      </c>
      <c r="AC629" s="296">
        <v>0</v>
      </c>
      <c r="AD629" s="297">
        <v>92.71</v>
      </c>
    </row>
    <row r="630" spans="3:30">
      <c r="C630" s="294" t="s">
        <v>345</v>
      </c>
      <c r="D630" s="295">
        <v>1</v>
      </c>
      <c r="E630" s="296">
        <v>0</v>
      </c>
      <c r="F630" s="296">
        <v>1.01</v>
      </c>
      <c r="G630" s="296">
        <v>0.37</v>
      </c>
      <c r="H630" s="295">
        <v>2</v>
      </c>
      <c r="I630" s="296">
        <v>0.12</v>
      </c>
      <c r="J630" s="296">
        <v>0</v>
      </c>
      <c r="K630" s="296">
        <v>0</v>
      </c>
      <c r="L630" s="296">
        <v>0.3</v>
      </c>
      <c r="M630" s="296">
        <v>0.22</v>
      </c>
      <c r="N630" s="296">
        <v>0</v>
      </c>
      <c r="O630" s="296">
        <v>0</v>
      </c>
      <c r="P630" s="296">
        <v>0</v>
      </c>
      <c r="Q630" s="296">
        <v>0.15</v>
      </c>
      <c r="R630" s="296">
        <v>0</v>
      </c>
      <c r="S630" s="296">
        <v>0</v>
      </c>
      <c r="T630" s="296">
        <v>0</v>
      </c>
      <c r="U630" s="296">
        <v>0</v>
      </c>
      <c r="V630" s="296">
        <v>0</v>
      </c>
      <c r="W630" s="296">
        <v>0</v>
      </c>
      <c r="X630" s="296">
        <v>0</v>
      </c>
      <c r="Y630" s="296">
        <v>0</v>
      </c>
      <c r="Z630" s="296">
        <v>0</v>
      </c>
      <c r="AA630" s="296">
        <v>0</v>
      </c>
      <c r="AB630" s="296">
        <v>0</v>
      </c>
      <c r="AC630" s="296">
        <v>0</v>
      </c>
      <c r="AD630" s="297">
        <v>5.16</v>
      </c>
    </row>
    <row r="631" spans="3:30">
      <c r="C631" s="294" t="s">
        <v>545</v>
      </c>
      <c r="D631" s="295">
        <v>1</v>
      </c>
      <c r="E631" s="296">
        <v>0</v>
      </c>
      <c r="F631" s="296">
        <v>0</v>
      </c>
      <c r="G631" s="295">
        <v>5.14</v>
      </c>
      <c r="H631" s="296">
        <v>0</v>
      </c>
      <c r="I631" s="296">
        <v>0</v>
      </c>
      <c r="J631" s="296">
        <v>0</v>
      </c>
      <c r="K631" s="296">
        <v>0</v>
      </c>
      <c r="L631" s="296">
        <v>0</v>
      </c>
      <c r="M631" s="296">
        <v>0</v>
      </c>
      <c r="N631" s="296">
        <v>0</v>
      </c>
      <c r="O631" s="296">
        <v>0</v>
      </c>
      <c r="P631" s="296">
        <v>0</v>
      </c>
      <c r="Q631" s="296">
        <v>0</v>
      </c>
      <c r="R631" s="296">
        <v>0</v>
      </c>
      <c r="S631" s="296">
        <v>0</v>
      </c>
      <c r="T631" s="296">
        <v>0</v>
      </c>
      <c r="U631" s="296">
        <v>0</v>
      </c>
      <c r="V631" s="296">
        <v>0</v>
      </c>
      <c r="W631" s="296">
        <v>0</v>
      </c>
      <c r="X631" s="296">
        <v>0</v>
      </c>
      <c r="Y631" s="296">
        <v>0</v>
      </c>
      <c r="Z631" s="296">
        <v>0</v>
      </c>
      <c r="AA631" s="296">
        <v>0</v>
      </c>
      <c r="AB631" s="296">
        <v>0</v>
      </c>
      <c r="AC631" s="296">
        <v>0</v>
      </c>
      <c r="AD631" s="297">
        <v>6.14</v>
      </c>
    </row>
    <row r="632" spans="3:30">
      <c r="C632" s="294" t="s">
        <v>410</v>
      </c>
      <c r="D632" s="295">
        <v>1</v>
      </c>
      <c r="E632" s="296">
        <v>0</v>
      </c>
      <c r="F632" s="296">
        <v>0</v>
      </c>
      <c r="G632" s="296">
        <v>0</v>
      </c>
      <c r="H632" s="296">
        <v>0.09</v>
      </c>
      <c r="I632" s="296">
        <v>0</v>
      </c>
      <c r="J632" s="296">
        <v>2.16</v>
      </c>
      <c r="K632" s="296">
        <v>4.07</v>
      </c>
      <c r="L632" s="296">
        <v>0</v>
      </c>
      <c r="M632" s="296">
        <v>0</v>
      </c>
      <c r="N632" s="296">
        <v>0</v>
      </c>
      <c r="O632" s="296">
        <v>0</v>
      </c>
      <c r="P632" s="296">
        <v>0</v>
      </c>
      <c r="Q632" s="296">
        <v>0</v>
      </c>
      <c r="R632" s="296">
        <v>0</v>
      </c>
      <c r="S632" s="296">
        <v>0</v>
      </c>
      <c r="T632" s="296">
        <v>0</v>
      </c>
      <c r="U632" s="296">
        <v>0</v>
      </c>
      <c r="V632" s="296">
        <v>0</v>
      </c>
      <c r="W632" s="296">
        <v>0</v>
      </c>
      <c r="X632" s="296">
        <v>0</v>
      </c>
      <c r="Y632" s="296">
        <v>0</v>
      </c>
      <c r="Z632" s="296">
        <v>0</v>
      </c>
      <c r="AA632" s="296">
        <v>0</v>
      </c>
      <c r="AB632" s="296">
        <v>0</v>
      </c>
      <c r="AC632" s="296">
        <v>0</v>
      </c>
      <c r="AD632" s="297">
        <v>7.31</v>
      </c>
    </row>
    <row r="633" spans="3:30">
      <c r="C633" s="294" t="s">
        <v>40</v>
      </c>
      <c r="D633" s="296">
        <v>0</v>
      </c>
      <c r="E633" s="295">
        <v>11</v>
      </c>
      <c r="F633" s="295">
        <v>55.97</v>
      </c>
      <c r="G633" s="296">
        <v>29.88</v>
      </c>
      <c r="H633" s="295">
        <v>57.04</v>
      </c>
      <c r="I633" s="295">
        <v>37.630000000000003</v>
      </c>
      <c r="J633" s="296">
        <v>40.15</v>
      </c>
      <c r="K633" s="296">
        <v>15.31</v>
      </c>
      <c r="L633" s="296">
        <v>24.01</v>
      </c>
      <c r="M633" s="296">
        <v>25.62</v>
      </c>
      <c r="N633" s="296">
        <v>4.0999999999999996</v>
      </c>
      <c r="O633" s="296">
        <v>66.06</v>
      </c>
      <c r="P633" s="296">
        <v>4.6399999999999997</v>
      </c>
      <c r="Q633" s="296">
        <v>0.66</v>
      </c>
      <c r="R633" s="296">
        <v>11.47</v>
      </c>
      <c r="S633" s="296">
        <v>11.83</v>
      </c>
      <c r="T633" s="296">
        <v>28.83</v>
      </c>
      <c r="U633" s="296">
        <v>3.84</v>
      </c>
      <c r="V633" s="296">
        <v>5.83</v>
      </c>
      <c r="W633" s="296">
        <v>20.100000000000001</v>
      </c>
      <c r="X633" s="296">
        <v>6.46</v>
      </c>
      <c r="Y633" s="296">
        <v>5.47</v>
      </c>
      <c r="Z633" s="296">
        <v>3.58</v>
      </c>
      <c r="AA633" s="296">
        <v>3.34</v>
      </c>
      <c r="AB633" s="296">
        <v>4.92</v>
      </c>
      <c r="AC633" s="296">
        <v>2.4</v>
      </c>
      <c r="AD633" s="297">
        <v>480.15</v>
      </c>
    </row>
    <row r="634" spans="3:30">
      <c r="C634" s="294" t="s">
        <v>39</v>
      </c>
      <c r="D634" s="296">
        <v>0</v>
      </c>
      <c r="E634" s="295">
        <v>5</v>
      </c>
      <c r="F634" s="295">
        <v>55.6</v>
      </c>
      <c r="G634" s="296">
        <v>35.19</v>
      </c>
      <c r="H634" s="295">
        <v>37.42</v>
      </c>
      <c r="I634" s="296">
        <v>62.38</v>
      </c>
      <c r="J634" s="296">
        <v>20.84</v>
      </c>
      <c r="K634" s="296">
        <v>53.69</v>
      </c>
      <c r="L634" s="296">
        <v>50.03</v>
      </c>
      <c r="M634" s="296">
        <v>24.59</v>
      </c>
      <c r="N634" s="296">
        <v>3.66</v>
      </c>
      <c r="O634" s="296">
        <v>0.38</v>
      </c>
      <c r="P634" s="296">
        <v>0</v>
      </c>
      <c r="Q634" s="296">
        <v>0</v>
      </c>
      <c r="R634" s="296">
        <v>18.190000000000001</v>
      </c>
      <c r="S634" s="296">
        <v>14.4</v>
      </c>
      <c r="T634" s="296">
        <v>3.86</v>
      </c>
      <c r="U634" s="296">
        <v>0.43</v>
      </c>
      <c r="V634" s="296">
        <v>0</v>
      </c>
      <c r="W634" s="296">
        <v>0</v>
      </c>
      <c r="X634" s="296">
        <v>0</v>
      </c>
      <c r="Y634" s="296">
        <v>0</v>
      </c>
      <c r="Z634" s="296">
        <v>0.23</v>
      </c>
      <c r="AA634" s="296">
        <v>0</v>
      </c>
      <c r="AB634" s="296">
        <v>0</v>
      </c>
      <c r="AC634" s="296">
        <v>0</v>
      </c>
      <c r="AD634" s="297">
        <v>385.89</v>
      </c>
    </row>
    <row r="635" spans="3:30">
      <c r="C635" s="294" t="s">
        <v>42</v>
      </c>
      <c r="D635" s="296">
        <v>0</v>
      </c>
      <c r="E635" s="295">
        <v>3</v>
      </c>
      <c r="F635" s="295">
        <v>2.5099999999999998</v>
      </c>
      <c r="G635" s="295">
        <v>3</v>
      </c>
      <c r="H635" s="296">
        <v>0.35</v>
      </c>
      <c r="I635" s="295">
        <v>1.83</v>
      </c>
      <c r="J635" s="296">
        <v>0.92</v>
      </c>
      <c r="K635" s="296">
        <v>0.51</v>
      </c>
      <c r="L635" s="296">
        <v>0.26</v>
      </c>
      <c r="M635" s="296">
        <v>0.6</v>
      </c>
      <c r="N635" s="296">
        <v>1.89</v>
      </c>
      <c r="O635" s="296">
        <v>0</v>
      </c>
      <c r="P635" s="296">
        <v>0.28999999999999998</v>
      </c>
      <c r="Q635" s="296">
        <v>0</v>
      </c>
      <c r="R635" s="296">
        <v>0</v>
      </c>
      <c r="S635" s="296">
        <v>0</v>
      </c>
      <c r="T635" s="296">
        <v>0.03</v>
      </c>
      <c r="U635" s="296">
        <v>0.23</v>
      </c>
      <c r="V635" s="296">
        <v>0</v>
      </c>
      <c r="W635" s="296">
        <v>0</v>
      </c>
      <c r="X635" s="296">
        <v>0</v>
      </c>
      <c r="Y635" s="296">
        <v>0</v>
      </c>
      <c r="Z635" s="296">
        <v>0</v>
      </c>
      <c r="AA635" s="296">
        <v>0</v>
      </c>
      <c r="AB635" s="296">
        <v>0</v>
      </c>
      <c r="AC635" s="296">
        <v>0.1</v>
      </c>
      <c r="AD635" s="297">
        <v>15.53</v>
      </c>
    </row>
    <row r="636" spans="3:30">
      <c r="C636" s="294" t="s">
        <v>402</v>
      </c>
      <c r="D636" s="296">
        <v>0</v>
      </c>
      <c r="E636" s="296">
        <v>0</v>
      </c>
      <c r="F636" s="296">
        <v>0</v>
      </c>
      <c r="G636" s="296">
        <v>0</v>
      </c>
      <c r="H636" s="296">
        <v>0</v>
      </c>
      <c r="I636" s="296">
        <v>0</v>
      </c>
      <c r="J636" s="296">
        <v>0</v>
      </c>
      <c r="K636" s="296">
        <v>0.01</v>
      </c>
      <c r="L636" s="296">
        <v>4.2300000000000004</v>
      </c>
      <c r="M636" s="296">
        <v>7.0000000000000007E-2</v>
      </c>
      <c r="N636" s="296">
        <v>0.03</v>
      </c>
      <c r="O636" s="296">
        <v>0</v>
      </c>
      <c r="P636" s="296">
        <v>0</v>
      </c>
      <c r="Q636" s="296">
        <v>0</v>
      </c>
      <c r="R636" s="296">
        <v>0</v>
      </c>
      <c r="S636" s="296">
        <v>0.01</v>
      </c>
      <c r="T636" s="296">
        <v>0</v>
      </c>
      <c r="U636" s="296">
        <v>0.01</v>
      </c>
      <c r="V636" s="296">
        <v>0</v>
      </c>
      <c r="W636" s="296">
        <v>0</v>
      </c>
      <c r="X636" s="296">
        <v>0</v>
      </c>
      <c r="Y636" s="296">
        <v>0</v>
      </c>
      <c r="Z636" s="296">
        <v>0</v>
      </c>
      <c r="AA636" s="296">
        <v>0</v>
      </c>
      <c r="AB636" s="296">
        <v>0.02</v>
      </c>
      <c r="AC636" s="296">
        <v>0</v>
      </c>
      <c r="AD636" s="297">
        <v>4.38</v>
      </c>
    </row>
    <row r="637" spans="3:30">
      <c r="C637" s="294" t="s">
        <v>401</v>
      </c>
      <c r="D637" s="296">
        <v>0</v>
      </c>
      <c r="E637" s="296">
        <v>0</v>
      </c>
      <c r="F637" s="296">
        <v>0</v>
      </c>
      <c r="G637" s="296">
        <v>0</v>
      </c>
      <c r="H637" s="296">
        <v>0</v>
      </c>
      <c r="I637" s="296">
        <v>0</v>
      </c>
      <c r="J637" s="296">
        <v>0.06</v>
      </c>
      <c r="K637" s="296">
        <v>0.01</v>
      </c>
      <c r="L637" s="296">
        <v>5.08</v>
      </c>
      <c r="M637" s="296">
        <v>0.05</v>
      </c>
      <c r="N637" s="296">
        <v>0.01</v>
      </c>
      <c r="O637" s="296">
        <v>0</v>
      </c>
      <c r="P637" s="296">
        <v>0</v>
      </c>
      <c r="Q637" s="296">
        <v>0</v>
      </c>
      <c r="R637" s="296">
        <v>0</v>
      </c>
      <c r="S637" s="296">
        <v>0</v>
      </c>
      <c r="T637" s="296">
        <v>0</v>
      </c>
      <c r="U637" s="296">
        <v>0.01</v>
      </c>
      <c r="V637" s="296">
        <v>0</v>
      </c>
      <c r="W637" s="296">
        <v>0</v>
      </c>
      <c r="X637" s="296">
        <v>0</v>
      </c>
      <c r="Y637" s="296">
        <v>0</v>
      </c>
      <c r="Z637" s="296">
        <v>0</v>
      </c>
      <c r="AA637" s="296">
        <v>0</v>
      </c>
      <c r="AB637" s="296">
        <v>0</v>
      </c>
      <c r="AC637" s="296">
        <v>0</v>
      </c>
      <c r="AD637" s="297">
        <v>5.22</v>
      </c>
    </row>
    <row r="638" spans="3:30">
      <c r="C638" s="298" t="s">
        <v>38</v>
      </c>
      <c r="D638" s="297">
        <v>265</v>
      </c>
      <c r="E638" s="297">
        <v>251</v>
      </c>
      <c r="F638" s="297">
        <v>202.51</v>
      </c>
      <c r="G638" s="297">
        <v>465.25</v>
      </c>
      <c r="H638" s="297">
        <v>247.55</v>
      </c>
      <c r="I638" s="297">
        <v>298.02999999999997</v>
      </c>
      <c r="J638" s="297">
        <v>271.64999999999998</v>
      </c>
      <c r="K638" s="297">
        <v>247.45</v>
      </c>
      <c r="L638" s="297">
        <v>271.43</v>
      </c>
      <c r="M638" s="297">
        <v>272.91000000000003</v>
      </c>
      <c r="N638" s="297">
        <v>195.71</v>
      </c>
      <c r="O638" s="297">
        <v>264.58</v>
      </c>
      <c r="P638" s="297">
        <v>128.03</v>
      </c>
      <c r="Q638" s="297">
        <v>27.63</v>
      </c>
      <c r="R638" s="297">
        <v>123.87</v>
      </c>
      <c r="S638" s="297">
        <v>48.3</v>
      </c>
      <c r="T638" s="297">
        <v>73.69</v>
      </c>
      <c r="U638" s="297">
        <v>98.89</v>
      </c>
      <c r="V638" s="297">
        <v>108.38</v>
      </c>
      <c r="W638" s="297">
        <v>56.87</v>
      </c>
      <c r="X638" s="297">
        <v>80.459999999999994</v>
      </c>
      <c r="Y638" s="297">
        <v>37.130000000000003</v>
      </c>
      <c r="Z638" s="297">
        <v>35.340000000000003</v>
      </c>
      <c r="AA638" s="297">
        <v>51.24</v>
      </c>
      <c r="AB638" s="297">
        <v>13.68</v>
      </c>
      <c r="AC638" s="297">
        <v>21.61</v>
      </c>
      <c r="AD638" s="297">
        <v>4158.2</v>
      </c>
    </row>
    <row r="639" spans="3:30">
      <c r="D639" s="55">
        <f>D624+D632</f>
        <v>85</v>
      </c>
      <c r="E639" s="55">
        <f t="shared" ref="E639:AC639" si="26">E624+E632</f>
        <v>37</v>
      </c>
      <c r="F639" s="55">
        <f t="shared" si="26"/>
        <v>31.99</v>
      </c>
      <c r="G639" s="55">
        <f t="shared" si="26"/>
        <v>90.21</v>
      </c>
      <c r="H639" s="55">
        <f t="shared" si="26"/>
        <v>39.430000000000007</v>
      </c>
      <c r="I639" s="55">
        <f t="shared" si="26"/>
        <v>52.38</v>
      </c>
      <c r="J639" s="55">
        <f t="shared" si="26"/>
        <v>38.39</v>
      </c>
      <c r="K639" s="55">
        <f t="shared" si="26"/>
        <v>30.71</v>
      </c>
      <c r="L639" s="55">
        <f t="shared" si="26"/>
        <v>20.09</v>
      </c>
      <c r="M639" s="55">
        <f t="shared" si="26"/>
        <v>28.94</v>
      </c>
      <c r="N639" s="55">
        <f t="shared" si="26"/>
        <v>33.94</v>
      </c>
      <c r="O639" s="55">
        <f t="shared" si="26"/>
        <v>53.41</v>
      </c>
      <c r="P639" s="55">
        <f t="shared" si="26"/>
        <v>19.72</v>
      </c>
      <c r="Q639" s="55">
        <f t="shared" si="26"/>
        <v>4.21</v>
      </c>
      <c r="R639" s="55">
        <f t="shared" si="26"/>
        <v>9.16</v>
      </c>
      <c r="S639" s="55">
        <f t="shared" si="26"/>
        <v>4.21</v>
      </c>
      <c r="T639" s="55">
        <f t="shared" si="26"/>
        <v>7.73</v>
      </c>
      <c r="U639" s="55">
        <f t="shared" si="26"/>
        <v>32.51</v>
      </c>
      <c r="V639" s="55">
        <f t="shared" si="26"/>
        <v>31.68</v>
      </c>
      <c r="W639" s="55">
        <f t="shared" si="26"/>
        <v>8.06</v>
      </c>
      <c r="X639" s="55">
        <f t="shared" si="26"/>
        <v>18.399999999999999</v>
      </c>
      <c r="Y639" s="55">
        <f t="shared" si="26"/>
        <v>9.7799999999999994</v>
      </c>
      <c r="Z639" s="55">
        <f t="shared" si="26"/>
        <v>9.42</v>
      </c>
      <c r="AA639" s="55">
        <f>AA624+AA632</f>
        <v>22.23</v>
      </c>
      <c r="AB639" s="55">
        <f t="shared" si="26"/>
        <v>2.5299999999999998</v>
      </c>
      <c r="AC639" s="55">
        <f t="shared" si="26"/>
        <v>2</v>
      </c>
    </row>
    <row r="640" spans="3:30">
      <c r="D640" s="55">
        <f>D625+D627</f>
        <v>109</v>
      </c>
      <c r="E640" s="55">
        <f t="shared" ref="E640:AB640" si="27">E625+E627</f>
        <v>98</v>
      </c>
      <c r="F640" s="55">
        <f t="shared" si="27"/>
        <v>26.560000000000002</v>
      </c>
      <c r="G640" s="55">
        <f t="shared" si="27"/>
        <v>138.97</v>
      </c>
      <c r="H640" s="55">
        <f t="shared" si="27"/>
        <v>77.62</v>
      </c>
      <c r="I640" s="55">
        <f t="shared" si="27"/>
        <v>83.4</v>
      </c>
      <c r="J640" s="55">
        <f t="shared" si="27"/>
        <v>73.320000000000007</v>
      </c>
      <c r="K640" s="55">
        <f t="shared" si="27"/>
        <v>67.100000000000009</v>
      </c>
      <c r="L640" s="55">
        <f t="shared" si="27"/>
        <v>63.53</v>
      </c>
      <c r="M640" s="55">
        <f t="shared" si="27"/>
        <v>72.460000000000008</v>
      </c>
      <c r="N640" s="55">
        <f t="shared" si="27"/>
        <v>64.509999999999991</v>
      </c>
      <c r="O640" s="55">
        <f t="shared" si="27"/>
        <v>58.72</v>
      </c>
      <c r="P640" s="55">
        <f t="shared" si="27"/>
        <v>47.16</v>
      </c>
      <c r="Q640" s="55">
        <f t="shared" si="27"/>
        <v>18.63</v>
      </c>
      <c r="R640" s="55">
        <f t="shared" si="27"/>
        <v>6.5500000000000007</v>
      </c>
      <c r="S640" s="55">
        <f t="shared" si="27"/>
        <v>10.620000000000001</v>
      </c>
      <c r="T640" s="55">
        <f t="shared" si="27"/>
        <v>25.18</v>
      </c>
      <c r="U640" s="55">
        <f t="shared" si="27"/>
        <v>29.05</v>
      </c>
      <c r="V640" s="55">
        <f t="shared" si="27"/>
        <v>46.72</v>
      </c>
      <c r="W640" s="55">
        <f t="shared" si="27"/>
        <v>21.05</v>
      </c>
      <c r="X640" s="55">
        <f t="shared" si="27"/>
        <v>54.900000000000006</v>
      </c>
      <c r="Y640" s="55">
        <f t="shared" si="27"/>
        <v>21.599999999999998</v>
      </c>
      <c r="Z640" s="55">
        <f t="shared" si="27"/>
        <v>20.93</v>
      </c>
      <c r="AA640" s="55">
        <f t="shared" si="27"/>
        <v>21.41</v>
      </c>
      <c r="AB640" s="55">
        <f t="shared" si="27"/>
        <v>6.03</v>
      </c>
      <c r="AC640" s="55">
        <f>AC625+AC627</f>
        <v>16.64</v>
      </c>
    </row>
    <row r="642" spans="1:30" ht="12.75">
      <c r="C642" s="418" t="s">
        <v>37</v>
      </c>
      <c r="D642" s="299">
        <v>202147</v>
      </c>
      <c r="E642" s="299">
        <v>202148</v>
      </c>
      <c r="F642" s="299">
        <v>202149</v>
      </c>
      <c r="G642" s="299">
        <v>202150</v>
      </c>
      <c r="H642" s="299">
        <v>202151</v>
      </c>
      <c r="I642" s="299">
        <v>202152</v>
      </c>
      <c r="J642" s="299">
        <v>202201</v>
      </c>
      <c r="K642" s="299">
        <v>202202</v>
      </c>
      <c r="L642" s="299">
        <v>202203</v>
      </c>
      <c r="M642" s="299">
        <v>202204</v>
      </c>
      <c r="N642" s="299">
        <v>202205</v>
      </c>
      <c r="O642" s="299">
        <v>202206</v>
      </c>
      <c r="P642" s="299">
        <v>202207</v>
      </c>
      <c r="Q642" s="299">
        <v>202208</v>
      </c>
      <c r="R642" s="299">
        <v>202209</v>
      </c>
      <c r="S642" s="299">
        <v>202210</v>
      </c>
      <c r="T642" s="299">
        <v>202211</v>
      </c>
      <c r="U642" s="299">
        <v>202212</v>
      </c>
      <c r="V642" s="299">
        <v>202213</v>
      </c>
      <c r="W642" s="299">
        <v>202214</v>
      </c>
      <c r="X642" s="299">
        <v>202215</v>
      </c>
      <c r="Y642" s="299">
        <v>202216</v>
      </c>
      <c r="Z642" s="299">
        <v>202217</v>
      </c>
      <c r="AA642" s="299">
        <v>202218</v>
      </c>
      <c r="AB642" s="299">
        <v>202219</v>
      </c>
      <c r="AC642" s="299">
        <v>202220</v>
      </c>
      <c r="AD642" s="418" t="s">
        <v>38</v>
      </c>
    </row>
    <row r="643" spans="1:30" ht="12.75">
      <c r="A643" s="113">
        <v>44553</v>
      </c>
      <c r="C643" s="419"/>
      <c r="D643" s="112">
        <v>44548</v>
      </c>
      <c r="E643" s="112">
        <v>44555</v>
      </c>
      <c r="F643" s="112">
        <v>44562</v>
      </c>
      <c r="G643" s="112">
        <v>44569</v>
      </c>
      <c r="H643" s="112">
        <v>44576</v>
      </c>
      <c r="I643" s="112">
        <v>44583</v>
      </c>
      <c r="J643" s="112">
        <v>44590</v>
      </c>
      <c r="K643" s="112">
        <v>44597</v>
      </c>
      <c r="L643" s="112">
        <v>44604</v>
      </c>
      <c r="M643" s="112">
        <v>44611</v>
      </c>
      <c r="N643" s="112">
        <v>44618</v>
      </c>
      <c r="O643" s="112">
        <v>44625</v>
      </c>
      <c r="P643" s="112">
        <v>44632</v>
      </c>
      <c r="Q643" s="112">
        <v>44639</v>
      </c>
      <c r="R643" s="112">
        <v>44646</v>
      </c>
      <c r="S643" s="112">
        <v>44653</v>
      </c>
      <c r="T643" s="112">
        <v>44660</v>
      </c>
      <c r="U643" s="112">
        <v>44667</v>
      </c>
      <c r="V643" s="112">
        <v>44674</v>
      </c>
      <c r="W643" s="112">
        <v>44681</v>
      </c>
      <c r="X643" s="112">
        <v>44688</v>
      </c>
      <c r="Y643" s="112">
        <v>44695</v>
      </c>
      <c r="Z643" s="112">
        <v>44702</v>
      </c>
      <c r="AA643" s="112">
        <v>44709</v>
      </c>
      <c r="AB643" s="112">
        <v>44716</v>
      </c>
      <c r="AC643" s="112">
        <v>44723</v>
      </c>
      <c r="AD643" s="419"/>
    </row>
    <row r="644" spans="1:30">
      <c r="C644" s="81" t="s">
        <v>34</v>
      </c>
      <c r="D644" s="85">
        <v>56</v>
      </c>
      <c r="E644" s="85">
        <v>44</v>
      </c>
      <c r="F644" s="85">
        <v>62.13</v>
      </c>
      <c r="G644" s="85">
        <v>57.34</v>
      </c>
      <c r="H644" s="85">
        <v>29.86</v>
      </c>
      <c r="I644" s="85">
        <v>33.11</v>
      </c>
      <c r="J644" s="85">
        <v>28.48</v>
      </c>
      <c r="K644" s="82">
        <v>24.68</v>
      </c>
      <c r="L644" s="82">
        <v>31.07</v>
      </c>
      <c r="M644" s="82">
        <v>53.15</v>
      </c>
      <c r="N644" s="82">
        <v>18.260000000000002</v>
      </c>
      <c r="O644" s="82">
        <v>4.4400000000000004</v>
      </c>
      <c r="P644" s="82">
        <v>8.41</v>
      </c>
      <c r="Q644" s="82">
        <v>4.17</v>
      </c>
      <c r="R644" s="82">
        <v>10.36</v>
      </c>
      <c r="S644" s="82">
        <v>32.24</v>
      </c>
      <c r="T644" s="82">
        <v>33.18</v>
      </c>
      <c r="U644" s="82">
        <v>10.61</v>
      </c>
      <c r="V644" s="82">
        <v>16.47</v>
      </c>
      <c r="W644" s="82">
        <v>12.08</v>
      </c>
      <c r="X644" s="82">
        <v>15.17</v>
      </c>
      <c r="Y644" s="82">
        <v>35.25</v>
      </c>
      <c r="Z644" s="82">
        <v>4.12</v>
      </c>
      <c r="AA644" s="82">
        <v>2.2999999999999998</v>
      </c>
      <c r="AB644" s="82">
        <v>9.15</v>
      </c>
      <c r="AC644" s="82">
        <v>1.07</v>
      </c>
      <c r="AD644" s="83">
        <v>637.09</v>
      </c>
    </row>
    <row r="645" spans="1:30">
      <c r="C645" s="81" t="s">
        <v>191</v>
      </c>
      <c r="D645" s="85">
        <v>35</v>
      </c>
      <c r="E645" s="85">
        <v>64</v>
      </c>
      <c r="F645" s="85">
        <v>115.41</v>
      </c>
      <c r="G645" s="85">
        <v>74</v>
      </c>
      <c r="H645" s="85">
        <v>59.85</v>
      </c>
      <c r="I645" s="85">
        <v>72.05</v>
      </c>
      <c r="J645" s="85">
        <v>95.6</v>
      </c>
      <c r="K645" s="82">
        <v>79.92</v>
      </c>
      <c r="L645" s="82">
        <v>46.77</v>
      </c>
      <c r="M645" s="82">
        <v>80.790000000000006</v>
      </c>
      <c r="N645" s="82">
        <v>73.67</v>
      </c>
      <c r="O645" s="82">
        <v>0</v>
      </c>
      <c r="P645" s="82">
        <v>73.08</v>
      </c>
      <c r="Q645" s="82">
        <v>0</v>
      </c>
      <c r="R645" s="82">
        <v>5.41</v>
      </c>
      <c r="S645" s="82">
        <v>32.29</v>
      </c>
      <c r="T645" s="82">
        <v>24.01</v>
      </c>
      <c r="U645" s="82">
        <v>28.04</v>
      </c>
      <c r="V645" s="82">
        <v>22.96</v>
      </c>
      <c r="W645" s="82">
        <v>24.15</v>
      </c>
      <c r="X645" s="82">
        <v>19.579999999999998</v>
      </c>
      <c r="Y645" s="82">
        <v>16.88</v>
      </c>
      <c r="Z645" s="82">
        <v>0.14000000000000001</v>
      </c>
      <c r="AA645" s="82">
        <v>0.47</v>
      </c>
      <c r="AB645" s="82">
        <v>1.47</v>
      </c>
      <c r="AC645" s="82">
        <v>0</v>
      </c>
      <c r="AD645" s="83">
        <v>1045.52</v>
      </c>
    </row>
    <row r="646" spans="1:30">
      <c r="C646" s="81" t="s">
        <v>338</v>
      </c>
      <c r="D646" s="85">
        <v>22</v>
      </c>
      <c r="E646" s="85">
        <v>63</v>
      </c>
      <c r="F646" s="85">
        <v>88.27</v>
      </c>
      <c r="G646" s="85">
        <v>42.42</v>
      </c>
      <c r="H646" s="85">
        <v>78.930000000000007</v>
      </c>
      <c r="I646" s="85">
        <v>63.03</v>
      </c>
      <c r="J646" s="85">
        <v>50.79</v>
      </c>
      <c r="K646" s="85">
        <v>61.71</v>
      </c>
      <c r="L646" s="85">
        <v>61.28</v>
      </c>
      <c r="M646" s="82">
        <v>56.13</v>
      </c>
      <c r="N646" s="82">
        <v>43.5</v>
      </c>
      <c r="O646" s="82">
        <v>16.5</v>
      </c>
      <c r="P646" s="82">
        <v>3.39</v>
      </c>
      <c r="Q646" s="82">
        <v>7.71</v>
      </c>
      <c r="R646" s="82">
        <v>18.61</v>
      </c>
      <c r="S646" s="82">
        <v>14.38</v>
      </c>
      <c r="T646" s="82">
        <v>36.32</v>
      </c>
      <c r="U646" s="82">
        <v>15.53</v>
      </c>
      <c r="V646" s="82">
        <v>55.17</v>
      </c>
      <c r="W646" s="82">
        <v>27.48</v>
      </c>
      <c r="X646" s="82">
        <v>21.86</v>
      </c>
      <c r="Y646" s="82">
        <v>23.25</v>
      </c>
      <c r="Z646" s="82">
        <v>6.76</v>
      </c>
      <c r="AA646" s="82">
        <v>4.3899999999999997</v>
      </c>
      <c r="AB646" s="82">
        <v>9.35</v>
      </c>
      <c r="AC646" s="82">
        <v>6.34</v>
      </c>
      <c r="AD646" s="83">
        <v>898.11</v>
      </c>
    </row>
    <row r="647" spans="1:30">
      <c r="C647" s="81" t="s">
        <v>470</v>
      </c>
      <c r="D647" s="85">
        <v>15</v>
      </c>
      <c r="E647" s="85">
        <v>37</v>
      </c>
      <c r="F647" s="85">
        <v>33.909999999999997</v>
      </c>
      <c r="G647" s="85">
        <v>16.579999999999998</v>
      </c>
      <c r="H647" s="85">
        <v>12.92</v>
      </c>
      <c r="I647" s="85">
        <v>15.11</v>
      </c>
      <c r="J647" s="85">
        <v>11.07</v>
      </c>
      <c r="K647" s="85">
        <v>23.31</v>
      </c>
      <c r="L647" s="82">
        <v>14.38</v>
      </c>
      <c r="M647" s="82">
        <v>9.83</v>
      </c>
      <c r="N647" s="82">
        <v>9.74</v>
      </c>
      <c r="O647" s="82">
        <v>1.74</v>
      </c>
      <c r="P647" s="82">
        <v>6.45</v>
      </c>
      <c r="Q647" s="82">
        <v>3.21</v>
      </c>
      <c r="R647" s="82">
        <v>10</v>
      </c>
      <c r="S647" s="82">
        <v>24.68</v>
      </c>
      <c r="T647" s="82">
        <v>10.72</v>
      </c>
      <c r="U647" s="82">
        <v>8.4700000000000006</v>
      </c>
      <c r="V647" s="82">
        <v>12.15</v>
      </c>
      <c r="W647" s="82">
        <v>2.77</v>
      </c>
      <c r="X647" s="82">
        <v>8.51</v>
      </c>
      <c r="Y647" s="82">
        <v>4.41</v>
      </c>
      <c r="Z647" s="82">
        <v>0.62</v>
      </c>
      <c r="AA647" s="82">
        <v>12.48</v>
      </c>
      <c r="AB647" s="82">
        <v>6.17</v>
      </c>
      <c r="AC647" s="82">
        <v>1.36</v>
      </c>
      <c r="AD647" s="83">
        <v>312.58</v>
      </c>
    </row>
    <row r="648" spans="1:30">
      <c r="C648" s="81" t="s">
        <v>40</v>
      </c>
      <c r="D648" s="85">
        <v>12</v>
      </c>
      <c r="E648" s="85">
        <v>4</v>
      </c>
      <c r="F648" s="85">
        <v>55.84</v>
      </c>
      <c r="G648" s="85">
        <v>56</v>
      </c>
      <c r="H648" s="85">
        <v>78.86</v>
      </c>
      <c r="I648" s="85">
        <v>26.6</v>
      </c>
      <c r="J648" s="85">
        <v>16.739999999999998</v>
      </c>
      <c r="K648" s="82">
        <v>29.1</v>
      </c>
      <c r="L648" s="82">
        <v>15.71</v>
      </c>
      <c r="M648" s="82">
        <v>62.57</v>
      </c>
      <c r="N648" s="82">
        <v>4.91</v>
      </c>
      <c r="O648" s="82">
        <v>0.01</v>
      </c>
      <c r="P648" s="82">
        <v>10.95</v>
      </c>
      <c r="Q648" s="82">
        <v>12.02</v>
      </c>
      <c r="R648" s="82">
        <v>29.42</v>
      </c>
      <c r="S648" s="82">
        <v>6.5</v>
      </c>
      <c r="T648" s="82">
        <v>6.67</v>
      </c>
      <c r="U648" s="82">
        <v>21.41</v>
      </c>
      <c r="V648" s="82">
        <v>5.36</v>
      </c>
      <c r="W648" s="82">
        <v>5.47</v>
      </c>
      <c r="X648" s="82">
        <v>3.57</v>
      </c>
      <c r="Y648" s="82">
        <v>3.94</v>
      </c>
      <c r="Z648" s="82">
        <v>5.96</v>
      </c>
      <c r="AA648" s="82">
        <v>2.48</v>
      </c>
      <c r="AB648" s="82">
        <v>0.83</v>
      </c>
      <c r="AC648" s="82">
        <v>1.4</v>
      </c>
      <c r="AD648" s="83">
        <v>478.31</v>
      </c>
    </row>
    <row r="649" spans="1:30">
      <c r="C649" s="81" t="s">
        <v>400</v>
      </c>
      <c r="D649" s="85">
        <v>8</v>
      </c>
      <c r="E649" s="82">
        <v>0</v>
      </c>
      <c r="F649" s="82">
        <v>1.1100000000000001</v>
      </c>
      <c r="G649" s="85">
        <v>1</v>
      </c>
      <c r="H649" s="85">
        <v>6.99</v>
      </c>
      <c r="I649" s="85">
        <v>4.83</v>
      </c>
      <c r="J649" s="85">
        <v>1</v>
      </c>
      <c r="K649" s="82">
        <v>6.39</v>
      </c>
      <c r="L649" s="82">
        <v>2.31</v>
      </c>
      <c r="M649" s="85">
        <v>11.22</v>
      </c>
      <c r="N649" s="82">
        <v>4.34</v>
      </c>
      <c r="O649" s="82">
        <v>11.41</v>
      </c>
      <c r="P649" s="82">
        <v>3.14</v>
      </c>
      <c r="Q649" s="82">
        <v>7.22</v>
      </c>
      <c r="R649" s="82">
        <v>3.12</v>
      </c>
      <c r="S649" s="82">
        <v>1.05</v>
      </c>
      <c r="T649" s="82">
        <v>0</v>
      </c>
      <c r="U649" s="82">
        <v>1.07</v>
      </c>
      <c r="V649" s="82">
        <v>0</v>
      </c>
      <c r="W649" s="82">
        <v>1.08</v>
      </c>
      <c r="X649" s="82">
        <v>1.93</v>
      </c>
      <c r="Y649" s="82">
        <v>5.09</v>
      </c>
      <c r="Z649" s="82">
        <v>0</v>
      </c>
      <c r="AA649" s="82">
        <v>0</v>
      </c>
      <c r="AB649" s="82">
        <v>0.98</v>
      </c>
      <c r="AC649" s="82">
        <v>0</v>
      </c>
      <c r="AD649" s="83">
        <v>83.28</v>
      </c>
    </row>
    <row r="650" spans="1:30">
      <c r="C650" s="81" t="s">
        <v>42</v>
      </c>
      <c r="D650" s="85">
        <v>3</v>
      </c>
      <c r="E650" s="85">
        <v>3</v>
      </c>
      <c r="F650" s="82">
        <v>7.0000000000000007E-2</v>
      </c>
      <c r="G650" s="85">
        <v>1.3</v>
      </c>
      <c r="H650" s="82">
        <v>0.39</v>
      </c>
      <c r="I650" s="85">
        <v>1.23</v>
      </c>
      <c r="J650" s="85">
        <v>1.1299999999999999</v>
      </c>
      <c r="K650" s="82">
        <v>0.7</v>
      </c>
      <c r="L650" s="82">
        <v>1.56</v>
      </c>
      <c r="M650" s="82">
        <v>0.04</v>
      </c>
      <c r="N650" s="82">
        <v>0.16</v>
      </c>
      <c r="O650" s="82">
        <v>0</v>
      </c>
      <c r="P650" s="82">
        <v>0</v>
      </c>
      <c r="Q650" s="82">
        <v>0</v>
      </c>
      <c r="R650" s="82">
        <v>7.0000000000000007E-2</v>
      </c>
      <c r="S650" s="82">
        <v>0.8</v>
      </c>
      <c r="T650" s="82">
        <v>0</v>
      </c>
      <c r="U650" s="82">
        <v>0</v>
      </c>
      <c r="V650" s="82">
        <v>0.2</v>
      </c>
      <c r="W650" s="82">
        <v>0</v>
      </c>
      <c r="X650" s="82">
        <v>0</v>
      </c>
      <c r="Y650" s="82">
        <v>0</v>
      </c>
      <c r="Z650" s="82">
        <v>0</v>
      </c>
      <c r="AA650" s="82">
        <v>0.1</v>
      </c>
      <c r="AB650" s="82">
        <v>0</v>
      </c>
      <c r="AC650" s="82">
        <v>0</v>
      </c>
      <c r="AD650" s="83">
        <v>13.74</v>
      </c>
    </row>
    <row r="651" spans="1:30">
      <c r="C651" s="81" t="s">
        <v>41</v>
      </c>
      <c r="D651" s="85">
        <v>1</v>
      </c>
      <c r="E651" s="85">
        <v>6</v>
      </c>
      <c r="F651" s="85">
        <v>3.1</v>
      </c>
      <c r="G651" s="85">
        <v>3.17</v>
      </c>
      <c r="H651" s="85">
        <v>7.08</v>
      </c>
      <c r="I651" s="82">
        <v>13.61</v>
      </c>
      <c r="J651" s="85">
        <v>9.2200000000000006</v>
      </c>
      <c r="K651" s="82">
        <v>4.71</v>
      </c>
      <c r="L651" s="82">
        <v>10.44</v>
      </c>
      <c r="M651" s="82">
        <v>3.29</v>
      </c>
      <c r="N651" s="82">
        <v>0.93</v>
      </c>
      <c r="O651" s="82">
        <v>0</v>
      </c>
      <c r="P651" s="82">
        <v>0</v>
      </c>
      <c r="Q651" s="82">
        <v>0</v>
      </c>
      <c r="R651" s="82">
        <v>4.33</v>
      </c>
      <c r="S651" s="82">
        <v>0.93</v>
      </c>
      <c r="T651" s="82">
        <v>1.05</v>
      </c>
      <c r="U651" s="82">
        <v>1.95</v>
      </c>
      <c r="V651" s="82">
        <v>0.95</v>
      </c>
      <c r="W651" s="82">
        <v>0.28000000000000003</v>
      </c>
      <c r="X651" s="82">
        <v>0.56999999999999995</v>
      </c>
      <c r="Y651" s="82">
        <v>0.41</v>
      </c>
      <c r="Z651" s="82">
        <v>0.11</v>
      </c>
      <c r="AA651" s="82">
        <v>0</v>
      </c>
      <c r="AB651" s="82">
        <v>0</v>
      </c>
      <c r="AC651" s="82">
        <v>0</v>
      </c>
      <c r="AD651" s="83">
        <v>73.150000000000006</v>
      </c>
    </row>
    <row r="652" spans="1:30">
      <c r="C652" s="81" t="s">
        <v>39</v>
      </c>
      <c r="D652" s="82">
        <v>0</v>
      </c>
      <c r="E652" s="85">
        <v>17</v>
      </c>
      <c r="F652" s="85">
        <v>55.23</v>
      </c>
      <c r="G652" s="82">
        <v>46.89</v>
      </c>
      <c r="H652" s="85">
        <v>48.42</v>
      </c>
      <c r="I652" s="82">
        <v>59.02</v>
      </c>
      <c r="J652" s="82">
        <v>62.34</v>
      </c>
      <c r="K652" s="82">
        <v>24.45</v>
      </c>
      <c r="L652" s="82">
        <v>3.66</v>
      </c>
      <c r="M652" s="82">
        <v>0.19</v>
      </c>
      <c r="N652" s="82">
        <v>0</v>
      </c>
      <c r="O652" s="82">
        <v>0</v>
      </c>
      <c r="P652" s="82">
        <v>16.91</v>
      </c>
      <c r="Q652" s="82">
        <v>14.38</v>
      </c>
      <c r="R652" s="82">
        <v>17.54</v>
      </c>
      <c r="S652" s="82">
        <v>12.8</v>
      </c>
      <c r="T652" s="82">
        <v>10.69</v>
      </c>
      <c r="U652" s="82">
        <v>11.28</v>
      </c>
      <c r="V652" s="82">
        <v>8.8800000000000008</v>
      </c>
      <c r="W652" s="82">
        <v>0</v>
      </c>
      <c r="X652" s="82">
        <v>0.23</v>
      </c>
      <c r="Y652" s="82">
        <v>0</v>
      </c>
      <c r="Z652" s="82">
        <v>0</v>
      </c>
      <c r="AA652" s="82">
        <v>0</v>
      </c>
      <c r="AB652" s="82">
        <v>0</v>
      </c>
      <c r="AC652" s="82">
        <v>0</v>
      </c>
      <c r="AD652" s="83">
        <v>409.92</v>
      </c>
    </row>
    <row r="653" spans="1:30">
      <c r="C653" s="81" t="s">
        <v>545</v>
      </c>
      <c r="D653" s="82">
        <v>0</v>
      </c>
      <c r="E653" s="85">
        <v>2</v>
      </c>
      <c r="F653" s="82">
        <v>0</v>
      </c>
      <c r="G653" s="82">
        <v>0</v>
      </c>
      <c r="H653" s="82">
        <v>0</v>
      </c>
      <c r="I653" s="85">
        <v>4</v>
      </c>
      <c r="J653" s="82">
        <v>0</v>
      </c>
      <c r="K653" s="82">
        <v>0</v>
      </c>
      <c r="L653" s="82">
        <v>0</v>
      </c>
      <c r="M653" s="82">
        <v>0</v>
      </c>
      <c r="N653" s="82">
        <v>0</v>
      </c>
      <c r="O653" s="82">
        <v>0</v>
      </c>
      <c r="P653" s="82">
        <v>0</v>
      </c>
      <c r="Q653" s="82">
        <v>0</v>
      </c>
      <c r="R653" s="82">
        <v>0</v>
      </c>
      <c r="S653" s="82">
        <v>0</v>
      </c>
      <c r="T653" s="82">
        <v>0</v>
      </c>
      <c r="U653" s="82">
        <v>0</v>
      </c>
      <c r="V653" s="82">
        <v>0</v>
      </c>
      <c r="W653" s="82">
        <v>0</v>
      </c>
      <c r="X653" s="82">
        <v>0</v>
      </c>
      <c r="Y653" s="82">
        <v>0</v>
      </c>
      <c r="Z653" s="82">
        <v>0</v>
      </c>
      <c r="AA653" s="82">
        <v>0</v>
      </c>
      <c r="AB653" s="82">
        <v>0</v>
      </c>
      <c r="AC653" s="82">
        <v>0</v>
      </c>
      <c r="AD653" s="83">
        <v>6</v>
      </c>
    </row>
    <row r="654" spans="1:30">
      <c r="C654" s="81" t="s">
        <v>345</v>
      </c>
      <c r="D654" s="82">
        <v>0</v>
      </c>
      <c r="E654" s="82">
        <v>0</v>
      </c>
      <c r="F654" s="85">
        <v>2</v>
      </c>
      <c r="G654" s="82">
        <v>0.12</v>
      </c>
      <c r="H654" s="85">
        <v>1</v>
      </c>
      <c r="I654" s="82">
        <v>0</v>
      </c>
      <c r="J654" s="82">
        <v>0.37</v>
      </c>
      <c r="K654" s="82">
        <v>0.1</v>
      </c>
      <c r="L654" s="82">
        <v>0</v>
      </c>
      <c r="M654" s="82">
        <v>0.05</v>
      </c>
      <c r="N654" s="82">
        <v>0</v>
      </c>
      <c r="O654" s="82">
        <v>0</v>
      </c>
      <c r="P654" s="82">
        <v>0</v>
      </c>
      <c r="Q654" s="82">
        <v>0</v>
      </c>
      <c r="R654" s="82">
        <v>0.15</v>
      </c>
      <c r="S654" s="82">
        <v>0</v>
      </c>
      <c r="T654" s="82">
        <v>0</v>
      </c>
      <c r="U654" s="82">
        <v>0.04</v>
      </c>
      <c r="V654" s="82">
        <v>0</v>
      </c>
      <c r="W654" s="82">
        <v>0</v>
      </c>
      <c r="X654" s="82">
        <v>0</v>
      </c>
      <c r="Y654" s="82">
        <v>0</v>
      </c>
      <c r="Z654" s="82">
        <v>0</v>
      </c>
      <c r="AA654" s="82">
        <v>0</v>
      </c>
      <c r="AB654" s="82">
        <v>0</v>
      </c>
      <c r="AC654" s="82">
        <v>0</v>
      </c>
      <c r="AD654" s="83">
        <v>3.83</v>
      </c>
    </row>
    <row r="655" spans="1:30">
      <c r="C655" s="81" t="s">
        <v>410</v>
      </c>
      <c r="D655" s="82">
        <v>0</v>
      </c>
      <c r="E655" s="82">
        <v>0</v>
      </c>
      <c r="F655" s="82">
        <v>0.09</v>
      </c>
      <c r="G655" s="82">
        <v>0</v>
      </c>
      <c r="H655" s="82">
        <v>0.01</v>
      </c>
      <c r="I655" s="82">
        <v>5.16</v>
      </c>
      <c r="J655" s="82">
        <v>0.84</v>
      </c>
      <c r="K655" s="82">
        <v>0</v>
      </c>
      <c r="L655" s="82">
        <v>0</v>
      </c>
      <c r="M655" s="82">
        <v>0</v>
      </c>
      <c r="N655" s="82">
        <v>0</v>
      </c>
      <c r="O655" s="82">
        <v>0</v>
      </c>
      <c r="P655" s="82">
        <v>0</v>
      </c>
      <c r="Q655" s="82">
        <v>0</v>
      </c>
      <c r="R655" s="82">
        <v>0</v>
      </c>
      <c r="S655" s="82">
        <v>0.04</v>
      </c>
      <c r="T655" s="82">
        <v>0</v>
      </c>
      <c r="U655" s="82">
        <v>0</v>
      </c>
      <c r="V655" s="82">
        <v>0</v>
      </c>
      <c r="W655" s="82">
        <v>0</v>
      </c>
      <c r="X655" s="82">
        <v>0</v>
      </c>
      <c r="Y655" s="82">
        <v>0</v>
      </c>
      <c r="Z655" s="82">
        <v>0</v>
      </c>
      <c r="AA655" s="82">
        <v>0</v>
      </c>
      <c r="AB655" s="82">
        <v>0</v>
      </c>
      <c r="AC655" s="82">
        <v>0</v>
      </c>
      <c r="AD655" s="83">
        <v>6.14</v>
      </c>
    </row>
    <row r="656" spans="1:30">
      <c r="C656" s="81" t="s">
        <v>402</v>
      </c>
      <c r="D656" s="82">
        <v>0</v>
      </c>
      <c r="E656" s="82">
        <v>0</v>
      </c>
      <c r="F656" s="82">
        <v>0</v>
      </c>
      <c r="G656" s="82">
        <v>0</v>
      </c>
      <c r="H656" s="82">
        <v>0</v>
      </c>
      <c r="I656" s="82">
        <v>0</v>
      </c>
      <c r="J656" s="82">
        <v>0.24</v>
      </c>
      <c r="K656" s="82">
        <v>7.0000000000000007E-2</v>
      </c>
      <c r="L656" s="82">
        <v>0.03</v>
      </c>
      <c r="M656" s="82">
        <v>0</v>
      </c>
      <c r="N656" s="82">
        <v>0</v>
      </c>
      <c r="O656" s="82">
        <v>0</v>
      </c>
      <c r="P656" s="82">
        <v>0</v>
      </c>
      <c r="Q656" s="82">
        <v>0</v>
      </c>
      <c r="R656" s="82">
        <v>0</v>
      </c>
      <c r="S656" s="82">
        <v>0</v>
      </c>
      <c r="T656" s="82">
        <v>0.05</v>
      </c>
      <c r="U656" s="82">
        <v>0</v>
      </c>
      <c r="V656" s="82">
        <v>0</v>
      </c>
      <c r="W656" s="82">
        <v>3.83</v>
      </c>
      <c r="X656" s="82">
        <v>0</v>
      </c>
      <c r="Y656" s="82">
        <v>0</v>
      </c>
      <c r="Z656" s="82">
        <v>0.02</v>
      </c>
      <c r="AA656" s="82">
        <v>0.01</v>
      </c>
      <c r="AB656" s="82">
        <v>0</v>
      </c>
      <c r="AC656" s="82">
        <v>0</v>
      </c>
      <c r="AD656" s="83">
        <v>4.25</v>
      </c>
    </row>
    <row r="657" spans="1:30">
      <c r="C657" s="81" t="s">
        <v>401</v>
      </c>
      <c r="D657" s="82">
        <v>0</v>
      </c>
      <c r="E657" s="82">
        <v>0</v>
      </c>
      <c r="F657" s="82">
        <v>0</v>
      </c>
      <c r="G657" s="82">
        <v>0</v>
      </c>
      <c r="H657" s="82">
        <v>0</v>
      </c>
      <c r="I657" s="82">
        <v>0</v>
      </c>
      <c r="J657" s="82">
        <v>0.27</v>
      </c>
      <c r="K657" s="82">
        <v>0.03</v>
      </c>
      <c r="L657" s="82">
        <v>0.01</v>
      </c>
      <c r="M657" s="82">
        <v>0.02</v>
      </c>
      <c r="N657" s="82">
        <v>0</v>
      </c>
      <c r="O657" s="82">
        <v>0</v>
      </c>
      <c r="P657" s="82">
        <v>0</v>
      </c>
      <c r="Q657" s="82">
        <v>0</v>
      </c>
      <c r="R657" s="82">
        <v>0</v>
      </c>
      <c r="S657" s="82">
        <v>0</v>
      </c>
      <c r="T657" s="82">
        <v>0.04</v>
      </c>
      <c r="U657" s="82">
        <v>0</v>
      </c>
      <c r="V657" s="82">
        <v>0</v>
      </c>
      <c r="W657" s="82">
        <v>4.72</v>
      </c>
      <c r="X657" s="82">
        <v>0</v>
      </c>
      <c r="Y657" s="82">
        <v>0</v>
      </c>
      <c r="Z657" s="82">
        <v>0</v>
      </c>
      <c r="AA657" s="82">
        <v>0</v>
      </c>
      <c r="AB657" s="82">
        <v>0</v>
      </c>
      <c r="AC657" s="82">
        <v>0</v>
      </c>
      <c r="AD657" s="83">
        <v>5.0999999999999996</v>
      </c>
    </row>
    <row r="658" spans="1:30">
      <c r="C658" s="84" t="s">
        <v>38</v>
      </c>
      <c r="D658" s="83">
        <v>152</v>
      </c>
      <c r="E658" s="83">
        <v>240</v>
      </c>
      <c r="F658" s="83">
        <v>417.15</v>
      </c>
      <c r="G658" s="83">
        <v>298.8</v>
      </c>
      <c r="H658" s="83">
        <v>324.31</v>
      </c>
      <c r="I658" s="83">
        <v>297.74</v>
      </c>
      <c r="J658" s="83">
        <v>278.08</v>
      </c>
      <c r="K658" s="83">
        <v>255.15</v>
      </c>
      <c r="L658" s="83">
        <v>187.22</v>
      </c>
      <c r="M658" s="83">
        <v>277.27999999999997</v>
      </c>
      <c r="N658" s="83">
        <v>155.5</v>
      </c>
      <c r="O658" s="83">
        <v>34.1</v>
      </c>
      <c r="P658" s="83">
        <v>122.33</v>
      </c>
      <c r="Q658" s="83">
        <v>48.7</v>
      </c>
      <c r="R658" s="83">
        <v>99.03</v>
      </c>
      <c r="S658" s="83">
        <v>125.72</v>
      </c>
      <c r="T658" s="83">
        <v>122.73</v>
      </c>
      <c r="U658" s="83">
        <v>98.41</v>
      </c>
      <c r="V658" s="83">
        <v>122.12</v>
      </c>
      <c r="W658" s="83">
        <v>81.86</v>
      </c>
      <c r="X658" s="83">
        <v>71.430000000000007</v>
      </c>
      <c r="Y658" s="83">
        <v>89.24</v>
      </c>
      <c r="Z658" s="83">
        <v>17.73</v>
      </c>
      <c r="AA658" s="83">
        <v>22.23</v>
      </c>
      <c r="AB658" s="83">
        <v>27.95</v>
      </c>
      <c r="AC658" s="83">
        <v>10.17</v>
      </c>
      <c r="AD658" s="83">
        <v>3977</v>
      </c>
    </row>
    <row r="660" spans="1:30">
      <c r="E660" s="55">
        <f>E646+E647</f>
        <v>100</v>
      </c>
      <c r="F660" s="55">
        <f t="shared" ref="F660:V660" si="28">F646+F647</f>
        <v>122.17999999999999</v>
      </c>
      <c r="G660" s="55">
        <f t="shared" si="28"/>
        <v>59</v>
      </c>
      <c r="H660" s="55">
        <f t="shared" si="28"/>
        <v>91.850000000000009</v>
      </c>
      <c r="I660" s="55">
        <f t="shared" si="28"/>
        <v>78.14</v>
      </c>
      <c r="J660" s="55">
        <f t="shared" si="28"/>
        <v>61.86</v>
      </c>
      <c r="K660" s="55">
        <f t="shared" si="28"/>
        <v>85.02</v>
      </c>
      <c r="L660" s="55">
        <f t="shared" si="28"/>
        <v>75.66</v>
      </c>
      <c r="M660" s="55">
        <f t="shared" si="28"/>
        <v>65.960000000000008</v>
      </c>
      <c r="N660" s="55">
        <f t="shared" si="28"/>
        <v>53.24</v>
      </c>
      <c r="O660" s="55">
        <f t="shared" si="28"/>
        <v>18.239999999999998</v>
      </c>
      <c r="P660" s="55">
        <f t="shared" si="28"/>
        <v>9.84</v>
      </c>
      <c r="Q660" s="55">
        <f t="shared" si="28"/>
        <v>10.92</v>
      </c>
      <c r="R660" s="55">
        <f t="shared" si="28"/>
        <v>28.61</v>
      </c>
      <c r="S660" s="55">
        <f t="shared" si="28"/>
        <v>39.06</v>
      </c>
      <c r="T660" s="55">
        <f t="shared" si="28"/>
        <v>47.04</v>
      </c>
      <c r="U660" s="55">
        <f t="shared" si="28"/>
        <v>24</v>
      </c>
      <c r="V660" s="55">
        <f t="shared" si="28"/>
        <v>67.320000000000007</v>
      </c>
    </row>
    <row r="662" spans="1:30" ht="12.75">
      <c r="C662" s="418" t="s">
        <v>37</v>
      </c>
      <c r="D662" s="300">
        <v>202149</v>
      </c>
      <c r="E662" s="300">
        <v>202150</v>
      </c>
      <c r="F662" s="300">
        <v>202151</v>
      </c>
      <c r="G662" s="300">
        <v>202152</v>
      </c>
      <c r="H662" s="300">
        <v>202201</v>
      </c>
      <c r="I662" s="300">
        <v>202202</v>
      </c>
      <c r="J662" s="300">
        <v>202203</v>
      </c>
      <c r="K662" s="300">
        <v>202204</v>
      </c>
      <c r="L662" s="300">
        <v>202205</v>
      </c>
      <c r="M662" s="300">
        <v>202206</v>
      </c>
      <c r="N662" s="300">
        <v>202207</v>
      </c>
      <c r="O662" s="300">
        <v>202208</v>
      </c>
      <c r="P662" s="300">
        <v>202209</v>
      </c>
      <c r="Q662" s="300">
        <v>202210</v>
      </c>
      <c r="R662" s="300">
        <v>202211</v>
      </c>
      <c r="S662" s="300">
        <v>202212</v>
      </c>
      <c r="T662" s="300">
        <v>202213</v>
      </c>
      <c r="U662" s="300">
        <v>202214</v>
      </c>
      <c r="V662" s="300">
        <v>202215</v>
      </c>
      <c r="W662" s="300">
        <v>202216</v>
      </c>
      <c r="X662" s="300">
        <v>202217</v>
      </c>
      <c r="Y662" s="300">
        <v>202218</v>
      </c>
      <c r="Z662" s="300">
        <v>202219</v>
      </c>
      <c r="AA662" s="300">
        <v>202220</v>
      </c>
      <c r="AB662" s="300">
        <v>202221</v>
      </c>
      <c r="AC662" s="300">
        <v>202222</v>
      </c>
      <c r="AD662" s="418" t="s">
        <v>38</v>
      </c>
    </row>
    <row r="663" spans="1:30" ht="12.75">
      <c r="A663" s="113">
        <v>44565</v>
      </c>
      <c r="C663" s="419"/>
      <c r="D663" s="112">
        <v>44562</v>
      </c>
      <c r="E663" s="112">
        <v>44569</v>
      </c>
      <c r="F663" s="112">
        <v>44576</v>
      </c>
      <c r="G663" s="112">
        <v>44583</v>
      </c>
      <c r="H663" s="112">
        <v>44590</v>
      </c>
      <c r="I663" s="112">
        <v>44597</v>
      </c>
      <c r="J663" s="112">
        <v>44604</v>
      </c>
      <c r="K663" s="112">
        <v>44611</v>
      </c>
      <c r="L663" s="112">
        <v>44618</v>
      </c>
      <c r="M663" s="112">
        <v>44625</v>
      </c>
      <c r="N663" s="112">
        <v>44632</v>
      </c>
      <c r="O663" s="112">
        <v>44639</v>
      </c>
      <c r="P663" s="112">
        <v>44646</v>
      </c>
      <c r="Q663" s="112">
        <v>44653</v>
      </c>
      <c r="R663" s="112">
        <v>44660</v>
      </c>
      <c r="S663" s="112">
        <v>44667</v>
      </c>
      <c r="T663" s="112">
        <v>44674</v>
      </c>
      <c r="U663" s="112">
        <v>44681</v>
      </c>
      <c r="V663" s="112">
        <v>44688</v>
      </c>
      <c r="W663" s="112">
        <v>44695</v>
      </c>
      <c r="X663" s="112">
        <v>44702</v>
      </c>
      <c r="Y663" s="112">
        <v>44709</v>
      </c>
      <c r="Z663" s="112">
        <v>44716</v>
      </c>
      <c r="AA663" s="112">
        <v>44723</v>
      </c>
      <c r="AB663" s="112">
        <v>44730</v>
      </c>
      <c r="AC663" s="112">
        <v>44737</v>
      </c>
      <c r="AD663" s="419"/>
    </row>
    <row r="664" spans="1:30">
      <c r="C664" s="81" t="s">
        <v>191</v>
      </c>
      <c r="D664" s="85">
        <v>152</v>
      </c>
      <c r="E664" s="85">
        <v>77</v>
      </c>
      <c r="F664" s="85">
        <v>61.73</v>
      </c>
      <c r="G664" s="85">
        <v>70.33</v>
      </c>
      <c r="H664" s="85">
        <v>125.96</v>
      </c>
      <c r="I664" s="85">
        <v>65.42</v>
      </c>
      <c r="J664" s="82">
        <v>52.83</v>
      </c>
      <c r="K664" s="82">
        <v>78.69</v>
      </c>
      <c r="L664" s="82">
        <v>74.61</v>
      </c>
      <c r="M664" s="82">
        <v>32.19</v>
      </c>
      <c r="N664" s="82">
        <v>19.850000000000001</v>
      </c>
      <c r="O664" s="82">
        <v>0</v>
      </c>
      <c r="P664" s="82">
        <v>12.46</v>
      </c>
      <c r="Q664" s="82">
        <v>43.93</v>
      </c>
      <c r="R664" s="82">
        <v>23.25</v>
      </c>
      <c r="S664" s="82">
        <v>30.07</v>
      </c>
      <c r="T664" s="82">
        <v>42.52</v>
      </c>
      <c r="U664" s="82">
        <v>35.75</v>
      </c>
      <c r="V664" s="82">
        <v>32.58</v>
      </c>
      <c r="W664" s="82">
        <v>23.73</v>
      </c>
      <c r="X664" s="82">
        <v>0.14000000000000001</v>
      </c>
      <c r="Y664" s="82">
        <v>0.47</v>
      </c>
      <c r="Z664" s="82">
        <v>1.47</v>
      </c>
      <c r="AA664" s="82">
        <v>0</v>
      </c>
      <c r="AB664" s="82">
        <v>0</v>
      </c>
      <c r="AC664" s="82">
        <v>0</v>
      </c>
      <c r="AD664" s="83">
        <v>1056.94</v>
      </c>
    </row>
    <row r="665" spans="1:30">
      <c r="C665" s="81" t="s">
        <v>338</v>
      </c>
      <c r="D665" s="85">
        <v>93</v>
      </c>
      <c r="E665" s="85">
        <v>66</v>
      </c>
      <c r="F665" s="85">
        <v>61</v>
      </c>
      <c r="G665" s="85">
        <v>22.44</v>
      </c>
      <c r="H665" s="85">
        <v>75.540000000000006</v>
      </c>
      <c r="I665" s="85">
        <v>82.56</v>
      </c>
      <c r="J665" s="85">
        <v>62.43</v>
      </c>
      <c r="K665" s="82">
        <v>61.7</v>
      </c>
      <c r="L665" s="82">
        <v>49.47</v>
      </c>
      <c r="M665" s="82">
        <v>17.5</v>
      </c>
      <c r="N665" s="82">
        <v>1.1000000000000001</v>
      </c>
      <c r="O665" s="82">
        <v>10.16</v>
      </c>
      <c r="P665" s="82">
        <v>31.18</v>
      </c>
      <c r="Q665" s="82">
        <v>18.920000000000002</v>
      </c>
      <c r="R665" s="82">
        <v>33.83</v>
      </c>
      <c r="S665" s="82">
        <v>20.88</v>
      </c>
      <c r="T665" s="82">
        <v>54.21</v>
      </c>
      <c r="U665" s="82">
        <v>28.76</v>
      </c>
      <c r="V665" s="82">
        <v>22.99</v>
      </c>
      <c r="W665" s="82">
        <v>25.23</v>
      </c>
      <c r="X665" s="82">
        <v>8.9700000000000006</v>
      </c>
      <c r="Y665" s="82">
        <v>5.96</v>
      </c>
      <c r="Z665" s="82">
        <v>47.47</v>
      </c>
      <c r="AA665" s="82">
        <v>36.549999999999997</v>
      </c>
      <c r="AB665" s="82">
        <v>1.68</v>
      </c>
      <c r="AC665" s="82">
        <v>3.26</v>
      </c>
      <c r="AD665" s="83">
        <v>942.8</v>
      </c>
    </row>
    <row r="666" spans="1:30">
      <c r="C666" s="81" t="s">
        <v>34</v>
      </c>
      <c r="D666" s="85">
        <v>91</v>
      </c>
      <c r="E666" s="85">
        <v>49</v>
      </c>
      <c r="F666" s="85">
        <v>34.119999999999997</v>
      </c>
      <c r="G666" s="85">
        <v>29.58</v>
      </c>
      <c r="H666" s="85">
        <v>35.130000000000003</v>
      </c>
      <c r="I666" s="85">
        <v>27.87</v>
      </c>
      <c r="J666" s="82">
        <v>32.31</v>
      </c>
      <c r="K666" s="82">
        <v>47.72</v>
      </c>
      <c r="L666" s="82">
        <v>18.12</v>
      </c>
      <c r="M666" s="82">
        <v>19.55</v>
      </c>
      <c r="N666" s="82">
        <v>5.14</v>
      </c>
      <c r="O666" s="82">
        <v>4.49</v>
      </c>
      <c r="P666" s="82">
        <v>11.62</v>
      </c>
      <c r="Q666" s="82">
        <v>34.64</v>
      </c>
      <c r="R666" s="82">
        <v>32.85</v>
      </c>
      <c r="S666" s="82">
        <v>11.09</v>
      </c>
      <c r="T666" s="82">
        <v>16.760000000000002</v>
      </c>
      <c r="U666" s="82">
        <v>12.14</v>
      </c>
      <c r="V666" s="82">
        <v>17.73</v>
      </c>
      <c r="W666" s="82">
        <v>35.729999999999997</v>
      </c>
      <c r="X666" s="82">
        <v>6.84</v>
      </c>
      <c r="Y666" s="82">
        <v>1.96</v>
      </c>
      <c r="Z666" s="82">
        <v>8.56</v>
      </c>
      <c r="AA666" s="82">
        <v>1.4</v>
      </c>
      <c r="AB666" s="82">
        <v>3.4</v>
      </c>
      <c r="AC666" s="82">
        <v>6.49</v>
      </c>
      <c r="AD666" s="83">
        <v>595.25</v>
      </c>
    </row>
    <row r="667" spans="1:30">
      <c r="C667" s="81" t="s">
        <v>470</v>
      </c>
      <c r="D667" s="85">
        <v>40</v>
      </c>
      <c r="E667" s="85">
        <v>18</v>
      </c>
      <c r="F667" s="85">
        <v>15.06</v>
      </c>
      <c r="G667" s="85">
        <v>5.29</v>
      </c>
      <c r="H667" s="85">
        <v>16.18</v>
      </c>
      <c r="I667" s="85">
        <v>31.52</v>
      </c>
      <c r="J667" s="82">
        <v>15.08</v>
      </c>
      <c r="K667" s="82">
        <v>11.65</v>
      </c>
      <c r="L667" s="82">
        <v>8.98</v>
      </c>
      <c r="M667" s="82">
        <v>5.55</v>
      </c>
      <c r="N667" s="82">
        <v>3.71</v>
      </c>
      <c r="O667" s="82">
        <v>3.35</v>
      </c>
      <c r="P667" s="82">
        <v>10</v>
      </c>
      <c r="Q667" s="82">
        <v>24.26</v>
      </c>
      <c r="R667" s="82">
        <v>10.33</v>
      </c>
      <c r="S667" s="82">
        <v>8.91</v>
      </c>
      <c r="T667" s="82">
        <v>12.17</v>
      </c>
      <c r="U667" s="82">
        <v>2.72</v>
      </c>
      <c r="V667" s="82">
        <v>8.36</v>
      </c>
      <c r="W667" s="82">
        <v>11.22</v>
      </c>
      <c r="X667" s="82">
        <v>0.62</v>
      </c>
      <c r="Y667" s="82">
        <v>12.48</v>
      </c>
      <c r="Z667" s="82">
        <v>6.08</v>
      </c>
      <c r="AA667" s="82">
        <v>1.36</v>
      </c>
      <c r="AB667" s="82">
        <v>1.17</v>
      </c>
      <c r="AC667" s="82">
        <v>1.71</v>
      </c>
      <c r="AD667" s="83">
        <v>285.77</v>
      </c>
    </row>
    <row r="668" spans="1:30">
      <c r="C668" s="81" t="s">
        <v>40</v>
      </c>
      <c r="D668" s="85">
        <v>39</v>
      </c>
      <c r="E668" s="85">
        <v>20</v>
      </c>
      <c r="F668" s="85">
        <v>83.13</v>
      </c>
      <c r="G668" s="85">
        <v>61.15</v>
      </c>
      <c r="H668" s="85">
        <v>37.409999999999997</v>
      </c>
      <c r="I668" s="85">
        <v>55.14</v>
      </c>
      <c r="J668" s="85">
        <v>37.79</v>
      </c>
      <c r="K668" s="82">
        <v>11.31</v>
      </c>
      <c r="L668" s="82">
        <v>4.91</v>
      </c>
      <c r="M668" s="82">
        <v>0.01</v>
      </c>
      <c r="N668" s="82">
        <v>10.44</v>
      </c>
      <c r="O668" s="82">
        <v>14.15</v>
      </c>
      <c r="P668" s="82">
        <v>29.05</v>
      </c>
      <c r="Q668" s="82">
        <v>6.52</v>
      </c>
      <c r="R668" s="82">
        <v>6.96</v>
      </c>
      <c r="S668" s="82">
        <v>22.89</v>
      </c>
      <c r="T668" s="82">
        <v>8.16</v>
      </c>
      <c r="U668" s="82">
        <v>5.85</v>
      </c>
      <c r="V668" s="82">
        <v>3.57</v>
      </c>
      <c r="W668" s="82">
        <v>3.62</v>
      </c>
      <c r="X668" s="82">
        <v>7.04</v>
      </c>
      <c r="Y668" s="82">
        <v>2.48</v>
      </c>
      <c r="Z668" s="82">
        <v>1.21</v>
      </c>
      <c r="AA668" s="82">
        <v>1.31</v>
      </c>
      <c r="AB668" s="82">
        <v>1.39</v>
      </c>
      <c r="AC668" s="82">
        <v>0.88</v>
      </c>
      <c r="AD668" s="83">
        <v>475.36</v>
      </c>
    </row>
    <row r="669" spans="1:30">
      <c r="C669" s="81" t="s">
        <v>41</v>
      </c>
      <c r="D669" s="85">
        <v>7</v>
      </c>
      <c r="E669" s="85">
        <v>7</v>
      </c>
      <c r="F669" s="85">
        <v>4.0199999999999996</v>
      </c>
      <c r="G669" s="85">
        <v>2.71</v>
      </c>
      <c r="H669" s="85">
        <v>2.0099999999999998</v>
      </c>
      <c r="I669" s="82">
        <v>1.27</v>
      </c>
      <c r="J669" s="85">
        <v>35.35</v>
      </c>
      <c r="K669" s="85">
        <v>4.29</v>
      </c>
      <c r="L669" s="82">
        <v>0.93</v>
      </c>
      <c r="M669" s="82">
        <v>0</v>
      </c>
      <c r="N669" s="82">
        <v>0</v>
      </c>
      <c r="O669" s="82">
        <v>0</v>
      </c>
      <c r="P669" s="82">
        <v>4.33</v>
      </c>
      <c r="Q669" s="82">
        <v>0.93</v>
      </c>
      <c r="R669" s="82">
        <v>1.05</v>
      </c>
      <c r="S669" s="82">
        <v>2.54</v>
      </c>
      <c r="T669" s="82">
        <v>0.95</v>
      </c>
      <c r="U669" s="82">
        <v>1.56</v>
      </c>
      <c r="V669" s="82">
        <v>0.56999999999999995</v>
      </c>
      <c r="W669" s="82">
        <v>0.94</v>
      </c>
      <c r="X669" s="82">
        <v>0.11</v>
      </c>
      <c r="Y669" s="82">
        <v>0.14000000000000001</v>
      </c>
      <c r="Z669" s="82">
        <v>0.03</v>
      </c>
      <c r="AA669" s="82">
        <v>0</v>
      </c>
      <c r="AB669" s="82">
        <v>0</v>
      </c>
      <c r="AC669" s="82">
        <v>0</v>
      </c>
      <c r="AD669" s="83">
        <v>77.739999999999995</v>
      </c>
    </row>
    <row r="670" spans="1:30">
      <c r="C670" s="81" t="s">
        <v>39</v>
      </c>
      <c r="D670" s="85">
        <v>5</v>
      </c>
      <c r="E670" s="85">
        <v>21</v>
      </c>
      <c r="F670" s="85">
        <v>58.42</v>
      </c>
      <c r="G670" s="85">
        <v>104.95</v>
      </c>
      <c r="H670" s="85">
        <v>67.67</v>
      </c>
      <c r="I670" s="82">
        <v>31.73</v>
      </c>
      <c r="J670" s="82">
        <v>5.33</v>
      </c>
      <c r="K670" s="82">
        <v>0</v>
      </c>
      <c r="L670" s="82">
        <v>0</v>
      </c>
      <c r="M670" s="82">
        <v>0</v>
      </c>
      <c r="N670" s="82">
        <v>13.34</v>
      </c>
      <c r="O670" s="82">
        <v>19.18</v>
      </c>
      <c r="P670" s="82">
        <v>21.21</v>
      </c>
      <c r="Q670" s="82">
        <v>26.8</v>
      </c>
      <c r="R670" s="82">
        <v>16.32</v>
      </c>
      <c r="S670" s="82">
        <v>17.420000000000002</v>
      </c>
      <c r="T670" s="82">
        <v>13.7</v>
      </c>
      <c r="U670" s="82">
        <v>0</v>
      </c>
      <c r="V670" s="82">
        <v>0.6</v>
      </c>
      <c r="W670" s="82">
        <v>0</v>
      </c>
      <c r="X670" s="82">
        <v>0</v>
      </c>
      <c r="Y670" s="82">
        <v>0</v>
      </c>
      <c r="Z670" s="82">
        <v>0</v>
      </c>
      <c r="AA670" s="82">
        <v>0</v>
      </c>
      <c r="AB670" s="82">
        <v>0</v>
      </c>
      <c r="AC670" s="82">
        <v>0</v>
      </c>
      <c r="AD670" s="83">
        <v>422.67</v>
      </c>
    </row>
    <row r="671" spans="1:30">
      <c r="C671" s="81" t="s">
        <v>345</v>
      </c>
      <c r="D671" s="85">
        <v>2</v>
      </c>
      <c r="E671" s="82">
        <v>0</v>
      </c>
      <c r="F671" s="85">
        <v>1</v>
      </c>
      <c r="G671" s="82">
        <v>0</v>
      </c>
      <c r="H671" s="82">
        <v>0.37</v>
      </c>
      <c r="I671" s="82">
        <v>0.1</v>
      </c>
      <c r="J671" s="82">
        <v>0</v>
      </c>
      <c r="K671" s="82">
        <v>0.05</v>
      </c>
      <c r="L671" s="82">
        <v>0</v>
      </c>
      <c r="M671" s="82">
        <v>0</v>
      </c>
      <c r="N671" s="82">
        <v>0</v>
      </c>
      <c r="O671" s="82">
        <v>0</v>
      </c>
      <c r="P671" s="82">
        <v>0.15</v>
      </c>
      <c r="Q671" s="82">
        <v>0</v>
      </c>
      <c r="R671" s="82">
        <v>0</v>
      </c>
      <c r="S671" s="82">
        <v>0.46</v>
      </c>
      <c r="T671" s="82">
        <v>0.24</v>
      </c>
      <c r="U671" s="82">
        <v>0</v>
      </c>
      <c r="V671" s="82">
        <v>0</v>
      </c>
      <c r="W671" s="82">
        <v>0</v>
      </c>
      <c r="X671" s="82">
        <v>0</v>
      </c>
      <c r="Y671" s="82">
        <v>0</v>
      </c>
      <c r="Z671" s="82">
        <v>0</v>
      </c>
      <c r="AA671" s="82">
        <v>0</v>
      </c>
      <c r="AB671" s="82">
        <v>0</v>
      </c>
      <c r="AC671" s="82">
        <v>0</v>
      </c>
      <c r="AD671" s="83">
        <v>4.37</v>
      </c>
    </row>
    <row r="672" spans="1:30">
      <c r="C672" s="81" t="s">
        <v>400</v>
      </c>
      <c r="D672" s="82">
        <v>0</v>
      </c>
      <c r="E672" s="85">
        <v>1</v>
      </c>
      <c r="F672" s="85">
        <v>6.99</v>
      </c>
      <c r="G672" s="85">
        <v>3.11</v>
      </c>
      <c r="H672" s="85">
        <v>1</v>
      </c>
      <c r="I672" s="85">
        <v>7.98</v>
      </c>
      <c r="J672" s="85">
        <v>5.31</v>
      </c>
      <c r="K672" s="85">
        <v>8.4700000000000006</v>
      </c>
      <c r="L672" s="82">
        <v>5.75</v>
      </c>
      <c r="M672" s="82">
        <v>8.84</v>
      </c>
      <c r="N672" s="82">
        <v>3.14</v>
      </c>
      <c r="O672" s="82">
        <v>9.65</v>
      </c>
      <c r="P672" s="82">
        <v>3.12</v>
      </c>
      <c r="Q672" s="82">
        <v>2.1800000000000002</v>
      </c>
      <c r="R672" s="82">
        <v>2.29</v>
      </c>
      <c r="S672" s="82">
        <v>1.07</v>
      </c>
      <c r="T672" s="82">
        <v>0</v>
      </c>
      <c r="U672" s="82">
        <v>2.04</v>
      </c>
      <c r="V672" s="82">
        <v>0.97</v>
      </c>
      <c r="W672" s="82">
        <v>3.16</v>
      </c>
      <c r="X672" s="82">
        <v>0</v>
      </c>
      <c r="Y672" s="82">
        <v>0.97</v>
      </c>
      <c r="Z672" s="82">
        <v>0.98</v>
      </c>
      <c r="AA672" s="82">
        <v>0</v>
      </c>
      <c r="AB672" s="82">
        <v>0</v>
      </c>
      <c r="AC672" s="82">
        <v>0</v>
      </c>
      <c r="AD672" s="83">
        <v>78.010000000000005</v>
      </c>
    </row>
    <row r="673" spans="1:30">
      <c r="C673" s="81" t="s">
        <v>42</v>
      </c>
      <c r="D673" s="82">
        <v>0</v>
      </c>
      <c r="E673" s="82">
        <v>0</v>
      </c>
      <c r="F673" s="85">
        <v>1.18</v>
      </c>
      <c r="G673" s="82">
        <v>0.23</v>
      </c>
      <c r="H673" s="85">
        <v>4.07</v>
      </c>
      <c r="I673" s="82">
        <v>0.74</v>
      </c>
      <c r="J673" s="82">
        <v>1.44</v>
      </c>
      <c r="K673" s="82">
        <v>0.04</v>
      </c>
      <c r="L673" s="82">
        <v>0.12</v>
      </c>
      <c r="M673" s="82">
        <v>0</v>
      </c>
      <c r="N673" s="82">
        <v>0</v>
      </c>
      <c r="O673" s="82">
        <v>0</v>
      </c>
      <c r="P673" s="82">
        <v>0.08</v>
      </c>
      <c r="Q673" s="82">
        <v>0.81</v>
      </c>
      <c r="R673" s="82">
        <v>0.46</v>
      </c>
      <c r="S673" s="82">
        <v>0.03</v>
      </c>
      <c r="T673" s="82">
        <v>0.2</v>
      </c>
      <c r="U673" s="82">
        <v>0.02</v>
      </c>
      <c r="V673" s="82">
        <v>0</v>
      </c>
      <c r="W673" s="82">
        <v>0</v>
      </c>
      <c r="X673" s="82">
        <v>0</v>
      </c>
      <c r="Y673" s="82">
        <v>0.1</v>
      </c>
      <c r="Z673" s="82">
        <v>0</v>
      </c>
      <c r="AA673" s="82">
        <v>0</v>
      </c>
      <c r="AB673" s="82">
        <v>0</v>
      </c>
      <c r="AC673" s="82">
        <v>0</v>
      </c>
      <c r="AD673" s="83">
        <v>9.52</v>
      </c>
    </row>
    <row r="674" spans="1:30">
      <c r="C674" s="81" t="s">
        <v>402</v>
      </c>
      <c r="D674" s="82">
        <v>0</v>
      </c>
      <c r="E674" s="82">
        <v>0</v>
      </c>
      <c r="F674" s="82">
        <v>0</v>
      </c>
      <c r="G674" s="82">
        <v>0</v>
      </c>
      <c r="H674" s="82">
        <v>0.2</v>
      </c>
      <c r="I674" s="82">
        <v>0</v>
      </c>
      <c r="J674" s="82">
        <v>0.14000000000000001</v>
      </c>
      <c r="K674" s="82">
        <v>0.01</v>
      </c>
      <c r="L674" s="82">
        <v>0</v>
      </c>
      <c r="M674" s="82">
        <v>0</v>
      </c>
      <c r="N674" s="82">
        <v>0</v>
      </c>
      <c r="O674" s="82">
        <v>0</v>
      </c>
      <c r="P674" s="82">
        <v>0</v>
      </c>
      <c r="Q674" s="82">
        <v>0</v>
      </c>
      <c r="R674" s="82">
        <v>0.05</v>
      </c>
      <c r="S674" s="82">
        <v>1.56</v>
      </c>
      <c r="T674" s="82">
        <v>0</v>
      </c>
      <c r="U674" s="82">
        <v>3.71</v>
      </c>
      <c r="V674" s="82">
        <v>0</v>
      </c>
      <c r="W674" s="82">
        <v>0.02</v>
      </c>
      <c r="X674" s="82">
        <v>0.02</v>
      </c>
      <c r="Y674" s="82">
        <v>0.01</v>
      </c>
      <c r="Z674" s="82">
        <v>0</v>
      </c>
      <c r="AA674" s="82">
        <v>0</v>
      </c>
      <c r="AB674" s="82">
        <v>0</v>
      </c>
      <c r="AC674" s="82">
        <v>0</v>
      </c>
      <c r="AD674" s="83">
        <v>5.73</v>
      </c>
    </row>
    <row r="675" spans="1:30">
      <c r="C675" s="81" t="s">
        <v>545</v>
      </c>
      <c r="D675" s="82">
        <v>0</v>
      </c>
      <c r="E675" s="82">
        <v>0</v>
      </c>
      <c r="F675" s="82">
        <v>0</v>
      </c>
      <c r="G675" s="85">
        <v>4</v>
      </c>
      <c r="H675" s="82">
        <v>0</v>
      </c>
      <c r="I675" s="82">
        <v>0</v>
      </c>
      <c r="J675" s="82">
        <v>0</v>
      </c>
      <c r="K675" s="82">
        <v>0</v>
      </c>
      <c r="L675" s="82">
        <v>0</v>
      </c>
      <c r="M675" s="82">
        <v>0</v>
      </c>
      <c r="N675" s="82">
        <v>0</v>
      </c>
      <c r="O675" s="82">
        <v>0</v>
      </c>
      <c r="P675" s="82">
        <v>0</v>
      </c>
      <c r="Q675" s="82">
        <v>0</v>
      </c>
      <c r="R675" s="82">
        <v>0</v>
      </c>
      <c r="S675" s="82">
        <v>0</v>
      </c>
      <c r="T675" s="82">
        <v>0</v>
      </c>
      <c r="U675" s="82">
        <v>0</v>
      </c>
      <c r="V675" s="82">
        <v>0</v>
      </c>
      <c r="W675" s="82">
        <v>0</v>
      </c>
      <c r="X675" s="82">
        <v>0</v>
      </c>
      <c r="Y675" s="82">
        <v>0</v>
      </c>
      <c r="Z675" s="82">
        <v>0</v>
      </c>
      <c r="AA675" s="82">
        <v>0</v>
      </c>
      <c r="AB675" s="82">
        <v>0</v>
      </c>
      <c r="AC675" s="82">
        <v>0</v>
      </c>
      <c r="AD675" s="83">
        <v>4</v>
      </c>
    </row>
    <row r="676" spans="1:30">
      <c r="C676" s="81" t="s">
        <v>410</v>
      </c>
      <c r="D676" s="82">
        <v>0</v>
      </c>
      <c r="E676" s="82">
        <v>0</v>
      </c>
      <c r="F676" s="82">
        <v>0</v>
      </c>
      <c r="G676" s="85">
        <v>6</v>
      </c>
      <c r="H676" s="85">
        <v>1</v>
      </c>
      <c r="I676" s="82">
        <v>0.68</v>
      </c>
      <c r="J676" s="82">
        <v>0</v>
      </c>
      <c r="K676" s="82">
        <v>0</v>
      </c>
      <c r="L676" s="82">
        <v>0</v>
      </c>
      <c r="M676" s="82">
        <v>0</v>
      </c>
      <c r="N676" s="82">
        <v>0</v>
      </c>
      <c r="O676" s="82">
        <v>0</v>
      </c>
      <c r="P676" s="82">
        <v>0</v>
      </c>
      <c r="Q676" s="82">
        <v>0.27</v>
      </c>
      <c r="R676" s="82">
        <v>0</v>
      </c>
      <c r="S676" s="82">
        <v>0</v>
      </c>
      <c r="T676" s="82">
        <v>0</v>
      </c>
      <c r="U676" s="82">
        <v>0</v>
      </c>
      <c r="V676" s="82">
        <v>0</v>
      </c>
      <c r="W676" s="82">
        <v>0</v>
      </c>
      <c r="X676" s="82">
        <v>0</v>
      </c>
      <c r="Y676" s="82">
        <v>0</v>
      </c>
      <c r="Z676" s="82">
        <v>0</v>
      </c>
      <c r="AA676" s="82">
        <v>0</v>
      </c>
      <c r="AB676" s="82">
        <v>0</v>
      </c>
      <c r="AC676" s="82">
        <v>0</v>
      </c>
      <c r="AD676" s="83">
        <v>7.95</v>
      </c>
    </row>
    <row r="677" spans="1:30">
      <c r="C677" s="81" t="s">
        <v>401</v>
      </c>
      <c r="D677" s="82">
        <v>0</v>
      </c>
      <c r="E677" s="82">
        <v>0</v>
      </c>
      <c r="F677" s="82">
        <v>0</v>
      </c>
      <c r="G677" s="82">
        <v>0</v>
      </c>
      <c r="H677" s="82">
        <v>0.27</v>
      </c>
      <c r="I677" s="82">
        <v>0</v>
      </c>
      <c r="J677" s="82">
        <v>0.23</v>
      </c>
      <c r="K677" s="82">
        <v>0.04</v>
      </c>
      <c r="L677" s="82">
        <v>0</v>
      </c>
      <c r="M677" s="82">
        <v>0</v>
      </c>
      <c r="N677" s="82">
        <v>0</v>
      </c>
      <c r="O677" s="82">
        <v>0</v>
      </c>
      <c r="P677" s="82">
        <v>0</v>
      </c>
      <c r="Q677" s="82">
        <v>0</v>
      </c>
      <c r="R677" s="82">
        <v>0.04</v>
      </c>
      <c r="S677" s="82">
        <v>1.52</v>
      </c>
      <c r="T677" s="82">
        <v>0</v>
      </c>
      <c r="U677" s="82">
        <v>4.55</v>
      </c>
      <c r="V677" s="82">
        <v>0</v>
      </c>
      <c r="W677" s="82">
        <v>0.03</v>
      </c>
      <c r="X677" s="82">
        <v>0</v>
      </c>
      <c r="Y677" s="82">
        <v>0</v>
      </c>
      <c r="Z677" s="82">
        <v>0</v>
      </c>
      <c r="AA677" s="82">
        <v>0</v>
      </c>
      <c r="AB677" s="82">
        <v>0</v>
      </c>
      <c r="AC677" s="82">
        <v>0</v>
      </c>
      <c r="AD677" s="83">
        <v>6.7</v>
      </c>
    </row>
    <row r="678" spans="1:30">
      <c r="C678" s="84" t="s">
        <v>38</v>
      </c>
      <c r="D678" s="83">
        <v>429</v>
      </c>
      <c r="E678" s="83">
        <v>259</v>
      </c>
      <c r="F678" s="83">
        <v>326.67</v>
      </c>
      <c r="G678" s="83">
        <v>309.77</v>
      </c>
      <c r="H678" s="83">
        <v>366.8</v>
      </c>
      <c r="I678" s="83">
        <v>305</v>
      </c>
      <c r="J678" s="83">
        <v>248.23</v>
      </c>
      <c r="K678" s="83">
        <v>223.99</v>
      </c>
      <c r="L678" s="83">
        <v>162.88999999999999</v>
      </c>
      <c r="M678" s="83">
        <v>83.65</v>
      </c>
      <c r="N678" s="83">
        <v>56.71</v>
      </c>
      <c r="O678" s="83">
        <v>60.98</v>
      </c>
      <c r="P678" s="83">
        <v>123.19</v>
      </c>
      <c r="Q678" s="83">
        <v>159.25</v>
      </c>
      <c r="R678" s="83">
        <v>127.43</v>
      </c>
      <c r="S678" s="83">
        <v>118.44</v>
      </c>
      <c r="T678" s="83">
        <v>148.91</v>
      </c>
      <c r="U678" s="83">
        <v>97.11</v>
      </c>
      <c r="V678" s="83">
        <v>87.36</v>
      </c>
      <c r="W678" s="83">
        <v>103.68</v>
      </c>
      <c r="X678" s="83">
        <v>23.74</v>
      </c>
      <c r="Y678" s="83">
        <v>24.57</v>
      </c>
      <c r="Z678" s="83">
        <v>65.8</v>
      </c>
      <c r="AA678" s="83">
        <v>40.619999999999997</v>
      </c>
      <c r="AB678" s="83">
        <v>7.64</v>
      </c>
      <c r="AC678" s="83">
        <v>12.35</v>
      </c>
      <c r="AD678" s="83">
        <v>3972.8</v>
      </c>
    </row>
    <row r="679" spans="1:30">
      <c r="D679" s="55">
        <f>D665+D667</f>
        <v>133</v>
      </c>
      <c r="E679" s="55">
        <f t="shared" ref="E679:AC679" si="29">E665+E667</f>
        <v>84</v>
      </c>
      <c r="F679" s="55">
        <f t="shared" si="29"/>
        <v>76.06</v>
      </c>
      <c r="G679" s="55">
        <f t="shared" si="29"/>
        <v>27.73</v>
      </c>
      <c r="H679" s="55">
        <f t="shared" si="29"/>
        <v>91.72</v>
      </c>
      <c r="I679" s="55">
        <f t="shared" si="29"/>
        <v>114.08</v>
      </c>
      <c r="J679" s="55">
        <f t="shared" si="29"/>
        <v>77.510000000000005</v>
      </c>
      <c r="K679" s="55">
        <f t="shared" si="29"/>
        <v>73.350000000000009</v>
      </c>
      <c r="L679" s="55">
        <f t="shared" si="29"/>
        <v>58.45</v>
      </c>
      <c r="M679" s="55">
        <f t="shared" si="29"/>
        <v>23.05</v>
      </c>
      <c r="N679" s="55">
        <f t="shared" si="29"/>
        <v>4.8100000000000005</v>
      </c>
      <c r="O679" s="55">
        <f t="shared" si="29"/>
        <v>13.51</v>
      </c>
      <c r="P679" s="55">
        <f t="shared" si="29"/>
        <v>41.18</v>
      </c>
      <c r="Q679" s="55">
        <f t="shared" si="29"/>
        <v>43.180000000000007</v>
      </c>
      <c r="R679" s="55">
        <f t="shared" si="29"/>
        <v>44.16</v>
      </c>
      <c r="S679" s="55">
        <f t="shared" si="29"/>
        <v>29.79</v>
      </c>
      <c r="T679" s="55">
        <f t="shared" si="29"/>
        <v>66.38</v>
      </c>
      <c r="U679" s="55">
        <f t="shared" si="29"/>
        <v>31.48</v>
      </c>
      <c r="V679" s="55">
        <f t="shared" si="29"/>
        <v>31.349999999999998</v>
      </c>
      <c r="W679" s="55">
        <f t="shared" si="29"/>
        <v>36.450000000000003</v>
      </c>
      <c r="X679" s="55">
        <f t="shared" si="29"/>
        <v>9.59</v>
      </c>
      <c r="Y679" s="55">
        <f t="shared" si="29"/>
        <v>18.440000000000001</v>
      </c>
      <c r="Z679" s="55">
        <f t="shared" si="29"/>
        <v>53.55</v>
      </c>
      <c r="AA679" s="55">
        <f t="shared" si="29"/>
        <v>37.909999999999997</v>
      </c>
      <c r="AB679" s="55">
        <f t="shared" si="29"/>
        <v>2.8499999999999996</v>
      </c>
      <c r="AC679" s="55">
        <f t="shared" si="29"/>
        <v>4.97</v>
      </c>
    </row>
    <row r="680" spans="1:30">
      <c r="D680" s="55">
        <f>D666+D676</f>
        <v>91</v>
      </c>
      <c r="E680" s="55">
        <f t="shared" ref="E680:AC680" si="30">E666+E676</f>
        <v>49</v>
      </c>
      <c r="F680" s="55">
        <f t="shared" si="30"/>
        <v>34.119999999999997</v>
      </c>
      <c r="G680" s="55">
        <f t="shared" si="30"/>
        <v>35.58</v>
      </c>
      <c r="H680" s="55">
        <f t="shared" si="30"/>
        <v>36.130000000000003</v>
      </c>
      <c r="I680" s="55">
        <f t="shared" si="30"/>
        <v>28.55</v>
      </c>
      <c r="J680" s="55">
        <f t="shared" si="30"/>
        <v>32.31</v>
      </c>
      <c r="K680" s="55">
        <f t="shared" si="30"/>
        <v>47.72</v>
      </c>
      <c r="L680" s="55">
        <f t="shared" si="30"/>
        <v>18.12</v>
      </c>
      <c r="M680" s="55">
        <f t="shared" si="30"/>
        <v>19.55</v>
      </c>
      <c r="N680" s="55">
        <f t="shared" si="30"/>
        <v>5.14</v>
      </c>
      <c r="O680" s="55">
        <f t="shared" si="30"/>
        <v>4.49</v>
      </c>
      <c r="P680" s="55">
        <f t="shared" si="30"/>
        <v>11.62</v>
      </c>
      <c r="Q680" s="55">
        <f t="shared" si="30"/>
        <v>34.910000000000004</v>
      </c>
      <c r="R680" s="55">
        <f t="shared" si="30"/>
        <v>32.85</v>
      </c>
      <c r="S680" s="55">
        <f t="shared" si="30"/>
        <v>11.09</v>
      </c>
      <c r="T680" s="55">
        <f t="shared" si="30"/>
        <v>16.760000000000002</v>
      </c>
      <c r="U680" s="55">
        <f t="shared" si="30"/>
        <v>12.14</v>
      </c>
      <c r="V680" s="55">
        <f t="shared" si="30"/>
        <v>17.73</v>
      </c>
      <c r="W680" s="55">
        <f t="shared" si="30"/>
        <v>35.729999999999997</v>
      </c>
      <c r="X680" s="55">
        <f t="shared" si="30"/>
        <v>6.84</v>
      </c>
      <c r="Y680" s="55">
        <f t="shared" si="30"/>
        <v>1.96</v>
      </c>
      <c r="Z680" s="55">
        <f t="shared" si="30"/>
        <v>8.56</v>
      </c>
      <c r="AA680" s="55">
        <f t="shared" si="30"/>
        <v>1.4</v>
      </c>
      <c r="AB680" s="55">
        <f t="shared" si="30"/>
        <v>3.4</v>
      </c>
      <c r="AC680" s="55">
        <f t="shared" si="30"/>
        <v>6.49</v>
      </c>
    </row>
    <row r="682" spans="1:30" ht="12.75">
      <c r="C682" s="422" t="s">
        <v>37</v>
      </c>
      <c r="D682" s="302">
        <v>202203</v>
      </c>
      <c r="E682" s="302">
        <v>202204</v>
      </c>
      <c r="F682" s="302">
        <v>202205</v>
      </c>
      <c r="G682" s="302">
        <v>202206</v>
      </c>
      <c r="H682" s="302">
        <v>202207</v>
      </c>
      <c r="I682" s="302">
        <v>202208</v>
      </c>
      <c r="J682" s="302">
        <v>202209</v>
      </c>
      <c r="K682" s="302">
        <v>202210</v>
      </c>
      <c r="L682" s="302">
        <v>202211</v>
      </c>
      <c r="M682" s="302">
        <v>202212</v>
      </c>
      <c r="N682" s="302">
        <v>202213</v>
      </c>
      <c r="O682" s="302">
        <v>202214</v>
      </c>
      <c r="P682" s="302">
        <v>202215</v>
      </c>
      <c r="Q682" s="302">
        <v>202216</v>
      </c>
      <c r="R682" s="302">
        <v>202217</v>
      </c>
      <c r="S682" s="302">
        <v>202218</v>
      </c>
      <c r="T682" s="302">
        <v>202219</v>
      </c>
      <c r="U682" s="302">
        <v>202220</v>
      </c>
      <c r="V682" s="302">
        <v>202221</v>
      </c>
      <c r="W682" s="302">
        <v>202222</v>
      </c>
      <c r="X682" s="302">
        <v>202223</v>
      </c>
      <c r="Y682" s="302">
        <v>202224</v>
      </c>
      <c r="Z682" s="302">
        <v>202225</v>
      </c>
      <c r="AA682" s="302">
        <v>202226</v>
      </c>
      <c r="AB682" s="302">
        <v>202227</v>
      </c>
      <c r="AC682" s="302">
        <v>202228</v>
      </c>
      <c r="AD682" s="422" t="s">
        <v>38</v>
      </c>
    </row>
    <row r="683" spans="1:30" ht="12.75">
      <c r="A683" s="113">
        <v>44610</v>
      </c>
      <c r="C683" s="423"/>
      <c r="D683" s="303">
        <v>44604</v>
      </c>
      <c r="E683" s="303">
        <v>44611</v>
      </c>
      <c r="F683" s="303">
        <v>44618</v>
      </c>
      <c r="G683" s="303">
        <v>44625</v>
      </c>
      <c r="H683" s="303">
        <v>44632</v>
      </c>
      <c r="I683" s="303">
        <v>44639</v>
      </c>
      <c r="J683" s="303">
        <v>44646</v>
      </c>
      <c r="K683" s="303">
        <v>44653</v>
      </c>
      <c r="L683" s="303">
        <v>44660</v>
      </c>
      <c r="M683" s="303">
        <v>44667</v>
      </c>
      <c r="N683" s="303">
        <v>44674</v>
      </c>
      <c r="O683" s="303">
        <v>44681</v>
      </c>
      <c r="P683" s="303">
        <v>44688</v>
      </c>
      <c r="Q683" s="303">
        <v>44695</v>
      </c>
      <c r="R683" s="303">
        <v>44702</v>
      </c>
      <c r="S683" s="303">
        <v>44709</v>
      </c>
      <c r="T683" s="303">
        <v>44716</v>
      </c>
      <c r="U683" s="303">
        <v>44723</v>
      </c>
      <c r="V683" s="303">
        <v>44730</v>
      </c>
      <c r="W683" s="303">
        <v>44737</v>
      </c>
      <c r="X683" s="303">
        <v>44744</v>
      </c>
      <c r="Y683" s="303">
        <v>44751</v>
      </c>
      <c r="Z683" s="303">
        <v>44758</v>
      </c>
      <c r="AA683" s="303">
        <v>44765</v>
      </c>
      <c r="AB683" s="303">
        <v>44772</v>
      </c>
      <c r="AC683" s="303">
        <v>44779</v>
      </c>
      <c r="AD683" s="423"/>
    </row>
    <row r="684" spans="1:30">
      <c r="C684" s="304" t="s">
        <v>191</v>
      </c>
      <c r="D684" s="305">
        <v>102</v>
      </c>
      <c r="E684" s="305">
        <v>85</v>
      </c>
      <c r="F684" s="305">
        <v>31.16</v>
      </c>
      <c r="G684" s="305">
        <v>5.0599999999999996</v>
      </c>
      <c r="H684" s="305">
        <v>55.85</v>
      </c>
      <c r="I684" s="305">
        <v>28</v>
      </c>
      <c r="J684" s="305">
        <v>12</v>
      </c>
      <c r="K684" s="306">
        <v>0.37</v>
      </c>
      <c r="L684" s="306">
        <v>0</v>
      </c>
      <c r="M684" s="306">
        <v>1.03</v>
      </c>
      <c r="N684" s="306">
        <v>5.83</v>
      </c>
      <c r="O684" s="306">
        <v>33.299999999999997</v>
      </c>
      <c r="P684" s="306">
        <v>20.53</v>
      </c>
      <c r="Q684" s="306">
        <v>126.59</v>
      </c>
      <c r="R684" s="306">
        <v>2.76</v>
      </c>
      <c r="S684" s="306">
        <v>5.18</v>
      </c>
      <c r="T684" s="306">
        <v>6.67</v>
      </c>
      <c r="U684" s="306">
        <v>3.3</v>
      </c>
      <c r="V684" s="306">
        <v>3.5</v>
      </c>
      <c r="W684" s="306">
        <v>5.14</v>
      </c>
      <c r="X684" s="306">
        <v>12.91</v>
      </c>
      <c r="Y684" s="306">
        <v>1.9</v>
      </c>
      <c r="Z684" s="306">
        <v>2.0099999999999998</v>
      </c>
      <c r="AA684" s="306">
        <v>0</v>
      </c>
      <c r="AB684" s="306">
        <v>0</v>
      </c>
      <c r="AC684" s="306">
        <v>0</v>
      </c>
      <c r="AD684" s="307">
        <v>550.07000000000005</v>
      </c>
    </row>
    <row r="685" spans="1:30">
      <c r="C685" s="304" t="s">
        <v>39</v>
      </c>
      <c r="D685" s="305">
        <v>69</v>
      </c>
      <c r="E685" s="305">
        <v>8</v>
      </c>
      <c r="F685" s="305">
        <v>41</v>
      </c>
      <c r="G685" s="305">
        <v>12</v>
      </c>
      <c r="H685" s="305">
        <v>11</v>
      </c>
      <c r="I685" s="305">
        <v>20.99</v>
      </c>
      <c r="J685" s="305">
        <v>5</v>
      </c>
      <c r="K685" s="306">
        <v>5.89</v>
      </c>
      <c r="L685" s="306">
        <v>24.8</v>
      </c>
      <c r="M685" s="306">
        <v>14.71</v>
      </c>
      <c r="N685" s="306">
        <v>69.39</v>
      </c>
      <c r="O685" s="306">
        <v>4.3099999999999996</v>
      </c>
      <c r="P685" s="306">
        <v>3.48</v>
      </c>
      <c r="Q685" s="306">
        <v>3.33</v>
      </c>
      <c r="R685" s="306">
        <v>8.4600000000000009</v>
      </c>
      <c r="S685" s="306">
        <v>0.79</v>
      </c>
      <c r="T685" s="306">
        <v>7.32</v>
      </c>
      <c r="U685" s="306">
        <v>0</v>
      </c>
      <c r="V685" s="306">
        <v>1.3</v>
      </c>
      <c r="W685" s="306">
        <v>0</v>
      </c>
      <c r="X685" s="306">
        <v>0</v>
      </c>
      <c r="Y685" s="306">
        <v>0</v>
      </c>
      <c r="Z685" s="306">
        <v>0</v>
      </c>
      <c r="AA685" s="306">
        <v>0</v>
      </c>
      <c r="AB685" s="306">
        <v>0</v>
      </c>
      <c r="AC685" s="306">
        <v>0</v>
      </c>
      <c r="AD685" s="307">
        <v>310.77</v>
      </c>
    </row>
    <row r="686" spans="1:30">
      <c r="C686" s="304" t="s">
        <v>40</v>
      </c>
      <c r="D686" s="305">
        <v>38</v>
      </c>
      <c r="E686" s="306">
        <v>0</v>
      </c>
      <c r="F686" s="305">
        <v>58.95</v>
      </c>
      <c r="G686" s="305">
        <v>33</v>
      </c>
      <c r="H686" s="306">
        <v>6.72</v>
      </c>
      <c r="I686" s="305">
        <v>27.34</v>
      </c>
      <c r="J686" s="305">
        <v>16.649999999999999</v>
      </c>
      <c r="K686" s="306">
        <v>15.64</v>
      </c>
      <c r="L686" s="306">
        <v>8.33</v>
      </c>
      <c r="M686" s="306">
        <v>24.86</v>
      </c>
      <c r="N686" s="306">
        <v>14.27</v>
      </c>
      <c r="O686" s="306">
        <v>5.59</v>
      </c>
      <c r="P686" s="306">
        <v>7.86</v>
      </c>
      <c r="Q686" s="306">
        <v>11.24</v>
      </c>
      <c r="R686" s="306">
        <v>13.35</v>
      </c>
      <c r="S686" s="306">
        <v>9.69</v>
      </c>
      <c r="T686" s="306">
        <v>4.67</v>
      </c>
      <c r="U686" s="306">
        <v>5.94</v>
      </c>
      <c r="V686" s="306">
        <v>6.43</v>
      </c>
      <c r="W686" s="306">
        <v>3.79</v>
      </c>
      <c r="X686" s="306">
        <v>1.95</v>
      </c>
      <c r="Y686" s="306">
        <v>19.48</v>
      </c>
      <c r="Z686" s="306">
        <v>1.38</v>
      </c>
      <c r="AA686" s="306">
        <v>4.03</v>
      </c>
      <c r="AB686" s="306">
        <v>4.25</v>
      </c>
      <c r="AC686" s="306">
        <v>1.69</v>
      </c>
      <c r="AD686" s="307">
        <v>345.11</v>
      </c>
    </row>
    <row r="687" spans="1:30">
      <c r="C687" s="304" t="s">
        <v>34</v>
      </c>
      <c r="D687" s="305">
        <v>31</v>
      </c>
      <c r="E687" s="305">
        <v>46</v>
      </c>
      <c r="F687" s="305">
        <v>11</v>
      </c>
      <c r="G687" s="305">
        <v>12.14</v>
      </c>
      <c r="H687" s="305">
        <v>42.34</v>
      </c>
      <c r="I687" s="305">
        <v>17.440000000000001</v>
      </c>
      <c r="J687" s="306">
        <v>22.19</v>
      </c>
      <c r="K687" s="306">
        <v>50.69</v>
      </c>
      <c r="L687" s="306">
        <v>33.81</v>
      </c>
      <c r="M687" s="306">
        <v>22.08</v>
      </c>
      <c r="N687" s="306">
        <v>32.770000000000003</v>
      </c>
      <c r="O687" s="306">
        <v>24.06</v>
      </c>
      <c r="P687" s="306">
        <v>32.950000000000003</v>
      </c>
      <c r="Q687" s="306">
        <v>41</v>
      </c>
      <c r="R687" s="306">
        <v>23.67</v>
      </c>
      <c r="S687" s="306">
        <v>32.520000000000003</v>
      </c>
      <c r="T687" s="306">
        <v>56.55</v>
      </c>
      <c r="U687" s="306">
        <v>12.55</v>
      </c>
      <c r="V687" s="306">
        <v>12.05</v>
      </c>
      <c r="W687" s="306">
        <v>9.2799999999999994</v>
      </c>
      <c r="X687" s="306">
        <v>18.04</v>
      </c>
      <c r="Y687" s="306">
        <v>17.34</v>
      </c>
      <c r="Z687" s="306">
        <v>5.52</v>
      </c>
      <c r="AA687" s="306">
        <v>2.7</v>
      </c>
      <c r="AB687" s="306">
        <v>4.58</v>
      </c>
      <c r="AC687" s="306">
        <v>3.72</v>
      </c>
      <c r="AD687" s="307">
        <v>617.99</v>
      </c>
    </row>
    <row r="688" spans="1:30">
      <c r="C688" s="304" t="s">
        <v>338</v>
      </c>
      <c r="D688" s="305">
        <v>27</v>
      </c>
      <c r="E688" s="305">
        <v>84</v>
      </c>
      <c r="F688" s="305">
        <v>16.04</v>
      </c>
      <c r="G688" s="305">
        <v>17.29</v>
      </c>
      <c r="H688" s="305">
        <v>45.25</v>
      </c>
      <c r="I688" s="305">
        <v>28.9</v>
      </c>
      <c r="J688" s="305">
        <v>42.92</v>
      </c>
      <c r="K688" s="305">
        <v>49.96</v>
      </c>
      <c r="L688" s="306">
        <v>51.75</v>
      </c>
      <c r="M688" s="306">
        <v>32.880000000000003</v>
      </c>
      <c r="N688" s="306">
        <v>81.96</v>
      </c>
      <c r="O688" s="306">
        <v>36.47</v>
      </c>
      <c r="P688" s="306">
        <v>27.77</v>
      </c>
      <c r="Q688" s="306">
        <v>33.57</v>
      </c>
      <c r="R688" s="306">
        <v>45.55</v>
      </c>
      <c r="S688" s="306">
        <v>34.4</v>
      </c>
      <c r="T688" s="306">
        <v>25.38</v>
      </c>
      <c r="U688" s="306">
        <v>29.53</v>
      </c>
      <c r="V688" s="306">
        <v>28.53</v>
      </c>
      <c r="W688" s="306">
        <v>33.42</v>
      </c>
      <c r="X688" s="306">
        <v>36.94</v>
      </c>
      <c r="Y688" s="306">
        <v>17.38</v>
      </c>
      <c r="Z688" s="306">
        <v>7.27</v>
      </c>
      <c r="AA688" s="306">
        <v>16.690000000000001</v>
      </c>
      <c r="AB688" s="306">
        <v>2.23</v>
      </c>
      <c r="AC688" s="306">
        <v>6.17</v>
      </c>
      <c r="AD688" s="307">
        <v>859.25</v>
      </c>
    </row>
    <row r="689" spans="1:30">
      <c r="C689" s="304" t="s">
        <v>470</v>
      </c>
      <c r="D689" s="305">
        <v>11</v>
      </c>
      <c r="E689" s="305">
        <v>31</v>
      </c>
      <c r="F689" s="305">
        <v>13</v>
      </c>
      <c r="G689" s="305">
        <v>3</v>
      </c>
      <c r="H689" s="305">
        <v>6</v>
      </c>
      <c r="I689" s="305">
        <v>3.76</v>
      </c>
      <c r="J689" s="306">
        <v>1.26</v>
      </c>
      <c r="K689" s="306">
        <v>0</v>
      </c>
      <c r="L689" s="306">
        <v>1.7</v>
      </c>
      <c r="M689" s="306">
        <v>0</v>
      </c>
      <c r="N689" s="306">
        <v>0</v>
      </c>
      <c r="O689" s="306">
        <v>0</v>
      </c>
      <c r="P689" s="306">
        <v>0</v>
      </c>
      <c r="Q689" s="306">
        <v>0</v>
      </c>
      <c r="R689" s="306">
        <v>0.21</v>
      </c>
      <c r="S689" s="306">
        <v>0</v>
      </c>
      <c r="T689" s="306">
        <v>0</v>
      </c>
      <c r="U689" s="306">
        <v>0</v>
      </c>
      <c r="V689" s="306">
        <v>0</v>
      </c>
      <c r="W689" s="306">
        <v>0</v>
      </c>
      <c r="X689" s="306">
        <v>0</v>
      </c>
      <c r="Y689" s="306">
        <v>0</v>
      </c>
      <c r="Z689" s="306">
        <v>0</v>
      </c>
      <c r="AA689" s="306">
        <v>0.28000000000000003</v>
      </c>
      <c r="AB689" s="306">
        <v>0</v>
      </c>
      <c r="AC689" s="306">
        <v>0</v>
      </c>
      <c r="AD689" s="307">
        <v>71.22</v>
      </c>
    </row>
    <row r="690" spans="1:30">
      <c r="C690" s="304" t="s">
        <v>400</v>
      </c>
      <c r="D690" s="305">
        <v>4</v>
      </c>
      <c r="E690" s="305">
        <v>6</v>
      </c>
      <c r="F690" s="305">
        <v>8</v>
      </c>
      <c r="G690" s="306">
        <v>4.38</v>
      </c>
      <c r="H690" s="306">
        <v>2.73</v>
      </c>
      <c r="I690" s="305">
        <v>1</v>
      </c>
      <c r="J690" s="305">
        <v>3.08</v>
      </c>
      <c r="K690" s="305">
        <v>6.57</v>
      </c>
      <c r="L690" s="306">
        <v>11.35</v>
      </c>
      <c r="M690" s="306">
        <v>1.1299999999999999</v>
      </c>
      <c r="N690" s="306">
        <v>1.08</v>
      </c>
      <c r="O690" s="306">
        <v>3.06</v>
      </c>
      <c r="P690" s="306">
        <v>3.22</v>
      </c>
      <c r="Q690" s="306">
        <v>3.16</v>
      </c>
      <c r="R690" s="306">
        <v>1.02</v>
      </c>
      <c r="S690" s="306">
        <v>4.13</v>
      </c>
      <c r="T690" s="306">
        <v>0.98</v>
      </c>
      <c r="U690" s="306">
        <v>2.04</v>
      </c>
      <c r="V690" s="306">
        <v>0</v>
      </c>
      <c r="W690" s="306">
        <v>0</v>
      </c>
      <c r="X690" s="306">
        <v>1.05</v>
      </c>
      <c r="Y690" s="306">
        <v>1.07</v>
      </c>
      <c r="Z690" s="306">
        <v>0</v>
      </c>
      <c r="AA690" s="306">
        <v>2.0499999999999998</v>
      </c>
      <c r="AB690" s="306">
        <v>0</v>
      </c>
      <c r="AC690" s="306">
        <v>3.2</v>
      </c>
      <c r="AD690" s="307">
        <v>74.3</v>
      </c>
    </row>
    <row r="691" spans="1:30">
      <c r="C691" s="304" t="s">
        <v>41</v>
      </c>
      <c r="D691" s="305">
        <v>1</v>
      </c>
      <c r="E691" s="305">
        <v>6</v>
      </c>
      <c r="F691" s="305">
        <v>10</v>
      </c>
      <c r="G691" s="305">
        <v>7</v>
      </c>
      <c r="H691" s="305">
        <v>5</v>
      </c>
      <c r="I691" s="305">
        <v>5.97</v>
      </c>
      <c r="J691" s="305">
        <v>6.55</v>
      </c>
      <c r="K691" s="306">
        <v>13.9</v>
      </c>
      <c r="L691" s="306">
        <v>1.05</v>
      </c>
      <c r="M691" s="306">
        <v>2.54</v>
      </c>
      <c r="N691" s="306">
        <v>2.7</v>
      </c>
      <c r="O691" s="306">
        <v>3</v>
      </c>
      <c r="P691" s="306">
        <v>1.24</v>
      </c>
      <c r="Q691" s="306">
        <v>1.63</v>
      </c>
      <c r="R691" s="306">
        <v>0.44</v>
      </c>
      <c r="S691" s="306">
        <v>0.14000000000000001</v>
      </c>
      <c r="T691" s="306">
        <v>0.03</v>
      </c>
      <c r="U691" s="306">
        <v>0</v>
      </c>
      <c r="V691" s="306">
        <v>0</v>
      </c>
      <c r="W691" s="306">
        <v>0.71</v>
      </c>
      <c r="X691" s="306">
        <v>0.01</v>
      </c>
      <c r="Y691" s="306">
        <v>0</v>
      </c>
      <c r="Z691" s="306">
        <v>0</v>
      </c>
      <c r="AA691" s="306">
        <v>0.02</v>
      </c>
      <c r="AB691" s="306">
        <v>0</v>
      </c>
      <c r="AC691" s="306">
        <v>0</v>
      </c>
      <c r="AD691" s="307">
        <v>68.930000000000007</v>
      </c>
    </row>
    <row r="692" spans="1:30">
      <c r="C692" s="304" t="s">
        <v>42</v>
      </c>
      <c r="D692" s="305">
        <v>1</v>
      </c>
      <c r="E692" s="306">
        <v>0</v>
      </c>
      <c r="F692" s="305">
        <v>4.03</v>
      </c>
      <c r="G692" s="306">
        <v>0</v>
      </c>
      <c r="H692" s="306">
        <v>0</v>
      </c>
      <c r="I692" s="306">
        <v>0</v>
      </c>
      <c r="J692" s="306">
        <v>0.05</v>
      </c>
      <c r="K692" s="306">
        <v>0.39</v>
      </c>
      <c r="L692" s="306">
        <v>0.81</v>
      </c>
      <c r="M692" s="306">
        <v>0.69</v>
      </c>
      <c r="N692" s="306">
        <v>3.79</v>
      </c>
      <c r="O692" s="306">
        <v>0.41</v>
      </c>
      <c r="P692" s="306">
        <v>0.56999999999999995</v>
      </c>
      <c r="Q692" s="306">
        <v>0.53</v>
      </c>
      <c r="R692" s="306">
        <v>0.55000000000000004</v>
      </c>
      <c r="S692" s="306">
        <v>0.1</v>
      </c>
      <c r="T692" s="306">
        <v>0</v>
      </c>
      <c r="U692" s="306">
        <v>0.89</v>
      </c>
      <c r="V692" s="306">
        <v>0</v>
      </c>
      <c r="W692" s="306">
        <v>0</v>
      </c>
      <c r="X692" s="306">
        <v>0</v>
      </c>
      <c r="Y692" s="306">
        <v>0</v>
      </c>
      <c r="Z692" s="306">
        <v>0</v>
      </c>
      <c r="AA692" s="306">
        <v>0</v>
      </c>
      <c r="AB692" s="306">
        <v>0</v>
      </c>
      <c r="AC692" s="306">
        <v>0</v>
      </c>
      <c r="AD692" s="307">
        <v>13.81</v>
      </c>
    </row>
    <row r="693" spans="1:30">
      <c r="C693" s="304" t="s">
        <v>410</v>
      </c>
      <c r="D693" s="305">
        <v>1</v>
      </c>
      <c r="E693" s="306">
        <v>0</v>
      </c>
      <c r="F693" s="306">
        <v>0</v>
      </c>
      <c r="G693" s="306">
        <v>0</v>
      </c>
      <c r="H693" s="306">
        <v>0</v>
      </c>
      <c r="I693" s="306">
        <v>0</v>
      </c>
      <c r="J693" s="306">
        <v>0</v>
      </c>
      <c r="K693" s="306">
        <v>0.27</v>
      </c>
      <c r="L693" s="306">
        <v>0</v>
      </c>
      <c r="M693" s="306">
        <v>0</v>
      </c>
      <c r="N693" s="306">
        <v>0</v>
      </c>
      <c r="O693" s="306">
        <v>0</v>
      </c>
      <c r="P693" s="306">
        <v>0</v>
      </c>
      <c r="Q693" s="306">
        <v>0</v>
      </c>
      <c r="R693" s="306">
        <v>0</v>
      </c>
      <c r="S693" s="306">
        <v>0</v>
      </c>
      <c r="T693" s="306">
        <v>0</v>
      </c>
      <c r="U693" s="306">
        <v>0</v>
      </c>
      <c r="V693" s="306">
        <v>0</v>
      </c>
      <c r="W693" s="306">
        <v>0</v>
      </c>
      <c r="X693" s="306">
        <v>0</v>
      </c>
      <c r="Y693" s="306">
        <v>0</v>
      </c>
      <c r="Z693" s="306">
        <v>0</v>
      </c>
      <c r="AA693" s="306">
        <v>0</v>
      </c>
      <c r="AB693" s="306">
        <v>0</v>
      </c>
      <c r="AC693" s="306">
        <v>0</v>
      </c>
      <c r="AD693" s="307">
        <v>1.27</v>
      </c>
    </row>
    <row r="694" spans="1:30">
      <c r="C694" s="304" t="s">
        <v>402</v>
      </c>
      <c r="D694" s="306">
        <v>0</v>
      </c>
      <c r="E694" s="306">
        <v>0</v>
      </c>
      <c r="F694" s="306">
        <v>0</v>
      </c>
      <c r="G694" s="306">
        <v>0</v>
      </c>
      <c r="H694" s="306">
        <v>0</v>
      </c>
      <c r="I694" s="306">
        <v>0</v>
      </c>
      <c r="J694" s="306">
        <v>0</v>
      </c>
      <c r="K694" s="306">
        <v>0</v>
      </c>
      <c r="L694" s="306">
        <v>0.05</v>
      </c>
      <c r="M694" s="306">
        <v>1.42</v>
      </c>
      <c r="N694" s="306">
        <v>0</v>
      </c>
      <c r="O694" s="306">
        <v>3.71</v>
      </c>
      <c r="P694" s="306">
        <v>0</v>
      </c>
      <c r="Q694" s="306">
        <v>0.02</v>
      </c>
      <c r="R694" s="306">
        <v>0.02</v>
      </c>
      <c r="S694" s="306">
        <v>0.01</v>
      </c>
      <c r="T694" s="306">
        <v>0</v>
      </c>
      <c r="U694" s="306">
        <v>0</v>
      </c>
      <c r="V694" s="306">
        <v>0</v>
      </c>
      <c r="W694" s="306">
        <v>0</v>
      </c>
      <c r="X694" s="306">
        <v>0.01</v>
      </c>
      <c r="Y694" s="306">
        <v>0.2</v>
      </c>
      <c r="Z694" s="306">
        <v>0</v>
      </c>
      <c r="AA694" s="306">
        <v>0</v>
      </c>
      <c r="AB694" s="306">
        <v>0.22</v>
      </c>
      <c r="AC694" s="306">
        <v>0</v>
      </c>
      <c r="AD694" s="307">
        <v>5.67</v>
      </c>
    </row>
    <row r="695" spans="1:30">
      <c r="C695" s="304" t="s">
        <v>345</v>
      </c>
      <c r="D695" s="306">
        <v>0</v>
      </c>
      <c r="E695" s="306">
        <v>0</v>
      </c>
      <c r="F695" s="306">
        <v>0</v>
      </c>
      <c r="G695" s="306">
        <v>0</v>
      </c>
      <c r="H695" s="306">
        <v>0</v>
      </c>
      <c r="I695" s="306">
        <v>0</v>
      </c>
      <c r="J695" s="306">
        <v>0</v>
      </c>
      <c r="K695" s="306">
        <v>0</v>
      </c>
      <c r="L695" s="306">
        <v>0</v>
      </c>
      <c r="M695" s="306">
        <v>0.47</v>
      </c>
      <c r="N695" s="306">
        <v>0.39</v>
      </c>
      <c r="O695" s="306">
        <v>0</v>
      </c>
      <c r="P695" s="306">
        <v>0</v>
      </c>
      <c r="Q695" s="306">
        <v>0.22</v>
      </c>
      <c r="R695" s="306">
        <v>0</v>
      </c>
      <c r="S695" s="306">
        <v>0.97</v>
      </c>
      <c r="T695" s="306">
        <v>0</v>
      </c>
      <c r="U695" s="306">
        <v>0</v>
      </c>
      <c r="V695" s="306">
        <v>0</v>
      </c>
      <c r="W695" s="306">
        <v>0</v>
      </c>
      <c r="X695" s="306">
        <v>5.07</v>
      </c>
      <c r="Y695" s="306">
        <v>0</v>
      </c>
      <c r="Z695" s="306">
        <v>0</v>
      </c>
      <c r="AA695" s="306">
        <v>0</v>
      </c>
      <c r="AB695" s="306">
        <v>0</v>
      </c>
      <c r="AC695" s="306">
        <v>15.41</v>
      </c>
      <c r="AD695" s="307">
        <v>22.52</v>
      </c>
    </row>
    <row r="696" spans="1:30">
      <c r="C696" s="304" t="s">
        <v>542</v>
      </c>
      <c r="D696" s="306">
        <v>0</v>
      </c>
      <c r="E696" s="306">
        <v>0</v>
      </c>
      <c r="F696" s="306">
        <v>0</v>
      </c>
      <c r="G696" s="306">
        <v>0</v>
      </c>
      <c r="H696" s="306">
        <v>0</v>
      </c>
      <c r="I696" s="306">
        <v>0</v>
      </c>
      <c r="J696" s="306">
        <v>0</v>
      </c>
      <c r="K696" s="306">
        <v>0</v>
      </c>
      <c r="L696" s="306">
        <v>0</v>
      </c>
      <c r="M696" s="306">
        <v>0</v>
      </c>
      <c r="N696" s="306">
        <v>0</v>
      </c>
      <c r="O696" s="306">
        <v>0</v>
      </c>
      <c r="P696" s="306">
        <v>0</v>
      </c>
      <c r="Q696" s="306">
        <v>0</v>
      </c>
      <c r="R696" s="306">
        <v>0</v>
      </c>
      <c r="S696" s="306">
        <v>0</v>
      </c>
      <c r="T696" s="306">
        <v>0</v>
      </c>
      <c r="U696" s="306">
        <v>0</v>
      </c>
      <c r="V696" s="306">
        <v>0</v>
      </c>
      <c r="W696" s="306">
        <v>0</v>
      </c>
      <c r="X696" s="306">
        <v>0</v>
      </c>
      <c r="Y696" s="306">
        <v>0</v>
      </c>
      <c r="Z696" s="306">
        <v>0</v>
      </c>
      <c r="AA696" s="306">
        <v>0</v>
      </c>
      <c r="AB696" s="306">
        <v>3.54</v>
      </c>
      <c r="AC696" s="306">
        <v>0</v>
      </c>
      <c r="AD696" s="307">
        <v>3.54</v>
      </c>
    </row>
    <row r="697" spans="1:30">
      <c r="C697" s="304" t="s">
        <v>401</v>
      </c>
      <c r="D697" s="306">
        <v>0</v>
      </c>
      <c r="E697" s="306">
        <v>0</v>
      </c>
      <c r="F697" s="306">
        <v>0</v>
      </c>
      <c r="G697" s="306">
        <v>0</v>
      </c>
      <c r="H697" s="306">
        <v>0</v>
      </c>
      <c r="I697" s="306">
        <v>0</v>
      </c>
      <c r="J697" s="306">
        <v>0</v>
      </c>
      <c r="K697" s="306">
        <v>0</v>
      </c>
      <c r="L697" s="306">
        <v>0.04</v>
      </c>
      <c r="M697" s="306">
        <v>1.38</v>
      </c>
      <c r="N697" s="306">
        <v>0</v>
      </c>
      <c r="O697" s="306">
        <v>4.55</v>
      </c>
      <c r="P697" s="306">
        <v>0</v>
      </c>
      <c r="Q697" s="306">
        <v>0.03</v>
      </c>
      <c r="R697" s="306">
        <v>0</v>
      </c>
      <c r="S697" s="306">
        <v>0</v>
      </c>
      <c r="T697" s="306">
        <v>0</v>
      </c>
      <c r="U697" s="306">
        <v>0</v>
      </c>
      <c r="V697" s="306">
        <v>0</v>
      </c>
      <c r="W697" s="306">
        <v>0</v>
      </c>
      <c r="X697" s="306">
        <v>0</v>
      </c>
      <c r="Y697" s="306">
        <v>0.01</v>
      </c>
      <c r="Z697" s="306">
        <v>0.04</v>
      </c>
      <c r="AA697" s="306">
        <v>0</v>
      </c>
      <c r="AB697" s="306">
        <v>0.03</v>
      </c>
      <c r="AC697" s="306">
        <v>0</v>
      </c>
      <c r="AD697" s="307">
        <v>6.07</v>
      </c>
    </row>
    <row r="698" spans="1:30">
      <c r="C698" s="308" t="s">
        <v>38</v>
      </c>
      <c r="D698" s="307">
        <v>285</v>
      </c>
      <c r="E698" s="307">
        <v>266</v>
      </c>
      <c r="F698" s="307">
        <v>193.17</v>
      </c>
      <c r="G698" s="307">
        <v>93.86</v>
      </c>
      <c r="H698" s="307">
        <v>174.89</v>
      </c>
      <c r="I698" s="307">
        <v>133.4</v>
      </c>
      <c r="J698" s="307">
        <v>109.7</v>
      </c>
      <c r="K698" s="307">
        <v>143.68</v>
      </c>
      <c r="L698" s="307">
        <v>133.69</v>
      </c>
      <c r="M698" s="307">
        <v>103.19</v>
      </c>
      <c r="N698" s="307">
        <v>212.18</v>
      </c>
      <c r="O698" s="307">
        <v>118.47</v>
      </c>
      <c r="P698" s="307">
        <v>97.62</v>
      </c>
      <c r="Q698" s="307">
        <v>221.32</v>
      </c>
      <c r="R698" s="307">
        <v>96.03</v>
      </c>
      <c r="S698" s="307">
        <v>87.94</v>
      </c>
      <c r="T698" s="307">
        <v>101.59</v>
      </c>
      <c r="U698" s="307">
        <v>54.25</v>
      </c>
      <c r="V698" s="307">
        <v>51.82</v>
      </c>
      <c r="W698" s="307">
        <v>52.33</v>
      </c>
      <c r="X698" s="307">
        <v>75.98</v>
      </c>
      <c r="Y698" s="307">
        <v>57.37</v>
      </c>
      <c r="Z698" s="307">
        <v>16.21</v>
      </c>
      <c r="AA698" s="307">
        <v>25.79</v>
      </c>
      <c r="AB698" s="307">
        <v>14.84</v>
      </c>
      <c r="AC698" s="307">
        <v>30.18</v>
      </c>
      <c r="AD698" s="307">
        <v>2950.53</v>
      </c>
    </row>
    <row r="699" spans="1:30">
      <c r="D699" s="55">
        <f>D688+D689</f>
        <v>38</v>
      </c>
      <c r="E699" s="55">
        <f t="shared" ref="E699:S699" si="31">E688+E689</f>
        <v>115</v>
      </c>
      <c r="F699" s="55">
        <f t="shared" si="31"/>
        <v>29.04</v>
      </c>
      <c r="G699" s="55">
        <f t="shared" si="31"/>
        <v>20.29</v>
      </c>
      <c r="H699" s="55">
        <f t="shared" si="31"/>
        <v>51.25</v>
      </c>
      <c r="I699" s="55">
        <f t="shared" si="31"/>
        <v>32.659999999999997</v>
      </c>
      <c r="J699" s="55">
        <f t="shared" si="31"/>
        <v>44.18</v>
      </c>
      <c r="K699" s="55">
        <f t="shared" si="31"/>
        <v>49.96</v>
      </c>
      <c r="L699" s="55">
        <f t="shared" si="31"/>
        <v>53.45</v>
      </c>
      <c r="M699" s="55">
        <f t="shared" si="31"/>
        <v>32.880000000000003</v>
      </c>
      <c r="N699" s="55">
        <f t="shared" si="31"/>
        <v>81.96</v>
      </c>
      <c r="O699" s="55">
        <f t="shared" si="31"/>
        <v>36.47</v>
      </c>
      <c r="P699" s="55">
        <f t="shared" si="31"/>
        <v>27.77</v>
      </c>
      <c r="Q699" s="55">
        <f t="shared" si="31"/>
        <v>33.57</v>
      </c>
      <c r="R699" s="55">
        <f t="shared" si="31"/>
        <v>45.76</v>
      </c>
      <c r="S699" s="55">
        <f t="shared" si="31"/>
        <v>34.4</v>
      </c>
    </row>
    <row r="702" spans="1:30" ht="12.75">
      <c r="C702" s="418" t="s">
        <v>37</v>
      </c>
      <c r="D702" s="309">
        <v>202207</v>
      </c>
      <c r="E702" s="309">
        <v>202208</v>
      </c>
      <c r="F702" s="309">
        <v>202209</v>
      </c>
      <c r="G702" s="309">
        <v>202210</v>
      </c>
      <c r="H702" s="309">
        <v>202211</v>
      </c>
      <c r="I702" s="309">
        <v>202212</v>
      </c>
      <c r="J702" s="309">
        <v>202213</v>
      </c>
      <c r="K702" s="309">
        <v>202214</v>
      </c>
      <c r="L702" s="309">
        <v>202215</v>
      </c>
      <c r="M702" s="309">
        <v>202216</v>
      </c>
      <c r="N702" s="309">
        <v>202217</v>
      </c>
      <c r="O702" s="309">
        <v>202218</v>
      </c>
      <c r="P702" s="309">
        <v>202219</v>
      </c>
      <c r="Q702" s="309">
        <v>202220</v>
      </c>
      <c r="R702" s="309">
        <v>202221</v>
      </c>
      <c r="S702" s="309">
        <v>202222</v>
      </c>
      <c r="T702" s="309">
        <v>202223</v>
      </c>
      <c r="U702" s="309">
        <v>202224</v>
      </c>
      <c r="V702" s="309">
        <v>202225</v>
      </c>
      <c r="W702" s="309">
        <v>202226</v>
      </c>
      <c r="X702" s="309">
        <v>202227</v>
      </c>
      <c r="Y702" s="309">
        <v>202228</v>
      </c>
      <c r="Z702" s="309">
        <v>202229</v>
      </c>
      <c r="AA702" s="309">
        <v>202230</v>
      </c>
      <c r="AB702" s="309">
        <v>202231</v>
      </c>
      <c r="AC702" s="309">
        <v>202232</v>
      </c>
      <c r="AD702" s="418" t="s">
        <v>38</v>
      </c>
    </row>
    <row r="703" spans="1:30" ht="12.75">
      <c r="A703" s="113">
        <v>44636</v>
      </c>
      <c r="C703" s="419"/>
      <c r="D703" s="310" t="s">
        <v>577</v>
      </c>
      <c r="E703" s="310" t="s">
        <v>578</v>
      </c>
      <c r="F703" s="310" t="s">
        <v>579</v>
      </c>
      <c r="G703" s="310" t="s">
        <v>580</v>
      </c>
      <c r="H703" s="310" t="s">
        <v>581</v>
      </c>
      <c r="I703" s="310" t="s">
        <v>582</v>
      </c>
      <c r="J703" s="310" t="s">
        <v>583</v>
      </c>
      <c r="K703" s="310" t="s">
        <v>584</v>
      </c>
      <c r="L703" s="310" t="s">
        <v>585</v>
      </c>
      <c r="M703" s="310" t="s">
        <v>586</v>
      </c>
      <c r="N703" s="310" t="s">
        <v>587</v>
      </c>
      <c r="O703" s="310" t="s">
        <v>588</v>
      </c>
      <c r="P703" s="310" t="s">
        <v>589</v>
      </c>
      <c r="Q703" s="310" t="s">
        <v>590</v>
      </c>
      <c r="R703" s="310" t="s">
        <v>591</v>
      </c>
      <c r="S703" s="310" t="s">
        <v>592</v>
      </c>
      <c r="T703" s="310" t="s">
        <v>593</v>
      </c>
      <c r="U703" s="310" t="s">
        <v>594</v>
      </c>
      <c r="V703" s="310" t="s">
        <v>595</v>
      </c>
      <c r="W703" s="310" t="s">
        <v>596</v>
      </c>
      <c r="X703" s="310" t="s">
        <v>597</v>
      </c>
      <c r="Y703" s="310" t="s">
        <v>598</v>
      </c>
      <c r="Z703" s="310" t="s">
        <v>599</v>
      </c>
      <c r="AA703" s="310" t="s">
        <v>600</v>
      </c>
      <c r="AB703" s="310" t="s">
        <v>601</v>
      </c>
      <c r="AC703" s="310" t="s">
        <v>602</v>
      </c>
      <c r="AD703" s="419"/>
    </row>
    <row r="704" spans="1:30">
      <c r="C704" s="81" t="s">
        <v>338</v>
      </c>
      <c r="D704" s="85">
        <v>51</v>
      </c>
      <c r="E704" s="85">
        <v>21</v>
      </c>
      <c r="F704" s="85">
        <v>37.94</v>
      </c>
      <c r="G704" s="85">
        <v>18.95</v>
      </c>
      <c r="H704" s="85">
        <v>23.74</v>
      </c>
      <c r="I704" s="85">
        <v>56.64</v>
      </c>
      <c r="J704" s="85">
        <v>81.84</v>
      </c>
      <c r="K704" s="82">
        <v>51.79</v>
      </c>
      <c r="L704" s="82">
        <v>43.12</v>
      </c>
      <c r="M704" s="82">
        <v>41.79</v>
      </c>
      <c r="N704" s="82">
        <v>26.91</v>
      </c>
      <c r="O704" s="82">
        <v>75.86</v>
      </c>
      <c r="P704" s="82">
        <v>127.85</v>
      </c>
      <c r="Q704" s="82">
        <v>115.33</v>
      </c>
      <c r="R704" s="82">
        <v>50.35</v>
      </c>
      <c r="S704" s="82">
        <v>37.15</v>
      </c>
      <c r="T704" s="82">
        <v>12.88</v>
      </c>
      <c r="U704" s="82">
        <v>22.38</v>
      </c>
      <c r="V704" s="82">
        <v>34.99</v>
      </c>
      <c r="W704" s="82">
        <v>18.34</v>
      </c>
      <c r="X704" s="82">
        <v>4.8899999999999997</v>
      </c>
      <c r="Y704" s="82">
        <v>9.2799999999999994</v>
      </c>
      <c r="Z704" s="82">
        <v>0.81</v>
      </c>
      <c r="AA704" s="82">
        <v>2.06</v>
      </c>
      <c r="AB704" s="82">
        <v>0</v>
      </c>
      <c r="AC704" s="82">
        <v>0.19</v>
      </c>
      <c r="AD704" s="83">
        <v>967.06</v>
      </c>
    </row>
    <row r="705" spans="3:30">
      <c r="C705" s="81" t="s">
        <v>34</v>
      </c>
      <c r="D705" s="85">
        <v>45</v>
      </c>
      <c r="E705" s="85">
        <v>68</v>
      </c>
      <c r="F705" s="85">
        <v>4</v>
      </c>
      <c r="G705" s="85">
        <v>15.8</v>
      </c>
      <c r="H705" s="85">
        <v>20.89</v>
      </c>
      <c r="I705" s="85">
        <v>44.15</v>
      </c>
      <c r="J705" s="82">
        <v>33.49</v>
      </c>
      <c r="K705" s="82">
        <v>18.87</v>
      </c>
      <c r="L705" s="82">
        <v>21.28</v>
      </c>
      <c r="M705" s="82">
        <v>10.36</v>
      </c>
      <c r="N705" s="82">
        <v>15.96</v>
      </c>
      <c r="O705" s="82">
        <v>20.13</v>
      </c>
      <c r="P705" s="82">
        <v>57.4</v>
      </c>
      <c r="Q705" s="82">
        <v>20.9</v>
      </c>
      <c r="R705" s="82">
        <v>20.2</v>
      </c>
      <c r="S705" s="82">
        <v>17.05</v>
      </c>
      <c r="T705" s="82">
        <v>19.5</v>
      </c>
      <c r="U705" s="82">
        <v>19.46</v>
      </c>
      <c r="V705" s="82">
        <v>9.81</v>
      </c>
      <c r="W705" s="82">
        <v>8.1</v>
      </c>
      <c r="X705" s="82">
        <v>8.74</v>
      </c>
      <c r="Y705" s="82">
        <v>7.56</v>
      </c>
      <c r="Z705" s="82">
        <v>19.829999999999998</v>
      </c>
      <c r="AA705" s="82">
        <v>12.48</v>
      </c>
      <c r="AB705" s="82">
        <v>20.87</v>
      </c>
      <c r="AC705" s="82">
        <v>4.1900000000000004</v>
      </c>
      <c r="AD705" s="83">
        <v>564.04</v>
      </c>
    </row>
    <row r="706" spans="3:30">
      <c r="C706" s="81" t="s">
        <v>191</v>
      </c>
      <c r="D706" s="85">
        <v>34</v>
      </c>
      <c r="E706" s="85">
        <v>27</v>
      </c>
      <c r="F706" s="85">
        <v>19</v>
      </c>
      <c r="G706" s="85">
        <v>16</v>
      </c>
      <c r="H706" s="82">
        <v>0</v>
      </c>
      <c r="I706" s="85">
        <v>21.54</v>
      </c>
      <c r="J706" s="82">
        <v>0</v>
      </c>
      <c r="K706" s="82">
        <v>10.97</v>
      </c>
      <c r="L706" s="82">
        <v>15.78</v>
      </c>
      <c r="M706" s="82">
        <v>10.25</v>
      </c>
      <c r="N706" s="319">
        <v>5.85</v>
      </c>
      <c r="O706" s="319">
        <v>1.01</v>
      </c>
      <c r="P706" s="319">
        <v>3.3</v>
      </c>
      <c r="Q706" s="319">
        <v>18.399999999999999</v>
      </c>
      <c r="R706" s="319">
        <v>3.66</v>
      </c>
      <c r="S706" s="319">
        <v>5.14</v>
      </c>
      <c r="T706" s="319">
        <v>14.65</v>
      </c>
      <c r="U706" s="319">
        <v>1.9</v>
      </c>
      <c r="V706" s="319">
        <v>2.0099999999999998</v>
      </c>
      <c r="W706" s="319">
        <v>0</v>
      </c>
      <c r="X706" s="82">
        <v>0</v>
      </c>
      <c r="Y706" s="82">
        <v>1.93</v>
      </c>
      <c r="Z706" s="82">
        <v>0</v>
      </c>
      <c r="AA706" s="82">
        <v>1</v>
      </c>
      <c r="AB706" s="82">
        <v>0</v>
      </c>
      <c r="AC706" s="82">
        <v>0</v>
      </c>
      <c r="AD706" s="83">
        <v>213.4</v>
      </c>
    </row>
    <row r="707" spans="3:30">
      <c r="C707" s="81" t="s">
        <v>470</v>
      </c>
      <c r="D707" s="85">
        <v>15</v>
      </c>
      <c r="E707" s="85">
        <v>9</v>
      </c>
      <c r="F707" s="85">
        <v>1</v>
      </c>
      <c r="G707" s="85">
        <v>2</v>
      </c>
      <c r="H707" s="85">
        <v>4</v>
      </c>
      <c r="I707" s="82">
        <v>0</v>
      </c>
      <c r="J707" s="82">
        <v>4.91</v>
      </c>
      <c r="K707" s="82">
        <v>6.55</v>
      </c>
      <c r="L707" s="82">
        <v>13.27</v>
      </c>
      <c r="M707" s="82">
        <v>2.1800000000000002</v>
      </c>
      <c r="N707" s="82">
        <v>6.74</v>
      </c>
      <c r="O707" s="82">
        <v>12.91</v>
      </c>
      <c r="P707" s="82">
        <v>8.1199999999999992</v>
      </c>
      <c r="Q707" s="82">
        <v>11.28</v>
      </c>
      <c r="R707" s="82">
        <v>11.43</v>
      </c>
      <c r="S707" s="82">
        <v>3.72</v>
      </c>
      <c r="T707" s="82">
        <v>6.83</v>
      </c>
      <c r="U707" s="82">
        <v>8.4499999999999993</v>
      </c>
      <c r="V707" s="82">
        <v>5.43</v>
      </c>
      <c r="W707" s="82">
        <v>3</v>
      </c>
      <c r="X707" s="82">
        <v>7.44</v>
      </c>
      <c r="Y707" s="82">
        <v>4</v>
      </c>
      <c r="Z707" s="82">
        <v>0.61</v>
      </c>
      <c r="AA707" s="82">
        <v>1.1499999999999999</v>
      </c>
      <c r="AB707" s="82">
        <v>4.3600000000000003</v>
      </c>
      <c r="AC707" s="82">
        <v>0</v>
      </c>
      <c r="AD707" s="83">
        <v>153.38</v>
      </c>
    </row>
    <row r="708" spans="3:30">
      <c r="C708" s="81" t="s">
        <v>41</v>
      </c>
      <c r="D708" s="85">
        <v>7</v>
      </c>
      <c r="E708" s="85">
        <v>10</v>
      </c>
      <c r="F708" s="85">
        <v>7.3</v>
      </c>
      <c r="G708" s="85">
        <v>3.56</v>
      </c>
      <c r="H708" s="82">
        <v>1.92</v>
      </c>
      <c r="I708" s="85">
        <v>2.33</v>
      </c>
      <c r="J708" s="85">
        <v>11.23</v>
      </c>
      <c r="K708" s="85">
        <v>10.19</v>
      </c>
      <c r="L708" s="82">
        <v>0.94</v>
      </c>
      <c r="M708" s="82">
        <v>2.3199999999999998</v>
      </c>
      <c r="N708" s="82">
        <v>7.89</v>
      </c>
      <c r="O708" s="82">
        <v>5.21</v>
      </c>
      <c r="P708" s="82">
        <v>4.78</v>
      </c>
      <c r="Q708" s="82">
        <v>7.56</v>
      </c>
      <c r="R708" s="82">
        <v>1.93</v>
      </c>
      <c r="S708" s="82">
        <v>2.74</v>
      </c>
      <c r="T708" s="82">
        <v>7.0000000000000007E-2</v>
      </c>
      <c r="U708" s="82">
        <v>0.35</v>
      </c>
      <c r="V708" s="82">
        <v>0</v>
      </c>
      <c r="W708" s="82">
        <v>0.02</v>
      </c>
      <c r="X708" s="82">
        <v>0</v>
      </c>
      <c r="Y708" s="82">
        <v>0</v>
      </c>
      <c r="Z708" s="82">
        <v>0.31</v>
      </c>
      <c r="AA708" s="82">
        <v>0</v>
      </c>
      <c r="AB708" s="82">
        <v>0</v>
      </c>
      <c r="AC708" s="82">
        <v>0</v>
      </c>
      <c r="AD708" s="83">
        <v>87.66</v>
      </c>
    </row>
    <row r="709" spans="3:30">
      <c r="C709" s="81" t="s">
        <v>40</v>
      </c>
      <c r="D709" s="82">
        <v>0</v>
      </c>
      <c r="E709" s="85">
        <v>2</v>
      </c>
      <c r="F709" s="85">
        <v>34</v>
      </c>
      <c r="G709" s="85">
        <v>28.12</v>
      </c>
      <c r="H709" s="85">
        <v>22.87</v>
      </c>
      <c r="I709" s="85">
        <v>35.21</v>
      </c>
      <c r="J709" s="85">
        <v>25.04</v>
      </c>
      <c r="K709" s="82">
        <v>28.32</v>
      </c>
      <c r="L709" s="82">
        <v>40.549999999999997</v>
      </c>
      <c r="M709" s="82">
        <v>62.92</v>
      </c>
      <c r="N709" s="85">
        <v>21.3</v>
      </c>
      <c r="O709" s="82">
        <v>13.69</v>
      </c>
      <c r="P709" s="82">
        <v>9.7100000000000009</v>
      </c>
      <c r="Q709" s="82">
        <v>8.42</v>
      </c>
      <c r="R709" s="82">
        <v>11.26</v>
      </c>
      <c r="S709" s="82">
        <v>7.49</v>
      </c>
      <c r="T709" s="82">
        <v>3.28</v>
      </c>
      <c r="U709" s="82">
        <v>22.56</v>
      </c>
      <c r="V709" s="82">
        <v>2.4500000000000002</v>
      </c>
      <c r="W709" s="82">
        <v>5.47</v>
      </c>
      <c r="X709" s="82">
        <v>15.78</v>
      </c>
      <c r="Y709" s="82">
        <v>5.73</v>
      </c>
      <c r="Z709" s="82">
        <v>2.57</v>
      </c>
      <c r="AA709" s="82">
        <v>19.440000000000001</v>
      </c>
      <c r="AB709" s="82">
        <v>2.87</v>
      </c>
      <c r="AC709" s="82">
        <v>1.5</v>
      </c>
      <c r="AD709" s="83">
        <v>432.54</v>
      </c>
    </row>
    <row r="710" spans="3:30">
      <c r="C710" s="81" t="s">
        <v>400</v>
      </c>
      <c r="D710" s="82">
        <v>0</v>
      </c>
      <c r="E710" s="85">
        <v>1</v>
      </c>
      <c r="F710" s="85">
        <v>3.08</v>
      </c>
      <c r="G710" s="85">
        <v>4.97</v>
      </c>
      <c r="H710" s="85">
        <v>1</v>
      </c>
      <c r="I710" s="85">
        <v>2.0099999999999998</v>
      </c>
      <c r="J710" s="85">
        <v>6.14</v>
      </c>
      <c r="K710" s="82">
        <v>2.04</v>
      </c>
      <c r="L710" s="85">
        <v>11</v>
      </c>
      <c r="M710" s="82">
        <v>3.23</v>
      </c>
      <c r="N710" s="82">
        <v>0</v>
      </c>
      <c r="O710" s="82">
        <v>4.13</v>
      </c>
      <c r="P710" s="82">
        <v>0.98</v>
      </c>
      <c r="Q710" s="82">
        <v>2.04</v>
      </c>
      <c r="R710" s="82">
        <v>1.41</v>
      </c>
      <c r="S710" s="82">
        <v>0</v>
      </c>
      <c r="T710" s="82">
        <v>2.33</v>
      </c>
      <c r="U710" s="82">
        <v>0</v>
      </c>
      <c r="V710" s="82">
        <v>0</v>
      </c>
      <c r="W710" s="82">
        <v>4.5999999999999996</v>
      </c>
      <c r="X710" s="82">
        <v>1.97</v>
      </c>
      <c r="Y710" s="82">
        <v>3.2</v>
      </c>
      <c r="Z710" s="82">
        <v>0</v>
      </c>
      <c r="AA710" s="82">
        <v>0</v>
      </c>
      <c r="AB710" s="82">
        <v>0</v>
      </c>
      <c r="AC710" s="82">
        <v>2.48</v>
      </c>
      <c r="AD710" s="83">
        <v>57.61</v>
      </c>
    </row>
    <row r="711" spans="3:30">
      <c r="C711" s="81" t="s">
        <v>39</v>
      </c>
      <c r="D711" s="82">
        <v>0</v>
      </c>
      <c r="E711" s="82">
        <v>0</v>
      </c>
      <c r="F711" s="85">
        <v>29</v>
      </c>
      <c r="G711" s="85">
        <v>12.11</v>
      </c>
      <c r="H711" s="82">
        <v>1.98</v>
      </c>
      <c r="I711" s="82">
        <v>2.96</v>
      </c>
      <c r="J711" s="82">
        <v>6.24</v>
      </c>
      <c r="K711" s="82">
        <v>7.18</v>
      </c>
      <c r="L711" s="82">
        <v>10.31</v>
      </c>
      <c r="M711" s="82">
        <v>12.77</v>
      </c>
      <c r="N711" s="318">
        <v>70.180000000000007</v>
      </c>
      <c r="O711" s="82">
        <v>12.52</v>
      </c>
      <c r="P711" s="82">
        <v>9.7899999999999991</v>
      </c>
      <c r="Q711" s="82">
        <v>1.44</v>
      </c>
      <c r="R711" s="82">
        <v>3.68</v>
      </c>
      <c r="S711" s="82">
        <v>0</v>
      </c>
      <c r="T711" s="82">
        <v>0.19</v>
      </c>
      <c r="U711" s="82">
        <v>0.19</v>
      </c>
      <c r="V711" s="82">
        <v>0.04</v>
      </c>
      <c r="W711" s="82">
        <v>0</v>
      </c>
      <c r="X711" s="82">
        <v>0</v>
      </c>
      <c r="Y711" s="82">
        <v>0</v>
      </c>
      <c r="Z711" s="82">
        <v>0</v>
      </c>
      <c r="AA711" s="82">
        <v>0</v>
      </c>
      <c r="AB711" s="82">
        <v>0</v>
      </c>
      <c r="AC711" s="82">
        <v>0</v>
      </c>
      <c r="AD711" s="83">
        <v>180.57</v>
      </c>
    </row>
    <row r="712" spans="3:30">
      <c r="C712" s="81" t="s">
        <v>42</v>
      </c>
      <c r="D712" s="82">
        <v>0</v>
      </c>
      <c r="E712" s="82">
        <v>0</v>
      </c>
      <c r="F712" s="82">
        <v>0.05</v>
      </c>
      <c r="G712" s="85">
        <v>1.1299999999999999</v>
      </c>
      <c r="H712" s="85">
        <v>1.38</v>
      </c>
      <c r="I712" s="82">
        <v>0.57999999999999996</v>
      </c>
      <c r="J712" s="82">
        <v>3.69</v>
      </c>
      <c r="K712" s="82">
        <v>0.57999999999999996</v>
      </c>
      <c r="L712" s="82">
        <v>0.56000000000000005</v>
      </c>
      <c r="M712" s="82">
        <v>0.41</v>
      </c>
      <c r="N712" s="82">
        <v>0</v>
      </c>
      <c r="O712" s="82">
        <v>0.1</v>
      </c>
      <c r="P712" s="82">
        <v>0.01</v>
      </c>
      <c r="Q712" s="82">
        <v>0</v>
      </c>
      <c r="R712" s="82">
        <v>0</v>
      </c>
      <c r="S712" s="82">
        <v>0</v>
      </c>
      <c r="T712" s="82">
        <v>0</v>
      </c>
      <c r="U712" s="82">
        <v>0</v>
      </c>
      <c r="V712" s="82">
        <v>0</v>
      </c>
      <c r="W712" s="82">
        <v>0</v>
      </c>
      <c r="X712" s="82">
        <v>0</v>
      </c>
      <c r="Y712" s="82">
        <v>0</v>
      </c>
      <c r="Z712" s="82">
        <v>0</v>
      </c>
      <c r="AA712" s="82">
        <v>0</v>
      </c>
      <c r="AB712" s="82">
        <v>0</v>
      </c>
      <c r="AC712" s="82">
        <v>0</v>
      </c>
      <c r="AD712" s="83">
        <v>8.48</v>
      </c>
    </row>
    <row r="713" spans="3:30">
      <c r="C713" s="81" t="s">
        <v>497</v>
      </c>
      <c r="D713" s="82">
        <v>0</v>
      </c>
      <c r="E713" s="82">
        <v>0</v>
      </c>
      <c r="F713" s="82">
        <v>0</v>
      </c>
      <c r="G713" s="82">
        <v>0</v>
      </c>
      <c r="H713" s="82">
        <v>0</v>
      </c>
      <c r="I713" s="82">
        <v>0</v>
      </c>
      <c r="J713" s="82">
        <v>0</v>
      </c>
      <c r="K713" s="82">
        <v>0.08</v>
      </c>
      <c r="L713" s="82">
        <v>0</v>
      </c>
      <c r="M713" s="82">
        <v>0</v>
      </c>
      <c r="N713" s="82">
        <v>0</v>
      </c>
      <c r="O713" s="82">
        <v>0</v>
      </c>
      <c r="P713" s="82">
        <v>0</v>
      </c>
      <c r="Q713" s="82">
        <v>0</v>
      </c>
      <c r="R713" s="82">
        <v>0</v>
      </c>
      <c r="S713" s="82">
        <v>0</v>
      </c>
      <c r="T713" s="82">
        <v>0</v>
      </c>
      <c r="U713" s="82">
        <v>0</v>
      </c>
      <c r="V713" s="82">
        <v>0</v>
      </c>
      <c r="W713" s="82">
        <v>0</v>
      </c>
      <c r="X713" s="82">
        <v>0</v>
      </c>
      <c r="Y713" s="82">
        <v>0</v>
      </c>
      <c r="Z713" s="82">
        <v>0</v>
      </c>
      <c r="AA713" s="82">
        <v>0</v>
      </c>
      <c r="AB713" s="82">
        <v>0</v>
      </c>
      <c r="AC713" s="82">
        <v>0</v>
      </c>
      <c r="AD713" s="83">
        <v>0.08</v>
      </c>
    </row>
    <row r="714" spans="3:30">
      <c r="C714" s="81" t="s">
        <v>402</v>
      </c>
      <c r="D714" s="82">
        <v>0</v>
      </c>
      <c r="E714" s="82">
        <v>0</v>
      </c>
      <c r="F714" s="82">
        <v>0</v>
      </c>
      <c r="G714" s="82">
        <v>0</v>
      </c>
      <c r="H714" s="82">
        <v>0</v>
      </c>
      <c r="I714" s="82">
        <v>1.42</v>
      </c>
      <c r="J714" s="82">
        <v>0</v>
      </c>
      <c r="K714" s="82">
        <v>0.61</v>
      </c>
      <c r="L714" s="82">
        <v>0</v>
      </c>
      <c r="M714" s="82">
        <v>0.02</v>
      </c>
      <c r="N714" s="82">
        <v>0.02</v>
      </c>
      <c r="O714" s="82">
        <v>3.16</v>
      </c>
      <c r="P714" s="82">
        <v>0.17</v>
      </c>
      <c r="Q714" s="82">
        <v>0</v>
      </c>
      <c r="R714" s="82">
        <v>0</v>
      </c>
      <c r="S714" s="82">
        <v>0</v>
      </c>
      <c r="T714" s="82">
        <v>0.12</v>
      </c>
      <c r="U714" s="82">
        <v>0.2</v>
      </c>
      <c r="V714" s="82">
        <v>0</v>
      </c>
      <c r="W714" s="82">
        <v>0</v>
      </c>
      <c r="X714" s="82">
        <v>0.22</v>
      </c>
      <c r="Y714" s="82">
        <v>0</v>
      </c>
      <c r="Z714" s="82">
        <v>0</v>
      </c>
      <c r="AA714" s="82">
        <v>0</v>
      </c>
      <c r="AB714" s="82">
        <v>0</v>
      </c>
      <c r="AC714" s="82">
        <v>0</v>
      </c>
      <c r="AD714" s="83">
        <v>5.96</v>
      </c>
    </row>
    <row r="715" spans="3:30">
      <c r="C715" s="81" t="s">
        <v>345</v>
      </c>
      <c r="D715" s="82">
        <v>0</v>
      </c>
      <c r="E715" s="82">
        <v>0</v>
      </c>
      <c r="F715" s="82">
        <v>0</v>
      </c>
      <c r="G715" s="82">
        <v>0</v>
      </c>
      <c r="H715" s="82">
        <v>0</v>
      </c>
      <c r="I715" s="82">
        <v>0.47</v>
      </c>
      <c r="J715" s="82">
        <v>0.08</v>
      </c>
      <c r="K715" s="82">
        <v>0</v>
      </c>
      <c r="L715" s="82">
        <v>0.22</v>
      </c>
      <c r="M715" s="82">
        <v>0.08</v>
      </c>
      <c r="N715" s="82">
        <v>0</v>
      </c>
      <c r="O715" s="82">
        <v>0.97</v>
      </c>
      <c r="P715" s="82">
        <v>0</v>
      </c>
      <c r="Q715" s="82">
        <v>0.38</v>
      </c>
      <c r="R715" s="82">
        <v>0</v>
      </c>
      <c r="S715" s="82">
        <v>0</v>
      </c>
      <c r="T715" s="82">
        <v>5.07</v>
      </c>
      <c r="U715" s="82">
        <v>0</v>
      </c>
      <c r="V715" s="82">
        <v>0</v>
      </c>
      <c r="W715" s="82">
        <v>0</v>
      </c>
      <c r="X715" s="82">
        <v>0</v>
      </c>
      <c r="Y715" s="82">
        <v>15.41</v>
      </c>
      <c r="Z715" s="82">
        <v>0</v>
      </c>
      <c r="AA715" s="82">
        <v>0.33</v>
      </c>
      <c r="AB715" s="82">
        <v>0</v>
      </c>
      <c r="AC715" s="82">
        <v>0.51</v>
      </c>
      <c r="AD715" s="83">
        <v>23.51</v>
      </c>
    </row>
    <row r="716" spans="3:30">
      <c r="C716" s="81" t="s">
        <v>545</v>
      </c>
      <c r="D716" s="82">
        <v>0</v>
      </c>
      <c r="E716" s="82">
        <v>0</v>
      </c>
      <c r="F716" s="82">
        <v>0</v>
      </c>
      <c r="G716" s="82">
        <v>0</v>
      </c>
      <c r="H716" s="82">
        <v>0</v>
      </c>
      <c r="I716" s="82">
        <v>0</v>
      </c>
      <c r="J716" s="82">
        <v>0</v>
      </c>
      <c r="K716" s="82">
        <v>0</v>
      </c>
      <c r="L716" s="82">
        <v>0</v>
      </c>
      <c r="M716" s="82">
        <v>0</v>
      </c>
      <c r="N716" s="82">
        <v>0</v>
      </c>
      <c r="O716" s="82">
        <v>0</v>
      </c>
      <c r="P716" s="82">
        <v>0</v>
      </c>
      <c r="Q716" s="82">
        <v>0</v>
      </c>
      <c r="R716" s="82">
        <v>0</v>
      </c>
      <c r="S716" s="82">
        <v>0</v>
      </c>
      <c r="T716" s="82">
        <v>0</v>
      </c>
      <c r="U716" s="82">
        <v>0</v>
      </c>
      <c r="V716" s="82">
        <v>0</v>
      </c>
      <c r="W716" s="82">
        <v>0.92</v>
      </c>
      <c r="X716" s="82">
        <v>0</v>
      </c>
      <c r="Y716" s="82">
        <v>0</v>
      </c>
      <c r="Z716" s="82">
        <v>0</v>
      </c>
      <c r="AA716" s="82">
        <v>0</v>
      </c>
      <c r="AB716" s="82">
        <v>0.92</v>
      </c>
      <c r="AC716" s="82">
        <v>0</v>
      </c>
      <c r="AD716" s="83">
        <v>1.83</v>
      </c>
    </row>
    <row r="717" spans="3:30">
      <c r="C717" s="81" t="s">
        <v>542</v>
      </c>
      <c r="D717" s="82">
        <v>0</v>
      </c>
      <c r="E717" s="82">
        <v>0</v>
      </c>
      <c r="F717" s="82">
        <v>0</v>
      </c>
      <c r="G717" s="82">
        <v>0</v>
      </c>
      <c r="H717" s="82">
        <v>0</v>
      </c>
      <c r="I717" s="82">
        <v>0</v>
      </c>
      <c r="J717" s="82">
        <v>0</v>
      </c>
      <c r="K717" s="82">
        <v>0</v>
      </c>
      <c r="L717" s="82">
        <v>0</v>
      </c>
      <c r="M717" s="82">
        <v>0</v>
      </c>
      <c r="N717" s="82">
        <v>0</v>
      </c>
      <c r="O717" s="82">
        <v>0</v>
      </c>
      <c r="P717" s="82">
        <v>0</v>
      </c>
      <c r="Q717" s="82">
        <v>0</v>
      </c>
      <c r="R717" s="82">
        <v>0</v>
      </c>
      <c r="S717" s="82">
        <v>0</v>
      </c>
      <c r="T717" s="82">
        <v>0</v>
      </c>
      <c r="U717" s="82">
        <v>0</v>
      </c>
      <c r="V717" s="82">
        <v>0</v>
      </c>
      <c r="W717" s="82">
        <v>0</v>
      </c>
      <c r="X717" s="82">
        <v>3.54</v>
      </c>
      <c r="Y717" s="82">
        <v>0</v>
      </c>
      <c r="Z717" s="82">
        <v>0</v>
      </c>
      <c r="AA717" s="82">
        <v>0</v>
      </c>
      <c r="AB717" s="82">
        <v>0</v>
      </c>
      <c r="AC717" s="82">
        <v>0</v>
      </c>
      <c r="AD717" s="83">
        <v>3.54</v>
      </c>
    </row>
    <row r="718" spans="3:30">
      <c r="C718" s="81" t="s">
        <v>410</v>
      </c>
      <c r="D718" s="82">
        <v>0</v>
      </c>
      <c r="E718" s="82">
        <v>0</v>
      </c>
      <c r="F718" s="82">
        <v>0</v>
      </c>
      <c r="G718" s="82">
        <v>0.27</v>
      </c>
      <c r="H718" s="82">
        <v>0</v>
      </c>
      <c r="I718" s="82">
        <v>0</v>
      </c>
      <c r="J718" s="82">
        <v>0</v>
      </c>
      <c r="K718" s="82">
        <v>0</v>
      </c>
      <c r="L718" s="82">
        <v>0</v>
      </c>
      <c r="M718" s="82">
        <v>0</v>
      </c>
      <c r="N718" s="82">
        <v>0</v>
      </c>
      <c r="O718" s="82">
        <v>0</v>
      </c>
      <c r="P718" s="82">
        <v>1.86</v>
      </c>
      <c r="Q718" s="82">
        <v>1.85</v>
      </c>
      <c r="R718" s="82">
        <v>0</v>
      </c>
      <c r="S718" s="82">
        <v>0</v>
      </c>
      <c r="T718" s="82">
        <v>0</v>
      </c>
      <c r="U718" s="82">
        <v>0</v>
      </c>
      <c r="V718" s="82">
        <v>0</v>
      </c>
      <c r="W718" s="82">
        <v>0</v>
      </c>
      <c r="X718" s="82">
        <v>0.98</v>
      </c>
      <c r="Y718" s="82">
        <v>0</v>
      </c>
      <c r="Z718" s="82">
        <v>1.1599999999999999</v>
      </c>
      <c r="AA718" s="82">
        <v>0</v>
      </c>
      <c r="AB718" s="82">
        <v>0</v>
      </c>
      <c r="AC718" s="82">
        <v>0.17</v>
      </c>
      <c r="AD718" s="83">
        <v>6.28</v>
      </c>
    </row>
    <row r="719" spans="3:30">
      <c r="C719" s="81" t="s">
        <v>401</v>
      </c>
      <c r="D719" s="82">
        <v>0</v>
      </c>
      <c r="E719" s="82">
        <v>0</v>
      </c>
      <c r="F719" s="82">
        <v>0</v>
      </c>
      <c r="G719" s="82">
        <v>0</v>
      </c>
      <c r="H719" s="82">
        <v>0</v>
      </c>
      <c r="I719" s="82">
        <v>1.31</v>
      </c>
      <c r="J719" s="82">
        <v>0</v>
      </c>
      <c r="K719" s="82">
        <v>1.53</v>
      </c>
      <c r="L719" s="82">
        <v>0</v>
      </c>
      <c r="M719" s="82">
        <v>0.03</v>
      </c>
      <c r="N719" s="82">
        <v>0</v>
      </c>
      <c r="O719" s="82">
        <v>3.05</v>
      </c>
      <c r="P719" s="82">
        <v>0.01</v>
      </c>
      <c r="Q719" s="82">
        <v>0</v>
      </c>
      <c r="R719" s="82">
        <v>0</v>
      </c>
      <c r="S719" s="82">
        <v>0</v>
      </c>
      <c r="T719" s="82">
        <v>0.01</v>
      </c>
      <c r="U719" s="82">
        <v>0.01</v>
      </c>
      <c r="V719" s="82">
        <v>0.04</v>
      </c>
      <c r="W719" s="82">
        <v>0</v>
      </c>
      <c r="X719" s="82">
        <v>0.03</v>
      </c>
      <c r="Y719" s="82">
        <v>0</v>
      </c>
      <c r="Z719" s="82">
        <v>0</v>
      </c>
      <c r="AA719" s="82">
        <v>0</v>
      </c>
      <c r="AB719" s="82">
        <v>0</v>
      </c>
      <c r="AC719" s="82">
        <v>0</v>
      </c>
      <c r="AD719" s="83">
        <v>6.01</v>
      </c>
    </row>
    <row r="720" spans="3:30">
      <c r="C720" s="84" t="s">
        <v>38</v>
      </c>
      <c r="D720" s="83">
        <v>152</v>
      </c>
      <c r="E720" s="83">
        <v>138</v>
      </c>
      <c r="F720" s="83">
        <v>135.37</v>
      </c>
      <c r="G720" s="83">
        <v>102.9</v>
      </c>
      <c r="H720" s="83">
        <v>77.77</v>
      </c>
      <c r="I720" s="83">
        <v>168.63</v>
      </c>
      <c r="J720" s="83">
        <v>172.65</v>
      </c>
      <c r="K720" s="83">
        <v>138.71</v>
      </c>
      <c r="L720" s="83">
        <v>157.03</v>
      </c>
      <c r="M720" s="83">
        <v>146.37</v>
      </c>
      <c r="N720" s="83">
        <v>154.86000000000001</v>
      </c>
      <c r="O720" s="83">
        <v>152.74</v>
      </c>
      <c r="P720" s="83">
        <v>223.97</v>
      </c>
      <c r="Q720" s="83">
        <v>187.61</v>
      </c>
      <c r="R720" s="83">
        <v>103.92</v>
      </c>
      <c r="S720" s="83">
        <v>73.3</v>
      </c>
      <c r="T720" s="83">
        <v>64.930000000000007</v>
      </c>
      <c r="U720" s="83">
        <v>75.5</v>
      </c>
      <c r="V720" s="83">
        <v>54.76</v>
      </c>
      <c r="W720" s="83">
        <v>40.44</v>
      </c>
      <c r="X720" s="83">
        <v>43.59</v>
      </c>
      <c r="Y720" s="83">
        <v>47.1</v>
      </c>
      <c r="Z720" s="83">
        <v>25.27</v>
      </c>
      <c r="AA720" s="83">
        <v>36.450000000000003</v>
      </c>
      <c r="AB720" s="83">
        <v>29.03</v>
      </c>
      <c r="AC720" s="83">
        <v>9.0399999999999991</v>
      </c>
      <c r="AD720" s="83">
        <v>2711.95</v>
      </c>
    </row>
    <row r="721" spans="1:30">
      <c r="D721" s="55">
        <f>D704+D707</f>
        <v>66</v>
      </c>
      <c r="E721" s="55">
        <f t="shared" ref="E721:V721" si="32">E704+E707</f>
        <v>30</v>
      </c>
      <c r="F721" s="55">
        <f t="shared" si="32"/>
        <v>38.94</v>
      </c>
      <c r="G721" s="55">
        <f t="shared" si="32"/>
        <v>20.95</v>
      </c>
      <c r="H721" s="55">
        <f t="shared" si="32"/>
        <v>27.74</v>
      </c>
      <c r="I721" s="55">
        <f t="shared" si="32"/>
        <v>56.64</v>
      </c>
      <c r="J721" s="55">
        <f t="shared" si="32"/>
        <v>86.75</v>
      </c>
      <c r="K721" s="55">
        <f t="shared" si="32"/>
        <v>58.339999999999996</v>
      </c>
      <c r="L721" s="55">
        <f t="shared" si="32"/>
        <v>56.39</v>
      </c>
      <c r="M721" s="55">
        <f t="shared" si="32"/>
        <v>43.97</v>
      </c>
      <c r="N721" s="55">
        <f t="shared" si="32"/>
        <v>33.65</v>
      </c>
      <c r="O721" s="55">
        <f t="shared" si="32"/>
        <v>88.77</v>
      </c>
      <c r="P721" s="55">
        <f t="shared" si="32"/>
        <v>135.97</v>
      </c>
      <c r="Q721" s="55">
        <f t="shared" si="32"/>
        <v>126.61</v>
      </c>
      <c r="R721" s="55">
        <f t="shared" si="32"/>
        <v>61.78</v>
      </c>
      <c r="S721" s="55">
        <f t="shared" si="32"/>
        <v>40.869999999999997</v>
      </c>
      <c r="T721" s="55">
        <f t="shared" si="32"/>
        <v>19.71</v>
      </c>
      <c r="U721" s="55">
        <f t="shared" si="32"/>
        <v>30.83</v>
      </c>
      <c r="V721" s="55">
        <f t="shared" si="32"/>
        <v>40.42</v>
      </c>
    </row>
    <row r="723" spans="1:30" ht="12.75">
      <c r="C723" s="427" t="s">
        <v>37</v>
      </c>
      <c r="D723" s="328">
        <v>202211</v>
      </c>
      <c r="E723" s="328">
        <v>202212</v>
      </c>
      <c r="F723" s="328">
        <v>202213</v>
      </c>
      <c r="G723" s="328">
        <v>202214</v>
      </c>
      <c r="H723" s="328">
        <v>202215</v>
      </c>
      <c r="I723" s="328">
        <v>202216</v>
      </c>
      <c r="J723" s="328">
        <v>202217</v>
      </c>
      <c r="K723" s="328">
        <v>202218</v>
      </c>
      <c r="L723" s="328">
        <v>202219</v>
      </c>
      <c r="M723" s="328">
        <v>202220</v>
      </c>
      <c r="N723" s="328">
        <v>202221</v>
      </c>
      <c r="O723" s="328">
        <v>202222</v>
      </c>
      <c r="P723" s="328">
        <v>202223</v>
      </c>
      <c r="Q723" s="328">
        <v>202224</v>
      </c>
      <c r="R723" s="328">
        <v>202225</v>
      </c>
      <c r="S723" s="328">
        <v>202226</v>
      </c>
      <c r="T723" s="328">
        <v>202227</v>
      </c>
      <c r="U723" s="328">
        <v>202228</v>
      </c>
      <c r="V723" s="328">
        <v>202229</v>
      </c>
      <c r="W723" s="328">
        <v>202230</v>
      </c>
      <c r="X723" s="328">
        <v>202231</v>
      </c>
      <c r="Y723" s="328">
        <v>202232</v>
      </c>
      <c r="Z723" s="328">
        <v>202233</v>
      </c>
      <c r="AA723" s="328">
        <v>202234</v>
      </c>
      <c r="AB723" s="328">
        <v>202235</v>
      </c>
      <c r="AC723" s="328">
        <v>202236</v>
      </c>
      <c r="AD723" s="427" t="s">
        <v>38</v>
      </c>
    </row>
    <row r="724" spans="1:30" ht="12.75">
      <c r="A724" s="113">
        <v>44663</v>
      </c>
      <c r="C724" s="428"/>
      <c r="D724" s="329">
        <v>44660</v>
      </c>
      <c r="E724" s="329">
        <v>44667</v>
      </c>
      <c r="F724" s="329">
        <v>44674</v>
      </c>
      <c r="G724" s="329">
        <v>44681</v>
      </c>
      <c r="H724" s="329">
        <v>44688</v>
      </c>
      <c r="I724" s="329">
        <v>44695</v>
      </c>
      <c r="J724" s="329">
        <v>44702</v>
      </c>
      <c r="K724" s="329">
        <v>44709</v>
      </c>
      <c r="L724" s="329">
        <v>44716</v>
      </c>
      <c r="M724" s="329">
        <v>44723</v>
      </c>
      <c r="N724" s="329">
        <v>44730</v>
      </c>
      <c r="O724" s="329">
        <v>44737</v>
      </c>
      <c r="P724" s="329">
        <v>44744</v>
      </c>
      <c r="Q724" s="329">
        <v>44751</v>
      </c>
      <c r="R724" s="329">
        <v>44758</v>
      </c>
      <c r="S724" s="329">
        <v>44765</v>
      </c>
      <c r="T724" s="329">
        <v>44772</v>
      </c>
      <c r="U724" s="329">
        <v>44779</v>
      </c>
      <c r="V724" s="329">
        <v>44786</v>
      </c>
      <c r="W724" s="329">
        <v>44793</v>
      </c>
      <c r="X724" s="329">
        <v>44800</v>
      </c>
      <c r="Y724" s="329">
        <v>44807</v>
      </c>
      <c r="Z724" s="329">
        <v>44814</v>
      </c>
      <c r="AA724" s="329">
        <v>44821</v>
      </c>
      <c r="AB724" s="329">
        <v>44828</v>
      </c>
      <c r="AC724" s="329">
        <v>44835</v>
      </c>
      <c r="AD724" s="428"/>
    </row>
    <row r="725" spans="1:30">
      <c r="C725" s="330" t="s">
        <v>34</v>
      </c>
      <c r="D725" s="331">
        <v>46</v>
      </c>
      <c r="E725" s="331">
        <v>36</v>
      </c>
      <c r="F725" s="331">
        <v>20.96</v>
      </c>
      <c r="G725" s="331">
        <v>7.57</v>
      </c>
      <c r="H725" s="331">
        <v>17.7</v>
      </c>
      <c r="I725" s="331">
        <v>20.9</v>
      </c>
      <c r="J725" s="331">
        <v>27.94</v>
      </c>
      <c r="K725" s="332">
        <v>38.56</v>
      </c>
      <c r="L725" s="331">
        <v>47.79</v>
      </c>
      <c r="M725" s="332">
        <v>25.56</v>
      </c>
      <c r="N725" s="332">
        <v>23.09</v>
      </c>
      <c r="O725" s="332">
        <v>28.83</v>
      </c>
      <c r="P725" s="332">
        <v>38.6</v>
      </c>
      <c r="Q725" s="332">
        <v>31.34</v>
      </c>
      <c r="R725" s="332">
        <v>22.67</v>
      </c>
      <c r="S725" s="332">
        <v>15.98</v>
      </c>
      <c r="T725" s="332">
        <v>15.13</v>
      </c>
      <c r="U725" s="332">
        <v>9.5</v>
      </c>
      <c r="V725" s="332">
        <v>21.18</v>
      </c>
      <c r="W725" s="332">
        <v>15.54</v>
      </c>
      <c r="X725" s="332">
        <v>26.41</v>
      </c>
      <c r="Y725" s="332">
        <v>14.58</v>
      </c>
      <c r="Z725" s="332">
        <v>3.35</v>
      </c>
      <c r="AA725" s="332">
        <v>49.34</v>
      </c>
      <c r="AB725" s="332">
        <v>2.2200000000000002</v>
      </c>
      <c r="AC725" s="332">
        <v>1.87</v>
      </c>
      <c r="AD725" s="333">
        <v>608.62</v>
      </c>
    </row>
    <row r="726" spans="1:30">
      <c r="C726" s="330" t="s">
        <v>338</v>
      </c>
      <c r="D726" s="331">
        <v>36</v>
      </c>
      <c r="E726" s="331">
        <v>56</v>
      </c>
      <c r="F726" s="331">
        <v>88.73</v>
      </c>
      <c r="G726" s="331">
        <v>27.43</v>
      </c>
      <c r="H726" s="331">
        <v>20.49</v>
      </c>
      <c r="I726" s="331">
        <v>61.83</v>
      </c>
      <c r="J726" s="331">
        <v>82.84</v>
      </c>
      <c r="K726" s="332">
        <v>59.52</v>
      </c>
      <c r="L726" s="332">
        <v>97.27</v>
      </c>
      <c r="M726" s="332">
        <v>94.47</v>
      </c>
      <c r="N726" s="332">
        <v>59.95</v>
      </c>
      <c r="O726" s="332">
        <v>28.93</v>
      </c>
      <c r="P726" s="332">
        <v>34.39</v>
      </c>
      <c r="Q726" s="332">
        <v>131.32</v>
      </c>
      <c r="R726" s="332">
        <v>10.63</v>
      </c>
      <c r="S726" s="332">
        <v>25.71</v>
      </c>
      <c r="T726" s="332">
        <v>15.13</v>
      </c>
      <c r="U726" s="332">
        <v>11.4</v>
      </c>
      <c r="V726" s="332">
        <v>3.07</v>
      </c>
      <c r="W726" s="332">
        <v>2.31</v>
      </c>
      <c r="X726" s="332">
        <v>0</v>
      </c>
      <c r="Y726" s="332">
        <v>0.69</v>
      </c>
      <c r="Z726" s="332">
        <v>1.38</v>
      </c>
      <c r="AA726" s="332">
        <v>0.56999999999999995</v>
      </c>
      <c r="AB726" s="332">
        <v>0</v>
      </c>
      <c r="AC726" s="332">
        <v>0</v>
      </c>
      <c r="AD726" s="333">
        <v>950.06</v>
      </c>
    </row>
    <row r="727" spans="1:30">
      <c r="C727" s="330" t="s">
        <v>191</v>
      </c>
      <c r="D727" s="331">
        <v>35</v>
      </c>
      <c r="E727" s="332">
        <v>0</v>
      </c>
      <c r="F727" s="331">
        <v>7</v>
      </c>
      <c r="G727" s="331">
        <v>1</v>
      </c>
      <c r="H727" s="331">
        <v>9.75</v>
      </c>
      <c r="I727" s="331">
        <v>25.85</v>
      </c>
      <c r="J727" s="332">
        <v>1.84</v>
      </c>
      <c r="K727" s="332">
        <v>0</v>
      </c>
      <c r="L727" s="332">
        <v>2.0299999999999998</v>
      </c>
      <c r="M727" s="332">
        <v>0</v>
      </c>
      <c r="N727" s="332">
        <v>0.15</v>
      </c>
      <c r="O727" s="332">
        <v>0.28000000000000003</v>
      </c>
      <c r="P727" s="332">
        <v>0</v>
      </c>
      <c r="Q727" s="332">
        <v>0</v>
      </c>
      <c r="R727" s="332">
        <v>2.0099999999999998</v>
      </c>
      <c r="S727" s="332">
        <v>0</v>
      </c>
      <c r="T727" s="332">
        <v>0</v>
      </c>
      <c r="U727" s="332">
        <v>1.47</v>
      </c>
      <c r="V727" s="332">
        <v>0</v>
      </c>
      <c r="W727" s="332">
        <v>1</v>
      </c>
      <c r="X727" s="332">
        <v>0</v>
      </c>
      <c r="Y727" s="332">
        <v>0</v>
      </c>
      <c r="Z727" s="332">
        <v>0</v>
      </c>
      <c r="AA727" s="332">
        <v>0</v>
      </c>
      <c r="AB727" s="332">
        <v>0</v>
      </c>
      <c r="AC727" s="332">
        <v>0</v>
      </c>
      <c r="AD727" s="333">
        <v>87.38</v>
      </c>
    </row>
    <row r="728" spans="1:30">
      <c r="C728" s="330" t="s">
        <v>40</v>
      </c>
      <c r="D728" s="331">
        <v>24</v>
      </c>
      <c r="E728" s="331">
        <v>17</v>
      </c>
      <c r="F728" s="331">
        <v>30.28</v>
      </c>
      <c r="G728" s="331">
        <v>25.11</v>
      </c>
      <c r="H728" s="331">
        <v>37.450000000000003</v>
      </c>
      <c r="I728" s="332">
        <v>44.06</v>
      </c>
      <c r="J728" s="331">
        <v>35.79</v>
      </c>
      <c r="K728" s="332">
        <v>33.71</v>
      </c>
      <c r="L728" s="332">
        <v>12.35</v>
      </c>
      <c r="M728" s="332">
        <v>14.27</v>
      </c>
      <c r="N728" s="332">
        <v>15.73</v>
      </c>
      <c r="O728" s="332">
        <v>6.86</v>
      </c>
      <c r="P728" s="332">
        <v>5.91</v>
      </c>
      <c r="Q728" s="332">
        <v>27.62</v>
      </c>
      <c r="R728" s="332">
        <v>4.99</v>
      </c>
      <c r="S728" s="332">
        <v>8.18</v>
      </c>
      <c r="T728" s="332">
        <v>18.3</v>
      </c>
      <c r="U728" s="332">
        <v>6.27</v>
      </c>
      <c r="V728" s="332">
        <v>3.33</v>
      </c>
      <c r="W728" s="332">
        <v>23.08</v>
      </c>
      <c r="X728" s="332">
        <v>2.88</v>
      </c>
      <c r="Y728" s="332">
        <v>1.2</v>
      </c>
      <c r="Z728" s="332">
        <v>3.8</v>
      </c>
      <c r="AA728" s="332">
        <v>1.85</v>
      </c>
      <c r="AB728" s="332">
        <v>4.74</v>
      </c>
      <c r="AC728" s="332">
        <v>3.9</v>
      </c>
      <c r="AD728" s="333">
        <v>412.65</v>
      </c>
    </row>
    <row r="729" spans="1:30">
      <c r="C729" s="330" t="s">
        <v>39</v>
      </c>
      <c r="D729" s="331">
        <v>8</v>
      </c>
      <c r="E729" s="331">
        <v>4</v>
      </c>
      <c r="F729" s="331">
        <v>11.24</v>
      </c>
      <c r="G729" s="332">
        <v>6.12</v>
      </c>
      <c r="H729" s="332">
        <v>9.43</v>
      </c>
      <c r="I729" s="332">
        <v>11.07</v>
      </c>
      <c r="J729" s="332">
        <v>2.79</v>
      </c>
      <c r="K729" s="332">
        <v>13.92</v>
      </c>
      <c r="L729" s="332">
        <v>15.16</v>
      </c>
      <c r="M729" s="332">
        <v>2.48</v>
      </c>
      <c r="N729" s="332">
        <v>61.4</v>
      </c>
      <c r="O729" s="332">
        <v>0</v>
      </c>
      <c r="P729" s="332">
        <v>0.19</v>
      </c>
      <c r="Q729" s="332">
        <v>0.19</v>
      </c>
      <c r="R729" s="332">
        <v>0.04</v>
      </c>
      <c r="S729" s="332">
        <v>2.46</v>
      </c>
      <c r="T729" s="332">
        <v>0</v>
      </c>
      <c r="U729" s="332">
        <v>0</v>
      </c>
      <c r="V729" s="332">
        <v>0</v>
      </c>
      <c r="W729" s="332">
        <v>0</v>
      </c>
      <c r="X729" s="332">
        <v>0</v>
      </c>
      <c r="Y729" s="332">
        <v>0</v>
      </c>
      <c r="Z729" s="332">
        <v>0</v>
      </c>
      <c r="AA729" s="332">
        <v>0</v>
      </c>
      <c r="AB729" s="332">
        <v>0</v>
      </c>
      <c r="AC729" s="332">
        <v>0</v>
      </c>
      <c r="AD729" s="333">
        <v>148.49</v>
      </c>
    </row>
    <row r="730" spans="1:30">
      <c r="C730" s="330" t="s">
        <v>41</v>
      </c>
      <c r="D730" s="331">
        <v>7</v>
      </c>
      <c r="E730" s="331">
        <v>10</v>
      </c>
      <c r="F730" s="331">
        <v>3</v>
      </c>
      <c r="G730" s="331">
        <v>7.28</v>
      </c>
      <c r="H730" s="331">
        <v>2.5499999999999998</v>
      </c>
      <c r="I730" s="332">
        <v>10.43</v>
      </c>
      <c r="J730" s="332">
        <v>7.22</v>
      </c>
      <c r="K730" s="332">
        <v>5.77</v>
      </c>
      <c r="L730" s="332">
        <v>5.07</v>
      </c>
      <c r="M730" s="332">
        <v>7.56</v>
      </c>
      <c r="N730" s="332">
        <v>2.58</v>
      </c>
      <c r="O730" s="332">
        <v>3.88</v>
      </c>
      <c r="P730" s="332">
        <v>4.3499999999999996</v>
      </c>
      <c r="Q730" s="332">
        <v>2.35</v>
      </c>
      <c r="R730" s="332">
        <v>1.28</v>
      </c>
      <c r="S730" s="332">
        <v>0.96</v>
      </c>
      <c r="T730" s="332">
        <v>0.32</v>
      </c>
      <c r="U730" s="332">
        <v>1.18</v>
      </c>
      <c r="V730" s="332">
        <v>0.31</v>
      </c>
      <c r="W730" s="332">
        <v>0.26</v>
      </c>
      <c r="X730" s="332">
        <v>0.08</v>
      </c>
      <c r="Y730" s="332">
        <v>0.5</v>
      </c>
      <c r="Z730" s="332">
        <v>0</v>
      </c>
      <c r="AA730" s="332">
        <v>0</v>
      </c>
      <c r="AB730" s="332">
        <v>0</v>
      </c>
      <c r="AC730" s="332">
        <v>0</v>
      </c>
      <c r="AD730" s="333">
        <v>83.93</v>
      </c>
    </row>
    <row r="731" spans="1:30">
      <c r="C731" s="330" t="s">
        <v>470</v>
      </c>
      <c r="D731" s="331">
        <v>3</v>
      </c>
      <c r="E731" s="331">
        <v>6</v>
      </c>
      <c r="F731" s="331">
        <v>2</v>
      </c>
      <c r="G731" s="331">
        <v>2.25</v>
      </c>
      <c r="H731" s="331">
        <v>8.2100000000000009</v>
      </c>
      <c r="I731" s="331">
        <v>7.97</v>
      </c>
      <c r="J731" s="331">
        <v>9.75</v>
      </c>
      <c r="K731" s="332">
        <v>11.67</v>
      </c>
      <c r="L731" s="331">
        <v>18.62</v>
      </c>
      <c r="M731" s="332">
        <v>6.22</v>
      </c>
      <c r="N731" s="332">
        <v>12.18</v>
      </c>
      <c r="O731" s="332">
        <v>4.37</v>
      </c>
      <c r="P731" s="332">
        <v>15.34</v>
      </c>
      <c r="Q731" s="332">
        <v>15.53</v>
      </c>
      <c r="R731" s="332">
        <v>7.01</v>
      </c>
      <c r="S731" s="332">
        <v>7.15</v>
      </c>
      <c r="T731" s="332">
        <v>7.63</v>
      </c>
      <c r="U731" s="332">
        <v>5.53</v>
      </c>
      <c r="V731" s="332">
        <v>6.55</v>
      </c>
      <c r="W731" s="332">
        <v>2.93</v>
      </c>
      <c r="X731" s="332">
        <v>4.84</v>
      </c>
      <c r="Y731" s="332">
        <v>1.81</v>
      </c>
      <c r="Z731" s="332">
        <v>0.85</v>
      </c>
      <c r="AA731" s="332">
        <v>0.34</v>
      </c>
      <c r="AB731" s="332">
        <v>4.88</v>
      </c>
      <c r="AC731" s="332">
        <v>0</v>
      </c>
      <c r="AD731" s="333">
        <v>172.65</v>
      </c>
    </row>
    <row r="732" spans="1:30">
      <c r="C732" s="330" t="s">
        <v>42</v>
      </c>
      <c r="D732" s="331">
        <v>2</v>
      </c>
      <c r="E732" s="332">
        <v>0</v>
      </c>
      <c r="F732" s="331">
        <v>2.16</v>
      </c>
      <c r="G732" s="332">
        <v>0</v>
      </c>
      <c r="H732" s="332">
        <v>0.09</v>
      </c>
      <c r="I732" s="331">
        <v>1.07</v>
      </c>
      <c r="J732" s="332">
        <v>0.73</v>
      </c>
      <c r="K732" s="332">
        <v>3.41</v>
      </c>
      <c r="L732" s="332">
        <v>0.01</v>
      </c>
      <c r="M732" s="332">
        <v>0.19</v>
      </c>
      <c r="N732" s="332">
        <v>0.31</v>
      </c>
      <c r="O732" s="332">
        <v>0.94</v>
      </c>
      <c r="P732" s="332">
        <v>0.05</v>
      </c>
      <c r="Q732" s="332">
        <v>0</v>
      </c>
      <c r="R732" s="332">
        <v>0</v>
      </c>
      <c r="S732" s="332">
        <v>0</v>
      </c>
      <c r="T732" s="332">
        <v>0</v>
      </c>
      <c r="U732" s="332">
        <v>0</v>
      </c>
      <c r="V732" s="332">
        <v>0</v>
      </c>
      <c r="W732" s="332">
        <v>0</v>
      </c>
      <c r="X732" s="332">
        <v>0</v>
      </c>
      <c r="Y732" s="332">
        <v>0</v>
      </c>
      <c r="Z732" s="332">
        <v>0</v>
      </c>
      <c r="AA732" s="332">
        <v>0</v>
      </c>
      <c r="AB732" s="332">
        <v>0</v>
      </c>
      <c r="AC732" s="332">
        <v>0</v>
      </c>
      <c r="AD732" s="333">
        <v>10.96</v>
      </c>
    </row>
    <row r="733" spans="1:30">
      <c r="C733" s="330" t="s">
        <v>400</v>
      </c>
      <c r="D733" s="332">
        <v>0</v>
      </c>
      <c r="E733" s="331">
        <v>2</v>
      </c>
      <c r="F733" s="331">
        <v>7.08</v>
      </c>
      <c r="G733" s="332">
        <v>0</v>
      </c>
      <c r="H733" s="331">
        <v>10</v>
      </c>
      <c r="I733" s="331">
        <v>3.97</v>
      </c>
      <c r="J733" s="332">
        <v>0</v>
      </c>
      <c r="K733" s="332">
        <v>4.58</v>
      </c>
      <c r="L733" s="332">
        <v>2.06</v>
      </c>
      <c r="M733" s="332">
        <v>3.12</v>
      </c>
      <c r="N733" s="332">
        <v>1.08</v>
      </c>
      <c r="O733" s="332">
        <v>0</v>
      </c>
      <c r="P733" s="332">
        <v>2.33</v>
      </c>
      <c r="Q733" s="332">
        <v>0</v>
      </c>
      <c r="R733" s="332">
        <v>0</v>
      </c>
      <c r="S733" s="332">
        <v>4.5999999999999996</v>
      </c>
      <c r="T733" s="332">
        <v>1.97</v>
      </c>
      <c r="U733" s="332">
        <v>3.2</v>
      </c>
      <c r="V733" s="332">
        <v>0</v>
      </c>
      <c r="W733" s="332">
        <v>1.02</v>
      </c>
      <c r="X733" s="332">
        <v>0</v>
      </c>
      <c r="Y733" s="332">
        <v>2.48</v>
      </c>
      <c r="Z733" s="332">
        <v>0</v>
      </c>
      <c r="AA733" s="332">
        <v>0</v>
      </c>
      <c r="AB733" s="332">
        <v>0</v>
      </c>
      <c r="AC733" s="332">
        <v>0</v>
      </c>
      <c r="AD733" s="333">
        <v>49.47</v>
      </c>
    </row>
    <row r="734" spans="1:30">
      <c r="C734" s="330" t="s">
        <v>345</v>
      </c>
      <c r="D734" s="332">
        <v>0</v>
      </c>
      <c r="E734" s="332">
        <v>0</v>
      </c>
      <c r="F734" s="332">
        <v>0.23</v>
      </c>
      <c r="G734" s="332">
        <v>0.27</v>
      </c>
      <c r="H734" s="332">
        <v>0</v>
      </c>
      <c r="I734" s="332">
        <v>0</v>
      </c>
      <c r="J734" s="332">
        <v>0</v>
      </c>
      <c r="K734" s="332">
        <v>0.78</v>
      </c>
      <c r="L734" s="332">
        <v>0.26</v>
      </c>
      <c r="M734" s="332">
        <v>0.38</v>
      </c>
      <c r="N734" s="332">
        <v>0</v>
      </c>
      <c r="O734" s="332">
        <v>0.1</v>
      </c>
      <c r="P734" s="332">
        <v>5.82</v>
      </c>
      <c r="Q734" s="332">
        <v>0</v>
      </c>
      <c r="R734" s="332">
        <v>0</v>
      </c>
      <c r="S734" s="332">
        <v>0</v>
      </c>
      <c r="T734" s="332">
        <v>0</v>
      </c>
      <c r="U734" s="332">
        <v>17.48</v>
      </c>
      <c r="V734" s="332">
        <v>0</v>
      </c>
      <c r="W734" s="332">
        <v>0.36</v>
      </c>
      <c r="X734" s="332">
        <v>0</v>
      </c>
      <c r="Y734" s="332">
        <v>0.24</v>
      </c>
      <c r="Z734" s="332">
        <v>0</v>
      </c>
      <c r="AA734" s="332">
        <v>0</v>
      </c>
      <c r="AB734" s="332">
        <v>12.92</v>
      </c>
      <c r="AC734" s="332">
        <v>0</v>
      </c>
      <c r="AD734" s="333">
        <v>38.840000000000003</v>
      </c>
    </row>
    <row r="735" spans="1:30">
      <c r="C735" s="330" t="s">
        <v>497</v>
      </c>
      <c r="D735" s="332">
        <v>0</v>
      </c>
      <c r="E735" s="332">
        <v>0</v>
      </c>
      <c r="F735" s="332">
        <v>0</v>
      </c>
      <c r="G735" s="332">
        <v>0.09</v>
      </c>
      <c r="H735" s="332">
        <v>0</v>
      </c>
      <c r="I735" s="332">
        <v>0</v>
      </c>
      <c r="J735" s="332">
        <v>0</v>
      </c>
      <c r="K735" s="332">
        <v>0</v>
      </c>
      <c r="L735" s="332">
        <v>0</v>
      </c>
      <c r="M735" s="332">
        <v>0</v>
      </c>
      <c r="N735" s="332">
        <v>0</v>
      </c>
      <c r="O735" s="332">
        <v>0</v>
      </c>
      <c r="P735" s="332">
        <v>0</v>
      </c>
      <c r="Q735" s="332">
        <v>0</v>
      </c>
      <c r="R735" s="332">
        <v>0</v>
      </c>
      <c r="S735" s="332">
        <v>0</v>
      </c>
      <c r="T735" s="332">
        <v>0</v>
      </c>
      <c r="U735" s="332">
        <v>0</v>
      </c>
      <c r="V735" s="332">
        <v>0</v>
      </c>
      <c r="W735" s="332">
        <v>0</v>
      </c>
      <c r="X735" s="332">
        <v>0</v>
      </c>
      <c r="Y735" s="332">
        <v>0</v>
      </c>
      <c r="Z735" s="332">
        <v>0</v>
      </c>
      <c r="AA735" s="332">
        <v>0</v>
      </c>
      <c r="AB735" s="332">
        <v>0</v>
      </c>
      <c r="AC735" s="332">
        <v>0</v>
      </c>
      <c r="AD735" s="333">
        <v>0.09</v>
      </c>
    </row>
    <row r="736" spans="1:30">
      <c r="C736" s="330" t="s">
        <v>607</v>
      </c>
      <c r="D736" s="332">
        <v>0</v>
      </c>
      <c r="E736" s="332">
        <v>0</v>
      </c>
      <c r="F736" s="332">
        <v>0</v>
      </c>
      <c r="G736" s="332">
        <v>0</v>
      </c>
      <c r="H736" s="332">
        <v>0</v>
      </c>
      <c r="I736" s="332">
        <v>0</v>
      </c>
      <c r="J736" s="332">
        <v>2.9</v>
      </c>
      <c r="K736" s="332">
        <v>0</v>
      </c>
      <c r="L736" s="332">
        <v>0</v>
      </c>
      <c r="M736" s="332">
        <v>0</v>
      </c>
      <c r="N736" s="332">
        <v>0</v>
      </c>
      <c r="O736" s="332">
        <v>0</v>
      </c>
      <c r="P736" s="332">
        <v>0</v>
      </c>
      <c r="Q736" s="332">
        <v>0</v>
      </c>
      <c r="R736" s="332">
        <v>0</v>
      </c>
      <c r="S736" s="332">
        <v>0</v>
      </c>
      <c r="T736" s="332">
        <v>0</v>
      </c>
      <c r="U736" s="332">
        <v>0</v>
      </c>
      <c r="V736" s="332">
        <v>0</v>
      </c>
      <c r="W736" s="332">
        <v>0</v>
      </c>
      <c r="X736" s="332">
        <v>0</v>
      </c>
      <c r="Y736" s="332">
        <v>0</v>
      </c>
      <c r="Z736" s="332">
        <v>0</v>
      </c>
      <c r="AA736" s="332">
        <v>0</v>
      </c>
      <c r="AB736" s="332">
        <v>0</v>
      </c>
      <c r="AC736" s="332">
        <v>0</v>
      </c>
      <c r="AD736" s="333">
        <v>2.9</v>
      </c>
    </row>
    <row r="737" spans="1:30">
      <c r="C737" s="330" t="s">
        <v>402</v>
      </c>
      <c r="D737" s="332">
        <v>0</v>
      </c>
      <c r="E737" s="332">
        <v>0</v>
      </c>
      <c r="F737" s="332">
        <v>0</v>
      </c>
      <c r="G737" s="332">
        <v>0.5</v>
      </c>
      <c r="H737" s="332">
        <v>0</v>
      </c>
      <c r="I737" s="332">
        <v>0.02</v>
      </c>
      <c r="J737" s="332">
        <v>0</v>
      </c>
      <c r="K737" s="332">
        <v>3.29</v>
      </c>
      <c r="L737" s="332">
        <v>0.17</v>
      </c>
      <c r="M737" s="332">
        <v>0</v>
      </c>
      <c r="N737" s="332">
        <v>0</v>
      </c>
      <c r="O737" s="332">
        <v>0</v>
      </c>
      <c r="P737" s="332">
        <v>0.12</v>
      </c>
      <c r="Q737" s="332">
        <v>0.2</v>
      </c>
      <c r="R737" s="332">
        <v>0</v>
      </c>
      <c r="S737" s="332">
        <v>0</v>
      </c>
      <c r="T737" s="332">
        <v>0.22</v>
      </c>
      <c r="U737" s="332">
        <v>0</v>
      </c>
      <c r="V737" s="332">
        <v>0</v>
      </c>
      <c r="W737" s="332">
        <v>0</v>
      </c>
      <c r="X737" s="332">
        <v>0</v>
      </c>
      <c r="Y737" s="332">
        <v>0</v>
      </c>
      <c r="Z737" s="332">
        <v>0</v>
      </c>
      <c r="AA737" s="332">
        <v>0</v>
      </c>
      <c r="AB737" s="332">
        <v>0</v>
      </c>
      <c r="AC737" s="332">
        <v>0</v>
      </c>
      <c r="AD737" s="333">
        <v>4.53</v>
      </c>
    </row>
    <row r="738" spans="1:30">
      <c r="C738" s="330" t="s">
        <v>545</v>
      </c>
      <c r="D738" s="332">
        <v>0</v>
      </c>
      <c r="E738" s="332">
        <v>0</v>
      </c>
      <c r="F738" s="332">
        <v>0</v>
      </c>
      <c r="G738" s="332">
        <v>0</v>
      </c>
      <c r="H738" s="332">
        <v>0</v>
      </c>
      <c r="I738" s="332">
        <v>0</v>
      </c>
      <c r="J738" s="332">
        <v>0</v>
      </c>
      <c r="K738" s="332">
        <v>0</v>
      </c>
      <c r="L738" s="332">
        <v>0</v>
      </c>
      <c r="M738" s="332">
        <v>0</v>
      </c>
      <c r="N738" s="332">
        <v>0.68</v>
      </c>
      <c r="O738" s="332">
        <v>0</v>
      </c>
      <c r="P738" s="332">
        <v>0</v>
      </c>
      <c r="Q738" s="332">
        <v>0</v>
      </c>
      <c r="R738" s="332">
        <v>0</v>
      </c>
      <c r="S738" s="332">
        <v>0.92</v>
      </c>
      <c r="T738" s="332">
        <v>0</v>
      </c>
      <c r="U738" s="332">
        <v>0</v>
      </c>
      <c r="V738" s="332">
        <v>0.92</v>
      </c>
      <c r="W738" s="332">
        <v>0</v>
      </c>
      <c r="X738" s="332">
        <v>0.92</v>
      </c>
      <c r="Y738" s="332">
        <v>0</v>
      </c>
      <c r="Z738" s="332">
        <v>0</v>
      </c>
      <c r="AA738" s="332">
        <v>0</v>
      </c>
      <c r="AB738" s="332">
        <v>0</v>
      </c>
      <c r="AC738" s="332">
        <v>0</v>
      </c>
      <c r="AD738" s="333">
        <v>3.44</v>
      </c>
    </row>
    <row r="739" spans="1:30">
      <c r="C739" s="330" t="s">
        <v>542</v>
      </c>
      <c r="D739" s="332">
        <v>0</v>
      </c>
      <c r="E739" s="332">
        <v>0</v>
      </c>
      <c r="F739" s="332">
        <v>0</v>
      </c>
      <c r="G739" s="332">
        <v>0</v>
      </c>
      <c r="H739" s="332">
        <v>0</v>
      </c>
      <c r="I739" s="332">
        <v>0</v>
      </c>
      <c r="J739" s="332">
        <v>0</v>
      </c>
      <c r="K739" s="332">
        <v>0</v>
      </c>
      <c r="L739" s="332">
        <v>0</v>
      </c>
      <c r="M739" s="332">
        <v>0</v>
      </c>
      <c r="N739" s="332">
        <v>0</v>
      </c>
      <c r="O739" s="332">
        <v>0</v>
      </c>
      <c r="P739" s="332">
        <v>0</v>
      </c>
      <c r="Q739" s="332">
        <v>0</v>
      </c>
      <c r="R739" s="332">
        <v>0</v>
      </c>
      <c r="S739" s="332">
        <v>0</v>
      </c>
      <c r="T739" s="332">
        <v>3.54</v>
      </c>
      <c r="U739" s="332">
        <v>0</v>
      </c>
      <c r="V739" s="332">
        <v>0</v>
      </c>
      <c r="W739" s="332">
        <v>0</v>
      </c>
      <c r="X739" s="332">
        <v>0</v>
      </c>
      <c r="Y739" s="332">
        <v>0</v>
      </c>
      <c r="Z739" s="332">
        <v>0</v>
      </c>
      <c r="AA739" s="332">
        <v>0</v>
      </c>
      <c r="AB739" s="332">
        <v>0</v>
      </c>
      <c r="AC739" s="332">
        <v>0</v>
      </c>
      <c r="AD739" s="333">
        <v>3.54</v>
      </c>
    </row>
    <row r="740" spans="1:30">
      <c r="C740" s="330" t="s">
        <v>410</v>
      </c>
      <c r="D740" s="332">
        <v>0</v>
      </c>
      <c r="E740" s="332">
        <v>0</v>
      </c>
      <c r="F740" s="332">
        <v>0</v>
      </c>
      <c r="G740" s="332">
        <v>0</v>
      </c>
      <c r="H740" s="332">
        <v>0</v>
      </c>
      <c r="I740" s="332">
        <v>0.24</v>
      </c>
      <c r="J740" s="332">
        <v>0</v>
      </c>
      <c r="K740" s="332">
        <v>0</v>
      </c>
      <c r="L740" s="332">
        <v>1.89</v>
      </c>
      <c r="M740" s="332">
        <v>1.85</v>
      </c>
      <c r="N740" s="332">
        <v>0</v>
      </c>
      <c r="O740" s="332">
        <v>0</v>
      </c>
      <c r="P740" s="332">
        <v>0</v>
      </c>
      <c r="Q740" s="332">
        <v>0</v>
      </c>
      <c r="R740" s="332">
        <v>0</v>
      </c>
      <c r="S740" s="332">
        <v>0</v>
      </c>
      <c r="T740" s="332">
        <v>0.98</v>
      </c>
      <c r="U740" s="332">
        <v>0</v>
      </c>
      <c r="V740" s="332">
        <v>1.1599999999999999</v>
      </c>
      <c r="W740" s="332">
        <v>0</v>
      </c>
      <c r="X740" s="332">
        <v>0</v>
      </c>
      <c r="Y740" s="332">
        <v>0.17</v>
      </c>
      <c r="Z740" s="332">
        <v>0</v>
      </c>
      <c r="AA740" s="332">
        <v>0</v>
      </c>
      <c r="AB740" s="332">
        <v>0</v>
      </c>
      <c r="AC740" s="332">
        <v>0.1</v>
      </c>
      <c r="AD740" s="333">
        <v>6.38</v>
      </c>
    </row>
    <row r="741" spans="1:30">
      <c r="C741" s="330" t="s">
        <v>401</v>
      </c>
      <c r="D741" s="332">
        <v>0</v>
      </c>
      <c r="E741" s="332">
        <v>0</v>
      </c>
      <c r="F741" s="332">
        <v>0</v>
      </c>
      <c r="G741" s="332">
        <v>0.95</v>
      </c>
      <c r="H741" s="332">
        <v>0</v>
      </c>
      <c r="I741" s="332">
        <v>0.03</v>
      </c>
      <c r="J741" s="332">
        <v>0</v>
      </c>
      <c r="K741" s="332">
        <v>3.62</v>
      </c>
      <c r="L741" s="332">
        <v>0.01</v>
      </c>
      <c r="M741" s="332">
        <v>0</v>
      </c>
      <c r="N741" s="332">
        <v>0</v>
      </c>
      <c r="O741" s="332">
        <v>0</v>
      </c>
      <c r="P741" s="332">
        <v>0.01</v>
      </c>
      <c r="Q741" s="332">
        <v>0.01</v>
      </c>
      <c r="R741" s="332">
        <v>0.04</v>
      </c>
      <c r="S741" s="332">
        <v>0</v>
      </c>
      <c r="T741" s="332">
        <v>0.03</v>
      </c>
      <c r="U741" s="332">
        <v>0</v>
      </c>
      <c r="V741" s="332">
        <v>0</v>
      </c>
      <c r="W741" s="332">
        <v>0</v>
      </c>
      <c r="X741" s="332">
        <v>0</v>
      </c>
      <c r="Y741" s="332">
        <v>0</v>
      </c>
      <c r="Z741" s="332">
        <v>0</v>
      </c>
      <c r="AA741" s="332">
        <v>0</v>
      </c>
      <c r="AB741" s="332">
        <v>0</v>
      </c>
      <c r="AC741" s="332">
        <v>0</v>
      </c>
      <c r="AD741" s="333">
        <v>4.7</v>
      </c>
    </row>
    <row r="742" spans="1:30">
      <c r="C742" s="334" t="s">
        <v>38</v>
      </c>
      <c r="D742" s="333">
        <v>161</v>
      </c>
      <c r="E742" s="333">
        <v>131</v>
      </c>
      <c r="F742" s="333">
        <v>172.68</v>
      </c>
      <c r="G742" s="333">
        <v>78.59</v>
      </c>
      <c r="H742" s="333">
        <v>115.66</v>
      </c>
      <c r="I742" s="333">
        <v>187.46</v>
      </c>
      <c r="J742" s="333">
        <v>171.79</v>
      </c>
      <c r="K742" s="333">
        <v>178.83</v>
      </c>
      <c r="L742" s="333">
        <v>202.68</v>
      </c>
      <c r="M742" s="333">
        <v>156.11000000000001</v>
      </c>
      <c r="N742" s="333">
        <v>177.16</v>
      </c>
      <c r="O742" s="333">
        <v>74.19</v>
      </c>
      <c r="P742" s="333">
        <v>107.11</v>
      </c>
      <c r="Q742" s="333">
        <v>208.55</v>
      </c>
      <c r="R742" s="333">
        <v>48.67</v>
      </c>
      <c r="S742" s="333">
        <v>65.97</v>
      </c>
      <c r="T742" s="333">
        <v>63.24</v>
      </c>
      <c r="U742" s="333">
        <v>56.02</v>
      </c>
      <c r="V742" s="333">
        <v>36.520000000000003</v>
      </c>
      <c r="W742" s="333">
        <v>46.51</v>
      </c>
      <c r="X742" s="333">
        <v>35.130000000000003</v>
      </c>
      <c r="Y742" s="333">
        <v>21.67</v>
      </c>
      <c r="Z742" s="333">
        <v>9.39</v>
      </c>
      <c r="AA742" s="333">
        <v>52.09</v>
      </c>
      <c r="AB742" s="333">
        <v>24.75</v>
      </c>
      <c r="AC742" s="333">
        <v>5.87</v>
      </c>
      <c r="AD742" s="333">
        <v>2588.63</v>
      </c>
    </row>
    <row r="743" spans="1:30">
      <c r="D743" s="55">
        <f>D726+D731</f>
        <v>39</v>
      </c>
      <c r="E743" s="55">
        <f t="shared" ref="E743:AD743" si="33">E726+E731</f>
        <v>62</v>
      </c>
      <c r="F743" s="55">
        <f t="shared" si="33"/>
        <v>90.73</v>
      </c>
      <c r="G743" s="55">
        <f t="shared" si="33"/>
        <v>29.68</v>
      </c>
      <c r="H743" s="55">
        <f t="shared" si="33"/>
        <v>28.7</v>
      </c>
      <c r="I743" s="55">
        <f t="shared" si="33"/>
        <v>69.8</v>
      </c>
      <c r="J743" s="55">
        <f t="shared" si="33"/>
        <v>92.59</v>
      </c>
      <c r="K743" s="55">
        <f t="shared" si="33"/>
        <v>71.19</v>
      </c>
      <c r="L743" s="55">
        <f t="shared" si="33"/>
        <v>115.89</v>
      </c>
      <c r="M743" s="55">
        <f t="shared" si="33"/>
        <v>100.69</v>
      </c>
      <c r="N743" s="55">
        <f t="shared" si="33"/>
        <v>72.13</v>
      </c>
      <c r="O743" s="55">
        <f t="shared" si="33"/>
        <v>33.299999999999997</v>
      </c>
      <c r="P743" s="55">
        <f t="shared" si="33"/>
        <v>49.730000000000004</v>
      </c>
      <c r="Q743" s="55">
        <f t="shared" si="33"/>
        <v>146.85</v>
      </c>
      <c r="R743" s="55">
        <f t="shared" si="33"/>
        <v>17.64</v>
      </c>
      <c r="S743" s="55">
        <f t="shared" si="33"/>
        <v>32.86</v>
      </c>
      <c r="T743" s="55">
        <f t="shared" si="33"/>
        <v>22.76</v>
      </c>
      <c r="U743" s="55">
        <f t="shared" si="33"/>
        <v>16.93</v>
      </c>
      <c r="V743" s="55">
        <f t="shared" si="33"/>
        <v>9.6199999999999992</v>
      </c>
      <c r="W743" s="55">
        <f t="shared" si="33"/>
        <v>5.24</v>
      </c>
      <c r="X743" s="55">
        <f t="shared" si="33"/>
        <v>4.84</v>
      </c>
      <c r="Y743" s="55">
        <f t="shared" si="33"/>
        <v>2.5</v>
      </c>
      <c r="Z743" s="55">
        <f t="shared" si="33"/>
        <v>2.23</v>
      </c>
      <c r="AA743" s="55">
        <f t="shared" si="33"/>
        <v>0.90999999999999992</v>
      </c>
      <c r="AB743" s="55">
        <f t="shared" si="33"/>
        <v>4.88</v>
      </c>
      <c r="AC743" s="55">
        <f t="shared" si="33"/>
        <v>0</v>
      </c>
      <c r="AD743" s="55">
        <f t="shared" si="33"/>
        <v>1122.71</v>
      </c>
    </row>
    <row r="746" spans="1:30" ht="12.75">
      <c r="C746" s="418" t="s">
        <v>37</v>
      </c>
      <c r="D746" s="335">
        <v>202215</v>
      </c>
      <c r="E746" s="335">
        <v>202216</v>
      </c>
      <c r="F746" s="335">
        <v>202217</v>
      </c>
      <c r="G746" s="335">
        <v>202218</v>
      </c>
      <c r="H746" s="335">
        <v>202219</v>
      </c>
      <c r="I746" s="335">
        <v>202220</v>
      </c>
      <c r="J746" s="335">
        <v>202221</v>
      </c>
      <c r="K746" s="335">
        <v>202222</v>
      </c>
      <c r="L746" s="335">
        <v>202223</v>
      </c>
      <c r="M746" s="335">
        <v>202224</v>
      </c>
      <c r="N746" s="335">
        <v>202225</v>
      </c>
      <c r="O746" s="335">
        <v>202226</v>
      </c>
      <c r="P746" s="335">
        <v>202227</v>
      </c>
      <c r="Q746" s="335">
        <v>202228</v>
      </c>
      <c r="R746" s="335">
        <v>202229</v>
      </c>
      <c r="S746" s="335">
        <v>202230</v>
      </c>
      <c r="T746" s="335">
        <v>202231</v>
      </c>
      <c r="U746" s="335">
        <v>202232</v>
      </c>
      <c r="V746" s="335">
        <v>202233</v>
      </c>
      <c r="W746" s="335">
        <v>202234</v>
      </c>
      <c r="X746" s="335">
        <v>202235</v>
      </c>
      <c r="Y746" s="335">
        <v>202236</v>
      </c>
      <c r="Z746" s="335">
        <v>202237</v>
      </c>
      <c r="AA746" s="335">
        <v>202238</v>
      </c>
      <c r="AB746" s="335">
        <v>202239</v>
      </c>
      <c r="AC746" s="335">
        <v>202240</v>
      </c>
      <c r="AD746" s="418" t="s">
        <v>38</v>
      </c>
    </row>
    <row r="747" spans="1:30" ht="12.75">
      <c r="A747" s="113">
        <v>44693</v>
      </c>
      <c r="C747" s="419"/>
      <c r="D747" s="112">
        <v>44688</v>
      </c>
      <c r="E747" s="112">
        <v>44695</v>
      </c>
      <c r="F747" s="112">
        <v>44702</v>
      </c>
      <c r="G747" s="112">
        <v>44709</v>
      </c>
      <c r="H747" s="112">
        <v>44716</v>
      </c>
      <c r="I747" s="112">
        <v>44723</v>
      </c>
      <c r="J747" s="112">
        <v>44730</v>
      </c>
      <c r="K747" s="112">
        <v>44737</v>
      </c>
      <c r="L747" s="112">
        <v>44744</v>
      </c>
      <c r="M747" s="112">
        <v>44751</v>
      </c>
      <c r="N747" s="112">
        <v>44758</v>
      </c>
      <c r="O747" s="112">
        <v>44765</v>
      </c>
      <c r="P747" s="112">
        <v>44772</v>
      </c>
      <c r="Q747" s="112">
        <v>44779</v>
      </c>
      <c r="R747" s="112">
        <v>44786</v>
      </c>
      <c r="S747" s="112">
        <v>44793</v>
      </c>
      <c r="T747" s="112">
        <v>44800</v>
      </c>
      <c r="U747" s="112">
        <v>44807</v>
      </c>
      <c r="V747" s="112">
        <v>44814</v>
      </c>
      <c r="W747" s="112">
        <v>44821</v>
      </c>
      <c r="X747" s="112">
        <v>44828</v>
      </c>
      <c r="Y747" s="112">
        <v>44835</v>
      </c>
      <c r="Z747" s="112">
        <v>44842</v>
      </c>
      <c r="AA747" s="112">
        <v>44849</v>
      </c>
      <c r="AB747" s="112">
        <v>44856</v>
      </c>
      <c r="AC747" s="112">
        <v>44863</v>
      </c>
      <c r="AD747" s="419"/>
    </row>
    <row r="748" spans="1:30">
      <c r="C748" s="81" t="s">
        <v>338</v>
      </c>
      <c r="D748" s="85">
        <v>46</v>
      </c>
      <c r="E748" s="85">
        <v>19</v>
      </c>
      <c r="F748" s="85">
        <v>31.71</v>
      </c>
      <c r="G748" s="85">
        <v>126.94</v>
      </c>
      <c r="H748" s="85">
        <v>35.200000000000003</v>
      </c>
      <c r="I748" s="85">
        <v>57</v>
      </c>
      <c r="J748" s="82">
        <v>61.82</v>
      </c>
      <c r="K748" s="82">
        <v>63.02</v>
      </c>
      <c r="L748" s="82">
        <v>82.29</v>
      </c>
      <c r="M748" s="82">
        <v>107.75</v>
      </c>
      <c r="N748" s="82">
        <v>27.29</v>
      </c>
      <c r="O748" s="82">
        <v>55.84</v>
      </c>
      <c r="P748" s="82">
        <v>30.41</v>
      </c>
      <c r="Q748" s="82">
        <v>26.73</v>
      </c>
      <c r="R748" s="82">
        <v>35.64</v>
      </c>
      <c r="S748" s="82">
        <v>18.14</v>
      </c>
      <c r="T748" s="82">
        <v>18.63</v>
      </c>
      <c r="U748" s="82">
        <v>9.6</v>
      </c>
      <c r="V748" s="82">
        <v>11.01</v>
      </c>
      <c r="W748" s="82">
        <v>11.38</v>
      </c>
      <c r="X748" s="82">
        <v>1.33</v>
      </c>
      <c r="Y748" s="82">
        <v>2.69</v>
      </c>
      <c r="Z748" s="82">
        <v>3.01</v>
      </c>
      <c r="AA748" s="82">
        <v>5.01</v>
      </c>
      <c r="AB748" s="82">
        <v>0</v>
      </c>
      <c r="AC748" s="82">
        <v>4.13</v>
      </c>
      <c r="AD748" s="83">
        <v>891.56</v>
      </c>
    </row>
    <row r="749" spans="1:30">
      <c r="C749" s="81" t="s">
        <v>40</v>
      </c>
      <c r="D749" s="85">
        <v>19</v>
      </c>
      <c r="E749" s="85">
        <v>3</v>
      </c>
      <c r="F749" s="85">
        <v>69.010000000000005</v>
      </c>
      <c r="G749" s="85">
        <v>25.69</v>
      </c>
      <c r="H749" s="82">
        <v>34.590000000000003</v>
      </c>
      <c r="I749" s="85">
        <v>39.08</v>
      </c>
      <c r="J749" s="85">
        <v>35.700000000000003</v>
      </c>
      <c r="K749" s="85">
        <v>11.4</v>
      </c>
      <c r="L749" s="82">
        <v>13.29</v>
      </c>
      <c r="M749" s="82">
        <v>13.45</v>
      </c>
      <c r="N749" s="82">
        <v>10.29</v>
      </c>
      <c r="O749" s="82">
        <v>11.19</v>
      </c>
      <c r="P749" s="82">
        <v>21.01</v>
      </c>
      <c r="Q749" s="82">
        <v>11.78</v>
      </c>
      <c r="R749" s="82">
        <v>7.7</v>
      </c>
      <c r="S749" s="82">
        <v>24.54</v>
      </c>
      <c r="T749" s="82">
        <v>3.79</v>
      </c>
      <c r="U749" s="82">
        <v>1.32</v>
      </c>
      <c r="V749" s="82">
        <v>5.07</v>
      </c>
      <c r="W749" s="82">
        <v>3.13</v>
      </c>
      <c r="X749" s="82">
        <v>4.8899999999999997</v>
      </c>
      <c r="Y749" s="82">
        <v>4</v>
      </c>
      <c r="Z749" s="82">
        <v>1.77</v>
      </c>
      <c r="AA749" s="82">
        <v>0.13</v>
      </c>
      <c r="AB749" s="82">
        <v>1.03</v>
      </c>
      <c r="AC749" s="82">
        <v>3.53</v>
      </c>
      <c r="AD749" s="83">
        <v>379.36</v>
      </c>
    </row>
    <row r="750" spans="1:30">
      <c r="C750" s="81" t="s">
        <v>400</v>
      </c>
      <c r="D750" s="85">
        <v>11</v>
      </c>
      <c r="E750" s="85">
        <v>3</v>
      </c>
      <c r="F750" s="82">
        <v>0</v>
      </c>
      <c r="G750" s="82">
        <v>0</v>
      </c>
      <c r="H750" s="85">
        <v>1</v>
      </c>
      <c r="I750" s="85">
        <v>4.08</v>
      </c>
      <c r="J750" s="82">
        <v>1.02</v>
      </c>
      <c r="K750" s="85">
        <v>2.08</v>
      </c>
      <c r="L750" s="82">
        <v>2.33</v>
      </c>
      <c r="M750" s="82">
        <v>1.02</v>
      </c>
      <c r="N750" s="85">
        <v>2</v>
      </c>
      <c r="O750" s="82">
        <v>3.59</v>
      </c>
      <c r="P750" s="82">
        <v>1.97</v>
      </c>
      <c r="Q750" s="82">
        <v>3.2</v>
      </c>
      <c r="R750" s="82">
        <v>1.01</v>
      </c>
      <c r="S750" s="82">
        <v>0</v>
      </c>
      <c r="T750" s="82">
        <v>0</v>
      </c>
      <c r="U750" s="82">
        <v>2.48</v>
      </c>
      <c r="V750" s="82">
        <v>1.03</v>
      </c>
      <c r="W750" s="82">
        <v>0</v>
      </c>
      <c r="X750" s="82">
        <v>0</v>
      </c>
      <c r="Y750" s="82">
        <v>0</v>
      </c>
      <c r="Z750" s="82">
        <v>0</v>
      </c>
      <c r="AA750" s="82">
        <v>0</v>
      </c>
      <c r="AB750" s="82">
        <v>0</v>
      </c>
      <c r="AC750" s="82">
        <v>0</v>
      </c>
      <c r="AD750" s="83">
        <v>40.799999999999997</v>
      </c>
    </row>
    <row r="751" spans="1:30">
      <c r="C751" s="81" t="s">
        <v>34</v>
      </c>
      <c r="D751" s="85">
        <v>7</v>
      </c>
      <c r="E751" s="85">
        <v>29</v>
      </c>
      <c r="F751" s="85">
        <v>16.260000000000002</v>
      </c>
      <c r="G751" s="85">
        <v>32.590000000000003</v>
      </c>
      <c r="H751" s="85">
        <v>36.270000000000003</v>
      </c>
      <c r="I751" s="85">
        <v>36.130000000000003</v>
      </c>
      <c r="J751" s="82">
        <v>41.23</v>
      </c>
      <c r="K751" s="82">
        <v>31.37</v>
      </c>
      <c r="L751" s="82">
        <v>41.91</v>
      </c>
      <c r="M751" s="82">
        <v>45.1</v>
      </c>
      <c r="N751" s="82">
        <v>21.4</v>
      </c>
      <c r="O751" s="82">
        <v>26.62</v>
      </c>
      <c r="P751" s="82">
        <v>25.01</v>
      </c>
      <c r="Q751" s="82">
        <v>14.74</v>
      </c>
      <c r="R751" s="82">
        <v>22.66</v>
      </c>
      <c r="S751" s="82">
        <v>27.34</v>
      </c>
      <c r="T751" s="82">
        <v>25.33</v>
      </c>
      <c r="U751" s="82">
        <v>17.21</v>
      </c>
      <c r="V751" s="82">
        <v>4.8099999999999996</v>
      </c>
      <c r="W751" s="82">
        <v>53.44</v>
      </c>
      <c r="X751" s="82">
        <v>3.06</v>
      </c>
      <c r="Y751" s="82">
        <v>3.68</v>
      </c>
      <c r="Z751" s="82">
        <v>33.75</v>
      </c>
      <c r="AA751" s="82">
        <v>4.01</v>
      </c>
      <c r="AB751" s="82">
        <v>44.7</v>
      </c>
      <c r="AC751" s="82">
        <v>9.61</v>
      </c>
      <c r="AD751" s="83">
        <v>654.24</v>
      </c>
    </row>
    <row r="752" spans="1:30">
      <c r="C752" s="81" t="s">
        <v>41</v>
      </c>
      <c r="D752" s="85">
        <v>2</v>
      </c>
      <c r="E752" s="85">
        <v>9</v>
      </c>
      <c r="F752" s="85">
        <v>10</v>
      </c>
      <c r="G752" s="85">
        <v>1</v>
      </c>
      <c r="H752" s="85">
        <v>2.38</v>
      </c>
      <c r="I752" s="85">
        <v>12.6</v>
      </c>
      <c r="J752" s="82">
        <v>2.91</v>
      </c>
      <c r="K752" s="85">
        <v>15.82</v>
      </c>
      <c r="L752" s="82">
        <v>4.55</v>
      </c>
      <c r="M752" s="85">
        <v>4.3499999999999996</v>
      </c>
      <c r="N752" s="82">
        <v>3.96</v>
      </c>
      <c r="O752" s="82">
        <v>4.1399999999999997</v>
      </c>
      <c r="P752" s="82">
        <v>8.2200000000000006</v>
      </c>
      <c r="Q752" s="82">
        <v>5.69</v>
      </c>
      <c r="R752" s="82">
        <v>5.01</v>
      </c>
      <c r="S752" s="82">
        <v>2.13</v>
      </c>
      <c r="T752" s="82">
        <v>0.36</v>
      </c>
      <c r="U752" s="82">
        <v>0.98</v>
      </c>
      <c r="V752" s="82">
        <v>0.97</v>
      </c>
      <c r="W752" s="82">
        <v>0.56999999999999995</v>
      </c>
      <c r="X752" s="82">
        <v>0.25</v>
      </c>
      <c r="Y752" s="82">
        <v>0.23</v>
      </c>
      <c r="Z752" s="82">
        <v>0</v>
      </c>
      <c r="AA752" s="82">
        <v>0</v>
      </c>
      <c r="AB752" s="82">
        <v>0</v>
      </c>
      <c r="AC752" s="82">
        <v>0</v>
      </c>
      <c r="AD752" s="83">
        <v>97.13</v>
      </c>
    </row>
    <row r="753" spans="3:30">
      <c r="C753" s="81" t="s">
        <v>191</v>
      </c>
      <c r="D753" s="85">
        <v>1</v>
      </c>
      <c r="E753" s="85">
        <v>13</v>
      </c>
      <c r="F753" s="85">
        <v>14</v>
      </c>
      <c r="G753" s="82">
        <v>0</v>
      </c>
      <c r="H753" s="85">
        <v>1</v>
      </c>
      <c r="I753" s="85">
        <v>1</v>
      </c>
      <c r="J753" s="82">
        <v>0</v>
      </c>
      <c r="K753" s="82">
        <v>0</v>
      </c>
      <c r="L753" s="82">
        <v>0</v>
      </c>
      <c r="M753" s="82">
        <v>0</v>
      </c>
      <c r="N753" s="82">
        <v>1.06</v>
      </c>
      <c r="O753" s="82">
        <v>0</v>
      </c>
      <c r="P753" s="82">
        <v>0</v>
      </c>
      <c r="Q753" s="82">
        <v>0</v>
      </c>
      <c r="R753" s="82">
        <v>0</v>
      </c>
      <c r="S753" s="82">
        <v>0</v>
      </c>
      <c r="T753" s="82">
        <v>0</v>
      </c>
      <c r="U753" s="82">
        <v>0</v>
      </c>
      <c r="V753" s="82">
        <v>0</v>
      </c>
      <c r="W753" s="82">
        <v>0</v>
      </c>
      <c r="X753" s="82">
        <v>0</v>
      </c>
      <c r="Y753" s="82">
        <v>0</v>
      </c>
      <c r="Z753" s="82">
        <v>0</v>
      </c>
      <c r="AA753" s="82">
        <v>0</v>
      </c>
      <c r="AB753" s="82">
        <v>0</v>
      </c>
      <c r="AC753" s="82">
        <v>0</v>
      </c>
      <c r="AD753" s="83">
        <v>31.06</v>
      </c>
    </row>
    <row r="754" spans="3:30">
      <c r="C754" s="81" t="s">
        <v>470</v>
      </c>
      <c r="D754" s="85">
        <v>1</v>
      </c>
      <c r="E754" s="85">
        <v>10</v>
      </c>
      <c r="F754" s="85">
        <v>14</v>
      </c>
      <c r="G754" s="85">
        <v>9.83</v>
      </c>
      <c r="H754" s="85">
        <v>11.61</v>
      </c>
      <c r="I754" s="85">
        <v>15.14</v>
      </c>
      <c r="J754" s="82">
        <v>15.33</v>
      </c>
      <c r="K754" s="82">
        <v>9.2899999999999991</v>
      </c>
      <c r="L754" s="82">
        <v>19.72</v>
      </c>
      <c r="M754" s="82">
        <v>14.62</v>
      </c>
      <c r="N754" s="82">
        <v>9.75</v>
      </c>
      <c r="O754" s="82">
        <v>8.43</v>
      </c>
      <c r="P754" s="82">
        <v>10.119999999999999</v>
      </c>
      <c r="Q754" s="82">
        <v>10.7</v>
      </c>
      <c r="R754" s="82">
        <v>7.59</v>
      </c>
      <c r="S754" s="82">
        <v>4.37</v>
      </c>
      <c r="T754" s="82">
        <v>7.04</v>
      </c>
      <c r="U754" s="82">
        <v>2.1800000000000002</v>
      </c>
      <c r="V754" s="82">
        <v>1.94</v>
      </c>
      <c r="W754" s="82">
        <v>0.34</v>
      </c>
      <c r="X754" s="82">
        <v>5.32</v>
      </c>
      <c r="Y754" s="82">
        <v>0</v>
      </c>
      <c r="Z754" s="82">
        <v>0.34</v>
      </c>
      <c r="AA754" s="82">
        <v>0.4</v>
      </c>
      <c r="AB754" s="82">
        <v>0</v>
      </c>
      <c r="AC754" s="82">
        <v>0</v>
      </c>
      <c r="AD754" s="83">
        <v>189.05</v>
      </c>
    </row>
    <row r="755" spans="3:30">
      <c r="C755" s="81" t="s">
        <v>42</v>
      </c>
      <c r="D755" s="85">
        <v>1</v>
      </c>
      <c r="E755" s="82">
        <v>0</v>
      </c>
      <c r="F755" s="82">
        <v>0.35</v>
      </c>
      <c r="G755" s="85">
        <v>5.43</v>
      </c>
      <c r="H755" s="82">
        <v>0.01</v>
      </c>
      <c r="I755" s="82">
        <v>0.13</v>
      </c>
      <c r="J755" s="82">
        <v>0.31</v>
      </c>
      <c r="K755" s="82">
        <v>1.08</v>
      </c>
      <c r="L755" s="82">
        <v>0.21</v>
      </c>
      <c r="M755" s="82">
        <v>0.23</v>
      </c>
      <c r="N755" s="82">
        <v>0.33</v>
      </c>
      <c r="O755" s="82">
        <v>0.23</v>
      </c>
      <c r="P755" s="82">
        <v>0.02</v>
      </c>
      <c r="Q755" s="82">
        <v>0.06</v>
      </c>
      <c r="R755" s="82">
        <v>0</v>
      </c>
      <c r="S755" s="82">
        <v>0</v>
      </c>
      <c r="T755" s="82">
        <v>0</v>
      </c>
      <c r="U755" s="82">
        <v>0</v>
      </c>
      <c r="V755" s="82">
        <v>0</v>
      </c>
      <c r="W755" s="82">
        <v>0</v>
      </c>
      <c r="X755" s="82">
        <v>0</v>
      </c>
      <c r="Y755" s="82">
        <v>0</v>
      </c>
      <c r="Z755" s="82">
        <v>0</v>
      </c>
      <c r="AA755" s="82">
        <v>0</v>
      </c>
      <c r="AB755" s="82">
        <v>0</v>
      </c>
      <c r="AC755" s="82">
        <v>0</v>
      </c>
      <c r="AD755" s="83">
        <v>9.39</v>
      </c>
    </row>
    <row r="756" spans="3:30">
      <c r="C756" s="81" t="s">
        <v>410</v>
      </c>
      <c r="D756" s="82">
        <v>0</v>
      </c>
      <c r="E756" s="85">
        <v>1</v>
      </c>
      <c r="F756" s="82">
        <v>0</v>
      </c>
      <c r="G756" s="85">
        <v>1</v>
      </c>
      <c r="H756" s="82">
        <v>1.86</v>
      </c>
      <c r="I756" s="82">
        <v>1.85</v>
      </c>
      <c r="J756" s="82">
        <v>0</v>
      </c>
      <c r="K756" s="82">
        <v>0.01</v>
      </c>
      <c r="L756" s="82">
        <v>0.82</v>
      </c>
      <c r="M756" s="82">
        <v>0</v>
      </c>
      <c r="N756" s="82">
        <v>0</v>
      </c>
      <c r="O756" s="82">
        <v>0</v>
      </c>
      <c r="P756" s="82">
        <v>0</v>
      </c>
      <c r="Q756" s="82">
        <v>0</v>
      </c>
      <c r="R756" s="82">
        <v>1.1599999999999999</v>
      </c>
      <c r="S756" s="82">
        <v>0</v>
      </c>
      <c r="T756" s="82">
        <v>0</v>
      </c>
      <c r="U756" s="82">
        <v>0.17</v>
      </c>
      <c r="V756" s="82">
        <v>0</v>
      </c>
      <c r="W756" s="82">
        <v>0</v>
      </c>
      <c r="X756" s="82">
        <v>0</v>
      </c>
      <c r="Y756" s="82">
        <v>0.1</v>
      </c>
      <c r="Z756" s="82">
        <v>0</v>
      </c>
      <c r="AA756" s="82">
        <v>0</v>
      </c>
      <c r="AB756" s="82">
        <v>0</v>
      </c>
      <c r="AC756" s="82">
        <v>0</v>
      </c>
      <c r="AD756" s="83">
        <v>7.98</v>
      </c>
    </row>
    <row r="757" spans="3:30">
      <c r="C757" s="81" t="s">
        <v>39</v>
      </c>
      <c r="D757" s="82">
        <v>0</v>
      </c>
      <c r="E757" s="82">
        <v>0</v>
      </c>
      <c r="F757" s="85">
        <v>2</v>
      </c>
      <c r="G757" s="85">
        <v>19.89</v>
      </c>
      <c r="H757" s="82">
        <v>13.21</v>
      </c>
      <c r="I757" s="85">
        <v>14.31</v>
      </c>
      <c r="J757" s="85">
        <v>17.93</v>
      </c>
      <c r="K757" s="82">
        <v>18.28</v>
      </c>
      <c r="L757" s="82">
        <v>7.08</v>
      </c>
      <c r="M757" s="82">
        <v>6.5</v>
      </c>
      <c r="N757" s="82">
        <v>11.1</v>
      </c>
      <c r="O757" s="82">
        <v>12.72</v>
      </c>
      <c r="P757" s="82">
        <v>7.89</v>
      </c>
      <c r="Q757" s="82">
        <v>0.91</v>
      </c>
      <c r="R757" s="82">
        <v>3.84</v>
      </c>
      <c r="S757" s="82">
        <v>0</v>
      </c>
      <c r="T757" s="82">
        <v>0.21</v>
      </c>
      <c r="U757" s="82">
        <v>0</v>
      </c>
      <c r="V757" s="82">
        <v>0</v>
      </c>
      <c r="W757" s="82">
        <v>0</v>
      </c>
      <c r="X757" s="82">
        <v>0</v>
      </c>
      <c r="Y757" s="82">
        <v>0</v>
      </c>
      <c r="Z757" s="82">
        <v>0</v>
      </c>
      <c r="AA757" s="82">
        <v>0</v>
      </c>
      <c r="AB757" s="82">
        <v>0</v>
      </c>
      <c r="AC757" s="82">
        <v>0</v>
      </c>
      <c r="AD757" s="83">
        <v>135.87</v>
      </c>
    </row>
    <row r="758" spans="3:30">
      <c r="C758" s="81" t="s">
        <v>498</v>
      </c>
      <c r="D758" s="82">
        <v>0</v>
      </c>
      <c r="E758" s="82">
        <v>0</v>
      </c>
      <c r="F758" s="82">
        <v>1.25</v>
      </c>
      <c r="G758" s="82">
        <v>0</v>
      </c>
      <c r="H758" s="82">
        <v>0</v>
      </c>
      <c r="I758" s="82">
        <v>0</v>
      </c>
      <c r="J758" s="82">
        <v>0</v>
      </c>
      <c r="K758" s="82">
        <v>2.69</v>
      </c>
      <c r="L758" s="82">
        <v>0</v>
      </c>
      <c r="M758" s="82">
        <v>0</v>
      </c>
      <c r="N758" s="82">
        <v>0</v>
      </c>
      <c r="O758" s="82">
        <v>0</v>
      </c>
      <c r="P758" s="82">
        <v>0</v>
      </c>
      <c r="Q758" s="82">
        <v>0</v>
      </c>
      <c r="R758" s="82">
        <v>0</v>
      </c>
      <c r="S758" s="82">
        <v>0</v>
      </c>
      <c r="T758" s="82">
        <v>0.13</v>
      </c>
      <c r="U758" s="82">
        <v>0</v>
      </c>
      <c r="V758" s="82">
        <v>0</v>
      </c>
      <c r="W758" s="82">
        <v>0</v>
      </c>
      <c r="X758" s="82">
        <v>0.02</v>
      </c>
      <c r="Y758" s="82">
        <v>0</v>
      </c>
      <c r="Z758" s="82">
        <v>0</v>
      </c>
      <c r="AA758" s="82">
        <v>0</v>
      </c>
      <c r="AB758" s="82">
        <v>0</v>
      </c>
      <c r="AC758" s="82">
        <v>0</v>
      </c>
      <c r="AD758" s="83">
        <v>4.0999999999999996</v>
      </c>
    </row>
    <row r="759" spans="3:30">
      <c r="C759" s="81" t="s">
        <v>497</v>
      </c>
      <c r="D759" s="82">
        <v>0</v>
      </c>
      <c r="E759" s="82">
        <v>0</v>
      </c>
      <c r="F759" s="82">
        <v>0</v>
      </c>
      <c r="G759" s="82">
        <v>0</v>
      </c>
      <c r="H759" s="82">
        <v>0</v>
      </c>
      <c r="I759" s="82">
        <v>0</v>
      </c>
      <c r="J759" s="82">
        <v>0</v>
      </c>
      <c r="K759" s="82">
        <v>4.62</v>
      </c>
      <c r="L759" s="82">
        <v>0</v>
      </c>
      <c r="M759" s="82">
        <v>0</v>
      </c>
      <c r="N759" s="82">
        <v>0</v>
      </c>
      <c r="O759" s="82">
        <v>0</v>
      </c>
      <c r="P759" s="82">
        <v>0</v>
      </c>
      <c r="Q759" s="82">
        <v>0</v>
      </c>
      <c r="R759" s="82">
        <v>0</v>
      </c>
      <c r="S759" s="82">
        <v>0</v>
      </c>
      <c r="T759" s="82">
        <v>0.01</v>
      </c>
      <c r="U759" s="82">
        <v>0</v>
      </c>
      <c r="V759" s="82">
        <v>0</v>
      </c>
      <c r="W759" s="82">
        <v>0</v>
      </c>
      <c r="X759" s="82">
        <v>0</v>
      </c>
      <c r="Y759" s="82">
        <v>0</v>
      </c>
      <c r="Z759" s="82">
        <v>0</v>
      </c>
      <c r="AA759" s="82">
        <v>0</v>
      </c>
      <c r="AB759" s="82">
        <v>0</v>
      </c>
      <c r="AC759" s="82">
        <v>0</v>
      </c>
      <c r="AD759" s="83">
        <v>4.63</v>
      </c>
    </row>
    <row r="760" spans="3:30">
      <c r="C760" s="81" t="s">
        <v>607</v>
      </c>
      <c r="D760" s="82">
        <v>0</v>
      </c>
      <c r="E760" s="82">
        <v>0</v>
      </c>
      <c r="F760" s="82">
        <v>0</v>
      </c>
      <c r="G760" s="85">
        <v>3</v>
      </c>
      <c r="H760" s="82">
        <v>0</v>
      </c>
      <c r="I760" s="82">
        <v>0</v>
      </c>
      <c r="J760" s="82">
        <v>0</v>
      </c>
      <c r="K760" s="82">
        <v>0</v>
      </c>
      <c r="L760" s="82">
        <v>0</v>
      </c>
      <c r="M760" s="82">
        <v>0</v>
      </c>
      <c r="N760" s="82">
        <v>0</v>
      </c>
      <c r="O760" s="82">
        <v>0</v>
      </c>
      <c r="P760" s="82">
        <v>0</v>
      </c>
      <c r="Q760" s="82">
        <v>0</v>
      </c>
      <c r="R760" s="82">
        <v>0</v>
      </c>
      <c r="S760" s="82">
        <v>0</v>
      </c>
      <c r="T760" s="82">
        <v>0</v>
      </c>
      <c r="U760" s="82">
        <v>0</v>
      </c>
      <c r="V760" s="82">
        <v>0</v>
      </c>
      <c r="W760" s="82">
        <v>0</v>
      </c>
      <c r="X760" s="82">
        <v>0</v>
      </c>
      <c r="Y760" s="82">
        <v>0</v>
      </c>
      <c r="Z760" s="82">
        <v>0</v>
      </c>
      <c r="AA760" s="82">
        <v>0</v>
      </c>
      <c r="AB760" s="82">
        <v>0</v>
      </c>
      <c r="AC760" s="82">
        <v>0</v>
      </c>
      <c r="AD760" s="83">
        <v>3</v>
      </c>
    </row>
    <row r="761" spans="3:30">
      <c r="C761" s="81" t="s">
        <v>402</v>
      </c>
      <c r="D761" s="82">
        <v>0</v>
      </c>
      <c r="E761" s="82">
        <v>0</v>
      </c>
      <c r="F761" s="82">
        <v>0</v>
      </c>
      <c r="G761" s="82">
        <v>0</v>
      </c>
      <c r="H761" s="82">
        <v>0</v>
      </c>
      <c r="I761" s="82">
        <v>0</v>
      </c>
      <c r="J761" s="82">
        <v>0.04</v>
      </c>
      <c r="K761" s="82">
        <v>0</v>
      </c>
      <c r="L761" s="82">
        <v>0.01</v>
      </c>
      <c r="M761" s="82">
        <v>0.21</v>
      </c>
      <c r="N761" s="82">
        <v>0</v>
      </c>
      <c r="O761" s="82">
        <v>0</v>
      </c>
      <c r="P761" s="82">
        <v>0.22</v>
      </c>
      <c r="Q761" s="82">
        <v>0</v>
      </c>
      <c r="R761" s="82">
        <v>0</v>
      </c>
      <c r="S761" s="82">
        <v>0</v>
      </c>
      <c r="T761" s="82">
        <v>0</v>
      </c>
      <c r="U761" s="82">
        <v>0</v>
      </c>
      <c r="V761" s="82">
        <v>0</v>
      </c>
      <c r="W761" s="82">
        <v>0</v>
      </c>
      <c r="X761" s="82">
        <v>0</v>
      </c>
      <c r="Y761" s="82">
        <v>0</v>
      </c>
      <c r="Z761" s="82">
        <v>0</v>
      </c>
      <c r="AA761" s="82">
        <v>0</v>
      </c>
      <c r="AB761" s="82">
        <v>0.02</v>
      </c>
      <c r="AC761" s="82">
        <v>0</v>
      </c>
      <c r="AD761" s="83">
        <v>0.5</v>
      </c>
    </row>
    <row r="762" spans="3:30">
      <c r="C762" s="81" t="s">
        <v>345</v>
      </c>
      <c r="D762" s="82">
        <v>0</v>
      </c>
      <c r="E762" s="82">
        <v>0</v>
      </c>
      <c r="F762" s="82">
        <v>0</v>
      </c>
      <c r="G762" s="82">
        <v>1.03</v>
      </c>
      <c r="H762" s="82">
        <v>0</v>
      </c>
      <c r="I762" s="82">
        <v>0</v>
      </c>
      <c r="J762" s="82">
        <v>1.61</v>
      </c>
      <c r="K762" s="82">
        <v>0.21</v>
      </c>
      <c r="L762" s="82">
        <v>5.25</v>
      </c>
      <c r="M762" s="82">
        <v>0.37</v>
      </c>
      <c r="N762" s="82">
        <v>1.19</v>
      </c>
      <c r="O762" s="82">
        <v>0</v>
      </c>
      <c r="P762" s="82">
        <v>0.24</v>
      </c>
      <c r="Q762" s="82">
        <v>17.36</v>
      </c>
      <c r="R762" s="82">
        <v>0</v>
      </c>
      <c r="S762" s="82">
        <v>0.36</v>
      </c>
      <c r="T762" s="82">
        <v>0</v>
      </c>
      <c r="U762" s="82">
        <v>0.56000000000000005</v>
      </c>
      <c r="V762" s="82">
        <v>0</v>
      </c>
      <c r="W762" s="82">
        <v>0</v>
      </c>
      <c r="X762" s="82">
        <v>12.46</v>
      </c>
      <c r="Y762" s="82">
        <v>0</v>
      </c>
      <c r="Z762" s="82">
        <v>0</v>
      </c>
      <c r="AA762" s="82">
        <v>0</v>
      </c>
      <c r="AB762" s="82">
        <v>0</v>
      </c>
      <c r="AC762" s="82">
        <v>0</v>
      </c>
      <c r="AD762" s="83">
        <v>40.64</v>
      </c>
    </row>
    <row r="763" spans="3:30">
      <c r="C763" s="81" t="s">
        <v>542</v>
      </c>
      <c r="D763" s="82">
        <v>0</v>
      </c>
      <c r="E763" s="82">
        <v>0</v>
      </c>
      <c r="F763" s="82">
        <v>0</v>
      </c>
      <c r="G763" s="82">
        <v>0</v>
      </c>
      <c r="H763" s="82">
        <v>0</v>
      </c>
      <c r="I763" s="82">
        <v>0</v>
      </c>
      <c r="J763" s="82">
        <v>0</v>
      </c>
      <c r="K763" s="82">
        <v>0</v>
      </c>
      <c r="L763" s="82">
        <v>0</v>
      </c>
      <c r="M763" s="82">
        <v>0</v>
      </c>
      <c r="N763" s="82">
        <v>0</v>
      </c>
      <c r="O763" s="82">
        <v>0</v>
      </c>
      <c r="P763" s="82">
        <v>3.74</v>
      </c>
      <c r="Q763" s="82">
        <v>0</v>
      </c>
      <c r="R763" s="82">
        <v>0</v>
      </c>
      <c r="S763" s="82">
        <v>0</v>
      </c>
      <c r="T763" s="82">
        <v>0</v>
      </c>
      <c r="U763" s="82">
        <v>0</v>
      </c>
      <c r="V763" s="82">
        <v>0</v>
      </c>
      <c r="W763" s="82">
        <v>0</v>
      </c>
      <c r="X763" s="82">
        <v>0</v>
      </c>
      <c r="Y763" s="82">
        <v>0</v>
      </c>
      <c r="Z763" s="82">
        <v>0</v>
      </c>
      <c r="AA763" s="82">
        <v>0</v>
      </c>
      <c r="AB763" s="82">
        <v>0</v>
      </c>
      <c r="AC763" s="82">
        <v>0</v>
      </c>
      <c r="AD763" s="83">
        <v>3.74</v>
      </c>
    </row>
    <row r="764" spans="3:30">
      <c r="C764" s="81" t="s">
        <v>401</v>
      </c>
      <c r="D764" s="82">
        <v>0</v>
      </c>
      <c r="E764" s="82">
        <v>0</v>
      </c>
      <c r="F764" s="82">
        <v>0</v>
      </c>
      <c r="G764" s="82">
        <v>0</v>
      </c>
      <c r="H764" s="82">
        <v>0</v>
      </c>
      <c r="I764" s="82">
        <v>0</v>
      </c>
      <c r="J764" s="82">
        <v>0</v>
      </c>
      <c r="K764" s="82">
        <v>0</v>
      </c>
      <c r="L764" s="82">
        <v>0.02</v>
      </c>
      <c r="M764" s="82">
        <v>0.01</v>
      </c>
      <c r="N764" s="82">
        <v>0.04</v>
      </c>
      <c r="O764" s="82">
        <v>0</v>
      </c>
      <c r="P764" s="82">
        <v>0.03</v>
      </c>
      <c r="Q764" s="82">
        <v>0</v>
      </c>
      <c r="R764" s="82">
        <v>0</v>
      </c>
      <c r="S764" s="82">
        <v>0</v>
      </c>
      <c r="T764" s="82">
        <v>0</v>
      </c>
      <c r="U764" s="82">
        <v>0</v>
      </c>
      <c r="V764" s="82">
        <v>0</v>
      </c>
      <c r="W764" s="82">
        <v>0</v>
      </c>
      <c r="X764" s="82">
        <v>0</v>
      </c>
      <c r="Y764" s="82">
        <v>0</v>
      </c>
      <c r="Z764" s="82">
        <v>0</v>
      </c>
      <c r="AA764" s="82">
        <v>0</v>
      </c>
      <c r="AB764" s="82">
        <v>0</v>
      </c>
      <c r="AC764" s="82">
        <v>0</v>
      </c>
      <c r="AD764" s="83">
        <v>0.08</v>
      </c>
    </row>
    <row r="765" spans="3:30">
      <c r="C765" s="84" t="s">
        <v>38</v>
      </c>
      <c r="D765" s="83">
        <v>88</v>
      </c>
      <c r="E765" s="83">
        <v>87</v>
      </c>
      <c r="F765" s="83">
        <v>158.59</v>
      </c>
      <c r="G765" s="83">
        <v>226.4</v>
      </c>
      <c r="H765" s="83">
        <v>137.13999999999999</v>
      </c>
      <c r="I765" s="83">
        <v>181.31</v>
      </c>
      <c r="J765" s="83">
        <v>177.91</v>
      </c>
      <c r="K765" s="83">
        <v>159.87</v>
      </c>
      <c r="L765" s="83">
        <v>177.48</v>
      </c>
      <c r="M765" s="83">
        <v>193.6</v>
      </c>
      <c r="N765" s="83">
        <v>88.39</v>
      </c>
      <c r="O765" s="83">
        <v>122.76</v>
      </c>
      <c r="P765" s="83">
        <v>108.88</v>
      </c>
      <c r="Q765" s="83">
        <v>91.16</v>
      </c>
      <c r="R765" s="83">
        <v>84.6</v>
      </c>
      <c r="S765" s="83">
        <v>76.89</v>
      </c>
      <c r="T765" s="83">
        <v>55.5</v>
      </c>
      <c r="U765" s="83">
        <v>34.49</v>
      </c>
      <c r="V765" s="83">
        <v>24.82</v>
      </c>
      <c r="W765" s="83">
        <v>68.86</v>
      </c>
      <c r="X765" s="83">
        <v>27.32</v>
      </c>
      <c r="Y765" s="83">
        <v>10.7</v>
      </c>
      <c r="Z765" s="83">
        <v>38.86</v>
      </c>
      <c r="AA765" s="83">
        <v>9.5500000000000007</v>
      </c>
      <c r="AB765" s="83">
        <v>45.74</v>
      </c>
      <c r="AC765" s="83">
        <v>17.27</v>
      </c>
      <c r="AD765" s="83">
        <v>2493.13</v>
      </c>
    </row>
    <row r="766" spans="3:30">
      <c r="D766" s="55">
        <f>D748+D754</f>
        <v>47</v>
      </c>
      <c r="E766" s="55">
        <f t="shared" ref="E766:AD766" si="34">E748+E754</f>
        <v>29</v>
      </c>
      <c r="F766" s="55">
        <f t="shared" si="34"/>
        <v>45.71</v>
      </c>
      <c r="G766" s="55">
        <f t="shared" si="34"/>
        <v>136.77000000000001</v>
      </c>
      <c r="H766" s="55">
        <f t="shared" si="34"/>
        <v>46.81</v>
      </c>
      <c r="I766" s="55">
        <f t="shared" si="34"/>
        <v>72.14</v>
      </c>
      <c r="J766" s="55">
        <f t="shared" si="34"/>
        <v>77.150000000000006</v>
      </c>
      <c r="K766" s="55">
        <f t="shared" si="34"/>
        <v>72.31</v>
      </c>
      <c r="L766" s="55">
        <f t="shared" si="34"/>
        <v>102.01</v>
      </c>
      <c r="M766" s="55">
        <f t="shared" si="34"/>
        <v>122.37</v>
      </c>
      <c r="N766" s="55">
        <f t="shared" si="34"/>
        <v>37.04</v>
      </c>
      <c r="O766" s="55">
        <f t="shared" si="34"/>
        <v>64.27000000000001</v>
      </c>
      <c r="P766" s="55">
        <f t="shared" si="34"/>
        <v>40.53</v>
      </c>
      <c r="Q766" s="55">
        <f t="shared" si="34"/>
        <v>37.43</v>
      </c>
      <c r="R766" s="55">
        <f t="shared" si="34"/>
        <v>43.230000000000004</v>
      </c>
      <c r="S766" s="55">
        <f t="shared" si="34"/>
        <v>22.51</v>
      </c>
      <c r="T766" s="55">
        <f t="shared" si="34"/>
        <v>25.669999999999998</v>
      </c>
      <c r="U766" s="55">
        <f t="shared" si="34"/>
        <v>11.78</v>
      </c>
      <c r="V766" s="55">
        <f t="shared" si="34"/>
        <v>12.95</v>
      </c>
      <c r="W766" s="55">
        <f t="shared" si="34"/>
        <v>11.72</v>
      </c>
      <c r="X766" s="55">
        <f t="shared" si="34"/>
        <v>6.65</v>
      </c>
      <c r="Y766" s="55">
        <f t="shared" si="34"/>
        <v>2.69</v>
      </c>
      <c r="Z766" s="55">
        <f t="shared" si="34"/>
        <v>3.3499999999999996</v>
      </c>
      <c r="AA766" s="55">
        <f t="shared" si="34"/>
        <v>5.41</v>
      </c>
      <c r="AB766" s="55">
        <f t="shared" si="34"/>
        <v>0</v>
      </c>
      <c r="AC766" s="55">
        <f t="shared" si="34"/>
        <v>4.13</v>
      </c>
      <c r="AD766" s="55">
        <f t="shared" si="34"/>
        <v>1080.6099999999999</v>
      </c>
    </row>
    <row r="769" spans="1:30" ht="12.75">
      <c r="C769" s="418" t="s">
        <v>37</v>
      </c>
      <c r="D769" s="363">
        <v>202220</v>
      </c>
      <c r="E769" s="363">
        <v>202221</v>
      </c>
      <c r="F769" s="363">
        <v>202222</v>
      </c>
      <c r="G769" s="363">
        <v>202223</v>
      </c>
      <c r="H769" s="363">
        <v>202224</v>
      </c>
      <c r="I769" s="363">
        <v>202225</v>
      </c>
      <c r="J769" s="363">
        <v>202226</v>
      </c>
      <c r="K769" s="363">
        <v>202227</v>
      </c>
      <c r="L769" s="363">
        <v>202228</v>
      </c>
      <c r="M769" s="363">
        <v>202229</v>
      </c>
      <c r="N769" s="363">
        <v>202230</v>
      </c>
      <c r="O769" s="363">
        <v>202231</v>
      </c>
      <c r="P769" s="363">
        <v>202232</v>
      </c>
      <c r="Q769" s="363">
        <v>202233</v>
      </c>
      <c r="R769" s="363">
        <v>202234</v>
      </c>
      <c r="S769" s="363">
        <v>202235</v>
      </c>
      <c r="T769" s="363">
        <v>202236</v>
      </c>
      <c r="U769" s="363">
        <v>202237</v>
      </c>
      <c r="V769" s="363">
        <v>202238</v>
      </c>
      <c r="W769" s="363">
        <v>202239</v>
      </c>
      <c r="X769" s="363">
        <v>202240</v>
      </c>
      <c r="Y769" s="363">
        <v>202241</v>
      </c>
      <c r="Z769" s="363">
        <v>202242</v>
      </c>
      <c r="AA769" s="363">
        <v>202243</v>
      </c>
      <c r="AB769" s="363">
        <v>202244</v>
      </c>
      <c r="AC769" s="363">
        <v>202245</v>
      </c>
      <c r="AD769" s="418" t="s">
        <v>38</v>
      </c>
    </row>
    <row r="770" spans="1:30" ht="12.75">
      <c r="A770" s="113">
        <v>44727</v>
      </c>
      <c r="C770" s="419"/>
      <c r="D770" s="112">
        <v>44723</v>
      </c>
      <c r="E770" s="112">
        <v>44730</v>
      </c>
      <c r="F770" s="112">
        <v>44737</v>
      </c>
      <c r="G770" s="112">
        <v>44744</v>
      </c>
      <c r="H770" s="112">
        <v>44751</v>
      </c>
      <c r="I770" s="112">
        <v>44758</v>
      </c>
      <c r="J770" s="112">
        <v>44765</v>
      </c>
      <c r="K770" s="112">
        <v>44772</v>
      </c>
      <c r="L770" s="112">
        <v>44779</v>
      </c>
      <c r="M770" s="112">
        <v>44786</v>
      </c>
      <c r="N770" s="112">
        <v>44793</v>
      </c>
      <c r="O770" s="112">
        <v>44800</v>
      </c>
      <c r="P770" s="112">
        <v>44807</v>
      </c>
      <c r="Q770" s="112">
        <v>44814</v>
      </c>
      <c r="R770" s="112">
        <v>44821</v>
      </c>
      <c r="S770" s="112">
        <v>44828</v>
      </c>
      <c r="T770" s="112">
        <v>44835</v>
      </c>
      <c r="U770" s="112">
        <v>44842</v>
      </c>
      <c r="V770" s="112">
        <v>44849</v>
      </c>
      <c r="W770" s="112">
        <v>44856</v>
      </c>
      <c r="X770" s="112">
        <v>44863</v>
      </c>
      <c r="Y770" s="112">
        <v>44870</v>
      </c>
      <c r="Z770" s="112">
        <v>44877</v>
      </c>
      <c r="AA770" s="112">
        <v>44884</v>
      </c>
      <c r="AB770" s="112">
        <v>44891</v>
      </c>
      <c r="AC770" s="112">
        <v>44898</v>
      </c>
      <c r="AD770" s="419"/>
    </row>
    <row r="771" spans="1:30">
      <c r="C771" s="81" t="s">
        <v>338</v>
      </c>
      <c r="D771" s="85">
        <v>26</v>
      </c>
      <c r="E771" s="85">
        <v>21</v>
      </c>
      <c r="F771" s="85">
        <v>42.59</v>
      </c>
      <c r="G771" s="85">
        <v>53.66</v>
      </c>
      <c r="H771" s="85">
        <v>93.02</v>
      </c>
      <c r="I771" s="85">
        <v>41.47</v>
      </c>
      <c r="J771" s="85">
        <v>67.180000000000007</v>
      </c>
      <c r="K771" s="85">
        <v>49.27</v>
      </c>
      <c r="L771" s="82">
        <v>21.55</v>
      </c>
      <c r="M771" s="82">
        <v>62.14</v>
      </c>
      <c r="N771" s="82">
        <v>31.85</v>
      </c>
      <c r="O771" s="82">
        <v>43.83</v>
      </c>
      <c r="P771" s="82">
        <v>30.98</v>
      </c>
      <c r="Q771" s="82">
        <v>20.3</v>
      </c>
      <c r="R771" s="82">
        <v>23.72</v>
      </c>
      <c r="S771" s="82">
        <v>12.54</v>
      </c>
      <c r="T771" s="82">
        <v>7.06</v>
      </c>
      <c r="U771" s="82">
        <v>11.25</v>
      </c>
      <c r="V771" s="82">
        <v>8.58</v>
      </c>
      <c r="W771" s="82">
        <v>13.57</v>
      </c>
      <c r="X771" s="82">
        <v>9.09</v>
      </c>
      <c r="Y771" s="82">
        <v>10.89</v>
      </c>
      <c r="Z771" s="82">
        <v>3.38</v>
      </c>
      <c r="AA771" s="82">
        <v>0.57999999999999996</v>
      </c>
      <c r="AB771" s="82">
        <v>0</v>
      </c>
      <c r="AC771" s="82">
        <v>0</v>
      </c>
      <c r="AD771" s="83">
        <v>705.48</v>
      </c>
    </row>
    <row r="772" spans="1:30">
      <c r="C772" s="81" t="s">
        <v>34</v>
      </c>
      <c r="D772" s="85">
        <v>21</v>
      </c>
      <c r="E772" s="85">
        <v>31</v>
      </c>
      <c r="F772" s="85">
        <v>39.090000000000003</v>
      </c>
      <c r="G772" s="85">
        <v>42.33</v>
      </c>
      <c r="H772" s="85">
        <v>69.150000000000006</v>
      </c>
      <c r="I772" s="85">
        <v>44.55</v>
      </c>
      <c r="J772" s="82">
        <v>25.87</v>
      </c>
      <c r="K772" s="82">
        <v>34.39</v>
      </c>
      <c r="L772" s="82">
        <v>17.43</v>
      </c>
      <c r="M772" s="82">
        <v>19.54</v>
      </c>
      <c r="N772" s="82">
        <v>43.95</v>
      </c>
      <c r="O772" s="82">
        <v>37.1</v>
      </c>
      <c r="P772" s="82">
        <v>26.69</v>
      </c>
      <c r="Q772" s="82">
        <v>18.149999999999999</v>
      </c>
      <c r="R772" s="82">
        <v>57.34</v>
      </c>
      <c r="S772" s="82">
        <v>18.25</v>
      </c>
      <c r="T772" s="82">
        <v>7.03</v>
      </c>
      <c r="U772" s="82">
        <v>37.659999999999997</v>
      </c>
      <c r="V772" s="82">
        <v>12.07</v>
      </c>
      <c r="W772" s="82">
        <v>42.54</v>
      </c>
      <c r="X772" s="82">
        <v>13.53</v>
      </c>
      <c r="Y772" s="82">
        <v>12.35</v>
      </c>
      <c r="Z772" s="82">
        <v>1.31</v>
      </c>
      <c r="AA772" s="82">
        <v>1.19</v>
      </c>
      <c r="AB772" s="82">
        <v>8.51</v>
      </c>
      <c r="AC772" s="82">
        <v>1.35</v>
      </c>
      <c r="AD772" s="83">
        <v>683.36</v>
      </c>
    </row>
    <row r="773" spans="1:30">
      <c r="C773" s="81" t="s">
        <v>40</v>
      </c>
      <c r="D773" s="85">
        <v>18</v>
      </c>
      <c r="E773" s="85">
        <v>34</v>
      </c>
      <c r="F773" s="85">
        <v>17</v>
      </c>
      <c r="G773" s="85">
        <v>21.96</v>
      </c>
      <c r="H773" s="85">
        <v>22.67</v>
      </c>
      <c r="I773" s="85">
        <v>26.1</v>
      </c>
      <c r="J773" s="85">
        <v>28.21</v>
      </c>
      <c r="K773" s="82">
        <v>17.37</v>
      </c>
      <c r="L773" s="82">
        <v>9.81</v>
      </c>
      <c r="M773" s="82">
        <v>12.7</v>
      </c>
      <c r="N773" s="82">
        <v>16.850000000000001</v>
      </c>
      <c r="O773" s="82">
        <v>5.67</v>
      </c>
      <c r="P773" s="82">
        <v>2.46</v>
      </c>
      <c r="Q773" s="82">
        <v>5.92</v>
      </c>
      <c r="R773" s="82">
        <v>5.19</v>
      </c>
      <c r="S773" s="82">
        <v>3.82</v>
      </c>
      <c r="T773" s="82">
        <v>4.63</v>
      </c>
      <c r="U773" s="82">
        <v>2.42</v>
      </c>
      <c r="V773" s="82">
        <v>3.19</v>
      </c>
      <c r="W773" s="82">
        <v>2.15</v>
      </c>
      <c r="X773" s="82">
        <v>3.9</v>
      </c>
      <c r="Y773" s="82">
        <v>1.1299999999999999</v>
      </c>
      <c r="Z773" s="82">
        <v>0.32</v>
      </c>
      <c r="AA773" s="82">
        <v>3.52</v>
      </c>
      <c r="AB773" s="82">
        <v>0</v>
      </c>
      <c r="AC773" s="82">
        <v>0</v>
      </c>
      <c r="AD773" s="83">
        <v>268.99</v>
      </c>
    </row>
    <row r="774" spans="1:30">
      <c r="C774" s="81" t="s">
        <v>41</v>
      </c>
      <c r="D774" s="85">
        <v>14</v>
      </c>
      <c r="E774" s="85">
        <v>6</v>
      </c>
      <c r="F774" s="85">
        <v>16.54</v>
      </c>
      <c r="G774" s="85">
        <v>10.41</v>
      </c>
      <c r="H774" s="85">
        <v>4.82</v>
      </c>
      <c r="I774" s="82">
        <v>4.47</v>
      </c>
      <c r="J774" s="82">
        <v>10.61</v>
      </c>
      <c r="K774" s="82">
        <v>6.29</v>
      </c>
      <c r="L774" s="82">
        <v>8.94</v>
      </c>
      <c r="M774" s="82">
        <v>4.05</v>
      </c>
      <c r="N774" s="82">
        <v>4.6500000000000004</v>
      </c>
      <c r="O774" s="82">
        <v>2.16</v>
      </c>
      <c r="P774" s="82">
        <v>7.94</v>
      </c>
      <c r="Q774" s="82">
        <v>2.41</v>
      </c>
      <c r="R774" s="82">
        <v>2.4700000000000002</v>
      </c>
      <c r="S774" s="82">
        <v>0.42</v>
      </c>
      <c r="T774" s="82">
        <v>0.23</v>
      </c>
      <c r="U774" s="82">
        <v>0</v>
      </c>
      <c r="V774" s="82">
        <v>0</v>
      </c>
      <c r="W774" s="82">
        <v>0</v>
      </c>
      <c r="X774" s="82">
        <v>0</v>
      </c>
      <c r="Y774" s="82">
        <v>0</v>
      </c>
      <c r="Z774" s="82">
        <v>0</v>
      </c>
      <c r="AA774" s="82">
        <v>0</v>
      </c>
      <c r="AB774" s="82">
        <v>0</v>
      </c>
      <c r="AC774" s="82">
        <v>0</v>
      </c>
      <c r="AD774" s="83">
        <v>106.41</v>
      </c>
    </row>
    <row r="775" spans="1:30">
      <c r="C775" s="81" t="s">
        <v>39</v>
      </c>
      <c r="D775" s="85">
        <v>13</v>
      </c>
      <c r="E775" s="85">
        <v>16</v>
      </c>
      <c r="F775" s="85">
        <v>6.8</v>
      </c>
      <c r="G775" s="85">
        <v>8.2200000000000006</v>
      </c>
      <c r="H775" s="82">
        <v>4.38</v>
      </c>
      <c r="I775" s="82">
        <v>0.12</v>
      </c>
      <c r="J775" s="82">
        <v>10.78</v>
      </c>
      <c r="K775" s="82">
        <v>12.77</v>
      </c>
      <c r="L775" s="82">
        <v>4.63</v>
      </c>
      <c r="M775" s="82">
        <v>6.62</v>
      </c>
      <c r="N775" s="82">
        <v>6.02</v>
      </c>
      <c r="O775" s="82">
        <v>5.21</v>
      </c>
      <c r="P775" s="82">
        <v>4.78</v>
      </c>
      <c r="Q775" s="82">
        <v>3.9</v>
      </c>
      <c r="R775" s="82">
        <v>1.59</v>
      </c>
      <c r="S775" s="82">
        <v>3.79</v>
      </c>
      <c r="T775" s="82">
        <v>4.0599999999999996</v>
      </c>
      <c r="U775" s="82">
        <v>0.63</v>
      </c>
      <c r="V775" s="82">
        <v>0.27</v>
      </c>
      <c r="W775" s="82">
        <v>0</v>
      </c>
      <c r="X775" s="82">
        <v>0</v>
      </c>
      <c r="Y775" s="82">
        <v>0</v>
      </c>
      <c r="Z775" s="82">
        <v>0</v>
      </c>
      <c r="AA775" s="82">
        <v>0</v>
      </c>
      <c r="AB775" s="82">
        <v>0</v>
      </c>
      <c r="AC775" s="82">
        <v>0</v>
      </c>
      <c r="AD775" s="83">
        <v>113.58</v>
      </c>
    </row>
    <row r="776" spans="1:30">
      <c r="C776" s="81" t="s">
        <v>191</v>
      </c>
      <c r="D776" s="85">
        <v>12</v>
      </c>
      <c r="E776" s="85">
        <v>1</v>
      </c>
      <c r="F776" s="85">
        <v>1</v>
      </c>
      <c r="G776" s="82">
        <v>0</v>
      </c>
      <c r="H776" s="82">
        <v>0</v>
      </c>
      <c r="I776" s="82">
        <v>0</v>
      </c>
      <c r="J776" s="82">
        <v>0</v>
      </c>
      <c r="K776" s="82">
        <v>0</v>
      </c>
      <c r="L776" s="82">
        <v>0</v>
      </c>
      <c r="M776" s="82">
        <v>0</v>
      </c>
      <c r="N776" s="82">
        <v>0</v>
      </c>
      <c r="O776" s="82">
        <v>0</v>
      </c>
      <c r="P776" s="82">
        <v>0</v>
      </c>
      <c r="Q776" s="82">
        <v>0</v>
      </c>
      <c r="R776" s="82">
        <v>0</v>
      </c>
      <c r="S776" s="82">
        <v>0</v>
      </c>
      <c r="T776" s="82">
        <v>0</v>
      </c>
      <c r="U776" s="82">
        <v>0</v>
      </c>
      <c r="V776" s="82">
        <v>0</v>
      </c>
      <c r="W776" s="82">
        <v>0</v>
      </c>
      <c r="X776" s="82">
        <v>0</v>
      </c>
      <c r="Y776" s="82">
        <v>0</v>
      </c>
      <c r="Z776" s="82">
        <v>0</v>
      </c>
      <c r="AA776" s="82">
        <v>0</v>
      </c>
      <c r="AB776" s="82">
        <v>0</v>
      </c>
      <c r="AC776" s="82">
        <v>0</v>
      </c>
      <c r="AD776" s="83">
        <v>14</v>
      </c>
    </row>
    <row r="777" spans="1:30">
      <c r="C777" s="81" t="s">
        <v>470</v>
      </c>
      <c r="D777" s="85">
        <v>8</v>
      </c>
      <c r="E777" s="85">
        <v>7</v>
      </c>
      <c r="F777" s="85">
        <v>13</v>
      </c>
      <c r="G777" s="85">
        <v>14.34</v>
      </c>
      <c r="H777" s="85">
        <v>25.91</v>
      </c>
      <c r="I777" s="85">
        <v>15.92</v>
      </c>
      <c r="J777" s="85">
        <v>13.18</v>
      </c>
      <c r="K777" s="82">
        <v>6.52</v>
      </c>
      <c r="L777" s="82">
        <v>8.1300000000000008</v>
      </c>
      <c r="M777" s="82">
        <v>8.23</v>
      </c>
      <c r="N777" s="82">
        <v>6.21</v>
      </c>
      <c r="O777" s="82">
        <v>6.26</v>
      </c>
      <c r="P777" s="82">
        <v>5.8</v>
      </c>
      <c r="Q777" s="82">
        <v>8.77</v>
      </c>
      <c r="R777" s="82">
        <v>2.57</v>
      </c>
      <c r="S777" s="82">
        <v>5.16</v>
      </c>
      <c r="T777" s="82">
        <v>1.31</v>
      </c>
      <c r="U777" s="82">
        <v>2.17</v>
      </c>
      <c r="V777" s="82">
        <v>1.74</v>
      </c>
      <c r="W777" s="82">
        <v>0.99</v>
      </c>
      <c r="X777" s="82">
        <v>5.98</v>
      </c>
      <c r="Y777" s="82">
        <v>2.36</v>
      </c>
      <c r="Z777" s="82">
        <v>0</v>
      </c>
      <c r="AA777" s="82">
        <v>11.18</v>
      </c>
      <c r="AB777" s="82">
        <v>0</v>
      </c>
      <c r="AC777" s="82">
        <v>0.23</v>
      </c>
      <c r="AD777" s="83">
        <v>180.93</v>
      </c>
    </row>
    <row r="778" spans="1:30">
      <c r="C778" s="81" t="s">
        <v>400</v>
      </c>
      <c r="D778" s="85">
        <v>1</v>
      </c>
      <c r="E778" s="85">
        <v>2</v>
      </c>
      <c r="F778" s="82">
        <v>1.08</v>
      </c>
      <c r="G778" s="82">
        <v>1.28</v>
      </c>
      <c r="H778" s="82">
        <v>1.02</v>
      </c>
      <c r="I778" s="85">
        <v>3</v>
      </c>
      <c r="J778" s="82">
        <v>4.51</v>
      </c>
      <c r="K778" s="82">
        <v>3.13</v>
      </c>
      <c r="L778" s="82">
        <v>0</v>
      </c>
      <c r="M778" s="82">
        <v>2.0099999999999998</v>
      </c>
      <c r="N778" s="82">
        <v>0</v>
      </c>
      <c r="O778" s="82">
        <v>1.0900000000000001</v>
      </c>
      <c r="P778" s="82">
        <v>2.48</v>
      </c>
      <c r="Q778" s="82">
        <v>2.11</v>
      </c>
      <c r="R778" s="82">
        <v>0</v>
      </c>
      <c r="S778" s="82">
        <v>0</v>
      </c>
      <c r="T778" s="82">
        <v>1.08</v>
      </c>
      <c r="U778" s="82">
        <v>0</v>
      </c>
      <c r="V778" s="82">
        <v>0</v>
      </c>
      <c r="W778" s="82">
        <v>0</v>
      </c>
      <c r="X778" s="82">
        <v>0</v>
      </c>
      <c r="Y778" s="82">
        <v>0</v>
      </c>
      <c r="Z778" s="82">
        <v>0</v>
      </c>
      <c r="AA778" s="82">
        <v>0</v>
      </c>
      <c r="AB778" s="82">
        <v>0</v>
      </c>
      <c r="AC778" s="82">
        <v>0</v>
      </c>
      <c r="AD778" s="83">
        <v>25.78</v>
      </c>
    </row>
    <row r="779" spans="1:30">
      <c r="C779" s="81" t="s">
        <v>345</v>
      </c>
      <c r="D779" s="85">
        <v>1</v>
      </c>
      <c r="E779" s="82">
        <v>0</v>
      </c>
      <c r="F779" s="85">
        <v>1.06</v>
      </c>
      <c r="G779" s="82">
        <v>0</v>
      </c>
      <c r="H779" s="82">
        <v>5.92</v>
      </c>
      <c r="I779" s="82">
        <v>3.2</v>
      </c>
      <c r="J779" s="82">
        <v>10.53</v>
      </c>
      <c r="K779" s="82">
        <v>0.31</v>
      </c>
      <c r="L779" s="82">
        <v>1.54</v>
      </c>
      <c r="M779" s="82">
        <v>6.94</v>
      </c>
      <c r="N779" s="82">
        <v>0.12</v>
      </c>
      <c r="O779" s="82">
        <v>9.57</v>
      </c>
      <c r="P779" s="82">
        <v>0.56000000000000005</v>
      </c>
      <c r="Q779" s="82">
        <v>6.12</v>
      </c>
      <c r="R779" s="82">
        <v>0</v>
      </c>
      <c r="S779" s="82">
        <v>2.16</v>
      </c>
      <c r="T779" s="82">
        <v>0.55000000000000004</v>
      </c>
      <c r="U779" s="82">
        <v>0</v>
      </c>
      <c r="V779" s="82">
        <v>0</v>
      </c>
      <c r="W779" s="82">
        <v>0</v>
      </c>
      <c r="X779" s="82">
        <v>0</v>
      </c>
      <c r="Y779" s="82">
        <v>0</v>
      </c>
      <c r="Z779" s="82">
        <v>0.43</v>
      </c>
      <c r="AA779" s="82">
        <v>0</v>
      </c>
      <c r="AB779" s="82">
        <v>0</v>
      </c>
      <c r="AC779" s="82">
        <v>0</v>
      </c>
      <c r="AD779" s="83">
        <v>50</v>
      </c>
    </row>
    <row r="780" spans="1:30">
      <c r="C780" s="81" t="s">
        <v>42</v>
      </c>
      <c r="D780" s="82">
        <v>0</v>
      </c>
      <c r="E780" s="85">
        <v>2</v>
      </c>
      <c r="F780" s="85">
        <v>1.1399999999999999</v>
      </c>
      <c r="G780" s="85">
        <v>1.01</v>
      </c>
      <c r="H780" s="85">
        <v>1.02</v>
      </c>
      <c r="I780" s="82">
        <v>0.18</v>
      </c>
      <c r="J780" s="82">
        <v>0.09</v>
      </c>
      <c r="K780" s="82">
        <v>0.83</v>
      </c>
      <c r="L780" s="82">
        <v>0.36</v>
      </c>
      <c r="M780" s="82">
        <v>0.22</v>
      </c>
      <c r="N780" s="82">
        <v>0.38</v>
      </c>
      <c r="O780" s="82">
        <v>0.51</v>
      </c>
      <c r="P780" s="82">
        <v>0.2</v>
      </c>
      <c r="Q780" s="82">
        <v>0</v>
      </c>
      <c r="R780" s="82">
        <v>0</v>
      </c>
      <c r="S780" s="82">
        <v>0</v>
      </c>
      <c r="T780" s="82">
        <v>0</v>
      </c>
      <c r="U780" s="82">
        <v>0</v>
      </c>
      <c r="V780" s="82">
        <v>0</v>
      </c>
      <c r="W780" s="82">
        <v>0</v>
      </c>
      <c r="X780" s="82">
        <v>0</v>
      </c>
      <c r="Y780" s="82">
        <v>0</v>
      </c>
      <c r="Z780" s="82">
        <v>0</v>
      </c>
      <c r="AA780" s="82">
        <v>0</v>
      </c>
      <c r="AB780" s="82">
        <v>0</v>
      </c>
      <c r="AC780" s="82">
        <v>0</v>
      </c>
      <c r="AD780" s="83">
        <v>7.94</v>
      </c>
    </row>
    <row r="781" spans="1:30">
      <c r="C781" s="81" t="s">
        <v>498</v>
      </c>
      <c r="D781" s="82">
        <v>0</v>
      </c>
      <c r="E781" s="82">
        <v>0</v>
      </c>
      <c r="F781" s="82">
        <v>1.25</v>
      </c>
      <c r="G781" s="82">
        <v>0</v>
      </c>
      <c r="H781" s="82">
        <v>0</v>
      </c>
      <c r="I781" s="82">
        <v>0</v>
      </c>
      <c r="J781" s="82">
        <v>0</v>
      </c>
      <c r="K781" s="82">
        <v>2.92</v>
      </c>
      <c r="L781" s="82">
        <v>0</v>
      </c>
      <c r="M781" s="82">
        <v>0</v>
      </c>
      <c r="N781" s="82">
        <v>0</v>
      </c>
      <c r="O781" s="82">
        <v>0.13</v>
      </c>
      <c r="P781" s="82">
        <v>0</v>
      </c>
      <c r="Q781" s="82">
        <v>0</v>
      </c>
      <c r="R781" s="82">
        <v>0</v>
      </c>
      <c r="S781" s="82">
        <v>0.02</v>
      </c>
      <c r="T781" s="82">
        <v>0</v>
      </c>
      <c r="U781" s="82">
        <v>0</v>
      </c>
      <c r="V781" s="82">
        <v>0</v>
      </c>
      <c r="W781" s="82">
        <v>0.02</v>
      </c>
      <c r="X781" s="82">
        <v>0</v>
      </c>
      <c r="Y781" s="82">
        <v>0</v>
      </c>
      <c r="Z781" s="82">
        <v>0</v>
      </c>
      <c r="AA781" s="82">
        <v>0</v>
      </c>
      <c r="AB781" s="82">
        <v>0</v>
      </c>
      <c r="AC781" s="82">
        <v>0</v>
      </c>
      <c r="AD781" s="83">
        <v>4.3499999999999996</v>
      </c>
    </row>
    <row r="782" spans="1:30">
      <c r="C782" s="81" t="s">
        <v>410</v>
      </c>
      <c r="D782" s="82">
        <v>0</v>
      </c>
      <c r="E782" s="82">
        <v>0</v>
      </c>
      <c r="F782" s="82">
        <v>0.01</v>
      </c>
      <c r="G782" s="85">
        <v>2</v>
      </c>
      <c r="H782" s="82">
        <v>0</v>
      </c>
      <c r="I782" s="82">
        <v>0</v>
      </c>
      <c r="J782" s="82">
        <v>0</v>
      </c>
      <c r="K782" s="82">
        <v>0</v>
      </c>
      <c r="L782" s="82">
        <v>0</v>
      </c>
      <c r="M782" s="82">
        <v>1.1599999999999999</v>
      </c>
      <c r="N782" s="82">
        <v>0</v>
      </c>
      <c r="O782" s="82">
        <v>0</v>
      </c>
      <c r="P782" s="82">
        <v>0.17</v>
      </c>
      <c r="Q782" s="82">
        <v>0</v>
      </c>
      <c r="R782" s="82">
        <v>3.72</v>
      </c>
      <c r="S782" s="82">
        <v>0</v>
      </c>
      <c r="T782" s="82">
        <v>0.1</v>
      </c>
      <c r="U782" s="82">
        <v>0</v>
      </c>
      <c r="V782" s="82">
        <v>0</v>
      </c>
      <c r="W782" s="82">
        <v>0</v>
      </c>
      <c r="X782" s="82">
        <v>0</v>
      </c>
      <c r="Y782" s="82">
        <v>0</v>
      </c>
      <c r="Z782" s="82">
        <v>0</v>
      </c>
      <c r="AA782" s="82">
        <v>0</v>
      </c>
      <c r="AB782" s="82">
        <v>0</v>
      </c>
      <c r="AC782" s="82">
        <v>0</v>
      </c>
      <c r="AD782" s="83">
        <v>7.16</v>
      </c>
    </row>
    <row r="783" spans="1:30">
      <c r="C783" s="81" t="s">
        <v>497</v>
      </c>
      <c r="D783" s="82">
        <v>0</v>
      </c>
      <c r="E783" s="82">
        <v>0</v>
      </c>
      <c r="F783" s="82">
        <v>0</v>
      </c>
      <c r="G783" s="82">
        <v>0</v>
      </c>
      <c r="H783" s="82">
        <v>0</v>
      </c>
      <c r="I783" s="82">
        <v>0</v>
      </c>
      <c r="J783" s="82">
        <v>0</v>
      </c>
      <c r="K783" s="82">
        <v>4.6900000000000004</v>
      </c>
      <c r="L783" s="82">
        <v>0</v>
      </c>
      <c r="M783" s="82">
        <v>0</v>
      </c>
      <c r="N783" s="82">
        <v>0</v>
      </c>
      <c r="O783" s="82">
        <v>0.01</v>
      </c>
      <c r="P783" s="82">
        <v>0</v>
      </c>
      <c r="Q783" s="82">
        <v>0</v>
      </c>
      <c r="R783" s="82">
        <v>0</v>
      </c>
      <c r="S783" s="82">
        <v>0</v>
      </c>
      <c r="T783" s="82">
        <v>0</v>
      </c>
      <c r="U783" s="82">
        <v>0</v>
      </c>
      <c r="V783" s="82">
        <v>0</v>
      </c>
      <c r="W783" s="82">
        <v>0</v>
      </c>
      <c r="X783" s="82">
        <v>0</v>
      </c>
      <c r="Y783" s="82">
        <v>0</v>
      </c>
      <c r="Z783" s="82">
        <v>0</v>
      </c>
      <c r="AA783" s="82">
        <v>0</v>
      </c>
      <c r="AB783" s="82">
        <v>0</v>
      </c>
      <c r="AC783" s="82">
        <v>0</v>
      </c>
      <c r="AD783" s="83">
        <v>4.7</v>
      </c>
    </row>
    <row r="784" spans="1:30">
      <c r="C784" s="81" t="s">
        <v>630</v>
      </c>
      <c r="D784" s="82">
        <v>0</v>
      </c>
      <c r="E784" s="82">
        <v>0</v>
      </c>
      <c r="F784" s="82">
        <v>0</v>
      </c>
      <c r="G784" s="82">
        <v>0.01</v>
      </c>
      <c r="H784" s="82">
        <v>0</v>
      </c>
      <c r="I784" s="82">
        <v>0</v>
      </c>
      <c r="J784" s="82">
        <v>0</v>
      </c>
      <c r="K784" s="82">
        <v>0</v>
      </c>
      <c r="L784" s="82">
        <v>0</v>
      </c>
      <c r="M784" s="82">
        <v>0</v>
      </c>
      <c r="N784" s="82">
        <v>0</v>
      </c>
      <c r="O784" s="82">
        <v>0</v>
      </c>
      <c r="P784" s="82">
        <v>0</v>
      </c>
      <c r="Q784" s="82">
        <v>0</v>
      </c>
      <c r="R784" s="82">
        <v>0</v>
      </c>
      <c r="S784" s="82">
        <v>0</v>
      </c>
      <c r="T784" s="82">
        <v>0</v>
      </c>
      <c r="U784" s="82">
        <v>0</v>
      </c>
      <c r="V784" s="82">
        <v>0</v>
      </c>
      <c r="W784" s="82">
        <v>0</v>
      </c>
      <c r="X784" s="82">
        <v>0</v>
      </c>
      <c r="Y784" s="82">
        <v>0</v>
      </c>
      <c r="Z784" s="82">
        <v>0</v>
      </c>
      <c r="AA784" s="82">
        <v>0</v>
      </c>
      <c r="AB784" s="82">
        <v>0</v>
      </c>
      <c r="AC784" s="82">
        <v>0</v>
      </c>
      <c r="AD784" s="83">
        <v>0.01</v>
      </c>
    </row>
    <row r="785" spans="1:30">
      <c r="C785" s="81" t="s">
        <v>607</v>
      </c>
      <c r="D785" s="82">
        <v>0</v>
      </c>
      <c r="E785" s="82">
        <v>0</v>
      </c>
      <c r="F785" s="82">
        <v>0</v>
      </c>
      <c r="G785" s="82">
        <v>0</v>
      </c>
      <c r="H785" s="82">
        <v>0</v>
      </c>
      <c r="I785" s="82">
        <v>0</v>
      </c>
      <c r="J785" s="82">
        <v>1.04</v>
      </c>
      <c r="K785" s="82">
        <v>0</v>
      </c>
      <c r="L785" s="82">
        <v>0</v>
      </c>
      <c r="M785" s="82">
        <v>0</v>
      </c>
      <c r="N785" s="82">
        <v>0</v>
      </c>
      <c r="O785" s="82">
        <v>0</v>
      </c>
      <c r="P785" s="82">
        <v>0</v>
      </c>
      <c r="Q785" s="82">
        <v>0</v>
      </c>
      <c r="R785" s="82">
        <v>0</v>
      </c>
      <c r="S785" s="82">
        <v>0</v>
      </c>
      <c r="T785" s="82">
        <v>0</v>
      </c>
      <c r="U785" s="82">
        <v>0</v>
      </c>
      <c r="V785" s="82">
        <v>0</v>
      </c>
      <c r="W785" s="82">
        <v>0</v>
      </c>
      <c r="X785" s="82">
        <v>0</v>
      </c>
      <c r="Y785" s="82">
        <v>0</v>
      </c>
      <c r="Z785" s="82">
        <v>0</v>
      </c>
      <c r="AA785" s="82">
        <v>0</v>
      </c>
      <c r="AB785" s="82">
        <v>0</v>
      </c>
      <c r="AC785" s="82">
        <v>0</v>
      </c>
      <c r="AD785" s="83">
        <v>1.04</v>
      </c>
    </row>
    <row r="786" spans="1:30">
      <c r="C786" s="81" t="s">
        <v>402</v>
      </c>
      <c r="D786" s="82">
        <v>0</v>
      </c>
      <c r="E786" s="82">
        <v>0</v>
      </c>
      <c r="F786" s="82">
        <v>0</v>
      </c>
      <c r="G786" s="82">
        <v>0</v>
      </c>
      <c r="H786" s="82">
        <v>0.21</v>
      </c>
      <c r="I786" s="82">
        <v>0</v>
      </c>
      <c r="J786" s="82">
        <v>0</v>
      </c>
      <c r="K786" s="82">
        <v>0</v>
      </c>
      <c r="L786" s="82">
        <v>0</v>
      </c>
      <c r="M786" s="82">
        <v>0</v>
      </c>
      <c r="N786" s="82">
        <v>0</v>
      </c>
      <c r="O786" s="82">
        <v>0</v>
      </c>
      <c r="P786" s="82">
        <v>0</v>
      </c>
      <c r="Q786" s="82">
        <v>0</v>
      </c>
      <c r="R786" s="82">
        <v>0</v>
      </c>
      <c r="S786" s="82">
        <v>0</v>
      </c>
      <c r="T786" s="82">
        <v>0</v>
      </c>
      <c r="U786" s="82">
        <v>0</v>
      </c>
      <c r="V786" s="82">
        <v>0</v>
      </c>
      <c r="W786" s="82">
        <v>0</v>
      </c>
      <c r="X786" s="82">
        <v>0</v>
      </c>
      <c r="Y786" s="82">
        <v>0</v>
      </c>
      <c r="Z786" s="82">
        <v>0</v>
      </c>
      <c r="AA786" s="82">
        <v>0</v>
      </c>
      <c r="AB786" s="82">
        <v>0</v>
      </c>
      <c r="AC786" s="82">
        <v>0</v>
      </c>
      <c r="AD786" s="83">
        <v>0.21</v>
      </c>
    </row>
    <row r="787" spans="1:30">
      <c r="C787" s="84" t="s">
        <v>38</v>
      </c>
      <c r="D787" s="83">
        <v>114</v>
      </c>
      <c r="E787" s="83">
        <v>120</v>
      </c>
      <c r="F787" s="83">
        <v>140.57</v>
      </c>
      <c r="G787" s="83">
        <v>155.19999999999999</v>
      </c>
      <c r="H787" s="83">
        <v>228.11</v>
      </c>
      <c r="I787" s="83">
        <v>139.02000000000001</v>
      </c>
      <c r="J787" s="83">
        <v>171.99</v>
      </c>
      <c r="K787" s="83">
        <v>138.49</v>
      </c>
      <c r="L787" s="83">
        <v>72.39</v>
      </c>
      <c r="M787" s="83">
        <v>123.61</v>
      </c>
      <c r="N787" s="83">
        <v>110.03</v>
      </c>
      <c r="O787" s="83">
        <v>111.52</v>
      </c>
      <c r="P787" s="83">
        <v>82.07</v>
      </c>
      <c r="Q787" s="83">
        <v>67.66</v>
      </c>
      <c r="R787" s="83">
        <v>96.6</v>
      </c>
      <c r="S787" s="83">
        <v>46.18</v>
      </c>
      <c r="T787" s="83">
        <v>26.05</v>
      </c>
      <c r="U787" s="83">
        <v>54.12</v>
      </c>
      <c r="V787" s="83">
        <v>25.84</v>
      </c>
      <c r="W787" s="83">
        <v>59.26</v>
      </c>
      <c r="X787" s="83">
        <v>32.51</v>
      </c>
      <c r="Y787" s="83">
        <v>26.72</v>
      </c>
      <c r="Z787" s="83">
        <v>5.44</v>
      </c>
      <c r="AA787" s="83">
        <v>16.47</v>
      </c>
      <c r="AB787" s="83">
        <v>8.51</v>
      </c>
      <c r="AC787" s="83">
        <v>1.58</v>
      </c>
      <c r="AD787" s="83">
        <v>2173.94</v>
      </c>
    </row>
    <row r="790" spans="1:30" ht="12.75">
      <c r="C790" s="418" t="s">
        <v>37</v>
      </c>
      <c r="D790" s="364">
        <v>202224</v>
      </c>
      <c r="E790" s="364">
        <v>202225</v>
      </c>
      <c r="F790" s="364">
        <v>202226</v>
      </c>
      <c r="G790" s="364">
        <v>202227</v>
      </c>
      <c r="H790" s="364">
        <v>202228</v>
      </c>
      <c r="I790" s="364">
        <v>202229</v>
      </c>
      <c r="J790" s="364">
        <v>202230</v>
      </c>
      <c r="K790" s="364">
        <v>202231</v>
      </c>
      <c r="L790" s="364">
        <v>202232</v>
      </c>
      <c r="M790" s="364">
        <v>202233</v>
      </c>
      <c r="N790" s="364">
        <v>202234</v>
      </c>
      <c r="O790" s="364">
        <v>202235</v>
      </c>
      <c r="P790" s="364">
        <v>202236</v>
      </c>
      <c r="Q790" s="364">
        <v>202237</v>
      </c>
      <c r="R790" s="364">
        <v>202238</v>
      </c>
      <c r="S790" s="364">
        <v>202239</v>
      </c>
      <c r="T790" s="364">
        <v>202240</v>
      </c>
      <c r="U790" s="364">
        <v>202241</v>
      </c>
      <c r="V790" s="364">
        <v>202242</v>
      </c>
      <c r="W790" s="364">
        <v>202243</v>
      </c>
      <c r="X790" s="364">
        <v>202244</v>
      </c>
      <c r="Y790" s="364">
        <v>202245</v>
      </c>
      <c r="Z790" s="364">
        <v>202246</v>
      </c>
      <c r="AA790" s="364">
        <v>202247</v>
      </c>
      <c r="AB790" s="364">
        <v>202248</v>
      </c>
      <c r="AC790" s="364">
        <v>202249</v>
      </c>
      <c r="AD790" s="418" t="s">
        <v>38</v>
      </c>
    </row>
    <row r="791" spans="1:30" ht="12.75">
      <c r="A791" s="113">
        <v>44754</v>
      </c>
      <c r="C791" s="419"/>
      <c r="D791" s="112">
        <v>44751</v>
      </c>
      <c r="E791" s="112">
        <v>44758</v>
      </c>
      <c r="F791" s="112">
        <v>44765</v>
      </c>
      <c r="G791" s="112">
        <v>44772</v>
      </c>
      <c r="H791" s="112">
        <v>44779</v>
      </c>
      <c r="I791" s="112">
        <v>44786</v>
      </c>
      <c r="J791" s="112">
        <v>44793</v>
      </c>
      <c r="K791" s="112">
        <v>44800</v>
      </c>
      <c r="L791" s="112">
        <v>44807</v>
      </c>
      <c r="M791" s="112">
        <v>44814</v>
      </c>
      <c r="N791" s="112">
        <v>44821</v>
      </c>
      <c r="O791" s="112">
        <v>44828</v>
      </c>
      <c r="P791" s="112">
        <v>44835</v>
      </c>
      <c r="Q791" s="112">
        <v>44842</v>
      </c>
      <c r="R791" s="112">
        <v>44849</v>
      </c>
      <c r="S791" s="112">
        <v>44856</v>
      </c>
      <c r="T791" s="112">
        <v>44863</v>
      </c>
      <c r="U791" s="112">
        <v>44870</v>
      </c>
      <c r="V791" s="112">
        <v>44877</v>
      </c>
      <c r="W791" s="112">
        <v>44884</v>
      </c>
      <c r="X791" s="112">
        <v>44891</v>
      </c>
      <c r="Y791" s="112">
        <v>44898</v>
      </c>
      <c r="Z791" s="112">
        <v>44905</v>
      </c>
      <c r="AA791" s="112">
        <v>44912</v>
      </c>
      <c r="AB791" s="112">
        <v>44919</v>
      </c>
      <c r="AC791" s="112">
        <v>44926</v>
      </c>
      <c r="AD791" s="419"/>
    </row>
    <row r="792" spans="1:30">
      <c r="C792" s="81" t="s">
        <v>40</v>
      </c>
      <c r="D792" s="85">
        <v>25</v>
      </c>
      <c r="E792" s="85">
        <v>24</v>
      </c>
      <c r="F792" s="85">
        <v>27.61</v>
      </c>
      <c r="G792" s="85">
        <v>20.27</v>
      </c>
      <c r="H792" s="85">
        <v>13.41</v>
      </c>
      <c r="I792" s="85">
        <v>16.03</v>
      </c>
      <c r="J792" s="85">
        <v>11.81</v>
      </c>
      <c r="K792" s="82">
        <v>14.02</v>
      </c>
      <c r="L792" s="82">
        <v>11.51</v>
      </c>
      <c r="M792" s="82">
        <v>10.4</v>
      </c>
      <c r="N792" s="82">
        <v>10.31</v>
      </c>
      <c r="O792" s="82">
        <v>11.47</v>
      </c>
      <c r="P792" s="82">
        <v>13.84</v>
      </c>
      <c r="Q792" s="82">
        <v>12.85</v>
      </c>
      <c r="R792" s="82">
        <v>15.02</v>
      </c>
      <c r="S792" s="82">
        <v>11.66</v>
      </c>
      <c r="T792" s="82">
        <v>10.16</v>
      </c>
      <c r="U792" s="82">
        <v>6.43</v>
      </c>
      <c r="V792" s="82">
        <v>3.33</v>
      </c>
      <c r="W792" s="82">
        <v>7.99</v>
      </c>
      <c r="X792" s="82">
        <v>1.08</v>
      </c>
      <c r="Y792" s="82">
        <v>0.17</v>
      </c>
      <c r="Z792" s="82">
        <v>0.05</v>
      </c>
      <c r="AA792" s="82">
        <v>1.5</v>
      </c>
      <c r="AB792" s="82">
        <v>0.32</v>
      </c>
      <c r="AC792" s="82">
        <v>0.13</v>
      </c>
      <c r="AD792" s="83">
        <v>280.37</v>
      </c>
    </row>
    <row r="793" spans="1:30">
      <c r="C793" s="81" t="s">
        <v>338</v>
      </c>
      <c r="D793" s="85">
        <v>22</v>
      </c>
      <c r="E793" s="85">
        <v>97</v>
      </c>
      <c r="F793" s="85">
        <v>75.06</v>
      </c>
      <c r="G793" s="85">
        <v>59.13</v>
      </c>
      <c r="H793" s="85">
        <v>40.94</v>
      </c>
      <c r="I793" s="85">
        <v>30.22</v>
      </c>
      <c r="J793" s="82">
        <v>8.89</v>
      </c>
      <c r="K793" s="85">
        <v>23.87</v>
      </c>
      <c r="L793" s="82">
        <v>12.41</v>
      </c>
      <c r="M793" s="82">
        <v>98.28</v>
      </c>
      <c r="N793" s="82">
        <v>49.37</v>
      </c>
      <c r="O793" s="82">
        <v>24.53</v>
      </c>
      <c r="P793" s="82">
        <v>21.81</v>
      </c>
      <c r="Q793" s="82">
        <v>26.81</v>
      </c>
      <c r="R793" s="82">
        <v>21.27</v>
      </c>
      <c r="S793" s="82">
        <v>19.420000000000002</v>
      </c>
      <c r="T793" s="82">
        <v>14.26</v>
      </c>
      <c r="U793" s="82">
        <v>17.71</v>
      </c>
      <c r="V793" s="82">
        <v>7.12</v>
      </c>
      <c r="W793" s="82">
        <v>5.5</v>
      </c>
      <c r="X793" s="82">
        <v>3.43</v>
      </c>
      <c r="Y793" s="82">
        <v>3.2</v>
      </c>
      <c r="Z793" s="82">
        <v>2.2799999999999998</v>
      </c>
      <c r="AA793" s="82">
        <v>8.85</v>
      </c>
      <c r="AB793" s="82">
        <v>1.77</v>
      </c>
      <c r="AC793" s="82">
        <v>2.37</v>
      </c>
      <c r="AD793" s="83">
        <v>697.49</v>
      </c>
    </row>
    <row r="794" spans="1:30">
      <c r="C794" s="81" t="s">
        <v>34</v>
      </c>
      <c r="D794" s="85">
        <v>15</v>
      </c>
      <c r="E794" s="85">
        <v>78</v>
      </c>
      <c r="F794" s="85">
        <v>74.59</v>
      </c>
      <c r="G794" s="85">
        <v>18.559999999999999</v>
      </c>
      <c r="H794" s="85">
        <v>40.229999999999997</v>
      </c>
      <c r="I794" s="85">
        <v>39.1</v>
      </c>
      <c r="J794" s="85">
        <v>39.44</v>
      </c>
      <c r="K794" s="82">
        <v>29.98</v>
      </c>
      <c r="L794" s="82">
        <v>22.3</v>
      </c>
      <c r="M794" s="82">
        <v>17.39</v>
      </c>
      <c r="N794" s="82">
        <v>73.290000000000006</v>
      </c>
      <c r="O794" s="82">
        <v>24.53</v>
      </c>
      <c r="P794" s="82">
        <v>15.12</v>
      </c>
      <c r="Q794" s="82">
        <v>41.44</v>
      </c>
      <c r="R794" s="82">
        <v>13.03</v>
      </c>
      <c r="S794" s="82">
        <v>47.49</v>
      </c>
      <c r="T794" s="82">
        <v>14.48</v>
      </c>
      <c r="U794" s="82">
        <v>14.22</v>
      </c>
      <c r="V794" s="82">
        <v>4.0199999999999996</v>
      </c>
      <c r="W794" s="82">
        <v>3.31</v>
      </c>
      <c r="X794" s="82">
        <v>10.48</v>
      </c>
      <c r="Y794" s="82">
        <v>5.87</v>
      </c>
      <c r="Z794" s="82">
        <v>1.99</v>
      </c>
      <c r="AA794" s="82">
        <v>1.58</v>
      </c>
      <c r="AB794" s="82">
        <v>0.12</v>
      </c>
      <c r="AC794" s="82">
        <v>0.83</v>
      </c>
      <c r="AD794" s="83">
        <v>646.41</v>
      </c>
    </row>
    <row r="795" spans="1:30">
      <c r="C795" s="81" t="s">
        <v>41</v>
      </c>
      <c r="D795" s="85">
        <v>9</v>
      </c>
      <c r="E795" s="85">
        <v>3</v>
      </c>
      <c r="F795" s="82">
        <v>7.24</v>
      </c>
      <c r="G795" s="85">
        <v>5.93</v>
      </c>
      <c r="H795" s="82">
        <v>8.0399999999999991</v>
      </c>
      <c r="I795" s="82">
        <v>5.0599999999999996</v>
      </c>
      <c r="J795" s="82">
        <v>5.43</v>
      </c>
      <c r="K795" s="85">
        <v>4.99</v>
      </c>
      <c r="L795" s="82">
        <v>7.79</v>
      </c>
      <c r="M795" s="82">
        <v>2.84</v>
      </c>
      <c r="N795" s="82">
        <v>6.36</v>
      </c>
      <c r="O795" s="82">
        <v>0.4</v>
      </c>
      <c r="P795" s="82">
        <v>6.09</v>
      </c>
      <c r="Q795" s="82">
        <v>0.46</v>
      </c>
      <c r="R795" s="82">
        <v>0.68</v>
      </c>
      <c r="S795" s="82">
        <v>0</v>
      </c>
      <c r="T795" s="82">
        <v>0.05</v>
      </c>
      <c r="U795" s="82">
        <v>0</v>
      </c>
      <c r="V795" s="82">
        <v>0.18</v>
      </c>
      <c r="W795" s="82">
        <v>0.3</v>
      </c>
      <c r="X795" s="82">
        <v>0.03</v>
      </c>
      <c r="Y795" s="82">
        <v>0</v>
      </c>
      <c r="Z795" s="82">
        <v>0.16</v>
      </c>
      <c r="AA795" s="82">
        <v>0</v>
      </c>
      <c r="AB795" s="82">
        <v>0</v>
      </c>
      <c r="AC795" s="82">
        <v>0</v>
      </c>
      <c r="AD795" s="83">
        <v>74.03</v>
      </c>
    </row>
    <row r="796" spans="1:30">
      <c r="C796" s="81" t="s">
        <v>39</v>
      </c>
      <c r="D796" s="85">
        <v>6</v>
      </c>
      <c r="E796" s="85">
        <v>8</v>
      </c>
      <c r="F796" s="82">
        <v>0</v>
      </c>
      <c r="G796" s="85">
        <v>3</v>
      </c>
      <c r="H796" s="82">
        <v>0</v>
      </c>
      <c r="I796" s="82">
        <v>0</v>
      </c>
      <c r="J796" s="82">
        <v>38</v>
      </c>
      <c r="K796" s="82">
        <v>6.23</v>
      </c>
      <c r="L796" s="82">
        <v>7.65</v>
      </c>
      <c r="M796" s="82">
        <v>4.8099999999999996</v>
      </c>
      <c r="N796" s="82">
        <v>1.59</v>
      </c>
      <c r="O796" s="82">
        <v>3.79</v>
      </c>
      <c r="P796" s="82">
        <v>4.0599999999999996</v>
      </c>
      <c r="Q796" s="82">
        <v>0.63</v>
      </c>
      <c r="R796" s="82">
        <v>0.27</v>
      </c>
      <c r="S796" s="82">
        <v>0</v>
      </c>
      <c r="T796" s="82">
        <v>0</v>
      </c>
      <c r="U796" s="82">
        <v>0</v>
      </c>
      <c r="V796" s="82">
        <v>0</v>
      </c>
      <c r="W796" s="82">
        <v>0</v>
      </c>
      <c r="X796" s="82">
        <v>0</v>
      </c>
      <c r="Y796" s="82">
        <v>0</v>
      </c>
      <c r="Z796" s="82">
        <v>0</v>
      </c>
      <c r="AA796" s="82">
        <v>0</v>
      </c>
      <c r="AB796" s="82">
        <v>0</v>
      </c>
      <c r="AC796" s="82">
        <v>0</v>
      </c>
      <c r="AD796" s="83">
        <v>84.02</v>
      </c>
    </row>
    <row r="797" spans="1:30">
      <c r="C797" s="81" t="s">
        <v>470</v>
      </c>
      <c r="D797" s="85">
        <v>4</v>
      </c>
      <c r="E797" s="85">
        <v>36</v>
      </c>
      <c r="F797" s="85">
        <v>23</v>
      </c>
      <c r="G797" s="85">
        <v>11.74</v>
      </c>
      <c r="H797" s="85">
        <v>14.18</v>
      </c>
      <c r="I797" s="85">
        <v>11.91</v>
      </c>
      <c r="J797" s="82">
        <v>5.39</v>
      </c>
      <c r="K797" s="85">
        <v>4.05</v>
      </c>
      <c r="L797" s="85">
        <v>12.38</v>
      </c>
      <c r="M797" s="82">
        <v>8.6</v>
      </c>
      <c r="N797" s="82">
        <v>4.16</v>
      </c>
      <c r="O797" s="82">
        <v>8.34</v>
      </c>
      <c r="P797" s="82">
        <v>4.16</v>
      </c>
      <c r="Q797" s="82">
        <v>2.97</v>
      </c>
      <c r="R797" s="82">
        <v>3.66</v>
      </c>
      <c r="S797" s="82">
        <v>1.86</v>
      </c>
      <c r="T797" s="82">
        <v>5.85</v>
      </c>
      <c r="U797" s="82">
        <v>2.36</v>
      </c>
      <c r="V797" s="82">
        <v>0.36</v>
      </c>
      <c r="W797" s="82">
        <v>11.18</v>
      </c>
      <c r="X797" s="82">
        <v>0</v>
      </c>
      <c r="Y797" s="82">
        <v>0.23</v>
      </c>
      <c r="Z797" s="82">
        <v>0.27</v>
      </c>
      <c r="AA797" s="82">
        <v>0</v>
      </c>
      <c r="AB797" s="82">
        <v>0</v>
      </c>
      <c r="AC797" s="82">
        <v>0</v>
      </c>
      <c r="AD797" s="83">
        <v>176.64</v>
      </c>
    </row>
    <row r="798" spans="1:30">
      <c r="C798" s="81" t="s">
        <v>42</v>
      </c>
      <c r="D798" s="85">
        <v>3</v>
      </c>
      <c r="E798" s="82">
        <v>0</v>
      </c>
      <c r="F798" s="82">
        <v>0.04</v>
      </c>
      <c r="G798" s="85">
        <v>1.6</v>
      </c>
      <c r="H798" s="82">
        <v>0.09</v>
      </c>
      <c r="I798" s="82">
        <v>0.22</v>
      </c>
      <c r="J798" s="82">
        <v>0.4</v>
      </c>
      <c r="K798" s="82">
        <v>0.75</v>
      </c>
      <c r="L798" s="82">
        <v>0.19</v>
      </c>
      <c r="M798" s="82">
        <v>0.11</v>
      </c>
      <c r="N798" s="82">
        <v>0.12</v>
      </c>
      <c r="O798" s="82">
        <v>0</v>
      </c>
      <c r="P798" s="82">
        <v>0.01</v>
      </c>
      <c r="Q798" s="82">
        <v>0</v>
      </c>
      <c r="R798" s="82">
        <v>0</v>
      </c>
      <c r="S798" s="82">
        <v>0</v>
      </c>
      <c r="T798" s="82">
        <v>0</v>
      </c>
      <c r="U798" s="82">
        <v>0</v>
      </c>
      <c r="V798" s="82">
        <v>0</v>
      </c>
      <c r="W798" s="82">
        <v>0</v>
      </c>
      <c r="X798" s="82">
        <v>0</v>
      </c>
      <c r="Y798" s="82">
        <v>0</v>
      </c>
      <c r="Z798" s="82">
        <v>0</v>
      </c>
      <c r="AA798" s="82">
        <v>0</v>
      </c>
      <c r="AB798" s="82">
        <v>0</v>
      </c>
      <c r="AC798" s="82">
        <v>0</v>
      </c>
      <c r="AD798" s="83">
        <v>6.51</v>
      </c>
    </row>
    <row r="799" spans="1:30">
      <c r="C799" s="81" t="s">
        <v>400</v>
      </c>
      <c r="D799" s="85">
        <v>1</v>
      </c>
      <c r="E799" s="85">
        <v>1</v>
      </c>
      <c r="F799" s="82">
        <v>0</v>
      </c>
      <c r="G799" s="85">
        <v>3</v>
      </c>
      <c r="H799" s="85">
        <v>1</v>
      </c>
      <c r="I799" s="82">
        <v>0</v>
      </c>
      <c r="J799" s="85">
        <v>2</v>
      </c>
      <c r="K799" s="82">
        <v>0</v>
      </c>
      <c r="L799" s="82">
        <v>3.12</v>
      </c>
      <c r="M799" s="82">
        <v>2.11</v>
      </c>
      <c r="N799" s="82">
        <v>2.0699999999999998</v>
      </c>
      <c r="O799" s="82">
        <v>1.0900000000000001</v>
      </c>
      <c r="P799" s="82">
        <v>1.75</v>
      </c>
      <c r="Q799" s="82">
        <v>0</v>
      </c>
      <c r="R799" s="82">
        <v>1.04</v>
      </c>
      <c r="S799" s="82">
        <v>2.02</v>
      </c>
      <c r="T799" s="82">
        <v>0</v>
      </c>
      <c r="U799" s="82">
        <v>1.17</v>
      </c>
      <c r="V799" s="82">
        <v>0</v>
      </c>
      <c r="W799" s="82">
        <v>0</v>
      </c>
      <c r="X799" s="82">
        <v>0</v>
      </c>
      <c r="Y799" s="82">
        <v>0</v>
      </c>
      <c r="Z799" s="82">
        <v>0</v>
      </c>
      <c r="AA799" s="82">
        <v>0</v>
      </c>
      <c r="AB799" s="82">
        <v>0</v>
      </c>
      <c r="AC799" s="82">
        <v>0</v>
      </c>
      <c r="AD799" s="83">
        <v>22.35</v>
      </c>
    </row>
    <row r="800" spans="1:30">
      <c r="C800" s="81" t="s">
        <v>191</v>
      </c>
      <c r="D800" s="85">
        <v>1</v>
      </c>
      <c r="E800" s="82">
        <v>0</v>
      </c>
      <c r="F800" s="82">
        <v>0</v>
      </c>
      <c r="G800" s="82">
        <v>0</v>
      </c>
      <c r="H800" s="82">
        <v>0</v>
      </c>
      <c r="I800" s="82">
        <v>0</v>
      </c>
      <c r="J800" s="82">
        <v>0</v>
      </c>
      <c r="K800" s="82">
        <v>0</v>
      </c>
      <c r="L800" s="82">
        <v>0</v>
      </c>
      <c r="M800" s="82">
        <v>0</v>
      </c>
      <c r="N800" s="82">
        <v>0</v>
      </c>
      <c r="O800" s="82">
        <v>0</v>
      </c>
      <c r="P800" s="82">
        <v>0</v>
      </c>
      <c r="Q800" s="82">
        <v>0</v>
      </c>
      <c r="R800" s="82">
        <v>0</v>
      </c>
      <c r="S800" s="82">
        <v>0</v>
      </c>
      <c r="T800" s="82">
        <v>0</v>
      </c>
      <c r="U800" s="82">
        <v>0</v>
      </c>
      <c r="V800" s="82">
        <v>0</v>
      </c>
      <c r="W800" s="82">
        <v>0</v>
      </c>
      <c r="X800" s="82">
        <v>0</v>
      </c>
      <c r="Y800" s="82">
        <v>0</v>
      </c>
      <c r="Z800" s="82">
        <v>0</v>
      </c>
      <c r="AA800" s="82">
        <v>0</v>
      </c>
      <c r="AB800" s="82">
        <v>0</v>
      </c>
      <c r="AC800" s="82">
        <v>0</v>
      </c>
      <c r="AD800" s="83">
        <v>1</v>
      </c>
    </row>
    <row r="801" spans="1:30">
      <c r="C801" s="81" t="s">
        <v>345</v>
      </c>
      <c r="D801" s="82">
        <v>0</v>
      </c>
      <c r="E801" s="85">
        <v>2</v>
      </c>
      <c r="F801" s="82">
        <v>3.38</v>
      </c>
      <c r="G801" s="82">
        <v>2.34</v>
      </c>
      <c r="H801" s="82">
        <v>3.12</v>
      </c>
      <c r="I801" s="82">
        <v>6.77</v>
      </c>
      <c r="J801" s="82">
        <v>7.32</v>
      </c>
      <c r="K801" s="82">
        <v>9.57</v>
      </c>
      <c r="L801" s="82">
        <v>1.59</v>
      </c>
      <c r="M801" s="82">
        <v>6.35</v>
      </c>
      <c r="N801" s="82">
        <v>0</v>
      </c>
      <c r="O801" s="82">
        <v>2.42</v>
      </c>
      <c r="P801" s="82">
        <v>0.55000000000000004</v>
      </c>
      <c r="Q801" s="82">
        <v>0</v>
      </c>
      <c r="R801" s="82">
        <v>0</v>
      </c>
      <c r="S801" s="82">
        <v>0</v>
      </c>
      <c r="T801" s="82">
        <v>0</v>
      </c>
      <c r="U801" s="82">
        <v>0</v>
      </c>
      <c r="V801" s="82">
        <v>0.17</v>
      </c>
      <c r="W801" s="82">
        <v>0</v>
      </c>
      <c r="X801" s="82">
        <v>0.11</v>
      </c>
      <c r="Y801" s="82">
        <v>0.04</v>
      </c>
      <c r="Z801" s="82">
        <v>0</v>
      </c>
      <c r="AA801" s="82">
        <v>0.18</v>
      </c>
      <c r="AB801" s="82">
        <v>0</v>
      </c>
      <c r="AC801" s="82">
        <v>0</v>
      </c>
      <c r="AD801" s="83">
        <v>45.9</v>
      </c>
    </row>
    <row r="802" spans="1:30">
      <c r="C802" s="81" t="s">
        <v>410</v>
      </c>
      <c r="D802" s="82">
        <v>0</v>
      </c>
      <c r="E802" s="85">
        <v>2</v>
      </c>
      <c r="F802" s="82">
        <v>0</v>
      </c>
      <c r="G802" s="82">
        <v>0</v>
      </c>
      <c r="H802" s="82">
        <v>0</v>
      </c>
      <c r="I802" s="82">
        <v>1.1599999999999999</v>
      </c>
      <c r="J802" s="82">
        <v>0</v>
      </c>
      <c r="K802" s="82">
        <v>0</v>
      </c>
      <c r="L802" s="82">
        <v>0.17</v>
      </c>
      <c r="M802" s="82">
        <v>0</v>
      </c>
      <c r="N802" s="82">
        <v>3.72</v>
      </c>
      <c r="O802" s="82">
        <v>0</v>
      </c>
      <c r="P802" s="82">
        <v>0.1</v>
      </c>
      <c r="Q802" s="82">
        <v>0</v>
      </c>
      <c r="R802" s="82">
        <v>0</v>
      </c>
      <c r="S802" s="82">
        <v>0</v>
      </c>
      <c r="T802" s="82">
        <v>0</v>
      </c>
      <c r="U802" s="82">
        <v>0</v>
      </c>
      <c r="V802" s="82">
        <v>0</v>
      </c>
      <c r="W802" s="82">
        <v>0</v>
      </c>
      <c r="X802" s="82">
        <v>0</v>
      </c>
      <c r="Y802" s="82">
        <v>0</v>
      </c>
      <c r="Z802" s="82">
        <v>0</v>
      </c>
      <c r="AA802" s="82">
        <v>0</v>
      </c>
      <c r="AB802" s="82">
        <v>0</v>
      </c>
      <c r="AC802" s="82">
        <v>0</v>
      </c>
      <c r="AD802" s="83">
        <v>7.15</v>
      </c>
    </row>
    <row r="803" spans="1:30">
      <c r="C803" s="81" t="s">
        <v>498</v>
      </c>
      <c r="D803" s="82">
        <v>0</v>
      </c>
      <c r="E803" s="82">
        <v>0</v>
      </c>
      <c r="F803" s="82">
        <v>0</v>
      </c>
      <c r="G803" s="82">
        <v>2.92</v>
      </c>
      <c r="H803" s="82">
        <v>0</v>
      </c>
      <c r="I803" s="82">
        <v>0</v>
      </c>
      <c r="J803" s="82">
        <v>0</v>
      </c>
      <c r="K803" s="82">
        <v>0.13</v>
      </c>
      <c r="L803" s="82">
        <v>0</v>
      </c>
      <c r="M803" s="82">
        <v>0</v>
      </c>
      <c r="N803" s="82">
        <v>0</v>
      </c>
      <c r="O803" s="82">
        <v>0.02</v>
      </c>
      <c r="P803" s="82">
        <v>0</v>
      </c>
      <c r="Q803" s="82">
        <v>0</v>
      </c>
      <c r="R803" s="82">
        <v>0</v>
      </c>
      <c r="S803" s="82">
        <v>0.02</v>
      </c>
      <c r="T803" s="82">
        <v>0</v>
      </c>
      <c r="U803" s="82">
        <v>0</v>
      </c>
      <c r="V803" s="82">
        <v>0</v>
      </c>
      <c r="W803" s="82">
        <v>0</v>
      </c>
      <c r="X803" s="82">
        <v>0</v>
      </c>
      <c r="Y803" s="82">
        <v>0</v>
      </c>
      <c r="Z803" s="82">
        <v>0</v>
      </c>
      <c r="AA803" s="82">
        <v>0</v>
      </c>
      <c r="AB803" s="82">
        <v>0</v>
      </c>
      <c r="AC803" s="82">
        <v>0</v>
      </c>
      <c r="AD803" s="83">
        <v>3.1</v>
      </c>
    </row>
    <row r="804" spans="1:30">
      <c r="C804" s="81" t="s">
        <v>497</v>
      </c>
      <c r="D804" s="82">
        <v>0</v>
      </c>
      <c r="E804" s="82">
        <v>0</v>
      </c>
      <c r="F804" s="82">
        <v>0</v>
      </c>
      <c r="G804" s="82">
        <v>4.6900000000000004</v>
      </c>
      <c r="H804" s="82">
        <v>0</v>
      </c>
      <c r="I804" s="82">
        <v>0</v>
      </c>
      <c r="J804" s="82">
        <v>0</v>
      </c>
      <c r="K804" s="82">
        <v>0.01</v>
      </c>
      <c r="L804" s="82">
        <v>0</v>
      </c>
      <c r="M804" s="82">
        <v>0</v>
      </c>
      <c r="N804" s="82">
        <v>0</v>
      </c>
      <c r="O804" s="82">
        <v>0</v>
      </c>
      <c r="P804" s="82">
        <v>0</v>
      </c>
      <c r="Q804" s="82">
        <v>0</v>
      </c>
      <c r="R804" s="82">
        <v>0</v>
      </c>
      <c r="S804" s="82">
        <v>0</v>
      </c>
      <c r="T804" s="82">
        <v>0</v>
      </c>
      <c r="U804" s="82">
        <v>0</v>
      </c>
      <c r="V804" s="82">
        <v>0</v>
      </c>
      <c r="W804" s="82">
        <v>0</v>
      </c>
      <c r="X804" s="82">
        <v>0</v>
      </c>
      <c r="Y804" s="82">
        <v>0</v>
      </c>
      <c r="Z804" s="82">
        <v>0</v>
      </c>
      <c r="AA804" s="82">
        <v>0</v>
      </c>
      <c r="AB804" s="82">
        <v>0</v>
      </c>
      <c r="AC804" s="82">
        <v>0</v>
      </c>
      <c r="AD804" s="83">
        <v>4.7</v>
      </c>
    </row>
    <row r="805" spans="1:30">
      <c r="C805" s="81" t="s">
        <v>607</v>
      </c>
      <c r="D805" s="82">
        <v>0</v>
      </c>
      <c r="E805" s="82">
        <v>0</v>
      </c>
      <c r="F805" s="82">
        <v>0</v>
      </c>
      <c r="G805" s="82">
        <v>0</v>
      </c>
      <c r="H805" s="82">
        <v>0</v>
      </c>
      <c r="I805" s="82">
        <v>1.04</v>
      </c>
      <c r="J805" s="82">
        <v>0</v>
      </c>
      <c r="K805" s="82">
        <v>0</v>
      </c>
      <c r="L805" s="82">
        <v>0</v>
      </c>
      <c r="M805" s="82">
        <v>0</v>
      </c>
      <c r="N805" s="82">
        <v>0</v>
      </c>
      <c r="O805" s="82">
        <v>0</v>
      </c>
      <c r="P805" s="82">
        <v>0</v>
      </c>
      <c r="Q805" s="82">
        <v>0</v>
      </c>
      <c r="R805" s="82">
        <v>0</v>
      </c>
      <c r="S805" s="82">
        <v>0</v>
      </c>
      <c r="T805" s="82">
        <v>0</v>
      </c>
      <c r="U805" s="82">
        <v>0</v>
      </c>
      <c r="V805" s="82">
        <v>0</v>
      </c>
      <c r="W805" s="82">
        <v>0</v>
      </c>
      <c r="X805" s="82">
        <v>0</v>
      </c>
      <c r="Y805" s="82">
        <v>0</v>
      </c>
      <c r="Z805" s="82">
        <v>0</v>
      </c>
      <c r="AA805" s="82">
        <v>0</v>
      </c>
      <c r="AB805" s="82">
        <v>0</v>
      </c>
      <c r="AC805" s="82">
        <v>0</v>
      </c>
      <c r="AD805" s="83">
        <v>1.04</v>
      </c>
    </row>
    <row r="806" spans="1:30">
      <c r="C806" s="84" t="s">
        <v>38</v>
      </c>
      <c r="D806" s="83">
        <v>86</v>
      </c>
      <c r="E806" s="83">
        <v>251</v>
      </c>
      <c r="F806" s="83">
        <v>210.92</v>
      </c>
      <c r="G806" s="83">
        <v>133.18</v>
      </c>
      <c r="H806" s="83">
        <v>121.02</v>
      </c>
      <c r="I806" s="83">
        <v>111.51</v>
      </c>
      <c r="J806" s="83">
        <v>118.67</v>
      </c>
      <c r="K806" s="83">
        <v>93.59</v>
      </c>
      <c r="L806" s="83">
        <v>79.11</v>
      </c>
      <c r="M806" s="83">
        <v>150.88</v>
      </c>
      <c r="N806" s="83">
        <v>150.99</v>
      </c>
      <c r="O806" s="83">
        <v>76.59</v>
      </c>
      <c r="P806" s="83">
        <v>67.489999999999995</v>
      </c>
      <c r="Q806" s="83">
        <v>85.17</v>
      </c>
      <c r="R806" s="83">
        <v>54.96</v>
      </c>
      <c r="S806" s="83">
        <v>82.46</v>
      </c>
      <c r="T806" s="83">
        <v>44.8</v>
      </c>
      <c r="U806" s="83">
        <v>41.89</v>
      </c>
      <c r="V806" s="83">
        <v>15.18</v>
      </c>
      <c r="W806" s="83">
        <v>28.28</v>
      </c>
      <c r="X806" s="83">
        <v>15.12</v>
      </c>
      <c r="Y806" s="83">
        <v>9.5</v>
      </c>
      <c r="Z806" s="83">
        <v>4.74</v>
      </c>
      <c r="AA806" s="83">
        <v>12.12</v>
      </c>
      <c r="AB806" s="83">
        <v>2.21</v>
      </c>
      <c r="AC806" s="83">
        <v>3.32</v>
      </c>
      <c r="AD806" s="83">
        <v>2050.71</v>
      </c>
    </row>
    <row r="807" spans="1:30">
      <c r="D807" s="55">
        <f>D793+D797+D802</f>
        <v>26</v>
      </c>
      <c r="E807" s="55">
        <f t="shared" ref="E807:P807" si="35">E793+E797+E802</f>
        <v>135</v>
      </c>
      <c r="F807" s="55">
        <f t="shared" si="35"/>
        <v>98.06</v>
      </c>
      <c r="G807" s="55">
        <f t="shared" si="35"/>
        <v>70.87</v>
      </c>
      <c r="H807" s="55">
        <f t="shared" si="35"/>
        <v>55.12</v>
      </c>
      <c r="I807" s="55">
        <f t="shared" si="35"/>
        <v>43.289999999999992</v>
      </c>
      <c r="J807" s="55">
        <f t="shared" si="35"/>
        <v>14.280000000000001</v>
      </c>
      <c r="K807" s="55">
        <f t="shared" si="35"/>
        <v>27.92</v>
      </c>
      <c r="L807" s="55">
        <f t="shared" si="35"/>
        <v>24.96</v>
      </c>
      <c r="M807" s="55">
        <f t="shared" si="35"/>
        <v>106.88</v>
      </c>
      <c r="N807" s="55">
        <f t="shared" si="35"/>
        <v>57.25</v>
      </c>
      <c r="O807" s="55">
        <f t="shared" si="35"/>
        <v>32.870000000000005</v>
      </c>
      <c r="P807" s="55">
        <f t="shared" si="35"/>
        <v>26.07</v>
      </c>
    </row>
    <row r="809" spans="1:30" ht="12.75">
      <c r="C809" s="418" t="s">
        <v>37</v>
      </c>
      <c r="D809" s="372">
        <v>202227</v>
      </c>
      <c r="E809" s="372">
        <v>202228</v>
      </c>
      <c r="F809" s="372">
        <v>202229</v>
      </c>
      <c r="G809" s="372">
        <v>202230</v>
      </c>
      <c r="H809" s="372">
        <v>202231</v>
      </c>
      <c r="I809" s="372">
        <v>202232</v>
      </c>
      <c r="J809" s="372">
        <v>202233</v>
      </c>
      <c r="K809" s="372">
        <v>202234</v>
      </c>
      <c r="L809" s="372">
        <v>202235</v>
      </c>
      <c r="M809" s="372">
        <v>202236</v>
      </c>
      <c r="N809" s="372">
        <v>202237</v>
      </c>
      <c r="O809" s="372">
        <v>202238</v>
      </c>
      <c r="P809" s="372">
        <v>202239</v>
      </c>
      <c r="Q809" s="372">
        <v>202240</v>
      </c>
      <c r="R809" s="372">
        <v>202241</v>
      </c>
      <c r="S809" s="372">
        <v>202242</v>
      </c>
      <c r="T809" s="372">
        <v>202243</v>
      </c>
      <c r="U809" s="372">
        <v>202244</v>
      </c>
      <c r="V809" s="372">
        <v>202245</v>
      </c>
      <c r="W809" s="372">
        <v>202246</v>
      </c>
      <c r="X809" s="372">
        <v>202247</v>
      </c>
      <c r="Y809" s="372">
        <v>202248</v>
      </c>
      <c r="Z809" s="372">
        <v>202249</v>
      </c>
      <c r="AA809" s="372">
        <v>202250</v>
      </c>
      <c r="AB809" s="372">
        <v>202251</v>
      </c>
      <c r="AC809" s="372">
        <v>202252</v>
      </c>
      <c r="AD809" s="418" t="s">
        <v>38</v>
      </c>
    </row>
    <row r="810" spans="1:30" ht="12.75">
      <c r="A810" s="113">
        <v>44776</v>
      </c>
      <c r="C810" s="419"/>
      <c r="D810" s="112">
        <v>44772</v>
      </c>
      <c r="E810" s="112">
        <v>44779</v>
      </c>
      <c r="F810" s="112">
        <v>44786</v>
      </c>
      <c r="G810" s="112">
        <v>44793</v>
      </c>
      <c r="H810" s="112">
        <v>44800</v>
      </c>
      <c r="I810" s="112">
        <v>44807</v>
      </c>
      <c r="J810" s="112">
        <v>44814</v>
      </c>
      <c r="K810" s="112">
        <v>44821</v>
      </c>
      <c r="L810" s="112">
        <v>44828</v>
      </c>
      <c r="M810" s="112">
        <v>44835</v>
      </c>
      <c r="N810" s="112">
        <v>44842</v>
      </c>
      <c r="O810" s="112">
        <v>44849</v>
      </c>
      <c r="P810" s="112">
        <v>44856</v>
      </c>
      <c r="Q810" s="112">
        <v>44863</v>
      </c>
      <c r="R810" s="112">
        <v>44870</v>
      </c>
      <c r="S810" s="112">
        <v>44877</v>
      </c>
      <c r="T810" s="112">
        <v>44884</v>
      </c>
      <c r="U810" s="112">
        <v>44891</v>
      </c>
      <c r="V810" s="112">
        <v>44898</v>
      </c>
      <c r="W810" s="112">
        <v>44905</v>
      </c>
      <c r="X810" s="112">
        <v>44912</v>
      </c>
      <c r="Y810" s="112">
        <v>44919</v>
      </c>
      <c r="Z810" s="112">
        <v>44926</v>
      </c>
      <c r="AA810" s="112">
        <v>44933</v>
      </c>
      <c r="AB810" s="112">
        <v>44940</v>
      </c>
      <c r="AC810" s="112">
        <v>44947</v>
      </c>
      <c r="AD810" s="419"/>
    </row>
    <row r="811" spans="1:30">
      <c r="C811" s="81" t="s">
        <v>34</v>
      </c>
      <c r="D811" s="85">
        <v>75</v>
      </c>
      <c r="E811" s="85">
        <v>35</v>
      </c>
      <c r="F811" s="85">
        <v>20</v>
      </c>
      <c r="G811" s="85">
        <v>41.38</v>
      </c>
      <c r="H811" s="85">
        <v>36.42</v>
      </c>
      <c r="I811" s="85">
        <v>45.6</v>
      </c>
      <c r="J811" s="85">
        <v>28.16</v>
      </c>
      <c r="K811" s="82">
        <v>64.69</v>
      </c>
      <c r="L811" s="82">
        <v>23.81</v>
      </c>
      <c r="M811" s="85">
        <v>25.55</v>
      </c>
      <c r="N811" s="82">
        <v>40.700000000000003</v>
      </c>
      <c r="O811" s="82">
        <v>19.239999999999998</v>
      </c>
      <c r="P811" s="82">
        <v>61.14</v>
      </c>
      <c r="Q811" s="82">
        <v>27.72</v>
      </c>
      <c r="R811" s="82">
        <v>26.68</v>
      </c>
      <c r="S811" s="82">
        <v>6.8</v>
      </c>
      <c r="T811" s="82">
        <v>7.81</v>
      </c>
      <c r="U811" s="82">
        <v>12.09</v>
      </c>
      <c r="V811" s="82">
        <v>7.88</v>
      </c>
      <c r="W811" s="82">
        <v>4.8099999999999996</v>
      </c>
      <c r="X811" s="82">
        <v>2.72</v>
      </c>
      <c r="Y811" s="82">
        <v>1.68</v>
      </c>
      <c r="Z811" s="82">
        <v>2.0099999999999998</v>
      </c>
      <c r="AA811" s="82">
        <v>0.77</v>
      </c>
      <c r="AB811" s="82">
        <v>0.4</v>
      </c>
      <c r="AC811" s="82">
        <v>0.1</v>
      </c>
      <c r="AD811" s="83">
        <v>618.16</v>
      </c>
    </row>
    <row r="812" spans="1:30">
      <c r="C812" s="81" t="s">
        <v>338</v>
      </c>
      <c r="D812" s="85">
        <v>61</v>
      </c>
      <c r="E812" s="85">
        <v>27</v>
      </c>
      <c r="F812" s="85">
        <v>65.48</v>
      </c>
      <c r="G812" s="85">
        <v>23.4</v>
      </c>
      <c r="H812" s="85">
        <v>31.2</v>
      </c>
      <c r="I812" s="85">
        <v>16.34</v>
      </c>
      <c r="J812" s="85">
        <v>31.3</v>
      </c>
      <c r="K812" s="85">
        <v>33.130000000000003</v>
      </c>
      <c r="L812" s="85">
        <v>18.78</v>
      </c>
      <c r="M812" s="85">
        <v>28.33</v>
      </c>
      <c r="N812" s="82">
        <v>117.83</v>
      </c>
      <c r="O812" s="82">
        <v>24.93</v>
      </c>
      <c r="P812" s="82">
        <v>26.72</v>
      </c>
      <c r="Q812" s="82">
        <v>12.48</v>
      </c>
      <c r="R812" s="82">
        <v>21.41</v>
      </c>
      <c r="S812" s="82">
        <v>8.65</v>
      </c>
      <c r="T812" s="82">
        <v>5.89</v>
      </c>
      <c r="U812" s="82">
        <v>3.55</v>
      </c>
      <c r="V812" s="82">
        <v>3.8</v>
      </c>
      <c r="W812" s="82">
        <v>2.5299999999999998</v>
      </c>
      <c r="X812" s="82">
        <v>9.6999999999999993</v>
      </c>
      <c r="Y812" s="82">
        <v>1.77</v>
      </c>
      <c r="Z812" s="82">
        <v>2.66</v>
      </c>
      <c r="AA812" s="82">
        <v>3.05</v>
      </c>
      <c r="AB812" s="82">
        <v>0</v>
      </c>
      <c r="AC812" s="82">
        <v>2.54</v>
      </c>
      <c r="AD812" s="83">
        <v>583.47</v>
      </c>
    </row>
    <row r="813" spans="1:30">
      <c r="C813" s="81" t="s">
        <v>470</v>
      </c>
      <c r="D813" s="85">
        <v>24</v>
      </c>
      <c r="E813" s="85">
        <v>26</v>
      </c>
      <c r="F813" s="85">
        <v>7</v>
      </c>
      <c r="G813" s="85">
        <v>9</v>
      </c>
      <c r="H813" s="85">
        <v>17.05</v>
      </c>
      <c r="I813" s="85">
        <v>11.7</v>
      </c>
      <c r="J813" s="85">
        <v>12.15</v>
      </c>
      <c r="K813" s="85">
        <v>9.34</v>
      </c>
      <c r="L813" s="82">
        <v>6.92</v>
      </c>
      <c r="M813" s="85">
        <v>6.46</v>
      </c>
      <c r="N813" s="82">
        <v>2.99</v>
      </c>
      <c r="O813" s="82">
        <v>4.84</v>
      </c>
      <c r="P813" s="82">
        <v>9.2899999999999991</v>
      </c>
      <c r="Q813" s="82">
        <v>2.5</v>
      </c>
      <c r="R813" s="82">
        <v>5.55</v>
      </c>
      <c r="S813" s="82">
        <v>1.37</v>
      </c>
      <c r="T813" s="82">
        <v>10.9</v>
      </c>
      <c r="U813" s="82">
        <v>0.45</v>
      </c>
      <c r="V813" s="82">
        <v>0.55000000000000004</v>
      </c>
      <c r="W813" s="82">
        <v>1.25</v>
      </c>
      <c r="X813" s="82">
        <v>0.26</v>
      </c>
      <c r="Y813" s="82">
        <v>0</v>
      </c>
      <c r="Z813" s="82">
        <v>0</v>
      </c>
      <c r="AA813" s="82">
        <v>0</v>
      </c>
      <c r="AB813" s="82">
        <v>0</v>
      </c>
      <c r="AC813" s="82">
        <v>0</v>
      </c>
      <c r="AD813" s="83">
        <v>169.58</v>
      </c>
    </row>
    <row r="814" spans="1:30">
      <c r="C814" s="81" t="s">
        <v>40</v>
      </c>
      <c r="D814" s="85">
        <v>13</v>
      </c>
      <c r="E814" s="85">
        <v>6</v>
      </c>
      <c r="F814" s="85">
        <v>20</v>
      </c>
      <c r="G814" s="85">
        <v>18.46</v>
      </c>
      <c r="H814" s="85">
        <v>20.36</v>
      </c>
      <c r="I814" s="82">
        <v>7.54</v>
      </c>
      <c r="J814" s="85">
        <v>22.76</v>
      </c>
      <c r="K814" s="82">
        <v>13.37</v>
      </c>
      <c r="L814" s="82">
        <v>13.37</v>
      </c>
      <c r="M814" s="82">
        <v>19.059999999999999</v>
      </c>
      <c r="N814" s="82">
        <v>16.97</v>
      </c>
      <c r="O814" s="82">
        <v>16.62</v>
      </c>
      <c r="P814" s="82">
        <v>11.96</v>
      </c>
      <c r="Q814" s="82">
        <v>12.18</v>
      </c>
      <c r="R814" s="82">
        <v>6.97</v>
      </c>
      <c r="S814" s="82">
        <v>3.31</v>
      </c>
      <c r="T814" s="82">
        <v>8.59</v>
      </c>
      <c r="U814" s="82">
        <v>1.44</v>
      </c>
      <c r="V814" s="82">
        <v>1.54</v>
      </c>
      <c r="W814" s="82">
        <v>0.23</v>
      </c>
      <c r="X814" s="82">
        <v>2.02</v>
      </c>
      <c r="Y814" s="82">
        <v>0.32</v>
      </c>
      <c r="Z814" s="82">
        <v>0.13</v>
      </c>
      <c r="AA814" s="82">
        <v>0.18</v>
      </c>
      <c r="AB814" s="82">
        <v>0.22</v>
      </c>
      <c r="AC814" s="82">
        <v>2.83</v>
      </c>
      <c r="AD814" s="83">
        <v>239.43</v>
      </c>
    </row>
    <row r="815" spans="1:30">
      <c r="C815" s="81" t="s">
        <v>41</v>
      </c>
      <c r="D815" s="85">
        <v>4</v>
      </c>
      <c r="E815" s="85">
        <v>4</v>
      </c>
      <c r="F815" s="85">
        <v>7</v>
      </c>
      <c r="G815" s="85">
        <v>14</v>
      </c>
      <c r="H815" s="85">
        <v>10.99</v>
      </c>
      <c r="I815" s="85">
        <v>9.3699999999999992</v>
      </c>
      <c r="J815" s="85">
        <v>5.0199999999999996</v>
      </c>
      <c r="K815" s="82">
        <v>5.1100000000000003</v>
      </c>
      <c r="L815" s="82">
        <v>1.87</v>
      </c>
      <c r="M815" s="82">
        <v>4.21</v>
      </c>
      <c r="N815" s="82">
        <v>1.29</v>
      </c>
      <c r="O815" s="82">
        <v>3.54</v>
      </c>
      <c r="P815" s="82">
        <v>0.38</v>
      </c>
      <c r="Q815" s="82">
        <v>0.09</v>
      </c>
      <c r="R815" s="82">
        <v>0.14000000000000001</v>
      </c>
      <c r="S815" s="82">
        <v>1.9</v>
      </c>
      <c r="T815" s="82">
        <v>0.3</v>
      </c>
      <c r="U815" s="82">
        <v>0.03</v>
      </c>
      <c r="V815" s="82">
        <v>0</v>
      </c>
      <c r="W815" s="82">
        <v>0.16</v>
      </c>
      <c r="X815" s="82">
        <v>0.03</v>
      </c>
      <c r="Y815" s="82">
        <v>0</v>
      </c>
      <c r="Z815" s="82">
        <v>0</v>
      </c>
      <c r="AA815" s="82">
        <v>0</v>
      </c>
      <c r="AB815" s="82">
        <v>0</v>
      </c>
      <c r="AC815" s="82">
        <v>0</v>
      </c>
      <c r="AD815" s="83">
        <v>73.44</v>
      </c>
    </row>
    <row r="816" spans="1:30">
      <c r="C816" s="81" t="s">
        <v>400</v>
      </c>
      <c r="D816" s="85">
        <v>3</v>
      </c>
      <c r="E816" s="85">
        <v>1</v>
      </c>
      <c r="F816" s="82">
        <v>1</v>
      </c>
      <c r="G816" s="85">
        <v>2</v>
      </c>
      <c r="H816" s="85">
        <v>1</v>
      </c>
      <c r="I816" s="85">
        <v>1</v>
      </c>
      <c r="J816" s="82">
        <v>0.36</v>
      </c>
      <c r="K816" s="82">
        <v>1.05</v>
      </c>
      <c r="L816" s="82">
        <v>0</v>
      </c>
      <c r="M816" s="82">
        <v>2.11</v>
      </c>
      <c r="N816" s="82">
        <v>1.08</v>
      </c>
      <c r="O816" s="82">
        <v>1.04</v>
      </c>
      <c r="P816" s="82">
        <v>2.02</v>
      </c>
      <c r="Q816" s="82">
        <v>1.39</v>
      </c>
      <c r="R816" s="82">
        <v>1.17</v>
      </c>
      <c r="S816" s="82">
        <v>0</v>
      </c>
      <c r="T816" s="82">
        <v>0</v>
      </c>
      <c r="U816" s="82">
        <v>0</v>
      </c>
      <c r="V816" s="82">
        <v>0</v>
      </c>
      <c r="W816" s="82">
        <v>0</v>
      </c>
      <c r="X816" s="82">
        <v>0</v>
      </c>
      <c r="Y816" s="82">
        <v>0.67</v>
      </c>
      <c r="Z816" s="82">
        <v>0</v>
      </c>
      <c r="AA816" s="82">
        <v>0</v>
      </c>
      <c r="AB816" s="82">
        <v>0</v>
      </c>
      <c r="AC816" s="82">
        <v>0</v>
      </c>
      <c r="AD816" s="83">
        <v>19.88</v>
      </c>
    </row>
    <row r="817" spans="1:30">
      <c r="C817" s="81" t="s">
        <v>345</v>
      </c>
      <c r="D817" s="85">
        <v>3</v>
      </c>
      <c r="E817" s="82">
        <v>0</v>
      </c>
      <c r="F817" s="82">
        <v>5.04</v>
      </c>
      <c r="G817" s="85">
        <v>10</v>
      </c>
      <c r="H817" s="85">
        <v>13.25</v>
      </c>
      <c r="I817" s="82">
        <v>0.54</v>
      </c>
      <c r="J817" s="82">
        <v>6.93</v>
      </c>
      <c r="K817" s="82">
        <v>0</v>
      </c>
      <c r="L817" s="82">
        <v>2.42</v>
      </c>
      <c r="M817" s="82">
        <v>0.65</v>
      </c>
      <c r="N817" s="82">
        <v>0.08</v>
      </c>
      <c r="O817" s="82">
        <v>0</v>
      </c>
      <c r="P817" s="82">
        <v>0</v>
      </c>
      <c r="Q817" s="82">
        <v>0.1</v>
      </c>
      <c r="R817" s="82">
        <v>0</v>
      </c>
      <c r="S817" s="82">
        <v>0.17</v>
      </c>
      <c r="T817" s="82">
        <v>0</v>
      </c>
      <c r="U817" s="82">
        <v>0.14000000000000001</v>
      </c>
      <c r="V817" s="82">
        <v>0</v>
      </c>
      <c r="W817" s="82">
        <v>0</v>
      </c>
      <c r="X817" s="82">
        <v>0.18</v>
      </c>
      <c r="Y817" s="82">
        <v>0</v>
      </c>
      <c r="Z817" s="82">
        <v>0</v>
      </c>
      <c r="AA817" s="82">
        <v>0</v>
      </c>
      <c r="AB817" s="82">
        <v>0</v>
      </c>
      <c r="AC817" s="82">
        <v>0</v>
      </c>
      <c r="AD817" s="83">
        <v>42.49</v>
      </c>
    </row>
    <row r="818" spans="1:30">
      <c r="C818" s="81" t="s">
        <v>39</v>
      </c>
      <c r="D818" s="85">
        <v>3</v>
      </c>
      <c r="E818" s="82">
        <v>0</v>
      </c>
      <c r="F818" s="82">
        <v>0</v>
      </c>
      <c r="G818" s="82">
        <v>0</v>
      </c>
      <c r="H818" s="82">
        <v>0.97</v>
      </c>
      <c r="I818" s="82">
        <v>0.51</v>
      </c>
      <c r="J818" s="82">
        <v>0.52</v>
      </c>
      <c r="K818" s="82">
        <v>52.11</v>
      </c>
      <c r="L818" s="82">
        <v>10.039999999999999</v>
      </c>
      <c r="M818" s="82">
        <v>6.69</v>
      </c>
      <c r="N818" s="82">
        <v>2.72</v>
      </c>
      <c r="O818" s="82">
        <v>3.47</v>
      </c>
      <c r="P818" s="82">
        <v>0</v>
      </c>
      <c r="Q818" s="82">
        <v>0</v>
      </c>
      <c r="R818" s="82">
        <v>0</v>
      </c>
      <c r="S818" s="82">
        <v>1.1000000000000001</v>
      </c>
      <c r="T818" s="82">
        <v>0</v>
      </c>
      <c r="U818" s="82">
        <v>0</v>
      </c>
      <c r="V818" s="82">
        <v>0</v>
      </c>
      <c r="W818" s="82">
        <v>0</v>
      </c>
      <c r="X818" s="82">
        <v>0</v>
      </c>
      <c r="Y818" s="82">
        <v>0</v>
      </c>
      <c r="Z818" s="82">
        <v>0</v>
      </c>
      <c r="AA818" s="82">
        <v>0</v>
      </c>
      <c r="AB818" s="82">
        <v>0</v>
      </c>
      <c r="AC818" s="82">
        <v>0</v>
      </c>
      <c r="AD818" s="83">
        <v>81.13</v>
      </c>
    </row>
    <row r="819" spans="1:30">
      <c r="C819" s="81" t="s">
        <v>42</v>
      </c>
      <c r="D819" s="85">
        <v>1</v>
      </c>
      <c r="E819" s="82">
        <v>0</v>
      </c>
      <c r="F819" s="82">
        <v>0.12</v>
      </c>
      <c r="G819" s="85">
        <v>2.11</v>
      </c>
      <c r="H819" s="82">
        <v>0.31</v>
      </c>
      <c r="I819" s="85">
        <v>1.22</v>
      </c>
      <c r="J819" s="82">
        <v>0.04</v>
      </c>
      <c r="K819" s="82">
        <v>0.15</v>
      </c>
      <c r="L819" s="82">
        <v>0.01</v>
      </c>
      <c r="M819" s="82">
        <v>0.06</v>
      </c>
      <c r="N819" s="82">
        <v>0.06</v>
      </c>
      <c r="O819" s="82">
        <v>0.01</v>
      </c>
      <c r="P819" s="82">
        <v>0.23</v>
      </c>
      <c r="Q819" s="82">
        <v>0</v>
      </c>
      <c r="R819" s="82">
        <v>0</v>
      </c>
      <c r="S819" s="82">
        <v>0</v>
      </c>
      <c r="T819" s="82">
        <v>0</v>
      </c>
      <c r="U819" s="82">
        <v>0</v>
      </c>
      <c r="V819" s="82">
        <v>0</v>
      </c>
      <c r="W819" s="82">
        <v>0</v>
      </c>
      <c r="X819" s="82">
        <v>0</v>
      </c>
      <c r="Y819" s="82">
        <v>0</v>
      </c>
      <c r="Z819" s="82">
        <v>0</v>
      </c>
      <c r="AA819" s="82">
        <v>0</v>
      </c>
      <c r="AB819" s="82">
        <v>0</v>
      </c>
      <c r="AC819" s="82">
        <v>0</v>
      </c>
      <c r="AD819" s="83">
        <v>5.33</v>
      </c>
    </row>
    <row r="820" spans="1:30">
      <c r="C820" s="81" t="s">
        <v>607</v>
      </c>
      <c r="D820" s="82">
        <v>0</v>
      </c>
      <c r="E820" s="82">
        <v>0</v>
      </c>
      <c r="F820" s="85">
        <v>1</v>
      </c>
      <c r="G820" s="82">
        <v>0</v>
      </c>
      <c r="H820" s="82">
        <v>0</v>
      </c>
      <c r="I820" s="82">
        <v>0</v>
      </c>
      <c r="J820" s="82">
        <v>0</v>
      </c>
      <c r="K820" s="82">
        <v>0</v>
      </c>
      <c r="L820" s="82">
        <v>0</v>
      </c>
      <c r="M820" s="82">
        <v>0</v>
      </c>
      <c r="N820" s="82">
        <v>0</v>
      </c>
      <c r="O820" s="82">
        <v>0</v>
      </c>
      <c r="P820" s="82">
        <v>0</v>
      </c>
      <c r="Q820" s="82">
        <v>0</v>
      </c>
      <c r="R820" s="82">
        <v>0</v>
      </c>
      <c r="S820" s="82">
        <v>0</v>
      </c>
      <c r="T820" s="82">
        <v>0</v>
      </c>
      <c r="U820" s="82">
        <v>0</v>
      </c>
      <c r="V820" s="82">
        <v>0</v>
      </c>
      <c r="W820" s="82">
        <v>0</v>
      </c>
      <c r="X820" s="82">
        <v>0</v>
      </c>
      <c r="Y820" s="82">
        <v>0</v>
      </c>
      <c r="Z820" s="82">
        <v>0</v>
      </c>
      <c r="AA820" s="82">
        <v>0</v>
      </c>
      <c r="AB820" s="82">
        <v>0</v>
      </c>
      <c r="AC820" s="82">
        <v>0</v>
      </c>
      <c r="AD820" s="83">
        <v>1</v>
      </c>
    </row>
    <row r="821" spans="1:30">
      <c r="C821" s="81" t="s">
        <v>498</v>
      </c>
      <c r="D821" s="82">
        <v>0</v>
      </c>
      <c r="E821" s="82">
        <v>0</v>
      </c>
      <c r="F821" s="82">
        <v>0</v>
      </c>
      <c r="G821" s="82">
        <v>0</v>
      </c>
      <c r="H821" s="82">
        <v>0.13</v>
      </c>
      <c r="I821" s="82">
        <v>0</v>
      </c>
      <c r="J821" s="82">
        <v>0</v>
      </c>
      <c r="K821" s="82">
        <v>0</v>
      </c>
      <c r="L821" s="82">
        <v>1.28</v>
      </c>
      <c r="M821" s="82">
        <v>0</v>
      </c>
      <c r="N821" s="82">
        <v>0</v>
      </c>
      <c r="O821" s="82">
        <v>0</v>
      </c>
      <c r="P821" s="82">
        <v>0</v>
      </c>
      <c r="Q821" s="82">
        <v>2.68</v>
      </c>
      <c r="R821" s="82">
        <v>0</v>
      </c>
      <c r="S821" s="82">
        <v>0</v>
      </c>
      <c r="T821" s="82">
        <v>0</v>
      </c>
      <c r="U821" s="82">
        <v>0</v>
      </c>
      <c r="V821" s="82">
        <v>0</v>
      </c>
      <c r="W821" s="82">
        <v>0</v>
      </c>
      <c r="X821" s="82">
        <v>0</v>
      </c>
      <c r="Y821" s="82">
        <v>0</v>
      </c>
      <c r="Z821" s="82">
        <v>0</v>
      </c>
      <c r="AA821" s="82">
        <v>0</v>
      </c>
      <c r="AB821" s="82">
        <v>0</v>
      </c>
      <c r="AC821" s="82">
        <v>0</v>
      </c>
      <c r="AD821" s="83">
        <v>4.09</v>
      </c>
    </row>
    <row r="822" spans="1:30">
      <c r="C822" s="81" t="s">
        <v>497</v>
      </c>
      <c r="D822" s="82">
        <v>0</v>
      </c>
      <c r="E822" s="82">
        <v>0</v>
      </c>
      <c r="F822" s="82">
        <v>0</v>
      </c>
      <c r="G822" s="82">
        <v>0</v>
      </c>
      <c r="H822" s="82">
        <v>0.01</v>
      </c>
      <c r="I822" s="82">
        <v>0</v>
      </c>
      <c r="J822" s="82">
        <v>0</v>
      </c>
      <c r="K822" s="82">
        <v>0</v>
      </c>
      <c r="L822" s="82">
        <v>0</v>
      </c>
      <c r="M822" s="82">
        <v>0</v>
      </c>
      <c r="N822" s="82">
        <v>0</v>
      </c>
      <c r="O822" s="82">
        <v>0</v>
      </c>
      <c r="P822" s="82">
        <v>0</v>
      </c>
      <c r="Q822" s="82">
        <v>4.1100000000000003</v>
      </c>
      <c r="R822" s="82">
        <v>0</v>
      </c>
      <c r="S822" s="82">
        <v>0</v>
      </c>
      <c r="T822" s="82">
        <v>0</v>
      </c>
      <c r="U822" s="82">
        <v>0</v>
      </c>
      <c r="V822" s="82">
        <v>0</v>
      </c>
      <c r="W822" s="82">
        <v>0</v>
      </c>
      <c r="X822" s="82">
        <v>0</v>
      </c>
      <c r="Y822" s="82">
        <v>0</v>
      </c>
      <c r="Z822" s="82">
        <v>0</v>
      </c>
      <c r="AA822" s="82">
        <v>0</v>
      </c>
      <c r="AB822" s="82">
        <v>0</v>
      </c>
      <c r="AC822" s="82">
        <v>0</v>
      </c>
      <c r="AD822" s="83">
        <v>4.12</v>
      </c>
    </row>
    <row r="823" spans="1:30">
      <c r="C823" s="81" t="s">
        <v>35</v>
      </c>
      <c r="D823" s="82">
        <v>0</v>
      </c>
      <c r="E823" s="82">
        <v>0</v>
      </c>
      <c r="F823" s="82">
        <v>0</v>
      </c>
      <c r="G823" s="82">
        <v>0</v>
      </c>
      <c r="H823" s="82">
        <v>0</v>
      </c>
      <c r="I823" s="82">
        <v>0</v>
      </c>
      <c r="J823" s="82">
        <v>0</v>
      </c>
      <c r="K823" s="82">
        <v>0</v>
      </c>
      <c r="L823" s="82">
        <v>0</v>
      </c>
      <c r="M823" s="82">
        <v>0</v>
      </c>
      <c r="N823" s="82">
        <v>0</v>
      </c>
      <c r="O823" s="82">
        <v>0</v>
      </c>
      <c r="P823" s="82">
        <v>0</v>
      </c>
      <c r="Q823" s="82">
        <v>0</v>
      </c>
      <c r="R823" s="82">
        <v>1.48</v>
      </c>
      <c r="S823" s="82">
        <v>0</v>
      </c>
      <c r="T823" s="82">
        <v>0</v>
      </c>
      <c r="U823" s="82">
        <v>0</v>
      </c>
      <c r="V823" s="82">
        <v>0</v>
      </c>
      <c r="W823" s="82">
        <v>0</v>
      </c>
      <c r="X823" s="82">
        <v>0</v>
      </c>
      <c r="Y823" s="82">
        <v>0</v>
      </c>
      <c r="Z823" s="82">
        <v>0</v>
      </c>
      <c r="AA823" s="82">
        <v>0</v>
      </c>
      <c r="AB823" s="82">
        <v>0</v>
      </c>
      <c r="AC823" s="82">
        <v>0</v>
      </c>
      <c r="AD823" s="83">
        <v>1.48</v>
      </c>
    </row>
    <row r="824" spans="1:30">
      <c r="C824" s="81" t="s">
        <v>410</v>
      </c>
      <c r="D824" s="82">
        <v>0</v>
      </c>
      <c r="E824" s="82">
        <v>0</v>
      </c>
      <c r="F824" s="82">
        <v>0</v>
      </c>
      <c r="G824" s="82">
        <v>0</v>
      </c>
      <c r="H824" s="82">
        <v>0</v>
      </c>
      <c r="I824" s="82">
        <v>0</v>
      </c>
      <c r="J824" s="82">
        <v>0</v>
      </c>
      <c r="K824" s="82">
        <v>3.89</v>
      </c>
      <c r="L824" s="82">
        <v>0</v>
      </c>
      <c r="M824" s="82">
        <v>0.1</v>
      </c>
      <c r="N824" s="82">
        <v>0</v>
      </c>
      <c r="O824" s="82">
        <v>0</v>
      </c>
      <c r="P824" s="82">
        <v>0</v>
      </c>
      <c r="Q824" s="82">
        <v>0</v>
      </c>
      <c r="R824" s="82">
        <v>1.18</v>
      </c>
      <c r="S824" s="82">
        <v>0</v>
      </c>
      <c r="T824" s="82">
        <v>0</v>
      </c>
      <c r="U824" s="82">
        <v>0</v>
      </c>
      <c r="V824" s="82">
        <v>0</v>
      </c>
      <c r="W824" s="82">
        <v>0</v>
      </c>
      <c r="X824" s="82">
        <v>0</v>
      </c>
      <c r="Y824" s="82">
        <v>0</v>
      </c>
      <c r="Z824" s="82">
        <v>0</v>
      </c>
      <c r="AA824" s="82">
        <v>0</v>
      </c>
      <c r="AB824" s="82">
        <v>0</v>
      </c>
      <c r="AC824" s="82">
        <v>0</v>
      </c>
      <c r="AD824" s="83">
        <v>5.17</v>
      </c>
    </row>
    <row r="825" spans="1:30">
      <c r="C825" s="84" t="s">
        <v>38</v>
      </c>
      <c r="D825" s="83">
        <v>187</v>
      </c>
      <c r="E825" s="83">
        <v>99</v>
      </c>
      <c r="F825" s="83">
        <v>126.64</v>
      </c>
      <c r="G825" s="83">
        <v>120.34</v>
      </c>
      <c r="H825" s="83">
        <v>131.69999999999999</v>
      </c>
      <c r="I825" s="83">
        <v>93.81</v>
      </c>
      <c r="J825" s="83">
        <v>107.24</v>
      </c>
      <c r="K825" s="83">
        <v>182.86</v>
      </c>
      <c r="L825" s="83">
        <v>78.489999999999995</v>
      </c>
      <c r="M825" s="83">
        <v>93.23</v>
      </c>
      <c r="N825" s="83">
        <v>183.72</v>
      </c>
      <c r="O825" s="83">
        <v>73.7</v>
      </c>
      <c r="P825" s="83">
        <v>111.74</v>
      </c>
      <c r="Q825" s="83">
        <v>63.25</v>
      </c>
      <c r="R825" s="83">
        <v>64.59</v>
      </c>
      <c r="S825" s="83">
        <v>23.29</v>
      </c>
      <c r="T825" s="83">
        <v>33.49</v>
      </c>
      <c r="U825" s="83">
        <v>17.690000000000001</v>
      </c>
      <c r="V825" s="83">
        <v>13.76</v>
      </c>
      <c r="W825" s="83">
        <v>8.98</v>
      </c>
      <c r="X825" s="83">
        <v>14.92</v>
      </c>
      <c r="Y825" s="83">
        <v>4.4400000000000004</v>
      </c>
      <c r="Z825" s="83">
        <v>4.8</v>
      </c>
      <c r="AA825" s="83">
        <v>4</v>
      </c>
      <c r="AB825" s="83">
        <v>0.62</v>
      </c>
      <c r="AC825" s="83">
        <v>5.47</v>
      </c>
      <c r="AD825" s="83">
        <v>1848.78</v>
      </c>
    </row>
    <row r="827" spans="1:30">
      <c r="D827" s="55">
        <f>D812+D813+D823</f>
        <v>85</v>
      </c>
      <c r="E827" s="55">
        <f t="shared" ref="E827:Q827" si="36">E812+E813+E823</f>
        <v>53</v>
      </c>
      <c r="F827" s="55">
        <f t="shared" si="36"/>
        <v>72.48</v>
      </c>
      <c r="G827" s="55">
        <f t="shared" si="36"/>
        <v>32.4</v>
      </c>
      <c r="H827" s="55">
        <f t="shared" si="36"/>
        <v>48.25</v>
      </c>
      <c r="I827" s="55">
        <f t="shared" si="36"/>
        <v>28.04</v>
      </c>
      <c r="J827" s="55">
        <f t="shared" si="36"/>
        <v>43.45</v>
      </c>
      <c r="K827" s="55">
        <f t="shared" si="36"/>
        <v>42.47</v>
      </c>
      <c r="L827" s="55">
        <f t="shared" si="36"/>
        <v>25.700000000000003</v>
      </c>
      <c r="M827" s="55">
        <f t="shared" si="36"/>
        <v>34.79</v>
      </c>
      <c r="N827" s="55">
        <f t="shared" si="36"/>
        <v>120.82</v>
      </c>
      <c r="O827" s="55">
        <f t="shared" si="36"/>
        <v>29.77</v>
      </c>
      <c r="P827" s="55">
        <f t="shared" si="36"/>
        <v>36.01</v>
      </c>
      <c r="Q827" s="55">
        <f t="shared" si="36"/>
        <v>14.98</v>
      </c>
    </row>
    <row r="829" spans="1:30" ht="12.75">
      <c r="C829" s="418" t="s">
        <v>37</v>
      </c>
      <c r="D829" s="374">
        <v>202232</v>
      </c>
      <c r="E829" s="374">
        <v>202233</v>
      </c>
      <c r="F829" s="374">
        <v>202234</v>
      </c>
      <c r="G829" s="374">
        <v>202235</v>
      </c>
      <c r="H829" s="374">
        <v>202236</v>
      </c>
      <c r="I829" s="374">
        <v>202237</v>
      </c>
      <c r="J829" s="374">
        <v>202238</v>
      </c>
      <c r="K829" s="374">
        <v>202239</v>
      </c>
      <c r="L829" s="374">
        <v>202240</v>
      </c>
      <c r="M829" s="374">
        <v>202241</v>
      </c>
      <c r="N829" s="374">
        <v>202242</v>
      </c>
      <c r="O829" s="374">
        <v>202243</v>
      </c>
      <c r="P829" s="374">
        <v>202244</v>
      </c>
      <c r="Q829" s="374">
        <v>202245</v>
      </c>
      <c r="R829" s="374">
        <v>202246</v>
      </c>
      <c r="S829" s="374">
        <v>202247</v>
      </c>
      <c r="T829" s="374">
        <v>202248</v>
      </c>
      <c r="U829" s="374">
        <v>202249</v>
      </c>
      <c r="V829" s="374">
        <v>202250</v>
      </c>
      <c r="W829" s="374">
        <v>202251</v>
      </c>
      <c r="X829" s="374">
        <v>202252</v>
      </c>
      <c r="Y829" s="374">
        <v>202301</v>
      </c>
      <c r="Z829" s="374">
        <v>202302</v>
      </c>
      <c r="AA829" s="374">
        <v>202303</v>
      </c>
      <c r="AB829" s="374">
        <v>202304</v>
      </c>
      <c r="AC829" s="374">
        <v>202305</v>
      </c>
      <c r="AD829" s="418" t="s">
        <v>38</v>
      </c>
    </row>
    <row r="830" spans="1:30" ht="12.75">
      <c r="A830" s="113">
        <v>44809</v>
      </c>
      <c r="C830" s="419"/>
      <c r="D830" s="112">
        <v>44807</v>
      </c>
      <c r="E830" s="112">
        <v>44814</v>
      </c>
      <c r="F830" s="112">
        <v>44821</v>
      </c>
      <c r="G830" s="112">
        <v>44828</v>
      </c>
      <c r="H830" s="112">
        <v>44835</v>
      </c>
      <c r="I830" s="112">
        <v>44842</v>
      </c>
      <c r="J830" s="112">
        <v>44849</v>
      </c>
      <c r="K830" s="112">
        <v>44856</v>
      </c>
      <c r="L830" s="112">
        <v>44863</v>
      </c>
      <c r="M830" s="112">
        <v>44870</v>
      </c>
      <c r="N830" s="112">
        <v>44877</v>
      </c>
      <c r="O830" s="112">
        <v>44884</v>
      </c>
      <c r="P830" s="112">
        <v>44891</v>
      </c>
      <c r="Q830" s="112">
        <v>44898</v>
      </c>
      <c r="R830" s="112">
        <v>44905</v>
      </c>
      <c r="S830" s="112">
        <v>44912</v>
      </c>
      <c r="T830" s="112">
        <v>44919</v>
      </c>
      <c r="U830" s="112">
        <v>44926</v>
      </c>
      <c r="V830" s="112">
        <v>44933</v>
      </c>
      <c r="W830" s="112">
        <v>44940</v>
      </c>
      <c r="X830" s="112">
        <v>44947</v>
      </c>
      <c r="Y830" s="112">
        <v>44954</v>
      </c>
      <c r="Z830" s="112">
        <v>44961</v>
      </c>
      <c r="AA830" s="112">
        <v>44968</v>
      </c>
      <c r="AB830" s="112">
        <v>44975</v>
      </c>
      <c r="AC830" s="112">
        <v>44982</v>
      </c>
      <c r="AD830" s="419"/>
    </row>
    <row r="831" spans="1:30">
      <c r="C831" s="81" t="s">
        <v>338</v>
      </c>
      <c r="D831" s="85">
        <v>7</v>
      </c>
      <c r="E831" s="85">
        <v>22</v>
      </c>
      <c r="F831" s="85">
        <v>23</v>
      </c>
      <c r="G831" s="85">
        <v>16.45</v>
      </c>
      <c r="H831" s="85">
        <v>12.97</v>
      </c>
      <c r="I831" s="85">
        <v>36.86</v>
      </c>
      <c r="J831" s="85">
        <v>53.53</v>
      </c>
      <c r="K831" s="82">
        <v>75.56</v>
      </c>
      <c r="L831" s="85">
        <v>61.3</v>
      </c>
      <c r="M831" s="82">
        <v>42.85</v>
      </c>
      <c r="N831" s="82">
        <v>39.69</v>
      </c>
      <c r="O831" s="82">
        <v>56.05</v>
      </c>
      <c r="P831" s="82">
        <v>19.63</v>
      </c>
      <c r="Q831" s="82">
        <v>27.03</v>
      </c>
      <c r="R831" s="82">
        <v>13.54</v>
      </c>
      <c r="S831" s="82">
        <v>9.11</v>
      </c>
      <c r="T831" s="82">
        <v>9.4499999999999993</v>
      </c>
      <c r="U831" s="82">
        <v>5</v>
      </c>
      <c r="V831" s="82">
        <v>3.31</v>
      </c>
      <c r="W831" s="82">
        <v>9.6300000000000008</v>
      </c>
      <c r="X831" s="82">
        <v>2.54</v>
      </c>
      <c r="Y831" s="82">
        <v>0.03</v>
      </c>
      <c r="Z831" s="82">
        <v>2.4900000000000002</v>
      </c>
      <c r="AA831" s="82">
        <v>0.09</v>
      </c>
      <c r="AB831" s="82">
        <v>4.68</v>
      </c>
      <c r="AC831" s="82">
        <v>0</v>
      </c>
      <c r="AD831" s="83">
        <v>553.80999999999995</v>
      </c>
    </row>
    <row r="832" spans="1:30">
      <c r="C832" s="81" t="s">
        <v>41</v>
      </c>
      <c r="D832" s="85">
        <v>6</v>
      </c>
      <c r="E832" s="85">
        <v>20</v>
      </c>
      <c r="F832" s="85">
        <v>8</v>
      </c>
      <c r="G832" s="85">
        <v>5</v>
      </c>
      <c r="H832" s="82">
        <v>4.53</v>
      </c>
      <c r="I832" s="82">
        <v>2.5</v>
      </c>
      <c r="J832" s="82">
        <v>2.0099999999999998</v>
      </c>
      <c r="K832" s="82">
        <v>0</v>
      </c>
      <c r="L832" s="82">
        <v>2.17</v>
      </c>
      <c r="M832" s="82">
        <v>0</v>
      </c>
      <c r="N832" s="82">
        <v>1.4</v>
      </c>
      <c r="O832" s="82">
        <v>1.99</v>
      </c>
      <c r="P832" s="82">
        <v>2.4300000000000002</v>
      </c>
      <c r="Q832" s="82">
        <v>0.75</v>
      </c>
      <c r="R832" s="82">
        <v>0.09</v>
      </c>
      <c r="S832" s="82">
        <v>0.41</v>
      </c>
      <c r="T832" s="82">
        <v>0</v>
      </c>
      <c r="U832" s="82">
        <v>0.01</v>
      </c>
      <c r="V832" s="82">
        <v>0.43</v>
      </c>
      <c r="W832" s="82">
        <v>0</v>
      </c>
      <c r="X832" s="82">
        <v>0.43</v>
      </c>
      <c r="Y832" s="82">
        <v>0.12</v>
      </c>
      <c r="Z832" s="82">
        <v>0</v>
      </c>
      <c r="AA832" s="82">
        <v>0</v>
      </c>
      <c r="AB832" s="82">
        <v>0</v>
      </c>
      <c r="AC832" s="82">
        <v>0</v>
      </c>
      <c r="AD832" s="83">
        <v>58.26</v>
      </c>
    </row>
    <row r="833" spans="3:30">
      <c r="C833" s="81" t="s">
        <v>34</v>
      </c>
      <c r="D833" s="85">
        <v>3</v>
      </c>
      <c r="E833" s="85">
        <v>51</v>
      </c>
      <c r="F833" s="85">
        <v>17.11</v>
      </c>
      <c r="G833" s="85">
        <v>24.98</v>
      </c>
      <c r="H833" s="85">
        <v>23.2</v>
      </c>
      <c r="I833" s="85">
        <v>119.35</v>
      </c>
      <c r="J833" s="85">
        <v>41.78</v>
      </c>
      <c r="K833" s="82">
        <v>55.96</v>
      </c>
      <c r="L833" s="85">
        <v>36.92</v>
      </c>
      <c r="M833" s="82">
        <v>35.020000000000003</v>
      </c>
      <c r="N833" s="82">
        <v>11.21</v>
      </c>
      <c r="O833" s="82">
        <v>23.59</v>
      </c>
      <c r="P833" s="82">
        <v>27.46</v>
      </c>
      <c r="Q833" s="82">
        <v>20.62</v>
      </c>
      <c r="R833" s="82">
        <v>14.51</v>
      </c>
      <c r="S833" s="82">
        <v>4.8600000000000003</v>
      </c>
      <c r="T833" s="82">
        <v>4.09</v>
      </c>
      <c r="U833" s="82">
        <v>6.46</v>
      </c>
      <c r="V833" s="82">
        <v>7.18</v>
      </c>
      <c r="W833" s="82">
        <v>2.0499999999999998</v>
      </c>
      <c r="X833" s="82">
        <v>4.0599999999999996</v>
      </c>
      <c r="Y833" s="82">
        <v>6.42</v>
      </c>
      <c r="Z833" s="82">
        <v>16.03</v>
      </c>
      <c r="AA833" s="82">
        <v>0.83</v>
      </c>
      <c r="AB833" s="82">
        <v>0.26</v>
      </c>
      <c r="AC833" s="82">
        <v>0.61</v>
      </c>
      <c r="AD833" s="83">
        <v>558.57000000000005</v>
      </c>
    </row>
    <row r="834" spans="3:30">
      <c r="C834" s="81" t="s">
        <v>40</v>
      </c>
      <c r="D834" s="85">
        <v>2</v>
      </c>
      <c r="E834" s="85">
        <v>33</v>
      </c>
      <c r="F834" s="85">
        <v>11</v>
      </c>
      <c r="G834" s="82">
        <v>10.62</v>
      </c>
      <c r="H834" s="85">
        <v>19.440000000000001</v>
      </c>
      <c r="I834" s="85">
        <v>23.06</v>
      </c>
      <c r="J834" s="82">
        <v>27.75</v>
      </c>
      <c r="K834" s="82">
        <v>19.7</v>
      </c>
      <c r="L834" s="82">
        <v>14.82</v>
      </c>
      <c r="M834" s="82">
        <v>9.1199999999999992</v>
      </c>
      <c r="N834" s="82">
        <v>8.8800000000000008</v>
      </c>
      <c r="O834" s="82">
        <v>9.0399999999999991</v>
      </c>
      <c r="P834" s="82">
        <v>3.41</v>
      </c>
      <c r="Q834" s="82">
        <v>2.92</v>
      </c>
      <c r="R834" s="82">
        <v>1.48</v>
      </c>
      <c r="S834" s="82">
        <v>1.94</v>
      </c>
      <c r="T834" s="82">
        <v>1.54</v>
      </c>
      <c r="U834" s="82">
        <v>2.2599999999999998</v>
      </c>
      <c r="V834" s="82">
        <v>1.8</v>
      </c>
      <c r="W834" s="82">
        <v>1.65</v>
      </c>
      <c r="X834" s="82">
        <v>1.34</v>
      </c>
      <c r="Y834" s="82">
        <v>1.4</v>
      </c>
      <c r="Z834" s="82">
        <v>0.65</v>
      </c>
      <c r="AA834" s="82">
        <v>0.21</v>
      </c>
      <c r="AB834" s="82">
        <v>0.22</v>
      </c>
      <c r="AC834" s="82">
        <v>0.3</v>
      </c>
      <c r="AD834" s="83">
        <v>209.53</v>
      </c>
    </row>
    <row r="835" spans="3:30">
      <c r="C835" s="81" t="s">
        <v>470</v>
      </c>
      <c r="D835" s="85">
        <v>2</v>
      </c>
      <c r="E835" s="85">
        <v>20</v>
      </c>
      <c r="F835" s="85">
        <v>5</v>
      </c>
      <c r="G835" s="85">
        <v>19.62</v>
      </c>
      <c r="H835" s="85">
        <v>7.01</v>
      </c>
      <c r="I835" s="85">
        <v>15.57</v>
      </c>
      <c r="J835" s="85">
        <v>14.67</v>
      </c>
      <c r="K835" s="82">
        <v>6.29</v>
      </c>
      <c r="L835" s="85">
        <v>9.42</v>
      </c>
      <c r="M835" s="82">
        <v>6.45</v>
      </c>
      <c r="N835" s="82">
        <v>9.68</v>
      </c>
      <c r="O835" s="82">
        <v>4.09</v>
      </c>
      <c r="P835" s="82">
        <v>5.74</v>
      </c>
      <c r="Q835" s="82">
        <v>6.79</v>
      </c>
      <c r="R835" s="82">
        <v>6.25</v>
      </c>
      <c r="S835" s="82">
        <v>3.52</v>
      </c>
      <c r="T835" s="82">
        <v>0.77</v>
      </c>
      <c r="U835" s="82">
        <v>1.1399999999999999</v>
      </c>
      <c r="V835" s="82">
        <v>0.89</v>
      </c>
      <c r="W835" s="82">
        <v>0.95</v>
      </c>
      <c r="X835" s="82">
        <v>3.09</v>
      </c>
      <c r="Y835" s="82">
        <v>1.32</v>
      </c>
      <c r="Z835" s="82">
        <v>3.21</v>
      </c>
      <c r="AA835" s="82">
        <v>0.79</v>
      </c>
      <c r="AB835" s="82">
        <v>0.28000000000000003</v>
      </c>
      <c r="AC835" s="82">
        <v>0</v>
      </c>
      <c r="AD835" s="83">
        <v>154.51</v>
      </c>
    </row>
    <row r="836" spans="3:30">
      <c r="C836" s="81" t="s">
        <v>400</v>
      </c>
      <c r="D836" s="85">
        <v>1</v>
      </c>
      <c r="E836" s="82">
        <v>0</v>
      </c>
      <c r="F836" s="85">
        <v>1</v>
      </c>
      <c r="G836" s="82">
        <v>0</v>
      </c>
      <c r="H836" s="82">
        <v>0</v>
      </c>
      <c r="I836" s="82">
        <v>1.08</v>
      </c>
      <c r="J836" s="82">
        <v>3.15</v>
      </c>
      <c r="K836" s="82">
        <v>2.02</v>
      </c>
      <c r="L836" s="82">
        <v>1.39</v>
      </c>
      <c r="M836" s="82">
        <v>1.17</v>
      </c>
      <c r="N836" s="82">
        <v>0</v>
      </c>
      <c r="O836" s="82">
        <v>0</v>
      </c>
      <c r="P836" s="82">
        <v>0</v>
      </c>
      <c r="Q836" s="82">
        <v>0</v>
      </c>
      <c r="R836" s="82">
        <v>0</v>
      </c>
      <c r="S836" s="82">
        <v>0</v>
      </c>
      <c r="T836" s="82">
        <v>0.67</v>
      </c>
      <c r="U836" s="82">
        <v>0</v>
      </c>
      <c r="V836" s="82">
        <v>0</v>
      </c>
      <c r="W836" s="82">
        <v>0</v>
      </c>
      <c r="X836" s="82">
        <v>0</v>
      </c>
      <c r="Y836" s="82">
        <v>0</v>
      </c>
      <c r="Z836" s="82">
        <v>0</v>
      </c>
      <c r="AA836" s="82">
        <v>0</v>
      </c>
      <c r="AB836" s="82">
        <v>0</v>
      </c>
      <c r="AC836" s="82">
        <v>0</v>
      </c>
      <c r="AD836" s="83">
        <v>11.47</v>
      </c>
    </row>
    <row r="837" spans="3:30">
      <c r="C837" s="81" t="s">
        <v>345</v>
      </c>
      <c r="D837" s="82">
        <v>0</v>
      </c>
      <c r="E837" s="85">
        <v>5</v>
      </c>
      <c r="F837" s="82">
        <v>0</v>
      </c>
      <c r="G837" s="82">
        <v>2.7</v>
      </c>
      <c r="H837" s="82">
        <v>0.89</v>
      </c>
      <c r="I837" s="82">
        <v>0.11</v>
      </c>
      <c r="J837" s="82">
        <v>4.01</v>
      </c>
      <c r="K837" s="82">
        <v>0</v>
      </c>
      <c r="L837" s="82">
        <v>0.1</v>
      </c>
      <c r="M837" s="82">
        <v>0</v>
      </c>
      <c r="N837" s="82">
        <v>0.17</v>
      </c>
      <c r="O837" s="82">
        <v>0</v>
      </c>
      <c r="P837" s="82">
        <v>0.14000000000000001</v>
      </c>
      <c r="Q837" s="82">
        <v>0</v>
      </c>
      <c r="R837" s="82">
        <v>0</v>
      </c>
      <c r="S837" s="82">
        <v>0.18</v>
      </c>
      <c r="T837" s="82">
        <v>0</v>
      </c>
      <c r="U837" s="82">
        <v>0</v>
      </c>
      <c r="V837" s="82">
        <v>0</v>
      </c>
      <c r="W837" s="82">
        <v>1.3</v>
      </c>
      <c r="X837" s="82">
        <v>0</v>
      </c>
      <c r="Y837" s="82">
        <v>0</v>
      </c>
      <c r="Z837" s="82">
        <v>0</v>
      </c>
      <c r="AA837" s="82">
        <v>0</v>
      </c>
      <c r="AB837" s="82">
        <v>0</v>
      </c>
      <c r="AC837" s="82">
        <v>0</v>
      </c>
      <c r="AD837" s="83">
        <v>14.6</v>
      </c>
    </row>
    <row r="838" spans="3:30">
      <c r="C838" s="81" t="s">
        <v>39</v>
      </c>
      <c r="D838" s="82">
        <v>0</v>
      </c>
      <c r="E838" s="85">
        <v>1</v>
      </c>
      <c r="F838" s="85">
        <v>7</v>
      </c>
      <c r="G838" s="85">
        <v>9.81</v>
      </c>
      <c r="H838" s="82">
        <v>19.649999999999999</v>
      </c>
      <c r="I838" s="82">
        <v>13.32</v>
      </c>
      <c r="J838" s="82">
        <v>13.37</v>
      </c>
      <c r="K838" s="82">
        <v>16.62</v>
      </c>
      <c r="L838" s="82">
        <v>14.12</v>
      </c>
      <c r="M838" s="82">
        <v>4.6500000000000004</v>
      </c>
      <c r="N838" s="82">
        <v>4.4800000000000004</v>
      </c>
      <c r="O838" s="82">
        <v>8.8800000000000008</v>
      </c>
      <c r="P838" s="82">
        <v>3.31</v>
      </c>
      <c r="Q838" s="82">
        <v>0.72</v>
      </c>
      <c r="R838" s="82">
        <v>0.31</v>
      </c>
      <c r="S838" s="82">
        <v>0.65</v>
      </c>
      <c r="T838" s="82">
        <v>0</v>
      </c>
      <c r="U838" s="82">
        <v>0</v>
      </c>
      <c r="V838" s="82">
        <v>0</v>
      </c>
      <c r="W838" s="82">
        <v>0</v>
      </c>
      <c r="X838" s="82">
        <v>0</v>
      </c>
      <c r="Y838" s="82">
        <v>0</v>
      </c>
      <c r="Z838" s="82">
        <v>0</v>
      </c>
      <c r="AA838" s="82">
        <v>0</v>
      </c>
      <c r="AB838" s="82">
        <v>0</v>
      </c>
      <c r="AC838" s="82">
        <v>0</v>
      </c>
      <c r="AD838" s="83">
        <v>117.89</v>
      </c>
    </row>
    <row r="839" spans="3:30">
      <c r="C839" s="81" t="s">
        <v>42</v>
      </c>
      <c r="D839" s="82">
        <v>0</v>
      </c>
      <c r="E839" s="85">
        <v>1</v>
      </c>
      <c r="F839" s="85">
        <v>1.04</v>
      </c>
      <c r="G839" s="82">
        <v>0.01</v>
      </c>
      <c r="H839" s="85">
        <v>1.1100000000000001</v>
      </c>
      <c r="I839" s="82">
        <v>0.13</v>
      </c>
      <c r="J839" s="82">
        <v>0.3</v>
      </c>
      <c r="K839" s="82">
        <v>0.39</v>
      </c>
      <c r="L839" s="82">
        <v>0.16</v>
      </c>
      <c r="M839" s="82">
        <v>0.03</v>
      </c>
      <c r="N839" s="82">
        <v>0.32</v>
      </c>
      <c r="O839" s="82">
        <v>0</v>
      </c>
      <c r="P839" s="82">
        <v>0</v>
      </c>
      <c r="Q839" s="82">
        <v>0</v>
      </c>
      <c r="R839" s="82">
        <v>0</v>
      </c>
      <c r="S839" s="82">
        <v>0</v>
      </c>
      <c r="T839" s="82">
        <v>0</v>
      </c>
      <c r="U839" s="82">
        <v>0</v>
      </c>
      <c r="V839" s="82">
        <v>0</v>
      </c>
      <c r="W839" s="82">
        <v>0</v>
      </c>
      <c r="X839" s="82">
        <v>0</v>
      </c>
      <c r="Y839" s="82">
        <v>0</v>
      </c>
      <c r="Z839" s="82">
        <v>0</v>
      </c>
      <c r="AA839" s="82">
        <v>0</v>
      </c>
      <c r="AB839" s="82">
        <v>0</v>
      </c>
      <c r="AC839" s="82">
        <v>0</v>
      </c>
      <c r="AD839" s="83">
        <v>4.4800000000000004</v>
      </c>
    </row>
    <row r="840" spans="3:30">
      <c r="C840" s="81" t="s">
        <v>498</v>
      </c>
      <c r="D840" s="82">
        <v>0</v>
      </c>
      <c r="E840" s="82">
        <v>0</v>
      </c>
      <c r="F840" s="82">
        <v>0</v>
      </c>
      <c r="G840" s="82">
        <v>1.25</v>
      </c>
      <c r="H840" s="82">
        <v>0</v>
      </c>
      <c r="I840" s="82">
        <v>0</v>
      </c>
      <c r="J840" s="82">
        <v>0</v>
      </c>
      <c r="K840" s="82">
        <v>0</v>
      </c>
      <c r="L840" s="82">
        <v>3.1</v>
      </c>
      <c r="M840" s="82">
        <v>0</v>
      </c>
      <c r="N840" s="82">
        <v>0</v>
      </c>
      <c r="O840" s="82">
        <v>0</v>
      </c>
      <c r="P840" s="82">
        <v>0</v>
      </c>
      <c r="Q840" s="82">
        <v>0</v>
      </c>
      <c r="R840" s="82">
        <v>0</v>
      </c>
      <c r="S840" s="82">
        <v>0</v>
      </c>
      <c r="T840" s="82">
        <v>0</v>
      </c>
      <c r="U840" s="82">
        <v>0</v>
      </c>
      <c r="V840" s="82">
        <v>0</v>
      </c>
      <c r="W840" s="82">
        <v>0</v>
      </c>
      <c r="X840" s="82">
        <v>0</v>
      </c>
      <c r="Y840" s="82">
        <v>0</v>
      </c>
      <c r="Z840" s="82">
        <v>0</v>
      </c>
      <c r="AA840" s="82">
        <v>0</v>
      </c>
      <c r="AB840" s="82">
        <v>0</v>
      </c>
      <c r="AC840" s="82">
        <v>0</v>
      </c>
      <c r="AD840" s="83">
        <v>4.3499999999999996</v>
      </c>
    </row>
    <row r="841" spans="3:30">
      <c r="C841" s="81" t="s">
        <v>497</v>
      </c>
      <c r="D841" s="82">
        <v>0</v>
      </c>
      <c r="E841" s="82">
        <v>0</v>
      </c>
      <c r="F841" s="82">
        <v>0</v>
      </c>
      <c r="G841" s="82">
        <v>0</v>
      </c>
      <c r="H841" s="82">
        <v>0</v>
      </c>
      <c r="I841" s="82">
        <v>0</v>
      </c>
      <c r="J841" s="82">
        <v>0</v>
      </c>
      <c r="K841" s="82">
        <v>0</v>
      </c>
      <c r="L841" s="82">
        <v>4.7</v>
      </c>
      <c r="M841" s="82">
        <v>0</v>
      </c>
      <c r="N841" s="82">
        <v>0</v>
      </c>
      <c r="O841" s="82">
        <v>0</v>
      </c>
      <c r="P841" s="82">
        <v>0</v>
      </c>
      <c r="Q841" s="82">
        <v>0</v>
      </c>
      <c r="R841" s="82">
        <v>0</v>
      </c>
      <c r="S841" s="82">
        <v>0</v>
      </c>
      <c r="T841" s="82">
        <v>0</v>
      </c>
      <c r="U841" s="82">
        <v>0</v>
      </c>
      <c r="V841" s="82">
        <v>0</v>
      </c>
      <c r="W841" s="82">
        <v>0</v>
      </c>
      <c r="X841" s="82">
        <v>0</v>
      </c>
      <c r="Y841" s="82">
        <v>0</v>
      </c>
      <c r="Z841" s="82">
        <v>0</v>
      </c>
      <c r="AA841" s="82">
        <v>0</v>
      </c>
      <c r="AB841" s="82">
        <v>0</v>
      </c>
      <c r="AC841" s="82">
        <v>0</v>
      </c>
      <c r="AD841" s="83">
        <v>4.7</v>
      </c>
    </row>
    <row r="842" spans="3:30">
      <c r="C842" s="81" t="s">
        <v>652</v>
      </c>
      <c r="D842" s="82">
        <v>0</v>
      </c>
      <c r="E842" s="82">
        <v>0</v>
      </c>
      <c r="F842" s="82">
        <v>0</v>
      </c>
      <c r="G842" s="82">
        <v>0.39</v>
      </c>
      <c r="H842" s="82">
        <v>0.21</v>
      </c>
      <c r="I842" s="82">
        <v>0.69</v>
      </c>
      <c r="J842" s="82">
        <v>0.67</v>
      </c>
      <c r="K842" s="82">
        <v>0</v>
      </c>
      <c r="L842" s="82">
        <v>1.1399999999999999</v>
      </c>
      <c r="M842" s="82">
        <v>0.67</v>
      </c>
      <c r="N842" s="82">
        <v>0</v>
      </c>
      <c r="O842" s="82">
        <v>0.86</v>
      </c>
      <c r="P842" s="82">
        <v>0</v>
      </c>
      <c r="Q842" s="82">
        <v>0.12</v>
      </c>
      <c r="R842" s="82">
        <v>0</v>
      </c>
      <c r="S842" s="82">
        <v>0</v>
      </c>
      <c r="T842" s="82">
        <v>0</v>
      </c>
      <c r="U842" s="82">
        <v>0</v>
      </c>
      <c r="V842" s="82">
        <v>0.27</v>
      </c>
      <c r="W842" s="82">
        <v>0</v>
      </c>
      <c r="X842" s="82">
        <v>0</v>
      </c>
      <c r="Y842" s="82">
        <v>0</v>
      </c>
      <c r="Z842" s="82">
        <v>0</v>
      </c>
      <c r="AA842" s="82">
        <v>0</v>
      </c>
      <c r="AB842" s="82">
        <v>0</v>
      </c>
      <c r="AC842" s="82">
        <v>0</v>
      </c>
      <c r="AD842" s="83">
        <v>5.0199999999999996</v>
      </c>
    </row>
    <row r="843" spans="3:30">
      <c r="C843" s="81" t="s">
        <v>35</v>
      </c>
      <c r="D843" s="82">
        <v>0</v>
      </c>
      <c r="E843" s="82">
        <v>0</v>
      </c>
      <c r="F843" s="82">
        <v>0</v>
      </c>
      <c r="G843" s="82">
        <v>0</v>
      </c>
      <c r="H843" s="82">
        <v>0</v>
      </c>
      <c r="I843" s="82">
        <v>0</v>
      </c>
      <c r="J843" s="82">
        <v>0</v>
      </c>
      <c r="K843" s="82">
        <v>0</v>
      </c>
      <c r="L843" s="82">
        <v>0</v>
      </c>
      <c r="M843" s="82">
        <v>1.48</v>
      </c>
      <c r="N843" s="82">
        <v>0</v>
      </c>
      <c r="O843" s="82">
        <v>0</v>
      </c>
      <c r="P843" s="82">
        <v>0</v>
      </c>
      <c r="Q843" s="82">
        <v>0</v>
      </c>
      <c r="R843" s="82">
        <v>0</v>
      </c>
      <c r="S843" s="82">
        <v>0</v>
      </c>
      <c r="T843" s="82">
        <v>0</v>
      </c>
      <c r="U843" s="82">
        <v>0</v>
      </c>
      <c r="V843" s="82">
        <v>0</v>
      </c>
      <c r="W843" s="82">
        <v>0</v>
      </c>
      <c r="X843" s="82">
        <v>0</v>
      </c>
      <c r="Y843" s="82">
        <v>0</v>
      </c>
      <c r="Z843" s="82">
        <v>0</v>
      </c>
      <c r="AA843" s="82">
        <v>0</v>
      </c>
      <c r="AB843" s="82">
        <v>0</v>
      </c>
      <c r="AC843" s="82">
        <v>0</v>
      </c>
      <c r="AD843" s="83">
        <v>1.48</v>
      </c>
    </row>
    <row r="844" spans="3:30">
      <c r="C844" s="81" t="s">
        <v>410</v>
      </c>
      <c r="D844" s="82">
        <v>0</v>
      </c>
      <c r="E844" s="82">
        <v>0</v>
      </c>
      <c r="F844" s="82">
        <v>0</v>
      </c>
      <c r="G844" s="82">
        <v>0</v>
      </c>
      <c r="H844" s="82">
        <v>0.1</v>
      </c>
      <c r="I844" s="85">
        <v>1</v>
      </c>
      <c r="J844" s="82">
        <v>0.02</v>
      </c>
      <c r="K844" s="82">
        <v>0</v>
      </c>
      <c r="L844" s="82">
        <v>0</v>
      </c>
      <c r="M844" s="82">
        <v>1.18</v>
      </c>
      <c r="N844" s="82">
        <v>0</v>
      </c>
      <c r="O844" s="82">
        <v>3.72</v>
      </c>
      <c r="P844" s="82">
        <v>0</v>
      </c>
      <c r="Q844" s="82">
        <v>0</v>
      </c>
      <c r="R844" s="82">
        <v>0</v>
      </c>
      <c r="S844" s="82">
        <v>0</v>
      </c>
      <c r="T844" s="82">
        <v>0</v>
      </c>
      <c r="U844" s="82">
        <v>0</v>
      </c>
      <c r="V844" s="82">
        <v>0</v>
      </c>
      <c r="W844" s="82">
        <v>0</v>
      </c>
      <c r="X844" s="82">
        <v>0</v>
      </c>
      <c r="Y844" s="82">
        <v>0</v>
      </c>
      <c r="Z844" s="82">
        <v>0</v>
      </c>
      <c r="AA844" s="82">
        <v>0</v>
      </c>
      <c r="AB844" s="82">
        <v>0</v>
      </c>
      <c r="AC844" s="82">
        <v>0</v>
      </c>
      <c r="AD844" s="83">
        <v>6.03</v>
      </c>
    </row>
    <row r="845" spans="3:30">
      <c r="C845" s="81" t="s">
        <v>401</v>
      </c>
      <c r="D845" s="82">
        <v>0</v>
      </c>
      <c r="E845" s="82">
        <v>0</v>
      </c>
      <c r="F845" s="82">
        <v>0</v>
      </c>
      <c r="G845" s="82">
        <v>0</v>
      </c>
      <c r="H845" s="82">
        <v>0</v>
      </c>
      <c r="I845" s="82">
        <v>0</v>
      </c>
      <c r="J845" s="82">
        <v>0</v>
      </c>
      <c r="K845" s="82">
        <v>0</v>
      </c>
      <c r="L845" s="82">
        <v>0</v>
      </c>
      <c r="M845" s="82">
        <v>0</v>
      </c>
      <c r="N845" s="82">
        <v>0</v>
      </c>
      <c r="O845" s="82">
        <v>0</v>
      </c>
      <c r="P845" s="82">
        <v>0</v>
      </c>
      <c r="Q845" s="82">
        <v>0</v>
      </c>
      <c r="R845" s="82">
        <v>0</v>
      </c>
      <c r="S845" s="82">
        <v>0</v>
      </c>
      <c r="T845" s="82">
        <v>0</v>
      </c>
      <c r="U845" s="82">
        <v>0</v>
      </c>
      <c r="V845" s="82">
        <v>0</v>
      </c>
      <c r="W845" s="82">
        <v>0</v>
      </c>
      <c r="X845" s="82">
        <v>0</v>
      </c>
      <c r="Y845" s="82">
        <v>0.02</v>
      </c>
      <c r="Z845" s="82">
        <v>0</v>
      </c>
      <c r="AA845" s="82">
        <v>0</v>
      </c>
      <c r="AB845" s="82">
        <v>0</v>
      </c>
      <c r="AC845" s="82">
        <v>0</v>
      </c>
      <c r="AD845" s="83">
        <v>0.02</v>
      </c>
    </row>
    <row r="846" spans="3:30">
      <c r="C846" s="81" t="s">
        <v>653</v>
      </c>
      <c r="D846" s="82">
        <v>0</v>
      </c>
      <c r="E846" s="82">
        <v>0</v>
      </c>
      <c r="F846" s="82">
        <v>0</v>
      </c>
      <c r="G846" s="82">
        <v>0</v>
      </c>
      <c r="H846" s="82">
        <v>0</v>
      </c>
      <c r="I846" s="82">
        <v>0</v>
      </c>
      <c r="J846" s="82">
        <v>0</v>
      </c>
      <c r="K846" s="82">
        <v>0</v>
      </c>
      <c r="L846" s="82">
        <v>0</v>
      </c>
      <c r="M846" s="82">
        <v>0</v>
      </c>
      <c r="N846" s="82">
        <v>0</v>
      </c>
      <c r="O846" s="82">
        <v>0</v>
      </c>
      <c r="P846" s="82">
        <v>0</v>
      </c>
      <c r="Q846" s="82">
        <v>0</v>
      </c>
      <c r="R846" s="82">
        <v>0</v>
      </c>
      <c r="S846" s="82">
        <v>0</v>
      </c>
      <c r="T846" s="82">
        <v>0</v>
      </c>
      <c r="U846" s="82">
        <v>0</v>
      </c>
      <c r="V846" s="82">
        <v>0</v>
      </c>
      <c r="W846" s="82">
        <v>0</v>
      </c>
      <c r="X846" s="82">
        <v>0</v>
      </c>
      <c r="Y846" s="82">
        <v>0</v>
      </c>
      <c r="Z846" s="82">
        <v>0</v>
      </c>
      <c r="AA846" s="82">
        <v>0.78</v>
      </c>
      <c r="AB846" s="82">
        <v>0</v>
      </c>
      <c r="AC846" s="82">
        <v>0</v>
      </c>
      <c r="AD846" s="83">
        <v>0.78</v>
      </c>
    </row>
    <row r="847" spans="3:30">
      <c r="C847" s="84" t="s">
        <v>38</v>
      </c>
      <c r="D847" s="83">
        <v>21</v>
      </c>
      <c r="E847" s="83">
        <v>153</v>
      </c>
      <c r="F847" s="83">
        <v>73.14</v>
      </c>
      <c r="G847" s="83">
        <v>90.84</v>
      </c>
      <c r="H847" s="83">
        <v>89.1</v>
      </c>
      <c r="I847" s="83">
        <v>213.65</v>
      </c>
      <c r="J847" s="83">
        <v>161.26</v>
      </c>
      <c r="K847" s="83">
        <v>176.53</v>
      </c>
      <c r="L847" s="83">
        <v>149.33000000000001</v>
      </c>
      <c r="M847" s="83">
        <v>102.62</v>
      </c>
      <c r="N847" s="83">
        <v>75.81</v>
      </c>
      <c r="O847" s="83">
        <v>108.23</v>
      </c>
      <c r="P847" s="83">
        <v>62.12</v>
      </c>
      <c r="Q847" s="83">
        <v>58.96</v>
      </c>
      <c r="R847" s="83">
        <v>36.18</v>
      </c>
      <c r="S847" s="83">
        <v>20.66</v>
      </c>
      <c r="T847" s="83">
        <v>16.53</v>
      </c>
      <c r="U847" s="83">
        <v>14.88</v>
      </c>
      <c r="V847" s="83">
        <v>13.89</v>
      </c>
      <c r="W847" s="83">
        <v>15.59</v>
      </c>
      <c r="X847" s="83">
        <v>11.46</v>
      </c>
      <c r="Y847" s="83">
        <v>9.31</v>
      </c>
      <c r="Z847" s="83">
        <v>22.38</v>
      </c>
      <c r="AA847" s="83">
        <v>2.7</v>
      </c>
      <c r="AB847" s="83">
        <v>5.44</v>
      </c>
      <c r="AC847" s="83">
        <v>0.9</v>
      </c>
      <c r="AD847" s="83">
        <v>1705.51</v>
      </c>
    </row>
    <row r="849" spans="1:30">
      <c r="D849" s="55">
        <f>D831+D835+D843</f>
        <v>9</v>
      </c>
      <c r="E849" s="55">
        <f t="shared" ref="E849:AD849" si="37">E831+E835+E843</f>
        <v>42</v>
      </c>
      <c r="F849" s="55">
        <f t="shared" si="37"/>
        <v>28</v>
      </c>
      <c r="G849" s="55">
        <f t="shared" si="37"/>
        <v>36.07</v>
      </c>
      <c r="H849" s="55">
        <f t="shared" si="37"/>
        <v>19.98</v>
      </c>
      <c r="I849" s="55">
        <f t="shared" si="37"/>
        <v>52.43</v>
      </c>
      <c r="J849" s="55">
        <f t="shared" si="37"/>
        <v>68.2</v>
      </c>
      <c r="K849" s="55">
        <f t="shared" si="37"/>
        <v>81.850000000000009</v>
      </c>
      <c r="L849" s="55">
        <f t="shared" si="37"/>
        <v>70.72</v>
      </c>
      <c r="M849" s="55">
        <f t="shared" si="37"/>
        <v>50.78</v>
      </c>
      <c r="N849" s="55">
        <f t="shared" si="37"/>
        <v>49.37</v>
      </c>
      <c r="O849" s="55">
        <f t="shared" si="37"/>
        <v>60.14</v>
      </c>
      <c r="P849" s="55">
        <f t="shared" si="37"/>
        <v>25.369999999999997</v>
      </c>
      <c r="Q849" s="55">
        <f t="shared" si="37"/>
        <v>33.82</v>
      </c>
      <c r="R849" s="55">
        <f t="shared" si="37"/>
        <v>19.79</v>
      </c>
      <c r="S849" s="55">
        <f t="shared" si="37"/>
        <v>12.629999999999999</v>
      </c>
      <c r="T849" s="55">
        <f t="shared" si="37"/>
        <v>10.219999999999999</v>
      </c>
      <c r="U849" s="55">
        <f t="shared" si="37"/>
        <v>6.14</v>
      </c>
      <c r="V849" s="55">
        <f t="shared" si="37"/>
        <v>4.2</v>
      </c>
      <c r="W849" s="55">
        <f t="shared" si="37"/>
        <v>10.58</v>
      </c>
      <c r="X849" s="55">
        <f t="shared" si="37"/>
        <v>5.63</v>
      </c>
      <c r="Y849" s="55">
        <f t="shared" si="37"/>
        <v>1.35</v>
      </c>
      <c r="Z849" s="55">
        <f t="shared" si="37"/>
        <v>5.7</v>
      </c>
      <c r="AA849" s="55">
        <f t="shared" si="37"/>
        <v>0.88</v>
      </c>
      <c r="AB849" s="55">
        <f t="shared" si="37"/>
        <v>4.96</v>
      </c>
      <c r="AC849" s="55">
        <f t="shared" si="37"/>
        <v>0</v>
      </c>
      <c r="AD849" s="55">
        <f t="shared" si="37"/>
        <v>709.8</v>
      </c>
    </row>
    <row r="851" spans="1:30" ht="12.75">
      <c r="C851" s="418" t="s">
        <v>37</v>
      </c>
      <c r="D851" s="376">
        <v>202234</v>
      </c>
      <c r="E851" s="376">
        <v>202235</v>
      </c>
      <c r="F851" s="376">
        <v>202236</v>
      </c>
      <c r="G851" s="376">
        <v>202237</v>
      </c>
      <c r="H851" s="376">
        <v>202238</v>
      </c>
      <c r="I851" s="376">
        <v>202239</v>
      </c>
      <c r="J851" s="376">
        <v>202240</v>
      </c>
      <c r="K851" s="376">
        <v>202241</v>
      </c>
      <c r="L851" s="376">
        <v>202242</v>
      </c>
      <c r="M851" s="376">
        <v>202243</v>
      </c>
      <c r="N851" s="376">
        <v>202244</v>
      </c>
      <c r="O851" s="376">
        <v>202245</v>
      </c>
      <c r="P851" s="376">
        <v>202246</v>
      </c>
      <c r="Q851" s="376">
        <v>202247</v>
      </c>
      <c r="R851" s="376">
        <v>202248</v>
      </c>
      <c r="S851" s="376">
        <v>202249</v>
      </c>
      <c r="T851" s="376">
        <v>202250</v>
      </c>
      <c r="U851" s="376">
        <v>202251</v>
      </c>
      <c r="V851" s="376">
        <v>202252</v>
      </c>
      <c r="W851" s="376">
        <v>202301</v>
      </c>
      <c r="X851" s="376">
        <v>202302</v>
      </c>
      <c r="Y851" s="376">
        <v>202303</v>
      </c>
      <c r="Z851" s="376">
        <v>202304</v>
      </c>
      <c r="AA851" s="376">
        <v>202305</v>
      </c>
      <c r="AB851" s="376">
        <v>202306</v>
      </c>
      <c r="AC851" s="376">
        <v>202307</v>
      </c>
      <c r="AD851" s="418" t="s">
        <v>38</v>
      </c>
    </row>
    <row r="852" spans="1:30" ht="25.5">
      <c r="A852" s="113">
        <v>44823</v>
      </c>
      <c r="C852" s="419"/>
      <c r="D852" s="310" t="s">
        <v>654</v>
      </c>
      <c r="E852" s="310" t="s">
        <v>655</v>
      </c>
      <c r="F852" s="310" t="s">
        <v>656</v>
      </c>
      <c r="G852" s="310" t="s">
        <v>657</v>
      </c>
      <c r="H852" s="310" t="s">
        <v>658</v>
      </c>
      <c r="I852" s="310" t="s">
        <v>659</v>
      </c>
      <c r="J852" s="310" t="s">
        <v>660</v>
      </c>
      <c r="K852" s="310" t="s">
        <v>661</v>
      </c>
      <c r="L852" s="310" t="s">
        <v>662</v>
      </c>
      <c r="M852" s="310" t="s">
        <v>663</v>
      </c>
      <c r="N852" s="310" t="s">
        <v>664</v>
      </c>
      <c r="O852" s="310" t="s">
        <v>665</v>
      </c>
      <c r="P852" s="310" t="s">
        <v>666</v>
      </c>
      <c r="Q852" s="310" t="s">
        <v>667</v>
      </c>
      <c r="R852" s="310" t="s">
        <v>668</v>
      </c>
      <c r="S852" s="310" t="s">
        <v>669</v>
      </c>
      <c r="T852" s="310" t="s">
        <v>670</v>
      </c>
      <c r="U852" s="310" t="s">
        <v>671</v>
      </c>
      <c r="V852" s="310" t="s">
        <v>672</v>
      </c>
      <c r="W852" s="310" t="s">
        <v>673</v>
      </c>
      <c r="X852" s="310" t="s">
        <v>674</v>
      </c>
      <c r="Y852" s="310" t="s">
        <v>675</v>
      </c>
      <c r="Z852" s="310" t="s">
        <v>676</v>
      </c>
      <c r="AA852" s="310" t="s">
        <v>677</v>
      </c>
      <c r="AB852" s="310" t="s">
        <v>678</v>
      </c>
      <c r="AC852" s="310" t="s">
        <v>679</v>
      </c>
      <c r="AD852" s="419"/>
    </row>
    <row r="853" spans="1:30">
      <c r="C853" s="81" t="s">
        <v>40</v>
      </c>
      <c r="D853" s="85">
        <v>11</v>
      </c>
      <c r="E853" s="85">
        <v>8</v>
      </c>
      <c r="F853" s="85">
        <v>21.26</v>
      </c>
      <c r="G853" s="85">
        <v>20.260000000000002</v>
      </c>
      <c r="H853" s="85">
        <v>30.34</v>
      </c>
      <c r="I853" s="85">
        <v>19.23</v>
      </c>
      <c r="J853" s="85">
        <v>16.309999999999999</v>
      </c>
      <c r="K853" s="82">
        <v>11.65</v>
      </c>
      <c r="L853" s="82">
        <v>9.59</v>
      </c>
      <c r="M853" s="82">
        <v>16.89</v>
      </c>
      <c r="N853" s="82">
        <v>4.38</v>
      </c>
      <c r="O853" s="82">
        <v>3.97</v>
      </c>
      <c r="P853" s="82">
        <v>5.62</v>
      </c>
      <c r="Q853" s="82">
        <v>2.92</v>
      </c>
      <c r="R853" s="82">
        <v>1.58</v>
      </c>
      <c r="S853" s="82">
        <v>2.0299999999999998</v>
      </c>
      <c r="T853" s="82">
        <v>1.86</v>
      </c>
      <c r="U853" s="82">
        <v>2.71</v>
      </c>
      <c r="V853" s="82">
        <v>0.62</v>
      </c>
      <c r="W853" s="82">
        <v>1.4</v>
      </c>
      <c r="X853" s="82">
        <v>2.95</v>
      </c>
      <c r="Y853" s="82">
        <v>0.23</v>
      </c>
      <c r="Z853" s="82">
        <v>0.04</v>
      </c>
      <c r="AA853" s="82">
        <v>0.36</v>
      </c>
      <c r="AB853" s="82">
        <v>0</v>
      </c>
      <c r="AC853" s="82">
        <v>0.83</v>
      </c>
      <c r="AD853" s="83">
        <v>196.03</v>
      </c>
    </row>
    <row r="854" spans="1:30">
      <c r="C854" s="81" t="s">
        <v>41</v>
      </c>
      <c r="D854" s="85">
        <v>8</v>
      </c>
      <c r="E854" s="85">
        <v>5</v>
      </c>
      <c r="F854" s="82">
        <v>0.23</v>
      </c>
      <c r="G854" s="85">
        <v>4</v>
      </c>
      <c r="H854" s="85">
        <v>4.0199999999999996</v>
      </c>
      <c r="I854" s="82">
        <v>0</v>
      </c>
      <c r="J854" s="82">
        <v>2.08</v>
      </c>
      <c r="K854" s="82">
        <v>0</v>
      </c>
      <c r="L854" s="82">
        <v>1.84</v>
      </c>
      <c r="M854" s="82">
        <v>1.99</v>
      </c>
      <c r="N854" s="82">
        <v>2.4300000000000002</v>
      </c>
      <c r="O854" s="82">
        <v>0.84</v>
      </c>
      <c r="P854" s="82">
        <v>0.09</v>
      </c>
      <c r="Q854" s="82">
        <v>0.41</v>
      </c>
      <c r="R854" s="82">
        <v>0</v>
      </c>
      <c r="S854" s="82">
        <v>0.01</v>
      </c>
      <c r="T854" s="82">
        <v>0.43</v>
      </c>
      <c r="U854" s="82">
        <v>0</v>
      </c>
      <c r="V854" s="82">
        <v>0.43</v>
      </c>
      <c r="W854" s="82">
        <v>0.11</v>
      </c>
      <c r="X854" s="82">
        <v>0</v>
      </c>
      <c r="Y854" s="82">
        <v>0</v>
      </c>
      <c r="Z854" s="82">
        <v>0</v>
      </c>
      <c r="AA854" s="82">
        <v>0</v>
      </c>
      <c r="AB854" s="82">
        <v>0</v>
      </c>
      <c r="AC854" s="82">
        <v>0</v>
      </c>
      <c r="AD854" s="83">
        <v>31.91</v>
      </c>
    </row>
    <row r="855" spans="1:30">
      <c r="C855" s="81" t="s">
        <v>338</v>
      </c>
      <c r="D855" s="85">
        <v>6</v>
      </c>
      <c r="E855" s="85">
        <v>17</v>
      </c>
      <c r="F855" s="85">
        <v>12.54</v>
      </c>
      <c r="G855" s="85">
        <v>15.84</v>
      </c>
      <c r="H855" s="85">
        <v>39.799999999999997</v>
      </c>
      <c r="I855" s="85">
        <v>118.09</v>
      </c>
      <c r="J855" s="85">
        <v>62.14</v>
      </c>
      <c r="K855" s="82">
        <v>46.49</v>
      </c>
      <c r="L855" s="82">
        <v>31.62</v>
      </c>
      <c r="M855" s="82">
        <v>61.94</v>
      </c>
      <c r="N855" s="82">
        <v>21.51</v>
      </c>
      <c r="O855" s="82">
        <v>33.9</v>
      </c>
      <c r="P855" s="82">
        <v>21.46</v>
      </c>
      <c r="Q855" s="82">
        <v>32.909999999999997</v>
      </c>
      <c r="R855" s="82">
        <v>28.67</v>
      </c>
      <c r="S855" s="82">
        <v>7.64</v>
      </c>
      <c r="T855" s="82">
        <v>3.65</v>
      </c>
      <c r="U855" s="82">
        <v>10.09</v>
      </c>
      <c r="V855" s="82">
        <v>1.85</v>
      </c>
      <c r="W855" s="82">
        <v>0</v>
      </c>
      <c r="X855" s="82">
        <v>2.4</v>
      </c>
      <c r="Y855" s="82">
        <v>0.09</v>
      </c>
      <c r="Z855" s="82">
        <v>4.68</v>
      </c>
      <c r="AA855" s="82">
        <v>0</v>
      </c>
      <c r="AB855" s="82">
        <v>0</v>
      </c>
      <c r="AC855" s="82">
        <v>0</v>
      </c>
      <c r="AD855" s="83">
        <v>580.32000000000005</v>
      </c>
    </row>
    <row r="856" spans="1:30">
      <c r="C856" s="81" t="s">
        <v>39</v>
      </c>
      <c r="D856" s="85">
        <v>6</v>
      </c>
      <c r="E856" s="85">
        <v>1</v>
      </c>
      <c r="F856" s="85">
        <v>17.07</v>
      </c>
      <c r="G856" s="85">
        <v>20.239999999999998</v>
      </c>
      <c r="H856" s="82">
        <v>13.74</v>
      </c>
      <c r="I856" s="82">
        <v>15.54</v>
      </c>
      <c r="J856" s="82">
        <v>13.66</v>
      </c>
      <c r="K856" s="82">
        <v>5.55</v>
      </c>
      <c r="L856" s="82">
        <v>4.34</v>
      </c>
      <c r="M856" s="82">
        <v>12.2</v>
      </c>
      <c r="N856" s="82">
        <v>18.7</v>
      </c>
      <c r="O856" s="82">
        <v>14.8</v>
      </c>
      <c r="P856" s="82">
        <v>1.83</v>
      </c>
      <c r="Q856" s="82">
        <v>0.65</v>
      </c>
      <c r="R856" s="82">
        <v>0</v>
      </c>
      <c r="S856" s="82">
        <v>0</v>
      </c>
      <c r="T856" s="82">
        <v>0</v>
      </c>
      <c r="U856" s="82">
        <v>0</v>
      </c>
      <c r="V856" s="82">
        <v>0</v>
      </c>
      <c r="W856" s="82">
        <v>0</v>
      </c>
      <c r="X856" s="82">
        <v>0</v>
      </c>
      <c r="Y856" s="82">
        <v>0</v>
      </c>
      <c r="Z856" s="82">
        <v>0</v>
      </c>
      <c r="AA856" s="82">
        <v>0</v>
      </c>
      <c r="AB856" s="82">
        <v>0</v>
      </c>
      <c r="AC856" s="82">
        <v>0</v>
      </c>
      <c r="AD856" s="83">
        <v>145.31</v>
      </c>
    </row>
    <row r="857" spans="1:30">
      <c r="C857" s="81" t="s">
        <v>34</v>
      </c>
      <c r="D857" s="85">
        <v>5</v>
      </c>
      <c r="E857" s="85">
        <v>14</v>
      </c>
      <c r="F857" s="85">
        <v>26.14</v>
      </c>
      <c r="G857" s="85">
        <v>40.39</v>
      </c>
      <c r="H857" s="85">
        <v>81.319999999999993</v>
      </c>
      <c r="I857" s="85">
        <v>111.02</v>
      </c>
      <c r="J857" s="85">
        <v>41.81</v>
      </c>
      <c r="K857" s="82">
        <v>32.26</v>
      </c>
      <c r="L857" s="82">
        <v>10.35</v>
      </c>
      <c r="M857" s="82">
        <v>23.91</v>
      </c>
      <c r="N857" s="82">
        <v>27.06</v>
      </c>
      <c r="O857" s="82">
        <v>19.260000000000002</v>
      </c>
      <c r="P857" s="82">
        <v>15</v>
      </c>
      <c r="Q857" s="82">
        <v>6.69</v>
      </c>
      <c r="R857" s="82">
        <v>9.15</v>
      </c>
      <c r="S857" s="82">
        <v>8.65</v>
      </c>
      <c r="T857" s="82">
        <v>7.91</v>
      </c>
      <c r="U857" s="82">
        <v>2.5</v>
      </c>
      <c r="V857" s="82">
        <v>4.16</v>
      </c>
      <c r="W857" s="82">
        <v>6.57</v>
      </c>
      <c r="X857" s="82">
        <v>17.059999999999999</v>
      </c>
      <c r="Y857" s="82">
        <v>1.1200000000000001</v>
      </c>
      <c r="Z857" s="82">
        <v>1.36</v>
      </c>
      <c r="AA857" s="82">
        <v>1.08</v>
      </c>
      <c r="AB857" s="82">
        <v>1.23</v>
      </c>
      <c r="AC857" s="82">
        <v>0</v>
      </c>
      <c r="AD857" s="83">
        <v>515.01</v>
      </c>
    </row>
    <row r="858" spans="1:30">
      <c r="C858" s="81" t="s">
        <v>470</v>
      </c>
      <c r="D858" s="85">
        <v>1</v>
      </c>
      <c r="E858" s="85">
        <v>5</v>
      </c>
      <c r="F858" s="85">
        <v>13</v>
      </c>
      <c r="G858" s="85">
        <v>14.19</v>
      </c>
      <c r="H858" s="85">
        <v>17.96</v>
      </c>
      <c r="I858" s="85">
        <v>18.899999999999999</v>
      </c>
      <c r="J858" s="85">
        <v>10.89</v>
      </c>
      <c r="K858" s="82">
        <v>4.24</v>
      </c>
      <c r="L858" s="82">
        <v>7.79</v>
      </c>
      <c r="M858" s="82">
        <v>6.51</v>
      </c>
      <c r="N858" s="82">
        <v>5.51</v>
      </c>
      <c r="O858" s="82">
        <v>7.85</v>
      </c>
      <c r="P858" s="82">
        <v>9.02</v>
      </c>
      <c r="Q858" s="82">
        <v>6.45</v>
      </c>
      <c r="R858" s="82">
        <v>0.88</v>
      </c>
      <c r="S858" s="82">
        <v>1.1399999999999999</v>
      </c>
      <c r="T858" s="82">
        <v>1.3</v>
      </c>
      <c r="U858" s="82">
        <v>1.5</v>
      </c>
      <c r="V858" s="82">
        <v>2.04</v>
      </c>
      <c r="W858" s="82">
        <v>1.31</v>
      </c>
      <c r="X858" s="82">
        <v>0.82</v>
      </c>
      <c r="Y858" s="82">
        <v>0.92</v>
      </c>
      <c r="Z858" s="82">
        <v>0.28000000000000003</v>
      </c>
      <c r="AA858" s="82">
        <v>0</v>
      </c>
      <c r="AB858" s="82">
        <v>0</v>
      </c>
      <c r="AC858" s="82">
        <v>0</v>
      </c>
      <c r="AD858" s="83">
        <v>138.5</v>
      </c>
    </row>
    <row r="859" spans="1:30">
      <c r="C859" s="81" t="s">
        <v>400</v>
      </c>
      <c r="D859" s="85">
        <v>1</v>
      </c>
      <c r="E859" s="82">
        <v>0</v>
      </c>
      <c r="F859" s="82">
        <v>0</v>
      </c>
      <c r="G859" s="82">
        <v>0</v>
      </c>
      <c r="H859" s="82">
        <v>1.04</v>
      </c>
      <c r="I859" s="82">
        <v>0.96</v>
      </c>
      <c r="J859" s="82">
        <v>1.05</v>
      </c>
      <c r="K859" s="82">
        <v>1.08</v>
      </c>
      <c r="L859" s="82">
        <v>3.5</v>
      </c>
      <c r="M859" s="82">
        <v>0</v>
      </c>
      <c r="N859" s="82">
        <v>0</v>
      </c>
      <c r="O859" s="82">
        <v>0</v>
      </c>
      <c r="P859" s="82">
        <v>1.17</v>
      </c>
      <c r="Q859" s="82">
        <v>0</v>
      </c>
      <c r="R859" s="82">
        <v>0.67</v>
      </c>
      <c r="S859" s="82">
        <v>0</v>
      </c>
      <c r="T859" s="82">
        <v>0</v>
      </c>
      <c r="U859" s="82">
        <v>0</v>
      </c>
      <c r="V859" s="82">
        <v>0</v>
      </c>
      <c r="W859" s="82">
        <v>0</v>
      </c>
      <c r="X859" s="82">
        <v>0</v>
      </c>
      <c r="Y859" s="82">
        <v>0</v>
      </c>
      <c r="Z859" s="82">
        <v>0</v>
      </c>
      <c r="AA859" s="82">
        <v>0</v>
      </c>
      <c r="AB859" s="82">
        <v>0</v>
      </c>
      <c r="AC859" s="82">
        <v>0</v>
      </c>
      <c r="AD859" s="83">
        <v>10.47</v>
      </c>
    </row>
    <row r="860" spans="1:30">
      <c r="C860" s="81" t="s">
        <v>42</v>
      </c>
      <c r="D860" s="82">
        <v>0</v>
      </c>
      <c r="E860" s="85">
        <v>1</v>
      </c>
      <c r="F860" s="82">
        <v>0.01</v>
      </c>
      <c r="G860" s="82">
        <v>0.01</v>
      </c>
      <c r="H860" s="85">
        <v>2.0699999999999998</v>
      </c>
      <c r="I860" s="82">
        <v>0.05</v>
      </c>
      <c r="J860" s="82">
        <v>0.14000000000000001</v>
      </c>
      <c r="K860" s="82">
        <v>0.03</v>
      </c>
      <c r="L860" s="82">
        <v>0.52</v>
      </c>
      <c r="M860" s="82">
        <v>0.13</v>
      </c>
      <c r="N860" s="82">
        <v>0.11</v>
      </c>
      <c r="O860" s="82">
        <v>0</v>
      </c>
      <c r="P860" s="82">
        <v>0</v>
      </c>
      <c r="Q860" s="82">
        <v>0</v>
      </c>
      <c r="R860" s="82">
        <v>0</v>
      </c>
      <c r="S860" s="82">
        <v>0</v>
      </c>
      <c r="T860" s="82">
        <v>0</v>
      </c>
      <c r="U860" s="82">
        <v>0</v>
      </c>
      <c r="V860" s="82">
        <v>0.13</v>
      </c>
      <c r="W860" s="82">
        <v>0</v>
      </c>
      <c r="X860" s="82">
        <v>0</v>
      </c>
      <c r="Y860" s="82">
        <v>0</v>
      </c>
      <c r="Z860" s="82">
        <v>0</v>
      </c>
      <c r="AA860" s="82">
        <v>0</v>
      </c>
      <c r="AB860" s="82">
        <v>0</v>
      </c>
      <c r="AC860" s="82">
        <v>0</v>
      </c>
      <c r="AD860" s="83">
        <v>4.1900000000000004</v>
      </c>
    </row>
    <row r="861" spans="1:30">
      <c r="C861" s="81" t="s">
        <v>345</v>
      </c>
      <c r="D861" s="82">
        <v>0</v>
      </c>
      <c r="E861" s="82">
        <v>0</v>
      </c>
      <c r="F861" s="85">
        <v>7</v>
      </c>
      <c r="G861" s="82">
        <v>0.1</v>
      </c>
      <c r="H861" s="82">
        <v>4.97</v>
      </c>
      <c r="I861" s="82">
        <v>0</v>
      </c>
      <c r="J861" s="82">
        <v>0.66</v>
      </c>
      <c r="K861" s="82">
        <v>0</v>
      </c>
      <c r="L861" s="82">
        <v>0</v>
      </c>
      <c r="M861" s="82">
        <v>0</v>
      </c>
      <c r="N861" s="82">
        <v>0.14000000000000001</v>
      </c>
      <c r="O861" s="82">
        <v>0</v>
      </c>
      <c r="P861" s="82">
        <v>0</v>
      </c>
      <c r="Q861" s="82">
        <v>0.18</v>
      </c>
      <c r="R861" s="82">
        <v>0</v>
      </c>
      <c r="S861" s="82">
        <v>0</v>
      </c>
      <c r="T861" s="82">
        <v>0</v>
      </c>
      <c r="U861" s="82">
        <v>1.3</v>
      </c>
      <c r="V861" s="82">
        <v>0</v>
      </c>
      <c r="W861" s="82">
        <v>0</v>
      </c>
      <c r="X861" s="82">
        <v>0</v>
      </c>
      <c r="Y861" s="82">
        <v>0</v>
      </c>
      <c r="Z861" s="82">
        <v>0</v>
      </c>
      <c r="AA861" s="82">
        <v>0</v>
      </c>
      <c r="AB861" s="82">
        <v>0</v>
      </c>
      <c r="AC861" s="82">
        <v>0</v>
      </c>
      <c r="AD861" s="83">
        <v>14.36</v>
      </c>
    </row>
    <row r="862" spans="1:30">
      <c r="C862" s="81" t="s">
        <v>410</v>
      </c>
      <c r="D862" s="82">
        <v>0</v>
      </c>
      <c r="E862" s="82">
        <v>0</v>
      </c>
      <c r="F862" s="82">
        <v>0.1</v>
      </c>
      <c r="G862" s="85">
        <v>1</v>
      </c>
      <c r="H862" s="82">
        <v>0.02</v>
      </c>
      <c r="I862" s="82">
        <v>0</v>
      </c>
      <c r="J862" s="82">
        <v>0</v>
      </c>
      <c r="K862" s="82">
        <v>1.18</v>
      </c>
      <c r="L862" s="82">
        <v>0</v>
      </c>
      <c r="M862" s="82">
        <v>3.72</v>
      </c>
      <c r="N862" s="82">
        <v>0</v>
      </c>
      <c r="O862" s="82">
        <v>0</v>
      </c>
      <c r="P862" s="82">
        <v>0</v>
      </c>
      <c r="Q862" s="82">
        <v>0</v>
      </c>
      <c r="R862" s="82">
        <v>0</v>
      </c>
      <c r="S862" s="82">
        <v>0</v>
      </c>
      <c r="T862" s="82">
        <v>0</v>
      </c>
      <c r="U862" s="82">
        <v>0</v>
      </c>
      <c r="V862" s="82">
        <v>0</v>
      </c>
      <c r="W862" s="82">
        <v>0</v>
      </c>
      <c r="X862" s="82">
        <v>0</v>
      </c>
      <c r="Y862" s="82">
        <v>0</v>
      </c>
      <c r="Z862" s="82">
        <v>0</v>
      </c>
      <c r="AA862" s="82">
        <v>0</v>
      </c>
      <c r="AB862" s="82">
        <v>0</v>
      </c>
      <c r="AC862" s="82">
        <v>0</v>
      </c>
      <c r="AD862" s="83">
        <v>6.03</v>
      </c>
    </row>
    <row r="863" spans="1:30">
      <c r="C863" s="81" t="s">
        <v>498</v>
      </c>
      <c r="D863" s="82">
        <v>0</v>
      </c>
      <c r="E863" s="82">
        <v>0</v>
      </c>
      <c r="F863" s="82">
        <v>0</v>
      </c>
      <c r="G863" s="82">
        <v>0</v>
      </c>
      <c r="H863" s="82">
        <v>0</v>
      </c>
      <c r="I863" s="82">
        <v>0</v>
      </c>
      <c r="J863" s="82">
        <v>3.02</v>
      </c>
      <c r="K863" s="82">
        <v>0</v>
      </c>
      <c r="L863" s="82">
        <v>0</v>
      </c>
      <c r="M863" s="82">
        <v>0</v>
      </c>
      <c r="N863" s="82">
        <v>0</v>
      </c>
      <c r="O863" s="82">
        <v>0</v>
      </c>
      <c r="P863" s="82">
        <v>0</v>
      </c>
      <c r="Q863" s="82">
        <v>0</v>
      </c>
      <c r="R863" s="82">
        <v>0</v>
      </c>
      <c r="S863" s="82">
        <v>0</v>
      </c>
      <c r="T863" s="82">
        <v>0</v>
      </c>
      <c r="U863" s="82">
        <v>0</v>
      </c>
      <c r="V863" s="82">
        <v>0</v>
      </c>
      <c r="W863" s="82">
        <v>0</v>
      </c>
      <c r="X863" s="82">
        <v>0</v>
      </c>
      <c r="Y863" s="82">
        <v>0</v>
      </c>
      <c r="Z863" s="82">
        <v>0</v>
      </c>
      <c r="AA863" s="82">
        <v>0</v>
      </c>
      <c r="AB863" s="82">
        <v>0</v>
      </c>
      <c r="AC863" s="82">
        <v>0</v>
      </c>
      <c r="AD863" s="83">
        <v>3.02</v>
      </c>
    </row>
    <row r="864" spans="1:30">
      <c r="C864" s="81" t="s">
        <v>497</v>
      </c>
      <c r="D864" s="82">
        <v>0</v>
      </c>
      <c r="E864" s="82">
        <v>0</v>
      </c>
      <c r="F864" s="82">
        <v>0</v>
      </c>
      <c r="G864" s="82">
        <v>0</v>
      </c>
      <c r="H864" s="82">
        <v>0</v>
      </c>
      <c r="I864" s="82">
        <v>0</v>
      </c>
      <c r="J864" s="82">
        <v>4.7</v>
      </c>
      <c r="K864" s="82">
        <v>0</v>
      </c>
      <c r="L864" s="82">
        <v>0</v>
      </c>
      <c r="M864" s="82">
        <v>0</v>
      </c>
      <c r="N864" s="82">
        <v>0</v>
      </c>
      <c r="O864" s="82">
        <v>0</v>
      </c>
      <c r="P864" s="82">
        <v>0</v>
      </c>
      <c r="Q864" s="82">
        <v>0</v>
      </c>
      <c r="R864" s="82">
        <v>0</v>
      </c>
      <c r="S864" s="82">
        <v>0</v>
      </c>
      <c r="T864" s="82">
        <v>0</v>
      </c>
      <c r="U864" s="82">
        <v>0</v>
      </c>
      <c r="V864" s="82">
        <v>0</v>
      </c>
      <c r="W864" s="82">
        <v>0</v>
      </c>
      <c r="X864" s="82">
        <v>0</v>
      </c>
      <c r="Y864" s="82">
        <v>0</v>
      </c>
      <c r="Z864" s="82">
        <v>0</v>
      </c>
      <c r="AA864" s="82">
        <v>0</v>
      </c>
      <c r="AB864" s="82">
        <v>0</v>
      </c>
      <c r="AC864" s="82">
        <v>0</v>
      </c>
      <c r="AD864" s="83">
        <v>4.7</v>
      </c>
    </row>
    <row r="865" spans="1:30">
      <c r="C865" s="81" t="s">
        <v>652</v>
      </c>
      <c r="D865" s="82">
        <v>0</v>
      </c>
      <c r="E865" s="82">
        <v>0</v>
      </c>
      <c r="F865" s="82">
        <v>0</v>
      </c>
      <c r="G865" s="82">
        <v>0.69</v>
      </c>
      <c r="H865" s="82">
        <v>1.18</v>
      </c>
      <c r="I865" s="82">
        <v>0</v>
      </c>
      <c r="J865" s="82">
        <v>2.27</v>
      </c>
      <c r="K865" s="82">
        <v>0.67</v>
      </c>
      <c r="L865" s="82">
        <v>0</v>
      </c>
      <c r="M865" s="82">
        <v>1.47</v>
      </c>
      <c r="N865" s="82">
        <v>0</v>
      </c>
      <c r="O865" s="82">
        <v>0.12</v>
      </c>
      <c r="P865" s="82">
        <v>0</v>
      </c>
      <c r="Q865" s="82">
        <v>0</v>
      </c>
      <c r="R865" s="82">
        <v>0</v>
      </c>
      <c r="S865" s="82">
        <v>0</v>
      </c>
      <c r="T865" s="82">
        <v>0.27</v>
      </c>
      <c r="U865" s="82">
        <v>0</v>
      </c>
      <c r="V865" s="82">
        <v>0</v>
      </c>
      <c r="W865" s="82">
        <v>0</v>
      </c>
      <c r="X865" s="82">
        <v>0</v>
      </c>
      <c r="Y865" s="82">
        <v>0</v>
      </c>
      <c r="Z865" s="82">
        <v>0</v>
      </c>
      <c r="AA865" s="82">
        <v>0</v>
      </c>
      <c r="AB865" s="82">
        <v>0</v>
      </c>
      <c r="AC865" s="82">
        <v>0</v>
      </c>
      <c r="AD865" s="83">
        <v>6.67</v>
      </c>
    </row>
    <row r="866" spans="1:30">
      <c r="C866" s="81" t="s">
        <v>35</v>
      </c>
      <c r="D866" s="82">
        <v>0</v>
      </c>
      <c r="E866" s="82">
        <v>0</v>
      </c>
      <c r="F866" s="82">
        <v>0</v>
      </c>
      <c r="G866" s="82">
        <v>0</v>
      </c>
      <c r="H866" s="82">
        <v>0</v>
      </c>
      <c r="I866" s="82">
        <v>0</v>
      </c>
      <c r="J866" s="82">
        <v>0</v>
      </c>
      <c r="K866" s="82">
        <v>1.48</v>
      </c>
      <c r="L866" s="82">
        <v>0</v>
      </c>
      <c r="M866" s="82">
        <v>0</v>
      </c>
      <c r="N866" s="82">
        <v>0</v>
      </c>
      <c r="O866" s="82">
        <v>0</v>
      </c>
      <c r="P866" s="82">
        <v>0</v>
      </c>
      <c r="Q866" s="82">
        <v>0</v>
      </c>
      <c r="R866" s="82">
        <v>0</v>
      </c>
      <c r="S866" s="82">
        <v>0</v>
      </c>
      <c r="T866" s="82">
        <v>0</v>
      </c>
      <c r="U866" s="82">
        <v>0</v>
      </c>
      <c r="V866" s="82">
        <v>0</v>
      </c>
      <c r="W866" s="82">
        <v>0</v>
      </c>
      <c r="X866" s="82">
        <v>0</v>
      </c>
      <c r="Y866" s="82">
        <v>0</v>
      </c>
      <c r="Z866" s="82">
        <v>0</v>
      </c>
      <c r="AA866" s="82">
        <v>0</v>
      </c>
      <c r="AB866" s="82">
        <v>0</v>
      </c>
      <c r="AC866" s="82">
        <v>0</v>
      </c>
      <c r="AD866" s="83">
        <v>1.48</v>
      </c>
    </row>
    <row r="867" spans="1:30">
      <c r="C867" s="81" t="s">
        <v>401</v>
      </c>
      <c r="D867" s="82">
        <v>0</v>
      </c>
      <c r="E867" s="82">
        <v>0</v>
      </c>
      <c r="F867" s="82">
        <v>0</v>
      </c>
      <c r="G867" s="82">
        <v>0</v>
      </c>
      <c r="H867" s="82">
        <v>0</v>
      </c>
      <c r="I867" s="82">
        <v>0</v>
      </c>
      <c r="J867" s="82">
        <v>0</v>
      </c>
      <c r="K867" s="82">
        <v>0</v>
      </c>
      <c r="L867" s="82">
        <v>0</v>
      </c>
      <c r="M867" s="82">
        <v>0</v>
      </c>
      <c r="N867" s="82">
        <v>0</v>
      </c>
      <c r="O867" s="82">
        <v>0</v>
      </c>
      <c r="P867" s="82">
        <v>0</v>
      </c>
      <c r="Q867" s="82">
        <v>0</v>
      </c>
      <c r="R867" s="82">
        <v>0</v>
      </c>
      <c r="S867" s="82">
        <v>0</v>
      </c>
      <c r="T867" s="82">
        <v>0</v>
      </c>
      <c r="U867" s="82">
        <v>0</v>
      </c>
      <c r="V867" s="82">
        <v>0</v>
      </c>
      <c r="W867" s="82">
        <v>0.02</v>
      </c>
      <c r="X867" s="82">
        <v>0</v>
      </c>
      <c r="Y867" s="82">
        <v>0</v>
      </c>
      <c r="Z867" s="82">
        <v>0</v>
      </c>
      <c r="AA867" s="82">
        <v>0</v>
      </c>
      <c r="AB867" s="82">
        <v>0</v>
      </c>
      <c r="AC867" s="82">
        <v>0</v>
      </c>
      <c r="AD867" s="83">
        <v>0.02</v>
      </c>
    </row>
    <row r="868" spans="1:30">
      <c r="C868" s="81" t="s">
        <v>653</v>
      </c>
      <c r="D868" s="82">
        <v>0</v>
      </c>
      <c r="E868" s="82">
        <v>0</v>
      </c>
      <c r="F868" s="82">
        <v>0</v>
      </c>
      <c r="G868" s="82">
        <v>0</v>
      </c>
      <c r="H868" s="82">
        <v>0</v>
      </c>
      <c r="I868" s="82">
        <v>0</v>
      </c>
      <c r="J868" s="82">
        <v>0</v>
      </c>
      <c r="K868" s="82">
        <v>0</v>
      </c>
      <c r="L868" s="82">
        <v>0</v>
      </c>
      <c r="M868" s="82">
        <v>0</v>
      </c>
      <c r="N868" s="82">
        <v>0</v>
      </c>
      <c r="O868" s="82">
        <v>0</v>
      </c>
      <c r="P868" s="82">
        <v>0</v>
      </c>
      <c r="Q868" s="82">
        <v>0</v>
      </c>
      <c r="R868" s="82">
        <v>0</v>
      </c>
      <c r="S868" s="82">
        <v>0</v>
      </c>
      <c r="T868" s="82">
        <v>0</v>
      </c>
      <c r="U868" s="82">
        <v>0</v>
      </c>
      <c r="V868" s="82">
        <v>0</v>
      </c>
      <c r="W868" s="82">
        <v>0</v>
      </c>
      <c r="X868" s="82">
        <v>0</v>
      </c>
      <c r="Y868" s="82">
        <v>0.78</v>
      </c>
      <c r="Z868" s="82">
        <v>0</v>
      </c>
      <c r="AA868" s="82">
        <v>0</v>
      </c>
      <c r="AB868" s="82">
        <v>0</v>
      </c>
      <c r="AC868" s="82">
        <v>0</v>
      </c>
      <c r="AD868" s="83">
        <v>0.78</v>
      </c>
    </row>
    <row r="869" spans="1:30">
      <c r="C869" s="84" t="s">
        <v>38</v>
      </c>
      <c r="D869" s="83">
        <v>38</v>
      </c>
      <c r="E869" s="83">
        <v>51</v>
      </c>
      <c r="F869" s="83">
        <v>97.35</v>
      </c>
      <c r="G869" s="83">
        <v>116.72</v>
      </c>
      <c r="H869" s="83">
        <v>196.46</v>
      </c>
      <c r="I869" s="83">
        <v>283.79000000000002</v>
      </c>
      <c r="J869" s="83">
        <v>158.71</v>
      </c>
      <c r="K869" s="83">
        <v>104.64</v>
      </c>
      <c r="L869" s="83">
        <v>69.56</v>
      </c>
      <c r="M869" s="83">
        <v>128.76</v>
      </c>
      <c r="N869" s="83">
        <v>79.84</v>
      </c>
      <c r="O869" s="83">
        <v>80.739999999999995</v>
      </c>
      <c r="P869" s="83">
        <v>54.18</v>
      </c>
      <c r="Q869" s="83">
        <v>50.21</v>
      </c>
      <c r="R869" s="83">
        <v>40.96</v>
      </c>
      <c r="S869" s="83">
        <v>19.48</v>
      </c>
      <c r="T869" s="83">
        <v>15.44</v>
      </c>
      <c r="U869" s="83">
        <v>18.09</v>
      </c>
      <c r="V869" s="83">
        <v>9.23</v>
      </c>
      <c r="W869" s="83">
        <v>9.4</v>
      </c>
      <c r="X869" s="83">
        <v>23.24</v>
      </c>
      <c r="Y869" s="83">
        <v>3.15</v>
      </c>
      <c r="Z869" s="83">
        <v>6.36</v>
      </c>
      <c r="AA869" s="83">
        <v>1.43</v>
      </c>
      <c r="AB869" s="83">
        <v>1.23</v>
      </c>
      <c r="AC869" s="83">
        <v>0.83</v>
      </c>
      <c r="AD869" s="83">
        <v>1658.8</v>
      </c>
    </row>
    <row r="871" spans="1:30" ht="12.75">
      <c r="C871" s="418" t="s">
        <v>37</v>
      </c>
      <c r="D871" s="377">
        <v>202237</v>
      </c>
      <c r="E871" s="377">
        <v>202238</v>
      </c>
      <c r="F871" s="377">
        <v>202239</v>
      </c>
      <c r="G871" s="377">
        <v>202240</v>
      </c>
      <c r="H871" s="377">
        <v>202241</v>
      </c>
      <c r="I871" s="377">
        <v>202242</v>
      </c>
      <c r="J871" s="377">
        <v>202243</v>
      </c>
      <c r="K871" s="377">
        <v>202244</v>
      </c>
      <c r="L871" s="377">
        <v>202245</v>
      </c>
      <c r="M871" s="377">
        <v>202246</v>
      </c>
      <c r="N871" s="377">
        <v>202247</v>
      </c>
      <c r="O871" s="377">
        <v>202248</v>
      </c>
      <c r="P871" s="377">
        <v>202249</v>
      </c>
      <c r="Q871" s="377">
        <v>202250</v>
      </c>
      <c r="R871" s="377">
        <v>202251</v>
      </c>
      <c r="S871" s="377">
        <v>202252</v>
      </c>
      <c r="T871" s="377">
        <v>202301</v>
      </c>
      <c r="U871" s="377">
        <v>202302</v>
      </c>
      <c r="V871" s="377">
        <v>202303</v>
      </c>
      <c r="W871" s="377">
        <v>202304</v>
      </c>
      <c r="X871" s="377">
        <v>202305</v>
      </c>
      <c r="Y871" s="377">
        <v>202306</v>
      </c>
      <c r="Z871" s="377">
        <v>202307</v>
      </c>
      <c r="AA871" s="377">
        <v>202308</v>
      </c>
      <c r="AB871" s="377">
        <v>202309</v>
      </c>
      <c r="AC871" s="377">
        <v>202310</v>
      </c>
      <c r="AD871" s="418" t="s">
        <v>38</v>
      </c>
    </row>
    <row r="872" spans="1:30" ht="12.75">
      <c r="A872" s="113">
        <v>44846</v>
      </c>
      <c r="C872" s="419"/>
      <c r="D872" s="112">
        <v>44842</v>
      </c>
      <c r="E872" s="112">
        <v>44849</v>
      </c>
      <c r="F872" s="112">
        <v>44856</v>
      </c>
      <c r="G872" s="112">
        <v>44863</v>
      </c>
      <c r="H872" s="112">
        <v>44870</v>
      </c>
      <c r="I872" s="112">
        <v>44877</v>
      </c>
      <c r="J872" s="112">
        <v>44884</v>
      </c>
      <c r="K872" s="112">
        <v>44891</v>
      </c>
      <c r="L872" s="112">
        <v>44898</v>
      </c>
      <c r="M872" s="112">
        <v>44905</v>
      </c>
      <c r="N872" s="112">
        <v>44912</v>
      </c>
      <c r="O872" s="112">
        <v>44919</v>
      </c>
      <c r="P872" s="112">
        <v>44926</v>
      </c>
      <c r="Q872" s="112">
        <v>44933</v>
      </c>
      <c r="R872" s="112">
        <v>44940</v>
      </c>
      <c r="S872" s="112">
        <v>44947</v>
      </c>
      <c r="T872" s="112">
        <v>44954</v>
      </c>
      <c r="U872" s="112">
        <v>44961</v>
      </c>
      <c r="V872" s="112">
        <v>44968</v>
      </c>
      <c r="W872" s="112">
        <v>44975</v>
      </c>
      <c r="X872" s="112">
        <v>44982</v>
      </c>
      <c r="Y872" s="112">
        <v>44989</v>
      </c>
      <c r="Z872" s="112">
        <v>44996</v>
      </c>
      <c r="AA872" s="112">
        <v>45003</v>
      </c>
      <c r="AB872" s="112">
        <v>45010</v>
      </c>
      <c r="AC872" s="112">
        <v>45017</v>
      </c>
      <c r="AD872" s="419"/>
    </row>
    <row r="873" spans="1:30">
      <c r="C873" s="81" t="s">
        <v>34</v>
      </c>
      <c r="D873" s="85">
        <v>55</v>
      </c>
      <c r="E873" s="85">
        <v>53</v>
      </c>
      <c r="F873" s="85">
        <v>32</v>
      </c>
      <c r="G873" s="85">
        <v>42.44</v>
      </c>
      <c r="H873" s="85">
        <v>28.11</v>
      </c>
      <c r="I873" s="85">
        <v>81.67</v>
      </c>
      <c r="J873" s="85">
        <v>21.57</v>
      </c>
      <c r="K873" s="85">
        <v>61.95</v>
      </c>
      <c r="L873" s="82">
        <v>21.47</v>
      </c>
      <c r="M873" s="82">
        <v>16.12</v>
      </c>
      <c r="N873" s="82">
        <v>7.36</v>
      </c>
      <c r="O873" s="82">
        <v>11.39</v>
      </c>
      <c r="P873" s="82">
        <v>15.38</v>
      </c>
      <c r="Q873" s="82">
        <v>12.59</v>
      </c>
      <c r="R873" s="82">
        <v>7.12</v>
      </c>
      <c r="S873" s="82">
        <v>6.8</v>
      </c>
      <c r="T873" s="82">
        <v>6.88</v>
      </c>
      <c r="U873" s="82">
        <v>18.239999999999998</v>
      </c>
      <c r="V873" s="82">
        <v>1.48</v>
      </c>
      <c r="W873" s="82">
        <v>2.35</v>
      </c>
      <c r="X873" s="82">
        <v>2.31</v>
      </c>
      <c r="Y873" s="82">
        <v>1.34</v>
      </c>
      <c r="Z873" s="82">
        <v>0.57999999999999996</v>
      </c>
      <c r="AA873" s="82">
        <v>0.04</v>
      </c>
      <c r="AB873" s="82">
        <v>2.57</v>
      </c>
      <c r="AC873" s="82">
        <v>1.21</v>
      </c>
      <c r="AD873" s="83">
        <v>510.99</v>
      </c>
    </row>
    <row r="874" spans="1:30">
      <c r="C874" s="81" t="s">
        <v>470</v>
      </c>
      <c r="D874" s="85">
        <v>15</v>
      </c>
      <c r="E874" s="85">
        <v>15</v>
      </c>
      <c r="F874" s="85">
        <v>4</v>
      </c>
      <c r="G874" s="85">
        <v>23.14</v>
      </c>
      <c r="H874" s="85">
        <v>10.3</v>
      </c>
      <c r="I874" s="85">
        <v>16.239999999999998</v>
      </c>
      <c r="J874" s="85">
        <v>8.83</v>
      </c>
      <c r="K874" s="85">
        <v>11.14</v>
      </c>
      <c r="L874" s="82">
        <v>6.08</v>
      </c>
      <c r="M874" s="82">
        <v>9.48</v>
      </c>
      <c r="N874" s="82">
        <v>5.74</v>
      </c>
      <c r="O874" s="82">
        <v>2.2999999999999998</v>
      </c>
      <c r="P874" s="82">
        <v>2.48</v>
      </c>
      <c r="Q874" s="82">
        <v>3.14</v>
      </c>
      <c r="R874" s="82">
        <v>3.24</v>
      </c>
      <c r="S874" s="82">
        <v>2.4900000000000002</v>
      </c>
      <c r="T874" s="82">
        <v>1.31</v>
      </c>
      <c r="U874" s="82">
        <v>0.99</v>
      </c>
      <c r="V874" s="82">
        <v>1.04</v>
      </c>
      <c r="W874" s="82">
        <v>1.02</v>
      </c>
      <c r="X874" s="82">
        <v>0</v>
      </c>
      <c r="Y874" s="82">
        <v>0.33</v>
      </c>
      <c r="Z874" s="82">
        <v>0.1</v>
      </c>
      <c r="AA874" s="82">
        <v>0.77</v>
      </c>
      <c r="AB874" s="82">
        <v>0</v>
      </c>
      <c r="AC874" s="82">
        <v>0</v>
      </c>
      <c r="AD874" s="83">
        <v>144.16</v>
      </c>
    </row>
    <row r="875" spans="1:30">
      <c r="C875" s="81" t="s">
        <v>41</v>
      </c>
      <c r="D875" s="85">
        <v>15</v>
      </c>
      <c r="E875" s="85">
        <v>2</v>
      </c>
      <c r="F875" s="82">
        <v>0</v>
      </c>
      <c r="G875" s="82">
        <v>0</v>
      </c>
      <c r="H875" s="82">
        <v>0</v>
      </c>
      <c r="I875" s="85">
        <v>2.74</v>
      </c>
      <c r="J875" s="82">
        <v>3.09</v>
      </c>
      <c r="K875" s="82">
        <v>1.54</v>
      </c>
      <c r="L875" s="82">
        <v>2.02</v>
      </c>
      <c r="M875" s="82">
        <v>0.04</v>
      </c>
      <c r="N875" s="82">
        <v>4.7</v>
      </c>
      <c r="O875" s="82">
        <v>0.65</v>
      </c>
      <c r="P875" s="82">
        <v>0.23</v>
      </c>
      <c r="Q875" s="82">
        <v>0.43</v>
      </c>
      <c r="R875" s="82">
        <v>0</v>
      </c>
      <c r="S875" s="82">
        <v>0.43</v>
      </c>
      <c r="T875" s="82">
        <v>0.14000000000000001</v>
      </c>
      <c r="U875" s="82">
        <v>0</v>
      </c>
      <c r="V875" s="82">
        <v>0</v>
      </c>
      <c r="W875" s="82">
        <v>0</v>
      </c>
      <c r="X875" s="82">
        <v>0</v>
      </c>
      <c r="Y875" s="82">
        <v>0</v>
      </c>
      <c r="Z875" s="82">
        <v>0</v>
      </c>
      <c r="AA875" s="82">
        <v>0</v>
      </c>
      <c r="AB875" s="82">
        <v>0</v>
      </c>
      <c r="AC875" s="82">
        <v>0</v>
      </c>
      <c r="AD875" s="83">
        <v>32.99</v>
      </c>
    </row>
    <row r="876" spans="1:30">
      <c r="C876" s="81" t="s">
        <v>338</v>
      </c>
      <c r="D876" s="85">
        <v>9</v>
      </c>
      <c r="E876" s="85">
        <v>33</v>
      </c>
      <c r="F876" s="85">
        <v>13</v>
      </c>
      <c r="G876" s="85">
        <v>67.510000000000005</v>
      </c>
      <c r="H876" s="85">
        <v>40.72</v>
      </c>
      <c r="I876" s="85">
        <v>75.819999999999993</v>
      </c>
      <c r="J876" s="85">
        <v>74.19</v>
      </c>
      <c r="K876" s="85">
        <v>45.14</v>
      </c>
      <c r="L876" s="82">
        <v>19.88</v>
      </c>
      <c r="M876" s="82">
        <v>41.06</v>
      </c>
      <c r="N876" s="82">
        <v>35.92</v>
      </c>
      <c r="O876" s="82">
        <v>37.909999999999997</v>
      </c>
      <c r="P876" s="82">
        <v>42.65</v>
      </c>
      <c r="Q876" s="82">
        <v>24.54</v>
      </c>
      <c r="R876" s="82">
        <v>26.63</v>
      </c>
      <c r="S876" s="82">
        <v>5.3</v>
      </c>
      <c r="T876" s="82">
        <v>14.51</v>
      </c>
      <c r="U876" s="82">
        <v>3.5</v>
      </c>
      <c r="V876" s="82">
        <v>0.09</v>
      </c>
      <c r="W876" s="82">
        <v>1.38</v>
      </c>
      <c r="X876" s="82">
        <v>0</v>
      </c>
      <c r="Y876" s="82">
        <v>5.93</v>
      </c>
      <c r="Z876" s="82">
        <v>0</v>
      </c>
      <c r="AA876" s="82">
        <v>0</v>
      </c>
      <c r="AB876" s="82">
        <v>1.4</v>
      </c>
      <c r="AC876" s="82">
        <v>0</v>
      </c>
      <c r="AD876" s="83">
        <v>619.09</v>
      </c>
    </row>
    <row r="877" spans="1:30">
      <c r="C877" s="81" t="s">
        <v>345</v>
      </c>
      <c r="D877" s="85">
        <v>3</v>
      </c>
      <c r="E877" s="85">
        <v>5</v>
      </c>
      <c r="F877" s="82">
        <v>0</v>
      </c>
      <c r="G877" s="82">
        <v>0.56999999999999995</v>
      </c>
      <c r="H877" s="82">
        <v>0</v>
      </c>
      <c r="I877" s="82">
        <v>0</v>
      </c>
      <c r="J877" s="82">
        <v>0</v>
      </c>
      <c r="K877" s="82">
        <v>0.11</v>
      </c>
      <c r="L877" s="82">
        <v>0</v>
      </c>
      <c r="M877" s="82">
        <v>0</v>
      </c>
      <c r="N877" s="82">
        <v>0.18</v>
      </c>
      <c r="O877" s="82">
        <v>0</v>
      </c>
      <c r="P877" s="82">
        <v>0</v>
      </c>
      <c r="Q877" s="82">
        <v>0</v>
      </c>
      <c r="R877" s="82">
        <v>1.3</v>
      </c>
      <c r="S877" s="82">
        <v>0</v>
      </c>
      <c r="T877" s="82">
        <v>0</v>
      </c>
      <c r="U877" s="82">
        <v>0</v>
      </c>
      <c r="V877" s="82">
        <v>0</v>
      </c>
      <c r="W877" s="82">
        <v>0</v>
      </c>
      <c r="X877" s="82">
        <v>0</v>
      </c>
      <c r="Y877" s="82">
        <v>0</v>
      </c>
      <c r="Z877" s="82">
        <v>0</v>
      </c>
      <c r="AA877" s="82">
        <v>0</v>
      </c>
      <c r="AB877" s="82">
        <v>0</v>
      </c>
      <c r="AC877" s="82">
        <v>0</v>
      </c>
      <c r="AD877" s="83">
        <v>10.16</v>
      </c>
    </row>
    <row r="878" spans="1:30">
      <c r="C878" s="81" t="s">
        <v>410</v>
      </c>
      <c r="D878" s="85">
        <v>1</v>
      </c>
      <c r="E878" s="82">
        <v>0</v>
      </c>
      <c r="F878" s="82">
        <v>0</v>
      </c>
      <c r="G878" s="82">
        <v>0</v>
      </c>
      <c r="H878" s="82">
        <v>1.18</v>
      </c>
      <c r="I878" s="85">
        <v>2</v>
      </c>
      <c r="J878" s="82">
        <v>3.72</v>
      </c>
      <c r="K878" s="82">
        <v>0</v>
      </c>
      <c r="L878" s="82">
        <v>7.0000000000000007E-2</v>
      </c>
      <c r="M878" s="82">
        <v>0</v>
      </c>
      <c r="N878" s="82">
        <v>0</v>
      </c>
      <c r="O878" s="82">
        <v>0</v>
      </c>
      <c r="P878" s="82">
        <v>0</v>
      </c>
      <c r="Q878" s="82">
        <v>0</v>
      </c>
      <c r="R878" s="82">
        <v>0</v>
      </c>
      <c r="S878" s="82">
        <v>0</v>
      </c>
      <c r="T878" s="82">
        <v>0</v>
      </c>
      <c r="U878" s="82">
        <v>0</v>
      </c>
      <c r="V878" s="82">
        <v>0</v>
      </c>
      <c r="W878" s="82">
        <v>0</v>
      </c>
      <c r="X878" s="82">
        <v>0</v>
      </c>
      <c r="Y878" s="82">
        <v>0</v>
      </c>
      <c r="Z878" s="82">
        <v>0</v>
      </c>
      <c r="AA878" s="82">
        <v>0</v>
      </c>
      <c r="AB878" s="82">
        <v>0</v>
      </c>
      <c r="AC878" s="82">
        <v>0</v>
      </c>
      <c r="AD878" s="83">
        <v>7.97</v>
      </c>
    </row>
    <row r="879" spans="1:30">
      <c r="C879" s="81" t="s">
        <v>40</v>
      </c>
      <c r="D879" s="82">
        <v>0</v>
      </c>
      <c r="E879" s="85">
        <v>32</v>
      </c>
      <c r="F879" s="85">
        <v>33.85</v>
      </c>
      <c r="G879" s="85">
        <v>8.77</v>
      </c>
      <c r="H879" s="85">
        <v>21.24</v>
      </c>
      <c r="I879" s="85">
        <v>21.52</v>
      </c>
      <c r="J879" s="82">
        <v>20.010000000000002</v>
      </c>
      <c r="K879" s="82">
        <v>4</v>
      </c>
      <c r="L879" s="85">
        <v>5.03</v>
      </c>
      <c r="M879" s="82">
        <v>10</v>
      </c>
      <c r="N879" s="82">
        <v>15.83</v>
      </c>
      <c r="O879" s="82">
        <v>3.6</v>
      </c>
      <c r="P879" s="82">
        <v>4.1500000000000004</v>
      </c>
      <c r="Q879" s="82">
        <v>1.64</v>
      </c>
      <c r="R879" s="82">
        <v>3.26</v>
      </c>
      <c r="S879" s="82">
        <v>1.34</v>
      </c>
      <c r="T879" s="82">
        <v>11.89</v>
      </c>
      <c r="U879" s="82">
        <v>0.28999999999999998</v>
      </c>
      <c r="V879" s="82">
        <v>0.23</v>
      </c>
      <c r="W879" s="82">
        <v>1.82</v>
      </c>
      <c r="X879" s="82">
        <v>0.09</v>
      </c>
      <c r="Y879" s="82">
        <v>0.05</v>
      </c>
      <c r="Z879" s="82">
        <v>0.83</v>
      </c>
      <c r="AA879" s="82">
        <v>0.12</v>
      </c>
      <c r="AB879" s="82">
        <v>0</v>
      </c>
      <c r="AC879" s="82">
        <v>0</v>
      </c>
      <c r="AD879" s="83">
        <v>201.56</v>
      </c>
    </row>
    <row r="880" spans="1:30">
      <c r="C880" s="81" t="s">
        <v>39</v>
      </c>
      <c r="D880" s="82">
        <v>0</v>
      </c>
      <c r="E880" s="85">
        <v>15</v>
      </c>
      <c r="F880" s="85">
        <v>30</v>
      </c>
      <c r="G880" s="85">
        <v>22.62</v>
      </c>
      <c r="H880" s="85">
        <v>11.1</v>
      </c>
      <c r="I880" s="82">
        <v>7.51</v>
      </c>
      <c r="J880" s="82">
        <v>15.74</v>
      </c>
      <c r="K880" s="82">
        <v>17.62</v>
      </c>
      <c r="L880" s="82">
        <v>3.7</v>
      </c>
      <c r="M880" s="82">
        <v>18.829999999999998</v>
      </c>
      <c r="N880" s="82">
        <v>6.16</v>
      </c>
      <c r="O880" s="82">
        <v>8.69</v>
      </c>
      <c r="P880" s="82">
        <v>1.53</v>
      </c>
      <c r="Q880" s="82">
        <v>1.29</v>
      </c>
      <c r="R880" s="82">
        <v>3.44</v>
      </c>
      <c r="S880" s="82">
        <v>0</v>
      </c>
      <c r="T880" s="82">
        <v>0</v>
      </c>
      <c r="U880" s="82">
        <v>0</v>
      </c>
      <c r="V880" s="82">
        <v>0</v>
      </c>
      <c r="W880" s="82">
        <v>0</v>
      </c>
      <c r="X880" s="82">
        <v>0</v>
      </c>
      <c r="Y880" s="82">
        <v>0</v>
      </c>
      <c r="Z880" s="82">
        <v>0</v>
      </c>
      <c r="AA880" s="82">
        <v>0</v>
      </c>
      <c r="AB880" s="82">
        <v>0</v>
      </c>
      <c r="AC880" s="82">
        <v>0</v>
      </c>
      <c r="AD880" s="83">
        <v>163.22</v>
      </c>
    </row>
    <row r="881" spans="1:30">
      <c r="C881" s="81" t="s">
        <v>42</v>
      </c>
      <c r="D881" s="82">
        <v>0</v>
      </c>
      <c r="E881" s="85">
        <v>1</v>
      </c>
      <c r="F881" s="82">
        <v>0.03</v>
      </c>
      <c r="G881" s="85">
        <v>1.04</v>
      </c>
      <c r="H881" s="82">
        <v>0</v>
      </c>
      <c r="I881" s="85">
        <v>1.17</v>
      </c>
      <c r="J881" s="82">
        <v>0.01</v>
      </c>
      <c r="K881" s="82">
        <v>0.01</v>
      </c>
      <c r="L881" s="82">
        <v>0</v>
      </c>
      <c r="M881" s="82">
        <v>0</v>
      </c>
      <c r="N881" s="82">
        <v>1.55</v>
      </c>
      <c r="O881" s="82">
        <v>0</v>
      </c>
      <c r="P881" s="82">
        <v>0</v>
      </c>
      <c r="Q881" s="82">
        <v>0</v>
      </c>
      <c r="R881" s="82">
        <v>0</v>
      </c>
      <c r="S881" s="82">
        <v>0.13</v>
      </c>
      <c r="T881" s="82">
        <v>0</v>
      </c>
      <c r="U881" s="82">
        <v>0</v>
      </c>
      <c r="V881" s="82">
        <v>0</v>
      </c>
      <c r="W881" s="82">
        <v>0</v>
      </c>
      <c r="X881" s="82">
        <v>0</v>
      </c>
      <c r="Y881" s="82">
        <v>0</v>
      </c>
      <c r="Z881" s="82">
        <v>0</v>
      </c>
      <c r="AA881" s="82">
        <v>0</v>
      </c>
      <c r="AB881" s="82">
        <v>0</v>
      </c>
      <c r="AC881" s="82">
        <v>0</v>
      </c>
      <c r="AD881" s="83">
        <v>4.93</v>
      </c>
    </row>
    <row r="882" spans="1:30">
      <c r="C882" s="81" t="s">
        <v>652</v>
      </c>
      <c r="D882" s="82">
        <v>0</v>
      </c>
      <c r="E882" s="85">
        <v>1</v>
      </c>
      <c r="F882" s="82">
        <v>0</v>
      </c>
      <c r="G882" s="82">
        <v>1.66</v>
      </c>
      <c r="H882" s="82">
        <v>0.85</v>
      </c>
      <c r="I882" s="82">
        <v>0</v>
      </c>
      <c r="J882" s="82">
        <v>1.62</v>
      </c>
      <c r="K882" s="82">
        <v>0.44</v>
      </c>
      <c r="L882" s="82">
        <v>0.12</v>
      </c>
      <c r="M882" s="82">
        <v>0</v>
      </c>
      <c r="N882" s="82">
        <v>0</v>
      </c>
      <c r="O882" s="82">
        <v>1.04</v>
      </c>
      <c r="P882" s="82">
        <v>0</v>
      </c>
      <c r="Q882" s="82">
        <v>0.3</v>
      </c>
      <c r="R882" s="82">
        <v>0</v>
      </c>
      <c r="S882" s="82">
        <v>0</v>
      </c>
      <c r="T882" s="82">
        <v>0</v>
      </c>
      <c r="U882" s="82">
        <v>0</v>
      </c>
      <c r="V882" s="82">
        <v>0</v>
      </c>
      <c r="W882" s="82">
        <v>0</v>
      </c>
      <c r="X882" s="82">
        <v>0</v>
      </c>
      <c r="Y882" s="82">
        <v>0</v>
      </c>
      <c r="Z882" s="82">
        <v>0</v>
      </c>
      <c r="AA882" s="82">
        <v>0</v>
      </c>
      <c r="AB882" s="82">
        <v>0</v>
      </c>
      <c r="AC882" s="82">
        <v>0</v>
      </c>
      <c r="AD882" s="83">
        <v>7.04</v>
      </c>
    </row>
    <row r="883" spans="1:30">
      <c r="C883" s="81" t="s">
        <v>400</v>
      </c>
      <c r="D883" s="82">
        <v>0</v>
      </c>
      <c r="E883" s="82">
        <v>0</v>
      </c>
      <c r="F883" s="82">
        <v>0.88</v>
      </c>
      <c r="G883" s="85">
        <v>1.1200000000000001</v>
      </c>
      <c r="H883" s="82">
        <v>0</v>
      </c>
      <c r="I883" s="82">
        <v>0</v>
      </c>
      <c r="J883" s="82">
        <v>1.97</v>
      </c>
      <c r="K883" s="82">
        <v>0</v>
      </c>
      <c r="L883" s="82">
        <v>0</v>
      </c>
      <c r="M883" s="82">
        <v>2.56</v>
      </c>
      <c r="N883" s="82">
        <v>1.03</v>
      </c>
      <c r="O883" s="82">
        <v>0.92</v>
      </c>
      <c r="P883" s="82">
        <v>0</v>
      </c>
      <c r="Q883" s="82">
        <v>1.05</v>
      </c>
      <c r="R883" s="82">
        <v>0</v>
      </c>
      <c r="S883" s="82">
        <v>0</v>
      </c>
      <c r="T883" s="82">
        <v>1.08</v>
      </c>
      <c r="U883" s="82">
        <v>0</v>
      </c>
      <c r="V883" s="82">
        <v>0</v>
      </c>
      <c r="W883" s="82">
        <v>1.44</v>
      </c>
      <c r="X883" s="82">
        <v>0</v>
      </c>
      <c r="Y883" s="82">
        <v>0</v>
      </c>
      <c r="Z883" s="82">
        <v>0</v>
      </c>
      <c r="AA883" s="82">
        <v>0</v>
      </c>
      <c r="AB883" s="82">
        <v>0</v>
      </c>
      <c r="AC883" s="82">
        <v>0</v>
      </c>
      <c r="AD883" s="83">
        <v>12.05</v>
      </c>
    </row>
    <row r="884" spans="1:30">
      <c r="C884" s="81" t="s">
        <v>498</v>
      </c>
      <c r="D884" s="82">
        <v>0</v>
      </c>
      <c r="E884" s="82">
        <v>0</v>
      </c>
      <c r="F884" s="82">
        <v>0</v>
      </c>
      <c r="G884" s="82">
        <v>0</v>
      </c>
      <c r="H884" s="82">
        <v>0</v>
      </c>
      <c r="I884" s="82">
        <v>0</v>
      </c>
      <c r="J884" s="82">
        <v>1</v>
      </c>
      <c r="K884" s="82">
        <v>0.44</v>
      </c>
      <c r="L884" s="82">
        <v>0</v>
      </c>
      <c r="M884" s="82">
        <v>0</v>
      </c>
      <c r="N884" s="82">
        <v>0</v>
      </c>
      <c r="O884" s="82">
        <v>1.25</v>
      </c>
      <c r="P884" s="82">
        <v>0.03</v>
      </c>
      <c r="Q884" s="82">
        <v>0</v>
      </c>
      <c r="R884" s="82">
        <v>0</v>
      </c>
      <c r="S884" s="82">
        <v>0</v>
      </c>
      <c r="T884" s="82">
        <v>0.77</v>
      </c>
      <c r="U884" s="82">
        <v>0</v>
      </c>
      <c r="V884" s="82">
        <v>0</v>
      </c>
      <c r="W884" s="82">
        <v>0</v>
      </c>
      <c r="X884" s="82">
        <v>0</v>
      </c>
      <c r="Y884" s="82">
        <v>0</v>
      </c>
      <c r="Z884" s="82">
        <v>0</v>
      </c>
      <c r="AA884" s="82">
        <v>0</v>
      </c>
      <c r="AB884" s="82">
        <v>0</v>
      </c>
      <c r="AC884" s="82">
        <v>0</v>
      </c>
      <c r="AD884" s="83">
        <v>3.49</v>
      </c>
    </row>
    <row r="885" spans="1:30">
      <c r="C885" s="81" t="s">
        <v>497</v>
      </c>
      <c r="D885" s="82">
        <v>0</v>
      </c>
      <c r="E885" s="82">
        <v>0</v>
      </c>
      <c r="F885" s="82">
        <v>0</v>
      </c>
      <c r="G885" s="82">
        <v>0</v>
      </c>
      <c r="H885" s="82">
        <v>0</v>
      </c>
      <c r="I885" s="82">
        <v>0</v>
      </c>
      <c r="J885" s="82">
        <v>0.44</v>
      </c>
      <c r="K885" s="82">
        <v>0.23</v>
      </c>
      <c r="L885" s="82">
        <v>0</v>
      </c>
      <c r="M885" s="82">
        <v>0</v>
      </c>
      <c r="N885" s="82">
        <v>0</v>
      </c>
      <c r="O885" s="82">
        <v>0</v>
      </c>
      <c r="P885" s="82">
        <v>0.19</v>
      </c>
      <c r="Q885" s="82">
        <v>0</v>
      </c>
      <c r="R885" s="82">
        <v>0</v>
      </c>
      <c r="S885" s="82">
        <v>0</v>
      </c>
      <c r="T885" s="82">
        <v>2.9</v>
      </c>
      <c r="U885" s="82">
        <v>0</v>
      </c>
      <c r="V885" s="82">
        <v>0</v>
      </c>
      <c r="W885" s="82">
        <v>0</v>
      </c>
      <c r="X885" s="82">
        <v>0</v>
      </c>
      <c r="Y885" s="82">
        <v>0</v>
      </c>
      <c r="Z885" s="82">
        <v>0</v>
      </c>
      <c r="AA885" s="82">
        <v>0</v>
      </c>
      <c r="AB885" s="82">
        <v>0</v>
      </c>
      <c r="AC885" s="82">
        <v>0</v>
      </c>
      <c r="AD885" s="83">
        <v>3.77</v>
      </c>
    </row>
    <row r="886" spans="1:30">
      <c r="C886" s="81" t="s">
        <v>401</v>
      </c>
      <c r="D886" s="82">
        <v>0</v>
      </c>
      <c r="E886" s="82">
        <v>0</v>
      </c>
      <c r="F886" s="82">
        <v>0</v>
      </c>
      <c r="G886" s="82">
        <v>0</v>
      </c>
      <c r="H886" s="82">
        <v>0</v>
      </c>
      <c r="I886" s="82">
        <v>0</v>
      </c>
      <c r="J886" s="82">
        <v>0</v>
      </c>
      <c r="K886" s="82">
        <v>0</v>
      </c>
      <c r="L886" s="82">
        <v>0</v>
      </c>
      <c r="M886" s="82">
        <v>0</v>
      </c>
      <c r="N886" s="82">
        <v>0</v>
      </c>
      <c r="O886" s="82">
        <v>0</v>
      </c>
      <c r="P886" s="82">
        <v>0</v>
      </c>
      <c r="Q886" s="82">
        <v>0</v>
      </c>
      <c r="R886" s="82">
        <v>0</v>
      </c>
      <c r="S886" s="82">
        <v>0</v>
      </c>
      <c r="T886" s="82">
        <v>0.02</v>
      </c>
      <c r="U886" s="82">
        <v>0</v>
      </c>
      <c r="V886" s="82">
        <v>0</v>
      </c>
      <c r="W886" s="82">
        <v>0</v>
      </c>
      <c r="X886" s="82">
        <v>0</v>
      </c>
      <c r="Y886" s="82">
        <v>0</v>
      </c>
      <c r="Z886" s="82">
        <v>0</v>
      </c>
      <c r="AA886" s="82">
        <v>0</v>
      </c>
      <c r="AB886" s="82">
        <v>0</v>
      </c>
      <c r="AC886" s="82">
        <v>0</v>
      </c>
      <c r="AD886" s="83">
        <v>0.02</v>
      </c>
    </row>
    <row r="887" spans="1:30">
      <c r="C887" s="81" t="s">
        <v>653</v>
      </c>
      <c r="D887" s="82">
        <v>0</v>
      </c>
      <c r="E887" s="82">
        <v>0</v>
      </c>
      <c r="F887" s="82">
        <v>0</v>
      </c>
      <c r="G887" s="82">
        <v>0</v>
      </c>
      <c r="H887" s="82">
        <v>0</v>
      </c>
      <c r="I887" s="82">
        <v>0</v>
      </c>
      <c r="J887" s="82">
        <v>0</v>
      </c>
      <c r="K887" s="82">
        <v>0</v>
      </c>
      <c r="L887" s="82">
        <v>0</v>
      </c>
      <c r="M887" s="82">
        <v>0</v>
      </c>
      <c r="N887" s="82">
        <v>0</v>
      </c>
      <c r="O887" s="82">
        <v>0</v>
      </c>
      <c r="P887" s="82">
        <v>0</v>
      </c>
      <c r="Q887" s="82">
        <v>0</v>
      </c>
      <c r="R887" s="82">
        <v>0</v>
      </c>
      <c r="S887" s="82">
        <v>0</v>
      </c>
      <c r="T887" s="82">
        <v>0</v>
      </c>
      <c r="U887" s="82">
        <v>0</v>
      </c>
      <c r="V887" s="82">
        <v>0.78</v>
      </c>
      <c r="W887" s="82">
        <v>0</v>
      </c>
      <c r="X887" s="82">
        <v>0</v>
      </c>
      <c r="Y887" s="82">
        <v>0</v>
      </c>
      <c r="Z887" s="82">
        <v>0</v>
      </c>
      <c r="AA887" s="82">
        <v>0</v>
      </c>
      <c r="AB887" s="82">
        <v>0</v>
      </c>
      <c r="AC887" s="82">
        <v>0</v>
      </c>
      <c r="AD887" s="83">
        <v>0.78</v>
      </c>
    </row>
    <row r="888" spans="1:30">
      <c r="C888" s="84" t="s">
        <v>38</v>
      </c>
      <c r="D888" s="83">
        <v>98</v>
      </c>
      <c r="E888" s="83">
        <v>157</v>
      </c>
      <c r="F888" s="83">
        <v>113.75</v>
      </c>
      <c r="G888" s="83">
        <v>168.87</v>
      </c>
      <c r="H888" s="83">
        <v>113.5</v>
      </c>
      <c r="I888" s="83">
        <v>208.67</v>
      </c>
      <c r="J888" s="83">
        <v>152.18</v>
      </c>
      <c r="K888" s="83">
        <v>142.62</v>
      </c>
      <c r="L888" s="83">
        <v>58.37</v>
      </c>
      <c r="M888" s="83">
        <v>98.09</v>
      </c>
      <c r="N888" s="83">
        <v>78.47</v>
      </c>
      <c r="O888" s="83">
        <v>67.75</v>
      </c>
      <c r="P888" s="83">
        <v>66.64</v>
      </c>
      <c r="Q888" s="83">
        <v>44.99</v>
      </c>
      <c r="R888" s="83">
        <v>44.99</v>
      </c>
      <c r="S888" s="83">
        <v>16.5</v>
      </c>
      <c r="T888" s="83">
        <v>39.51</v>
      </c>
      <c r="U888" s="83">
        <v>23.02</v>
      </c>
      <c r="V888" s="83">
        <v>3.63</v>
      </c>
      <c r="W888" s="83">
        <v>8.01</v>
      </c>
      <c r="X888" s="83">
        <v>2.41</v>
      </c>
      <c r="Y888" s="83">
        <v>7.65</v>
      </c>
      <c r="Z888" s="83">
        <v>1.52</v>
      </c>
      <c r="AA888" s="83">
        <v>0.94</v>
      </c>
      <c r="AB888" s="83">
        <v>3.97</v>
      </c>
      <c r="AC888" s="83">
        <v>1.21</v>
      </c>
      <c r="AD888" s="83">
        <v>1722.23</v>
      </c>
    </row>
    <row r="889" spans="1:30">
      <c r="D889" s="55">
        <f>D874+D876</f>
        <v>24</v>
      </c>
      <c r="E889" s="55">
        <f t="shared" ref="E889:R889" si="38">E874+E876</f>
        <v>48</v>
      </c>
      <c r="F889" s="55">
        <f t="shared" si="38"/>
        <v>17</v>
      </c>
      <c r="G889" s="55">
        <f t="shared" si="38"/>
        <v>90.65</v>
      </c>
      <c r="H889" s="55">
        <f t="shared" si="38"/>
        <v>51.019999999999996</v>
      </c>
      <c r="I889" s="55">
        <f t="shared" si="38"/>
        <v>92.059999999999988</v>
      </c>
      <c r="J889" s="55">
        <f t="shared" si="38"/>
        <v>83.02</v>
      </c>
      <c r="K889" s="55">
        <f t="shared" si="38"/>
        <v>56.28</v>
      </c>
      <c r="L889" s="55">
        <f t="shared" si="38"/>
        <v>25.96</v>
      </c>
      <c r="M889" s="55">
        <f t="shared" si="38"/>
        <v>50.540000000000006</v>
      </c>
      <c r="N889" s="55">
        <f t="shared" si="38"/>
        <v>41.660000000000004</v>
      </c>
      <c r="O889" s="55">
        <f t="shared" si="38"/>
        <v>40.209999999999994</v>
      </c>
      <c r="P889" s="55">
        <f t="shared" si="38"/>
        <v>45.129999999999995</v>
      </c>
      <c r="Q889" s="55">
        <f t="shared" si="38"/>
        <v>27.68</v>
      </c>
      <c r="R889" s="55">
        <f t="shared" si="38"/>
        <v>29.869999999999997</v>
      </c>
    </row>
    <row r="891" spans="1:30" ht="12.75">
      <c r="C891" s="420" t="s">
        <v>37</v>
      </c>
      <c r="D891" s="385">
        <v>202241</v>
      </c>
      <c r="E891" s="385">
        <v>202242</v>
      </c>
      <c r="F891" s="385">
        <v>202243</v>
      </c>
      <c r="G891" s="385">
        <v>202244</v>
      </c>
      <c r="H891" s="385">
        <v>202245</v>
      </c>
      <c r="I891" s="385">
        <v>202246</v>
      </c>
      <c r="J891" s="385">
        <v>202247</v>
      </c>
      <c r="K891" s="385">
        <v>202248</v>
      </c>
      <c r="L891" s="385">
        <v>202249</v>
      </c>
      <c r="M891" s="385">
        <v>202250</v>
      </c>
      <c r="N891" s="385">
        <v>202251</v>
      </c>
      <c r="O891" s="385">
        <v>202252</v>
      </c>
      <c r="P891" s="385">
        <v>202301</v>
      </c>
      <c r="Q891" s="385">
        <v>202302</v>
      </c>
      <c r="R891" s="385">
        <v>202303</v>
      </c>
      <c r="S891" s="385">
        <v>202304</v>
      </c>
      <c r="T891" s="385">
        <v>202305</v>
      </c>
      <c r="U891" s="385">
        <v>202306</v>
      </c>
      <c r="V891" s="385">
        <v>202307</v>
      </c>
      <c r="W891" s="385">
        <v>202308</v>
      </c>
      <c r="X891" s="385">
        <v>202309</v>
      </c>
      <c r="Y891" s="385">
        <v>202310</v>
      </c>
      <c r="Z891" s="385">
        <v>202311</v>
      </c>
      <c r="AA891" s="385">
        <v>202312</v>
      </c>
      <c r="AB891" s="385">
        <v>202313</v>
      </c>
      <c r="AC891" s="385">
        <v>202314</v>
      </c>
      <c r="AD891" s="420" t="s">
        <v>38</v>
      </c>
    </row>
    <row r="892" spans="1:30" ht="12.75">
      <c r="C892" s="421"/>
      <c r="D892" s="386">
        <v>44870</v>
      </c>
      <c r="E892" s="386">
        <v>44877</v>
      </c>
      <c r="F892" s="386">
        <v>44884</v>
      </c>
      <c r="G892" s="386">
        <v>44891</v>
      </c>
      <c r="H892" s="386">
        <v>44898</v>
      </c>
      <c r="I892" s="386">
        <v>44905</v>
      </c>
      <c r="J892" s="386">
        <v>44912</v>
      </c>
      <c r="K892" s="386">
        <v>44919</v>
      </c>
      <c r="L892" s="386">
        <v>44926</v>
      </c>
      <c r="M892" s="386">
        <v>44933</v>
      </c>
      <c r="N892" s="386">
        <v>44940</v>
      </c>
      <c r="O892" s="386">
        <v>44947</v>
      </c>
      <c r="P892" s="386">
        <v>44954</v>
      </c>
      <c r="Q892" s="386">
        <v>44961</v>
      </c>
      <c r="R892" s="386">
        <v>44968</v>
      </c>
      <c r="S892" s="386">
        <v>44975</v>
      </c>
      <c r="T892" s="386">
        <v>44982</v>
      </c>
      <c r="U892" s="386">
        <v>44989</v>
      </c>
      <c r="V892" s="386">
        <v>44996</v>
      </c>
      <c r="W892" s="386">
        <v>45003</v>
      </c>
      <c r="X892" s="386">
        <v>45010</v>
      </c>
      <c r="Y892" s="386">
        <v>45017</v>
      </c>
      <c r="Z892" s="386">
        <v>45024</v>
      </c>
      <c r="AA892" s="386">
        <v>45031</v>
      </c>
      <c r="AB892" s="386">
        <v>45038</v>
      </c>
      <c r="AC892" s="386">
        <v>45045</v>
      </c>
      <c r="AD892" s="421"/>
    </row>
    <row r="893" spans="1:30">
      <c r="A893" s="113">
        <v>44876</v>
      </c>
      <c r="C893" s="387" t="s">
        <v>338</v>
      </c>
      <c r="D893" s="388">
        <v>76</v>
      </c>
      <c r="E893" s="388">
        <v>13</v>
      </c>
      <c r="F893" s="388">
        <v>45.95</v>
      </c>
      <c r="G893" s="388">
        <v>50.4</v>
      </c>
      <c r="H893" s="388">
        <v>11.6</v>
      </c>
      <c r="I893" s="388">
        <v>93.48</v>
      </c>
      <c r="J893" s="388">
        <v>44.85</v>
      </c>
      <c r="K893" s="389">
        <v>50.21</v>
      </c>
      <c r="L893" s="389">
        <v>40.67</v>
      </c>
      <c r="M893" s="389">
        <v>45.46</v>
      </c>
      <c r="N893" s="389">
        <v>34.4</v>
      </c>
      <c r="O893" s="389">
        <v>58.41</v>
      </c>
      <c r="P893" s="389">
        <v>59.29</v>
      </c>
      <c r="Q893" s="389">
        <v>72.33</v>
      </c>
      <c r="R893" s="389">
        <v>46.65</v>
      </c>
      <c r="S893" s="389">
        <v>16.649999999999999</v>
      </c>
      <c r="T893" s="389">
        <v>3.15</v>
      </c>
      <c r="U893" s="389">
        <v>4.7300000000000004</v>
      </c>
      <c r="V893" s="389">
        <v>0</v>
      </c>
      <c r="W893" s="389">
        <v>1.1000000000000001</v>
      </c>
      <c r="X893" s="389">
        <v>1.76</v>
      </c>
      <c r="Y893" s="389">
        <v>9.91</v>
      </c>
      <c r="Z893" s="389">
        <v>0</v>
      </c>
      <c r="AA893" s="389">
        <v>2.2799999999999998</v>
      </c>
      <c r="AB893" s="389">
        <v>0</v>
      </c>
      <c r="AC893" s="389">
        <v>1.45</v>
      </c>
      <c r="AD893" s="390">
        <v>783.72</v>
      </c>
    </row>
    <row r="894" spans="1:30">
      <c r="C894" s="387" t="s">
        <v>34</v>
      </c>
      <c r="D894" s="388">
        <v>75</v>
      </c>
      <c r="E894" s="388">
        <v>21</v>
      </c>
      <c r="F894" s="388">
        <v>50</v>
      </c>
      <c r="G894" s="388">
        <v>45.03</v>
      </c>
      <c r="H894" s="388">
        <v>25.8</v>
      </c>
      <c r="I894" s="388">
        <v>56.11</v>
      </c>
      <c r="J894" s="388">
        <v>8.2200000000000006</v>
      </c>
      <c r="K894" s="388">
        <v>15.62</v>
      </c>
      <c r="L894" s="389">
        <v>17.309999999999999</v>
      </c>
      <c r="M894" s="389">
        <v>13.17</v>
      </c>
      <c r="N894" s="389">
        <v>8.68</v>
      </c>
      <c r="O894" s="389">
        <v>12.37</v>
      </c>
      <c r="P894" s="389">
        <v>13.64</v>
      </c>
      <c r="Q894" s="389">
        <v>39.619999999999997</v>
      </c>
      <c r="R894" s="389">
        <v>7.42</v>
      </c>
      <c r="S894" s="389">
        <v>10.58</v>
      </c>
      <c r="T894" s="389">
        <v>4.22</v>
      </c>
      <c r="U894" s="389">
        <v>5.89</v>
      </c>
      <c r="V894" s="389">
        <v>1.49</v>
      </c>
      <c r="W894" s="389">
        <v>7.69</v>
      </c>
      <c r="X894" s="389">
        <v>8.1199999999999992</v>
      </c>
      <c r="Y894" s="389">
        <v>4.84</v>
      </c>
      <c r="Z894" s="389">
        <v>2.4700000000000002</v>
      </c>
      <c r="AA894" s="389">
        <v>3.27</v>
      </c>
      <c r="AB894" s="389">
        <v>1.45</v>
      </c>
      <c r="AC894" s="389">
        <v>0.01</v>
      </c>
      <c r="AD894" s="390">
        <v>458.99</v>
      </c>
    </row>
    <row r="895" spans="1:30">
      <c r="C895" s="387" t="s">
        <v>470</v>
      </c>
      <c r="D895" s="388">
        <v>16</v>
      </c>
      <c r="E895" s="388">
        <v>2</v>
      </c>
      <c r="F895" s="388">
        <v>14</v>
      </c>
      <c r="G895" s="388">
        <v>15</v>
      </c>
      <c r="H895" s="388">
        <v>12.2</v>
      </c>
      <c r="I895" s="388">
        <v>25.4</v>
      </c>
      <c r="J895" s="389">
        <v>4.5999999999999996</v>
      </c>
      <c r="K895" s="388">
        <v>7.54</v>
      </c>
      <c r="L895" s="389">
        <v>3.6</v>
      </c>
      <c r="M895" s="389">
        <v>2.5099999999999998</v>
      </c>
      <c r="N895" s="389">
        <v>3.83</v>
      </c>
      <c r="O895" s="389">
        <v>5.67</v>
      </c>
      <c r="P895" s="389">
        <v>7.07</v>
      </c>
      <c r="Q895" s="389">
        <v>7.9</v>
      </c>
      <c r="R895" s="389">
        <v>5.47</v>
      </c>
      <c r="S895" s="389">
        <v>4.42</v>
      </c>
      <c r="T895" s="389">
        <v>0.19</v>
      </c>
      <c r="U895" s="389">
        <v>0.23</v>
      </c>
      <c r="V895" s="389">
        <v>0.85</v>
      </c>
      <c r="W895" s="389">
        <v>3.9</v>
      </c>
      <c r="X895" s="389">
        <v>2.61</v>
      </c>
      <c r="Y895" s="389">
        <v>2</v>
      </c>
      <c r="Z895" s="389">
        <v>1.1399999999999999</v>
      </c>
      <c r="AA895" s="389">
        <v>1.08</v>
      </c>
      <c r="AB895" s="389">
        <v>2.3199999999999998</v>
      </c>
      <c r="AC895" s="389">
        <v>0.26</v>
      </c>
      <c r="AD895" s="390">
        <v>151.79</v>
      </c>
    </row>
    <row r="896" spans="1:30">
      <c r="C896" s="387" t="s">
        <v>39</v>
      </c>
      <c r="D896" s="388">
        <v>11</v>
      </c>
      <c r="E896" s="388">
        <v>16</v>
      </c>
      <c r="F896" s="389">
        <v>0</v>
      </c>
      <c r="G896" s="389">
        <v>0</v>
      </c>
      <c r="H896" s="389">
        <v>0</v>
      </c>
      <c r="I896" s="389">
        <v>0</v>
      </c>
      <c r="J896" s="389">
        <v>0</v>
      </c>
      <c r="K896" s="389">
        <v>0</v>
      </c>
      <c r="L896" s="389">
        <v>0</v>
      </c>
      <c r="M896" s="389">
        <v>0</v>
      </c>
      <c r="N896" s="389">
        <v>0</v>
      </c>
      <c r="O896" s="389">
        <v>0</v>
      </c>
      <c r="P896" s="389">
        <v>0</v>
      </c>
      <c r="Q896" s="389">
        <v>0</v>
      </c>
      <c r="R896" s="389">
        <v>0</v>
      </c>
      <c r="S896" s="389">
        <v>0</v>
      </c>
      <c r="T896" s="389">
        <v>0</v>
      </c>
      <c r="U896" s="389">
        <v>0</v>
      </c>
      <c r="V896" s="389">
        <v>0</v>
      </c>
      <c r="W896" s="389">
        <v>0</v>
      </c>
      <c r="X896" s="389">
        <v>0</v>
      </c>
      <c r="Y896" s="389">
        <v>0</v>
      </c>
      <c r="Z896" s="389">
        <v>0</v>
      </c>
      <c r="AA896" s="389">
        <v>0</v>
      </c>
      <c r="AB896" s="389">
        <v>0</v>
      </c>
      <c r="AC896" s="389">
        <v>0</v>
      </c>
      <c r="AD896" s="390">
        <v>27</v>
      </c>
    </row>
    <row r="897" spans="3:30">
      <c r="C897" s="387" t="s">
        <v>40</v>
      </c>
      <c r="D897" s="388">
        <v>8</v>
      </c>
      <c r="E897" s="388">
        <v>45</v>
      </c>
      <c r="F897" s="388">
        <v>15.52</v>
      </c>
      <c r="G897" s="388">
        <v>44.64</v>
      </c>
      <c r="H897" s="388">
        <v>22.59</v>
      </c>
      <c r="I897" s="389">
        <v>25.78</v>
      </c>
      <c r="J897" s="388">
        <v>13.34</v>
      </c>
      <c r="K897" s="389">
        <v>25.12</v>
      </c>
      <c r="L897" s="388">
        <v>21.87</v>
      </c>
      <c r="M897" s="389">
        <v>22.46</v>
      </c>
      <c r="N897" s="389">
        <v>41.3</v>
      </c>
      <c r="O897" s="389">
        <v>20.46</v>
      </c>
      <c r="P897" s="389">
        <v>26.87</v>
      </c>
      <c r="Q897" s="389">
        <v>5.37</v>
      </c>
      <c r="R897" s="389">
        <v>0.82</v>
      </c>
      <c r="S897" s="389">
        <v>1.27</v>
      </c>
      <c r="T897" s="389">
        <v>1.56</v>
      </c>
      <c r="U897" s="389">
        <v>4.3</v>
      </c>
      <c r="V897" s="389">
        <v>0.98</v>
      </c>
      <c r="W897" s="389">
        <v>0.27</v>
      </c>
      <c r="X897" s="389">
        <v>0.84</v>
      </c>
      <c r="Y897" s="389">
        <v>1.32</v>
      </c>
      <c r="Z897" s="389">
        <v>0.41</v>
      </c>
      <c r="AA897" s="389">
        <v>0.56000000000000005</v>
      </c>
      <c r="AB897" s="389">
        <v>0</v>
      </c>
      <c r="AC897" s="389">
        <v>2.17</v>
      </c>
      <c r="AD897" s="390">
        <v>352.84</v>
      </c>
    </row>
    <row r="898" spans="3:30">
      <c r="C898" s="387" t="s">
        <v>410</v>
      </c>
      <c r="D898" s="388">
        <v>2</v>
      </c>
      <c r="E898" s="389">
        <v>0</v>
      </c>
      <c r="F898" s="389">
        <v>0</v>
      </c>
      <c r="G898" s="389">
        <v>0</v>
      </c>
      <c r="H898" s="389">
        <v>7.0000000000000007E-2</v>
      </c>
      <c r="I898" s="389">
        <v>1.5</v>
      </c>
      <c r="J898" s="389">
        <v>1.98</v>
      </c>
      <c r="K898" s="389">
        <v>1.29</v>
      </c>
      <c r="L898" s="389">
        <v>0</v>
      </c>
      <c r="M898" s="389">
        <v>0</v>
      </c>
      <c r="N898" s="389">
        <v>0</v>
      </c>
      <c r="O898" s="389">
        <v>0</v>
      </c>
      <c r="P898" s="389">
        <v>0</v>
      </c>
      <c r="Q898" s="389">
        <v>0</v>
      </c>
      <c r="R898" s="389">
        <v>0</v>
      </c>
      <c r="S898" s="389">
        <v>0</v>
      </c>
      <c r="T898" s="389">
        <v>0</v>
      </c>
      <c r="U898" s="389">
        <v>0</v>
      </c>
      <c r="V898" s="389">
        <v>0</v>
      </c>
      <c r="W898" s="389">
        <v>0</v>
      </c>
      <c r="X898" s="389">
        <v>0</v>
      </c>
      <c r="Y898" s="389">
        <v>0</v>
      </c>
      <c r="Z898" s="389">
        <v>0</v>
      </c>
      <c r="AA898" s="389">
        <v>0</v>
      </c>
      <c r="AB898" s="389">
        <v>0</v>
      </c>
      <c r="AC898" s="389">
        <v>0</v>
      </c>
      <c r="AD898" s="390">
        <v>6.83</v>
      </c>
    </row>
    <row r="899" spans="3:30">
      <c r="C899" s="387" t="s">
        <v>652</v>
      </c>
      <c r="D899" s="388">
        <v>1</v>
      </c>
      <c r="E899" s="389">
        <v>0</v>
      </c>
      <c r="F899" s="389">
        <v>0.14000000000000001</v>
      </c>
      <c r="G899" s="389">
        <v>0.45</v>
      </c>
      <c r="H899" s="389">
        <v>0.44</v>
      </c>
      <c r="I899" s="389">
        <v>0</v>
      </c>
      <c r="J899" s="389">
        <v>4.0999999999999996</v>
      </c>
      <c r="K899" s="389">
        <v>1.6</v>
      </c>
      <c r="L899" s="389">
        <v>0.97</v>
      </c>
      <c r="M899" s="389">
        <v>0.76</v>
      </c>
      <c r="N899" s="389">
        <v>0.19</v>
      </c>
      <c r="O899" s="389">
        <v>0</v>
      </c>
      <c r="P899" s="389">
        <v>2.74</v>
      </c>
      <c r="Q899" s="389">
        <v>0</v>
      </c>
      <c r="R899" s="389">
        <v>0</v>
      </c>
      <c r="S899" s="389">
        <v>0</v>
      </c>
      <c r="T899" s="389">
        <v>0</v>
      </c>
      <c r="U899" s="389">
        <v>0.23</v>
      </c>
      <c r="V899" s="389">
        <v>0</v>
      </c>
      <c r="W899" s="389">
        <v>0</v>
      </c>
      <c r="X899" s="389">
        <v>0</v>
      </c>
      <c r="Y899" s="389">
        <v>0.17</v>
      </c>
      <c r="Z899" s="389">
        <v>0</v>
      </c>
      <c r="AA899" s="389">
        <v>0</v>
      </c>
      <c r="AB899" s="389">
        <v>0</v>
      </c>
      <c r="AC899" s="389">
        <v>0</v>
      </c>
      <c r="AD899" s="390">
        <v>12.78</v>
      </c>
    </row>
    <row r="900" spans="3:30">
      <c r="C900" s="387" t="s">
        <v>345</v>
      </c>
      <c r="D900" s="388">
        <v>1</v>
      </c>
      <c r="E900" s="389">
        <v>0</v>
      </c>
      <c r="F900" s="389">
        <v>0</v>
      </c>
      <c r="G900" s="389">
        <v>0</v>
      </c>
      <c r="H900" s="389">
        <v>0</v>
      </c>
      <c r="I900" s="389">
        <v>0</v>
      </c>
      <c r="J900" s="389">
        <v>0</v>
      </c>
      <c r="K900" s="389">
        <v>0</v>
      </c>
      <c r="L900" s="389">
        <v>0</v>
      </c>
      <c r="M900" s="389">
        <v>0</v>
      </c>
      <c r="N900" s="389">
        <v>1.3</v>
      </c>
      <c r="O900" s="389">
        <v>0</v>
      </c>
      <c r="P900" s="389">
        <v>0</v>
      </c>
      <c r="Q900" s="389">
        <v>0</v>
      </c>
      <c r="R900" s="389">
        <v>0</v>
      </c>
      <c r="S900" s="389">
        <v>0</v>
      </c>
      <c r="T900" s="389">
        <v>0</v>
      </c>
      <c r="U900" s="389">
        <v>0</v>
      </c>
      <c r="V900" s="389">
        <v>0</v>
      </c>
      <c r="W900" s="389">
        <v>0</v>
      </c>
      <c r="X900" s="389">
        <v>0</v>
      </c>
      <c r="Y900" s="389">
        <v>0</v>
      </c>
      <c r="Z900" s="389">
        <v>0</v>
      </c>
      <c r="AA900" s="389">
        <v>0</v>
      </c>
      <c r="AB900" s="389">
        <v>0</v>
      </c>
      <c r="AC900" s="389">
        <v>0</v>
      </c>
      <c r="AD900" s="390">
        <v>2.2999999999999998</v>
      </c>
    </row>
    <row r="901" spans="3:30">
      <c r="C901" s="387" t="s">
        <v>41</v>
      </c>
      <c r="D901" s="389">
        <v>0</v>
      </c>
      <c r="E901" s="388">
        <v>4</v>
      </c>
      <c r="F901" s="388">
        <v>5</v>
      </c>
      <c r="G901" s="388">
        <v>1</v>
      </c>
      <c r="H901" s="389">
        <v>0.26</v>
      </c>
      <c r="I901" s="389">
        <v>1.75</v>
      </c>
      <c r="J901" s="389">
        <v>1.06</v>
      </c>
      <c r="K901" s="389">
        <v>0.65</v>
      </c>
      <c r="L901" s="389">
        <v>2.78</v>
      </c>
      <c r="M901" s="389">
        <v>6.28</v>
      </c>
      <c r="N901" s="389">
        <v>5.1100000000000003</v>
      </c>
      <c r="O901" s="389">
        <v>1.25</v>
      </c>
      <c r="P901" s="389">
        <v>0.96</v>
      </c>
      <c r="Q901" s="389">
        <v>0.4</v>
      </c>
      <c r="R901" s="389">
        <v>0.61</v>
      </c>
      <c r="S901" s="389">
        <v>0</v>
      </c>
      <c r="T901" s="389">
        <v>0</v>
      </c>
      <c r="U901" s="389">
        <v>0</v>
      </c>
      <c r="V901" s="389">
        <v>0</v>
      </c>
      <c r="W901" s="389">
        <v>0</v>
      </c>
      <c r="X901" s="389">
        <v>0.02</v>
      </c>
      <c r="Y901" s="389">
        <v>0</v>
      </c>
      <c r="Z901" s="389">
        <v>0</v>
      </c>
      <c r="AA901" s="389">
        <v>0</v>
      </c>
      <c r="AB901" s="389">
        <v>0.02</v>
      </c>
      <c r="AC901" s="389">
        <v>0</v>
      </c>
      <c r="AD901" s="390">
        <v>31.15</v>
      </c>
    </row>
    <row r="902" spans="3:30">
      <c r="C902" s="387" t="s">
        <v>42</v>
      </c>
      <c r="D902" s="389">
        <v>0</v>
      </c>
      <c r="E902" s="388">
        <v>1</v>
      </c>
      <c r="F902" s="389">
        <v>0</v>
      </c>
      <c r="G902" s="389">
        <v>0</v>
      </c>
      <c r="H902" s="388">
        <v>1.01</v>
      </c>
      <c r="I902" s="389">
        <v>0.01</v>
      </c>
      <c r="J902" s="389">
        <v>0.94</v>
      </c>
      <c r="K902" s="389">
        <v>0</v>
      </c>
      <c r="L902" s="389">
        <v>0.11</v>
      </c>
      <c r="M902" s="389">
        <v>1.37</v>
      </c>
      <c r="N902" s="389">
        <v>0.48</v>
      </c>
      <c r="O902" s="389">
        <v>0.14000000000000001</v>
      </c>
      <c r="P902" s="389">
        <v>0.11</v>
      </c>
      <c r="Q902" s="389">
        <v>0</v>
      </c>
      <c r="R902" s="389">
        <v>0</v>
      </c>
      <c r="S902" s="389">
        <v>0</v>
      </c>
      <c r="T902" s="389">
        <v>0</v>
      </c>
      <c r="U902" s="389">
        <v>0</v>
      </c>
      <c r="V902" s="389">
        <v>0</v>
      </c>
      <c r="W902" s="389">
        <v>0</v>
      </c>
      <c r="X902" s="389">
        <v>0</v>
      </c>
      <c r="Y902" s="389">
        <v>0</v>
      </c>
      <c r="Z902" s="389">
        <v>0</v>
      </c>
      <c r="AA902" s="389">
        <v>0</v>
      </c>
      <c r="AB902" s="389">
        <v>0</v>
      </c>
      <c r="AC902" s="389">
        <v>0</v>
      </c>
      <c r="AD902" s="390">
        <v>5.17</v>
      </c>
    </row>
    <row r="903" spans="3:30">
      <c r="C903" s="387" t="s">
        <v>498</v>
      </c>
      <c r="D903" s="389">
        <v>0</v>
      </c>
      <c r="E903" s="389">
        <v>0</v>
      </c>
      <c r="F903" s="389">
        <v>0</v>
      </c>
      <c r="G903" s="389">
        <v>0</v>
      </c>
      <c r="H903" s="389">
        <v>0</v>
      </c>
      <c r="I903" s="389">
        <v>0</v>
      </c>
      <c r="J903" s="389">
        <v>0.09</v>
      </c>
      <c r="K903" s="389">
        <v>1.25</v>
      </c>
      <c r="L903" s="389">
        <v>0</v>
      </c>
      <c r="M903" s="389">
        <v>0</v>
      </c>
      <c r="N903" s="389">
        <v>0</v>
      </c>
      <c r="O903" s="389">
        <v>0</v>
      </c>
      <c r="P903" s="389">
        <v>0.7</v>
      </c>
      <c r="Q903" s="389">
        <v>0</v>
      </c>
      <c r="R903" s="389">
        <v>0</v>
      </c>
      <c r="S903" s="389">
        <v>0</v>
      </c>
      <c r="T903" s="389">
        <v>0</v>
      </c>
      <c r="U903" s="389">
        <v>0</v>
      </c>
      <c r="V903" s="389">
        <v>0</v>
      </c>
      <c r="W903" s="389">
        <v>0</v>
      </c>
      <c r="X903" s="389">
        <v>0</v>
      </c>
      <c r="Y903" s="389">
        <v>0</v>
      </c>
      <c r="Z903" s="389">
        <v>0</v>
      </c>
      <c r="AA903" s="389">
        <v>0</v>
      </c>
      <c r="AB903" s="389">
        <v>0</v>
      </c>
      <c r="AC903" s="389">
        <v>0</v>
      </c>
      <c r="AD903" s="390">
        <v>2.04</v>
      </c>
    </row>
    <row r="904" spans="3:30">
      <c r="C904" s="387" t="s">
        <v>497</v>
      </c>
      <c r="D904" s="389">
        <v>0</v>
      </c>
      <c r="E904" s="389">
        <v>0</v>
      </c>
      <c r="F904" s="389">
        <v>0</v>
      </c>
      <c r="G904" s="389">
        <v>0</v>
      </c>
      <c r="H904" s="389">
        <v>0</v>
      </c>
      <c r="I904" s="389">
        <v>0</v>
      </c>
      <c r="J904" s="389">
        <v>0</v>
      </c>
      <c r="K904" s="389">
        <v>0.09</v>
      </c>
      <c r="L904" s="389">
        <v>0</v>
      </c>
      <c r="M904" s="389">
        <v>0</v>
      </c>
      <c r="N904" s="389">
        <v>0</v>
      </c>
      <c r="O904" s="389">
        <v>0</v>
      </c>
      <c r="P904" s="389">
        <v>2.87</v>
      </c>
      <c r="Q904" s="389">
        <v>0</v>
      </c>
      <c r="R904" s="389">
        <v>0</v>
      </c>
      <c r="S904" s="389">
        <v>0</v>
      </c>
      <c r="T904" s="389">
        <v>0</v>
      </c>
      <c r="U904" s="389">
        <v>0</v>
      </c>
      <c r="V904" s="389">
        <v>0</v>
      </c>
      <c r="W904" s="389">
        <v>0</v>
      </c>
      <c r="X904" s="389">
        <v>0</v>
      </c>
      <c r="Y904" s="389">
        <v>0</v>
      </c>
      <c r="Z904" s="389">
        <v>0</v>
      </c>
      <c r="AA904" s="389">
        <v>0</v>
      </c>
      <c r="AB904" s="389">
        <v>0</v>
      </c>
      <c r="AC904" s="389">
        <v>0</v>
      </c>
      <c r="AD904" s="390">
        <v>2.95</v>
      </c>
    </row>
    <row r="905" spans="3:30">
      <c r="C905" s="387" t="s">
        <v>402</v>
      </c>
      <c r="D905" s="389">
        <v>0</v>
      </c>
      <c r="E905" s="389">
        <v>0</v>
      </c>
      <c r="F905" s="389">
        <v>0</v>
      </c>
      <c r="G905" s="389">
        <v>0</v>
      </c>
      <c r="H905" s="389">
        <v>0</v>
      </c>
      <c r="I905" s="389">
        <v>0</v>
      </c>
      <c r="J905" s="389">
        <v>0</v>
      </c>
      <c r="K905" s="389">
        <v>0</v>
      </c>
      <c r="L905" s="389">
        <v>0</v>
      </c>
      <c r="M905" s="389">
        <v>0</v>
      </c>
      <c r="N905" s="389">
        <v>0</v>
      </c>
      <c r="O905" s="389">
        <v>0</v>
      </c>
      <c r="P905" s="389">
        <v>0.23</v>
      </c>
      <c r="Q905" s="389">
        <v>0</v>
      </c>
      <c r="R905" s="389">
        <v>0</v>
      </c>
      <c r="S905" s="389">
        <v>0</v>
      </c>
      <c r="T905" s="389">
        <v>0</v>
      </c>
      <c r="U905" s="389">
        <v>0</v>
      </c>
      <c r="V905" s="389">
        <v>0</v>
      </c>
      <c r="W905" s="389">
        <v>0</v>
      </c>
      <c r="X905" s="389">
        <v>0</v>
      </c>
      <c r="Y905" s="389">
        <v>0</v>
      </c>
      <c r="Z905" s="389">
        <v>0</v>
      </c>
      <c r="AA905" s="389">
        <v>0.11</v>
      </c>
      <c r="AB905" s="389">
        <v>0</v>
      </c>
      <c r="AC905" s="389">
        <v>0</v>
      </c>
      <c r="AD905" s="390">
        <v>0.34</v>
      </c>
    </row>
    <row r="906" spans="3:30">
      <c r="C906" s="387" t="s">
        <v>401</v>
      </c>
      <c r="D906" s="389">
        <v>0</v>
      </c>
      <c r="E906" s="389">
        <v>0</v>
      </c>
      <c r="F906" s="389">
        <v>0</v>
      </c>
      <c r="G906" s="389">
        <v>0</v>
      </c>
      <c r="H906" s="389">
        <v>0</v>
      </c>
      <c r="I906" s="389">
        <v>0</v>
      </c>
      <c r="J906" s="389">
        <v>0</v>
      </c>
      <c r="K906" s="389">
        <v>0</v>
      </c>
      <c r="L906" s="389">
        <v>0</v>
      </c>
      <c r="M906" s="389">
        <v>0</v>
      </c>
      <c r="N906" s="389">
        <v>0</v>
      </c>
      <c r="O906" s="389">
        <v>0</v>
      </c>
      <c r="P906" s="389">
        <v>0.16</v>
      </c>
      <c r="Q906" s="389">
        <v>0</v>
      </c>
      <c r="R906" s="389">
        <v>0</v>
      </c>
      <c r="S906" s="389">
        <v>0</v>
      </c>
      <c r="T906" s="389">
        <v>0</v>
      </c>
      <c r="U906" s="389">
        <v>0</v>
      </c>
      <c r="V906" s="389">
        <v>0</v>
      </c>
      <c r="W906" s="389">
        <v>0</v>
      </c>
      <c r="X906" s="389">
        <v>0</v>
      </c>
      <c r="Y906" s="389">
        <v>0</v>
      </c>
      <c r="Z906" s="389">
        <v>0</v>
      </c>
      <c r="AA906" s="389">
        <v>0.05</v>
      </c>
      <c r="AB906" s="389">
        <v>0</v>
      </c>
      <c r="AC906" s="389">
        <v>0</v>
      </c>
      <c r="AD906" s="390">
        <v>0.21</v>
      </c>
    </row>
    <row r="907" spans="3:30">
      <c r="C907" s="387" t="s">
        <v>653</v>
      </c>
      <c r="D907" s="389">
        <v>0</v>
      </c>
      <c r="E907" s="389">
        <v>0</v>
      </c>
      <c r="F907" s="389">
        <v>0</v>
      </c>
      <c r="G907" s="389">
        <v>0</v>
      </c>
      <c r="H907" s="389">
        <v>0</v>
      </c>
      <c r="I907" s="389">
        <v>0</v>
      </c>
      <c r="J907" s="389">
        <v>0</v>
      </c>
      <c r="K907" s="389">
        <v>0</v>
      </c>
      <c r="L907" s="389">
        <v>0</v>
      </c>
      <c r="M907" s="389">
        <v>0</v>
      </c>
      <c r="N907" s="389">
        <v>0</v>
      </c>
      <c r="O907" s="389">
        <v>0</v>
      </c>
      <c r="P907" s="389">
        <v>0</v>
      </c>
      <c r="Q907" s="389">
        <v>0</v>
      </c>
      <c r="R907" s="389">
        <v>0.33</v>
      </c>
      <c r="S907" s="389">
        <v>0</v>
      </c>
      <c r="T907" s="389">
        <v>0</v>
      </c>
      <c r="U907" s="389">
        <v>0</v>
      </c>
      <c r="V907" s="389">
        <v>0</v>
      </c>
      <c r="W907" s="389">
        <v>0</v>
      </c>
      <c r="X907" s="389">
        <v>0</v>
      </c>
      <c r="Y907" s="389">
        <v>0</v>
      </c>
      <c r="Z907" s="389">
        <v>0</v>
      </c>
      <c r="AA907" s="389">
        <v>0</v>
      </c>
      <c r="AB907" s="389">
        <v>0</v>
      </c>
      <c r="AC907" s="389">
        <v>0</v>
      </c>
      <c r="AD907" s="390">
        <v>0.33</v>
      </c>
    </row>
    <row r="908" spans="3:30">
      <c r="C908" s="387" t="s">
        <v>400</v>
      </c>
      <c r="D908" s="389">
        <v>0</v>
      </c>
      <c r="E908" s="389">
        <v>0</v>
      </c>
      <c r="F908" s="389">
        <v>0</v>
      </c>
      <c r="G908" s="388">
        <v>2</v>
      </c>
      <c r="H908" s="389">
        <v>0</v>
      </c>
      <c r="I908" s="389">
        <v>0</v>
      </c>
      <c r="J908" s="388">
        <v>1</v>
      </c>
      <c r="K908" s="389">
        <v>0.92</v>
      </c>
      <c r="L908" s="389">
        <v>0</v>
      </c>
      <c r="M908" s="389">
        <v>3.3</v>
      </c>
      <c r="N908" s="389">
        <v>0</v>
      </c>
      <c r="O908" s="389">
        <v>1.35</v>
      </c>
      <c r="P908" s="389">
        <v>1.08</v>
      </c>
      <c r="Q908" s="389">
        <v>0</v>
      </c>
      <c r="R908" s="389">
        <v>0</v>
      </c>
      <c r="S908" s="389">
        <v>3.55</v>
      </c>
      <c r="T908" s="389">
        <v>0</v>
      </c>
      <c r="U908" s="389">
        <v>0</v>
      </c>
      <c r="V908" s="389">
        <v>0</v>
      </c>
      <c r="W908" s="389">
        <v>0</v>
      </c>
      <c r="X908" s="389">
        <v>0</v>
      </c>
      <c r="Y908" s="389">
        <v>0</v>
      </c>
      <c r="Z908" s="389">
        <v>0</v>
      </c>
      <c r="AA908" s="389">
        <v>0</v>
      </c>
      <c r="AB908" s="389">
        <v>0</v>
      </c>
      <c r="AC908" s="389">
        <v>0</v>
      </c>
      <c r="AD908" s="390">
        <v>13.2</v>
      </c>
    </row>
    <row r="909" spans="3:30">
      <c r="C909" s="391" t="s">
        <v>38</v>
      </c>
      <c r="D909" s="390">
        <v>190</v>
      </c>
      <c r="E909" s="390">
        <v>102</v>
      </c>
      <c r="F909" s="390">
        <v>130.61000000000001</v>
      </c>
      <c r="G909" s="390">
        <v>158.5</v>
      </c>
      <c r="H909" s="390">
        <v>73.959999999999994</v>
      </c>
      <c r="I909" s="390">
        <v>204.04</v>
      </c>
      <c r="J909" s="390">
        <v>80.17</v>
      </c>
      <c r="K909" s="390">
        <v>104.27</v>
      </c>
      <c r="L909" s="390">
        <v>87.3</v>
      </c>
      <c r="M909" s="390">
        <v>95.31</v>
      </c>
      <c r="N909" s="390">
        <v>95.3</v>
      </c>
      <c r="O909" s="390">
        <v>99.65</v>
      </c>
      <c r="P909" s="390">
        <v>115.72</v>
      </c>
      <c r="Q909" s="390">
        <v>125.63</v>
      </c>
      <c r="R909" s="390">
        <v>61.31</v>
      </c>
      <c r="S909" s="390">
        <v>36.49</v>
      </c>
      <c r="T909" s="390">
        <v>9.1199999999999992</v>
      </c>
      <c r="U909" s="390">
        <v>15.4</v>
      </c>
      <c r="V909" s="390">
        <v>3.32</v>
      </c>
      <c r="W909" s="390">
        <v>12.95</v>
      </c>
      <c r="X909" s="390">
        <v>13.35</v>
      </c>
      <c r="Y909" s="390">
        <v>18.23</v>
      </c>
      <c r="Z909" s="390">
        <v>4.0199999999999996</v>
      </c>
      <c r="AA909" s="390">
        <v>7.35</v>
      </c>
      <c r="AB909" s="390">
        <v>3.78</v>
      </c>
      <c r="AC909" s="390">
        <v>3.89</v>
      </c>
      <c r="AD909" s="390">
        <v>1851.67</v>
      </c>
    </row>
    <row r="910" spans="3:30">
      <c r="D910" s="55">
        <f>D894+D898</f>
        <v>77</v>
      </c>
      <c r="E910" s="55">
        <f t="shared" ref="E910:AC910" si="39">E894+E898</f>
        <v>21</v>
      </c>
      <c r="F910" s="55">
        <f t="shared" si="39"/>
        <v>50</v>
      </c>
      <c r="G910" s="55">
        <f t="shared" si="39"/>
        <v>45.03</v>
      </c>
      <c r="H910" s="55">
        <f t="shared" si="39"/>
        <v>25.87</v>
      </c>
      <c r="I910" s="55">
        <f t="shared" si="39"/>
        <v>57.61</v>
      </c>
      <c r="J910" s="55">
        <f t="shared" si="39"/>
        <v>10.200000000000001</v>
      </c>
      <c r="K910" s="55">
        <f t="shared" si="39"/>
        <v>16.91</v>
      </c>
      <c r="L910" s="55">
        <f t="shared" si="39"/>
        <v>17.309999999999999</v>
      </c>
      <c r="M910" s="55">
        <f t="shared" si="39"/>
        <v>13.17</v>
      </c>
      <c r="N910" s="55">
        <f t="shared" si="39"/>
        <v>8.68</v>
      </c>
      <c r="O910" s="55">
        <f t="shared" si="39"/>
        <v>12.37</v>
      </c>
      <c r="P910" s="55">
        <f t="shared" si="39"/>
        <v>13.64</v>
      </c>
      <c r="Q910" s="55">
        <f t="shared" si="39"/>
        <v>39.619999999999997</v>
      </c>
      <c r="R910" s="55">
        <f t="shared" si="39"/>
        <v>7.42</v>
      </c>
      <c r="S910" s="55">
        <f t="shared" si="39"/>
        <v>10.58</v>
      </c>
      <c r="T910" s="55">
        <f t="shared" si="39"/>
        <v>4.22</v>
      </c>
      <c r="U910" s="55">
        <f t="shared" si="39"/>
        <v>5.89</v>
      </c>
      <c r="V910" s="55">
        <f t="shared" si="39"/>
        <v>1.49</v>
      </c>
      <c r="W910" s="55">
        <f t="shared" si="39"/>
        <v>7.69</v>
      </c>
      <c r="X910" s="55">
        <f t="shared" si="39"/>
        <v>8.1199999999999992</v>
      </c>
      <c r="Y910" s="55">
        <f t="shared" si="39"/>
        <v>4.84</v>
      </c>
      <c r="Z910" s="55">
        <f t="shared" si="39"/>
        <v>2.4700000000000002</v>
      </c>
      <c r="AA910" s="55">
        <f t="shared" si="39"/>
        <v>3.27</v>
      </c>
      <c r="AB910" s="55">
        <f t="shared" si="39"/>
        <v>1.45</v>
      </c>
      <c r="AC910" s="55">
        <f t="shared" si="39"/>
        <v>0.01</v>
      </c>
    </row>
    <row r="911" spans="3:30">
      <c r="D911" s="55">
        <f>D893+D895</f>
        <v>92</v>
      </c>
      <c r="E911" s="55">
        <f t="shared" ref="E911:AC911" si="40">E893+E895</f>
        <v>15</v>
      </c>
      <c r="F911" s="55">
        <f t="shared" si="40"/>
        <v>59.95</v>
      </c>
      <c r="G911" s="55">
        <f t="shared" si="40"/>
        <v>65.400000000000006</v>
      </c>
      <c r="H911" s="55">
        <f t="shared" si="40"/>
        <v>23.799999999999997</v>
      </c>
      <c r="I911" s="55">
        <f t="shared" si="40"/>
        <v>118.88</v>
      </c>
      <c r="J911" s="55">
        <f t="shared" si="40"/>
        <v>49.45</v>
      </c>
      <c r="K911" s="55">
        <f t="shared" si="40"/>
        <v>57.75</v>
      </c>
      <c r="L911" s="55">
        <f t="shared" si="40"/>
        <v>44.27</v>
      </c>
      <c r="M911" s="55">
        <f t="shared" si="40"/>
        <v>47.97</v>
      </c>
      <c r="N911" s="55">
        <f t="shared" si="40"/>
        <v>38.229999999999997</v>
      </c>
      <c r="O911" s="55">
        <f t="shared" si="40"/>
        <v>64.08</v>
      </c>
      <c r="P911" s="55">
        <f t="shared" si="40"/>
        <v>66.36</v>
      </c>
      <c r="Q911" s="55">
        <f t="shared" si="40"/>
        <v>80.23</v>
      </c>
      <c r="R911" s="55">
        <f t="shared" si="40"/>
        <v>52.12</v>
      </c>
      <c r="S911" s="55">
        <f t="shared" si="40"/>
        <v>21.07</v>
      </c>
      <c r="T911" s="55">
        <f t="shared" si="40"/>
        <v>3.34</v>
      </c>
      <c r="U911" s="55">
        <f t="shared" si="40"/>
        <v>4.9600000000000009</v>
      </c>
      <c r="V911" s="55">
        <f t="shared" si="40"/>
        <v>0.85</v>
      </c>
      <c r="W911" s="55">
        <f t="shared" si="40"/>
        <v>5</v>
      </c>
      <c r="X911" s="55">
        <f t="shared" si="40"/>
        <v>4.37</v>
      </c>
      <c r="Y911" s="55">
        <f t="shared" si="40"/>
        <v>11.91</v>
      </c>
      <c r="Z911" s="55">
        <f t="shared" si="40"/>
        <v>1.1399999999999999</v>
      </c>
      <c r="AA911" s="55">
        <f t="shared" si="40"/>
        <v>3.36</v>
      </c>
      <c r="AB911" s="55">
        <f t="shared" si="40"/>
        <v>2.3199999999999998</v>
      </c>
      <c r="AC911" s="55">
        <f t="shared" si="40"/>
        <v>1.71</v>
      </c>
    </row>
    <row r="912" spans="3:30" ht="12.75">
      <c r="C912" s="418" t="s">
        <v>37</v>
      </c>
      <c r="D912" s="392">
        <v>202242</v>
      </c>
      <c r="E912" s="392">
        <v>202243</v>
      </c>
      <c r="F912" s="392">
        <v>202244</v>
      </c>
      <c r="G912" s="392">
        <v>202245</v>
      </c>
      <c r="H912" s="392">
        <v>202246</v>
      </c>
      <c r="I912" s="392">
        <v>202247</v>
      </c>
      <c r="J912" s="392">
        <v>202248</v>
      </c>
      <c r="K912" s="392">
        <v>202249</v>
      </c>
      <c r="L912" s="392">
        <v>202250</v>
      </c>
      <c r="M912" s="392">
        <v>202251</v>
      </c>
      <c r="N912" s="392">
        <v>202252</v>
      </c>
      <c r="O912" s="392">
        <v>202301</v>
      </c>
      <c r="P912" s="392">
        <v>202302</v>
      </c>
      <c r="Q912" s="392">
        <v>202303</v>
      </c>
      <c r="R912" s="392">
        <v>202304</v>
      </c>
      <c r="S912" s="392">
        <v>202305</v>
      </c>
      <c r="T912" s="392">
        <v>202306</v>
      </c>
      <c r="U912" s="392">
        <v>202307</v>
      </c>
      <c r="V912" s="392">
        <v>202308</v>
      </c>
      <c r="W912" s="392">
        <v>202309</v>
      </c>
      <c r="X912" s="392">
        <v>202310</v>
      </c>
      <c r="Y912" s="392">
        <v>202311</v>
      </c>
      <c r="Z912" s="392">
        <v>202312</v>
      </c>
      <c r="AA912" s="392">
        <v>202313</v>
      </c>
      <c r="AB912" s="392">
        <v>202314</v>
      </c>
      <c r="AC912" s="392">
        <v>202315</v>
      </c>
      <c r="AD912" s="418" t="s">
        <v>38</v>
      </c>
    </row>
    <row r="913" spans="1:30" ht="12.75">
      <c r="A913" s="113">
        <v>44879</v>
      </c>
      <c r="C913" s="419"/>
      <c r="D913" s="112">
        <v>44877</v>
      </c>
      <c r="E913" s="112">
        <v>44884</v>
      </c>
      <c r="F913" s="112">
        <v>44891</v>
      </c>
      <c r="G913" s="112">
        <v>44898</v>
      </c>
      <c r="H913" s="112">
        <v>44905</v>
      </c>
      <c r="I913" s="112">
        <v>44912</v>
      </c>
      <c r="J913" s="112">
        <v>44919</v>
      </c>
      <c r="K913" s="112">
        <v>44926</v>
      </c>
      <c r="L913" s="112">
        <v>44933</v>
      </c>
      <c r="M913" s="112">
        <v>44940</v>
      </c>
      <c r="N913" s="112">
        <v>44947</v>
      </c>
      <c r="O913" s="112">
        <v>44954</v>
      </c>
      <c r="P913" s="112">
        <v>44961</v>
      </c>
      <c r="Q913" s="112">
        <v>44968</v>
      </c>
      <c r="R913" s="112">
        <v>44975</v>
      </c>
      <c r="S913" s="112">
        <v>44982</v>
      </c>
      <c r="T913" s="112">
        <v>44989</v>
      </c>
      <c r="U913" s="112">
        <v>44996</v>
      </c>
      <c r="V913" s="112">
        <v>45003</v>
      </c>
      <c r="W913" s="112">
        <v>45010</v>
      </c>
      <c r="X913" s="112">
        <v>45017</v>
      </c>
      <c r="Y913" s="112">
        <v>45024</v>
      </c>
      <c r="Z913" s="112">
        <v>45031</v>
      </c>
      <c r="AA913" s="112">
        <v>45038</v>
      </c>
      <c r="AB913" s="112">
        <v>45045</v>
      </c>
      <c r="AC913" s="112">
        <v>45052</v>
      </c>
      <c r="AD913" s="419"/>
    </row>
    <row r="914" spans="1:30">
      <c r="C914" s="81" t="s">
        <v>40</v>
      </c>
      <c r="D914" s="85">
        <v>45</v>
      </c>
      <c r="E914" s="85">
        <v>9</v>
      </c>
      <c r="F914" s="85">
        <v>50</v>
      </c>
      <c r="G914" s="85">
        <v>22.75</v>
      </c>
      <c r="H914" s="82">
        <v>27.08</v>
      </c>
      <c r="I914" s="85">
        <v>12.22</v>
      </c>
      <c r="J914" s="82">
        <v>24.43</v>
      </c>
      <c r="K914" s="85">
        <v>21.61</v>
      </c>
      <c r="L914" s="82">
        <v>22.2</v>
      </c>
      <c r="M914" s="82">
        <v>39.33</v>
      </c>
      <c r="N914" s="82">
        <v>23.7</v>
      </c>
      <c r="O914" s="82">
        <v>34.61</v>
      </c>
      <c r="P914" s="82">
        <v>5.59</v>
      </c>
      <c r="Q914" s="82">
        <v>0.82</v>
      </c>
      <c r="R914" s="82">
        <v>1.27</v>
      </c>
      <c r="S914" s="82">
        <v>1.54</v>
      </c>
      <c r="T914" s="82">
        <v>4.82</v>
      </c>
      <c r="U914" s="82">
        <v>1.33</v>
      </c>
      <c r="V914" s="82">
        <v>0.26</v>
      </c>
      <c r="W914" s="82">
        <v>0.84</v>
      </c>
      <c r="X914" s="82">
        <v>1.31</v>
      </c>
      <c r="Y914" s="82">
        <v>0.56000000000000005</v>
      </c>
      <c r="Z914" s="82">
        <v>0.56000000000000005</v>
      </c>
      <c r="AA914" s="82">
        <v>0</v>
      </c>
      <c r="AB914" s="82">
        <v>1.45</v>
      </c>
      <c r="AC914" s="82">
        <v>0.06</v>
      </c>
      <c r="AD914" s="83">
        <v>352.33</v>
      </c>
    </row>
    <row r="915" spans="1:30">
      <c r="C915" s="81" t="s">
        <v>39</v>
      </c>
      <c r="D915" s="85">
        <v>16</v>
      </c>
      <c r="E915" s="82">
        <v>0</v>
      </c>
      <c r="F915" s="82">
        <v>0</v>
      </c>
      <c r="G915" s="82">
        <v>0</v>
      </c>
      <c r="H915" s="82">
        <v>0</v>
      </c>
      <c r="I915" s="82">
        <v>0</v>
      </c>
      <c r="J915" s="82">
        <v>0</v>
      </c>
      <c r="K915" s="82">
        <v>0</v>
      </c>
      <c r="L915" s="82">
        <v>0</v>
      </c>
      <c r="M915" s="82">
        <v>0</v>
      </c>
      <c r="N915" s="82">
        <v>0</v>
      </c>
      <c r="O915" s="82">
        <v>0</v>
      </c>
      <c r="P915" s="82">
        <v>0</v>
      </c>
      <c r="Q915" s="82">
        <v>0</v>
      </c>
      <c r="R915" s="82">
        <v>0</v>
      </c>
      <c r="S915" s="82">
        <v>0</v>
      </c>
      <c r="T915" s="82">
        <v>0</v>
      </c>
      <c r="U915" s="82">
        <v>0</v>
      </c>
      <c r="V915" s="82">
        <v>0</v>
      </c>
      <c r="W915" s="82">
        <v>0</v>
      </c>
      <c r="X915" s="82">
        <v>0</v>
      </c>
      <c r="Y915" s="82">
        <v>0</v>
      </c>
      <c r="Z915" s="82">
        <v>0</v>
      </c>
      <c r="AA915" s="82">
        <v>0</v>
      </c>
      <c r="AB915" s="82">
        <v>0</v>
      </c>
      <c r="AC915" s="82">
        <v>0</v>
      </c>
      <c r="AD915" s="83">
        <v>16</v>
      </c>
    </row>
    <row r="916" spans="1:30">
      <c r="C916" s="81" t="s">
        <v>338</v>
      </c>
      <c r="D916" s="85">
        <v>15</v>
      </c>
      <c r="E916" s="85">
        <v>41</v>
      </c>
      <c r="F916" s="85">
        <v>54.4</v>
      </c>
      <c r="G916" s="85">
        <v>30.6</v>
      </c>
      <c r="H916" s="85">
        <v>73.03</v>
      </c>
      <c r="I916" s="85">
        <v>43.38</v>
      </c>
      <c r="J916" s="82">
        <v>51.99</v>
      </c>
      <c r="K916" s="82">
        <v>41.59</v>
      </c>
      <c r="L916" s="82">
        <v>43.59</v>
      </c>
      <c r="M916" s="82">
        <v>34.590000000000003</v>
      </c>
      <c r="N916" s="82">
        <v>60.5</v>
      </c>
      <c r="O916" s="82">
        <v>57.24</v>
      </c>
      <c r="P916" s="82">
        <v>70.959999999999994</v>
      </c>
      <c r="Q916" s="82">
        <v>55.26</v>
      </c>
      <c r="R916" s="82">
        <v>38.31</v>
      </c>
      <c r="S916" s="82">
        <v>3.15</v>
      </c>
      <c r="T916" s="82">
        <v>4.7300000000000004</v>
      </c>
      <c r="U916" s="82">
        <v>0</v>
      </c>
      <c r="V916" s="82">
        <v>1.1100000000000001</v>
      </c>
      <c r="W916" s="82">
        <v>2.92</v>
      </c>
      <c r="X916" s="82">
        <v>10.35</v>
      </c>
      <c r="Y916" s="82">
        <v>0</v>
      </c>
      <c r="Z916" s="82">
        <v>2.2799999999999998</v>
      </c>
      <c r="AA916" s="82">
        <v>0</v>
      </c>
      <c r="AB916" s="82">
        <v>1.45</v>
      </c>
      <c r="AC916" s="82">
        <v>0.34</v>
      </c>
      <c r="AD916" s="83">
        <v>737.77</v>
      </c>
    </row>
    <row r="917" spans="1:30">
      <c r="C917" s="81" t="s">
        <v>34</v>
      </c>
      <c r="D917" s="85">
        <v>12</v>
      </c>
      <c r="E917" s="85">
        <v>49</v>
      </c>
      <c r="F917" s="85">
        <v>46.03</v>
      </c>
      <c r="G917" s="85">
        <v>22.8</v>
      </c>
      <c r="H917" s="85">
        <v>58.65</v>
      </c>
      <c r="I917" s="85">
        <v>8.85</v>
      </c>
      <c r="J917" s="85">
        <v>15.62</v>
      </c>
      <c r="K917" s="82">
        <v>17.28</v>
      </c>
      <c r="L917" s="82">
        <v>13.03</v>
      </c>
      <c r="M917" s="82">
        <v>8.64</v>
      </c>
      <c r="N917" s="82">
        <v>13.02</v>
      </c>
      <c r="O917" s="82">
        <v>13.41</v>
      </c>
      <c r="P917" s="82">
        <v>39.619999999999997</v>
      </c>
      <c r="Q917" s="82">
        <v>8.1199999999999992</v>
      </c>
      <c r="R917" s="82">
        <v>12.03</v>
      </c>
      <c r="S917" s="82">
        <v>4.2699999999999996</v>
      </c>
      <c r="T917" s="82">
        <v>5.89</v>
      </c>
      <c r="U917" s="82">
        <v>1.49</v>
      </c>
      <c r="V917" s="82">
        <v>7.72</v>
      </c>
      <c r="W917" s="82">
        <v>8.3000000000000007</v>
      </c>
      <c r="X917" s="82">
        <v>5.13</v>
      </c>
      <c r="Y917" s="82">
        <v>2.4700000000000002</v>
      </c>
      <c r="Z917" s="82">
        <v>3.76</v>
      </c>
      <c r="AA917" s="82">
        <v>1.85</v>
      </c>
      <c r="AB917" s="82">
        <v>0.01</v>
      </c>
      <c r="AC917" s="82">
        <v>0.33</v>
      </c>
      <c r="AD917" s="83">
        <v>379.3</v>
      </c>
    </row>
    <row r="918" spans="1:30">
      <c r="C918" s="81" t="s">
        <v>41</v>
      </c>
      <c r="D918" s="85">
        <v>4</v>
      </c>
      <c r="E918" s="85">
        <v>5</v>
      </c>
      <c r="F918" s="85">
        <v>1</v>
      </c>
      <c r="G918" s="82">
        <v>0.26</v>
      </c>
      <c r="H918" s="82">
        <v>1.75</v>
      </c>
      <c r="I918" s="82">
        <v>1</v>
      </c>
      <c r="J918" s="82">
        <v>0.57999999999999996</v>
      </c>
      <c r="K918" s="82">
        <v>2.78</v>
      </c>
      <c r="L918" s="82">
        <v>6.39</v>
      </c>
      <c r="M918" s="82">
        <v>5.1100000000000003</v>
      </c>
      <c r="N918" s="82">
        <v>1.25</v>
      </c>
      <c r="O918" s="82">
        <v>0.93</v>
      </c>
      <c r="P918" s="82">
        <v>0.45</v>
      </c>
      <c r="Q918" s="82">
        <v>0.28999999999999998</v>
      </c>
      <c r="R918" s="82">
        <v>0</v>
      </c>
      <c r="S918" s="82">
        <v>0</v>
      </c>
      <c r="T918" s="82">
        <v>0</v>
      </c>
      <c r="U918" s="82">
        <v>0</v>
      </c>
      <c r="V918" s="82">
        <v>0</v>
      </c>
      <c r="W918" s="82">
        <v>0.02</v>
      </c>
      <c r="X918" s="82">
        <v>0</v>
      </c>
      <c r="Y918" s="82">
        <v>0</v>
      </c>
      <c r="Z918" s="82">
        <v>0</v>
      </c>
      <c r="AA918" s="82">
        <v>0.02</v>
      </c>
      <c r="AB918" s="82">
        <v>0</v>
      </c>
      <c r="AC918" s="82">
        <v>0</v>
      </c>
      <c r="AD918" s="83">
        <v>30.84</v>
      </c>
    </row>
    <row r="919" spans="1:30">
      <c r="C919" s="81" t="s">
        <v>470</v>
      </c>
      <c r="D919" s="85">
        <v>2</v>
      </c>
      <c r="E919" s="85">
        <v>14</v>
      </c>
      <c r="F919" s="85">
        <v>15</v>
      </c>
      <c r="G919" s="85">
        <v>15.2</v>
      </c>
      <c r="H919" s="85">
        <v>22.39</v>
      </c>
      <c r="I919" s="85">
        <v>5.6</v>
      </c>
      <c r="J919" s="85">
        <v>7.38</v>
      </c>
      <c r="K919" s="82">
        <v>3.4</v>
      </c>
      <c r="L919" s="82">
        <v>2.5099999999999998</v>
      </c>
      <c r="M919" s="82">
        <v>3.83</v>
      </c>
      <c r="N919" s="82">
        <v>5.67</v>
      </c>
      <c r="O919" s="82">
        <v>7.07</v>
      </c>
      <c r="P919" s="82">
        <v>7.9</v>
      </c>
      <c r="Q919" s="82">
        <v>5.47</v>
      </c>
      <c r="R919" s="82">
        <v>4.42</v>
      </c>
      <c r="S919" s="82">
        <v>0.19</v>
      </c>
      <c r="T919" s="82">
        <v>0.23</v>
      </c>
      <c r="U919" s="82">
        <v>0.85</v>
      </c>
      <c r="V919" s="82">
        <v>3.85</v>
      </c>
      <c r="W919" s="82">
        <v>2.61</v>
      </c>
      <c r="X919" s="82">
        <v>2</v>
      </c>
      <c r="Y919" s="82">
        <v>1.1299999999999999</v>
      </c>
      <c r="Z919" s="82">
        <v>1.06</v>
      </c>
      <c r="AA919" s="82">
        <v>2.29</v>
      </c>
      <c r="AB919" s="82">
        <v>0.26</v>
      </c>
      <c r="AC919" s="82">
        <v>0</v>
      </c>
      <c r="AD919" s="83">
        <v>136.32</v>
      </c>
    </row>
    <row r="920" spans="1:30">
      <c r="C920" s="81" t="s">
        <v>42</v>
      </c>
      <c r="D920" s="85">
        <v>1</v>
      </c>
      <c r="E920" s="82">
        <v>0</v>
      </c>
      <c r="F920" s="82">
        <v>0</v>
      </c>
      <c r="G920" s="85">
        <v>1</v>
      </c>
      <c r="H920" s="82">
        <v>0</v>
      </c>
      <c r="I920" s="82">
        <v>0.34</v>
      </c>
      <c r="J920" s="85">
        <v>1</v>
      </c>
      <c r="K920" s="82">
        <v>0.08</v>
      </c>
      <c r="L920" s="82">
        <v>1.24</v>
      </c>
      <c r="M920" s="82">
        <v>0.46</v>
      </c>
      <c r="N920" s="82">
        <v>0.14000000000000001</v>
      </c>
      <c r="O920" s="82">
        <v>0.11</v>
      </c>
      <c r="P920" s="82">
        <v>0</v>
      </c>
      <c r="Q920" s="82">
        <v>0</v>
      </c>
      <c r="R920" s="82">
        <v>0</v>
      </c>
      <c r="S920" s="82">
        <v>0</v>
      </c>
      <c r="T920" s="82">
        <v>0</v>
      </c>
      <c r="U920" s="82">
        <v>0</v>
      </c>
      <c r="V920" s="82">
        <v>0</v>
      </c>
      <c r="W920" s="82">
        <v>0</v>
      </c>
      <c r="X920" s="82">
        <v>0</v>
      </c>
      <c r="Y920" s="82">
        <v>0</v>
      </c>
      <c r="Z920" s="82">
        <v>0</v>
      </c>
      <c r="AA920" s="82">
        <v>0</v>
      </c>
      <c r="AB920" s="82">
        <v>0</v>
      </c>
      <c r="AC920" s="82">
        <v>0</v>
      </c>
      <c r="AD920" s="83">
        <v>5.37</v>
      </c>
    </row>
    <row r="921" spans="1:30">
      <c r="C921" s="81" t="s">
        <v>400</v>
      </c>
      <c r="D921" s="82">
        <v>0</v>
      </c>
      <c r="E921" s="82">
        <v>0</v>
      </c>
      <c r="F921" s="85">
        <v>2</v>
      </c>
      <c r="G921" s="82">
        <v>0</v>
      </c>
      <c r="H921" s="82">
        <v>0</v>
      </c>
      <c r="I921" s="85">
        <v>1</v>
      </c>
      <c r="J921" s="82">
        <v>0.92</v>
      </c>
      <c r="K921" s="82">
        <v>0</v>
      </c>
      <c r="L921" s="82">
        <v>3.3</v>
      </c>
      <c r="M921" s="82">
        <v>0</v>
      </c>
      <c r="N921" s="82">
        <v>1.35</v>
      </c>
      <c r="O921" s="82">
        <v>1.08</v>
      </c>
      <c r="P921" s="82">
        <v>0</v>
      </c>
      <c r="Q921" s="82">
        <v>0</v>
      </c>
      <c r="R921" s="82">
        <v>3.55</v>
      </c>
      <c r="S921" s="82">
        <v>0</v>
      </c>
      <c r="T921" s="82">
        <v>0</v>
      </c>
      <c r="U921" s="82">
        <v>0</v>
      </c>
      <c r="V921" s="82">
        <v>0</v>
      </c>
      <c r="W921" s="82">
        <v>0</v>
      </c>
      <c r="X921" s="82">
        <v>0</v>
      </c>
      <c r="Y921" s="82">
        <v>0</v>
      </c>
      <c r="Z921" s="82">
        <v>0</v>
      </c>
      <c r="AA921" s="82">
        <v>0</v>
      </c>
      <c r="AB921" s="82">
        <v>0</v>
      </c>
      <c r="AC921" s="82">
        <v>0</v>
      </c>
      <c r="AD921" s="83">
        <v>13.2</v>
      </c>
    </row>
    <row r="922" spans="1:30">
      <c r="C922" s="81" t="s">
        <v>652</v>
      </c>
      <c r="D922" s="82">
        <v>0</v>
      </c>
      <c r="E922" s="82">
        <v>0</v>
      </c>
      <c r="F922" s="82">
        <v>0.45</v>
      </c>
      <c r="G922" s="82">
        <v>0.44</v>
      </c>
      <c r="H922" s="82">
        <v>0</v>
      </c>
      <c r="I922" s="82">
        <v>4.0999999999999996</v>
      </c>
      <c r="J922" s="82">
        <v>1.6</v>
      </c>
      <c r="K922" s="82">
        <v>0.97</v>
      </c>
      <c r="L922" s="82">
        <v>0.76</v>
      </c>
      <c r="M922" s="82">
        <v>0.19</v>
      </c>
      <c r="N922" s="82">
        <v>0</v>
      </c>
      <c r="O922" s="82">
        <v>2.74</v>
      </c>
      <c r="P922" s="82">
        <v>0</v>
      </c>
      <c r="Q922" s="82">
        <v>0.02</v>
      </c>
      <c r="R922" s="82">
        <v>0</v>
      </c>
      <c r="S922" s="82">
        <v>0</v>
      </c>
      <c r="T922" s="82">
        <v>0.23</v>
      </c>
      <c r="U922" s="82">
        <v>0</v>
      </c>
      <c r="V922" s="82">
        <v>0</v>
      </c>
      <c r="W922" s="82">
        <v>0</v>
      </c>
      <c r="X922" s="82">
        <v>0.19</v>
      </c>
      <c r="Y922" s="82">
        <v>0</v>
      </c>
      <c r="Z922" s="82">
        <v>0</v>
      </c>
      <c r="AA922" s="82">
        <v>0</v>
      </c>
      <c r="AB922" s="82">
        <v>0</v>
      </c>
      <c r="AC922" s="82">
        <v>0</v>
      </c>
      <c r="AD922" s="83">
        <v>11.68</v>
      </c>
    </row>
    <row r="923" spans="1:30">
      <c r="C923" s="81" t="s">
        <v>498</v>
      </c>
      <c r="D923" s="82">
        <v>0</v>
      </c>
      <c r="E923" s="82">
        <v>0</v>
      </c>
      <c r="F923" s="82">
        <v>0</v>
      </c>
      <c r="G923" s="82">
        <v>0</v>
      </c>
      <c r="H923" s="82">
        <v>0</v>
      </c>
      <c r="I923" s="82">
        <v>0.09</v>
      </c>
      <c r="J923" s="82">
        <v>1.25</v>
      </c>
      <c r="K923" s="82">
        <v>0</v>
      </c>
      <c r="L923" s="82">
        <v>0</v>
      </c>
      <c r="M923" s="82">
        <v>0</v>
      </c>
      <c r="N923" s="82">
        <v>0</v>
      </c>
      <c r="O923" s="82">
        <v>0.78</v>
      </c>
      <c r="P923" s="82">
        <v>0</v>
      </c>
      <c r="Q923" s="82">
        <v>0</v>
      </c>
      <c r="R923" s="82">
        <v>0</v>
      </c>
      <c r="S923" s="82">
        <v>0</v>
      </c>
      <c r="T923" s="82">
        <v>0</v>
      </c>
      <c r="U923" s="82">
        <v>0</v>
      </c>
      <c r="V923" s="82">
        <v>0</v>
      </c>
      <c r="W923" s="82">
        <v>0</v>
      </c>
      <c r="X923" s="82">
        <v>0</v>
      </c>
      <c r="Y923" s="82">
        <v>0</v>
      </c>
      <c r="Z923" s="82">
        <v>0</v>
      </c>
      <c r="AA923" s="82">
        <v>0</v>
      </c>
      <c r="AB923" s="82">
        <v>0</v>
      </c>
      <c r="AC923" s="82">
        <v>0</v>
      </c>
      <c r="AD923" s="83">
        <v>2.12</v>
      </c>
    </row>
    <row r="924" spans="1:30">
      <c r="C924" s="81" t="s">
        <v>497</v>
      </c>
      <c r="D924" s="82">
        <v>0</v>
      </c>
      <c r="E924" s="82">
        <v>0</v>
      </c>
      <c r="F924" s="82">
        <v>0</v>
      </c>
      <c r="G924" s="82">
        <v>0</v>
      </c>
      <c r="H924" s="82">
        <v>0</v>
      </c>
      <c r="I924" s="82">
        <v>0</v>
      </c>
      <c r="J924" s="82">
        <v>0.09</v>
      </c>
      <c r="K924" s="82">
        <v>0</v>
      </c>
      <c r="L924" s="82">
        <v>0</v>
      </c>
      <c r="M924" s="82">
        <v>0</v>
      </c>
      <c r="N924" s="82">
        <v>0</v>
      </c>
      <c r="O924" s="82">
        <v>2.96</v>
      </c>
      <c r="P924" s="82">
        <v>0</v>
      </c>
      <c r="Q924" s="82">
        <v>0</v>
      </c>
      <c r="R924" s="82">
        <v>0</v>
      </c>
      <c r="S924" s="82">
        <v>0</v>
      </c>
      <c r="T924" s="82">
        <v>0</v>
      </c>
      <c r="U924" s="82">
        <v>0</v>
      </c>
      <c r="V924" s="82">
        <v>0</v>
      </c>
      <c r="W924" s="82">
        <v>0</v>
      </c>
      <c r="X924" s="82">
        <v>0</v>
      </c>
      <c r="Y924" s="82">
        <v>0</v>
      </c>
      <c r="Z924" s="82">
        <v>0</v>
      </c>
      <c r="AA924" s="82">
        <v>0</v>
      </c>
      <c r="AB924" s="82">
        <v>0</v>
      </c>
      <c r="AC924" s="82">
        <v>0</v>
      </c>
      <c r="AD924" s="83">
        <v>3.05</v>
      </c>
    </row>
    <row r="925" spans="1:30">
      <c r="C925" s="81" t="s">
        <v>402</v>
      </c>
      <c r="D925" s="82">
        <v>0</v>
      </c>
      <c r="E925" s="82">
        <v>0</v>
      </c>
      <c r="F925" s="82">
        <v>0</v>
      </c>
      <c r="G925" s="82">
        <v>0</v>
      </c>
      <c r="H925" s="82">
        <v>0</v>
      </c>
      <c r="I925" s="82">
        <v>0</v>
      </c>
      <c r="J925" s="82">
        <v>0</v>
      </c>
      <c r="K925" s="82">
        <v>0</v>
      </c>
      <c r="L925" s="82">
        <v>0</v>
      </c>
      <c r="M925" s="82">
        <v>0</v>
      </c>
      <c r="N925" s="82">
        <v>0</v>
      </c>
      <c r="O925" s="82">
        <v>0.23</v>
      </c>
      <c r="P925" s="82">
        <v>0</v>
      </c>
      <c r="Q925" s="82">
        <v>0</v>
      </c>
      <c r="R925" s="82">
        <v>0</v>
      </c>
      <c r="S925" s="82">
        <v>0</v>
      </c>
      <c r="T925" s="82">
        <v>0</v>
      </c>
      <c r="U925" s="82">
        <v>0</v>
      </c>
      <c r="V925" s="82">
        <v>0</v>
      </c>
      <c r="W925" s="82">
        <v>0</v>
      </c>
      <c r="X925" s="82">
        <v>0</v>
      </c>
      <c r="Y925" s="82">
        <v>0</v>
      </c>
      <c r="Z925" s="82">
        <v>0.11</v>
      </c>
      <c r="AA925" s="82">
        <v>0</v>
      </c>
      <c r="AB925" s="82">
        <v>0</v>
      </c>
      <c r="AC925" s="82">
        <v>0</v>
      </c>
      <c r="AD925" s="83">
        <v>0.34</v>
      </c>
    </row>
    <row r="926" spans="1:30">
      <c r="C926" s="81" t="s">
        <v>345</v>
      </c>
      <c r="D926" s="82">
        <v>0</v>
      </c>
      <c r="E926" s="82">
        <v>0</v>
      </c>
      <c r="F926" s="82">
        <v>0</v>
      </c>
      <c r="G926" s="82">
        <v>0</v>
      </c>
      <c r="H926" s="82">
        <v>0</v>
      </c>
      <c r="I926" s="82">
        <v>0</v>
      </c>
      <c r="J926" s="82">
        <v>0</v>
      </c>
      <c r="K926" s="82">
        <v>0</v>
      </c>
      <c r="L926" s="82">
        <v>0</v>
      </c>
      <c r="M926" s="82">
        <v>1.3</v>
      </c>
      <c r="N926" s="82">
        <v>0</v>
      </c>
      <c r="O926" s="82">
        <v>0</v>
      </c>
      <c r="P926" s="82">
        <v>0</v>
      </c>
      <c r="Q926" s="82">
        <v>0</v>
      </c>
      <c r="R926" s="82">
        <v>0</v>
      </c>
      <c r="S926" s="82">
        <v>0</v>
      </c>
      <c r="T926" s="82">
        <v>0</v>
      </c>
      <c r="U926" s="82">
        <v>0</v>
      </c>
      <c r="V926" s="82">
        <v>0</v>
      </c>
      <c r="W926" s="82">
        <v>0</v>
      </c>
      <c r="X926" s="82">
        <v>0</v>
      </c>
      <c r="Y926" s="82">
        <v>0</v>
      </c>
      <c r="Z926" s="82">
        <v>0</v>
      </c>
      <c r="AA926" s="82">
        <v>0</v>
      </c>
      <c r="AB926" s="82">
        <v>0</v>
      </c>
      <c r="AC926" s="82">
        <v>0</v>
      </c>
      <c r="AD926" s="83">
        <v>1.3</v>
      </c>
    </row>
    <row r="927" spans="1:30">
      <c r="C927" s="81" t="s">
        <v>410</v>
      </c>
      <c r="D927" s="82">
        <v>0</v>
      </c>
      <c r="E927" s="82">
        <v>0</v>
      </c>
      <c r="F927" s="82">
        <v>0</v>
      </c>
      <c r="G927" s="82">
        <v>7.0000000000000007E-2</v>
      </c>
      <c r="H927" s="82">
        <v>1.49</v>
      </c>
      <c r="I927" s="82">
        <v>1.97</v>
      </c>
      <c r="J927" s="82">
        <v>1.29</v>
      </c>
      <c r="K927" s="82">
        <v>0.02</v>
      </c>
      <c r="L927" s="82">
        <v>0</v>
      </c>
      <c r="M927" s="82">
        <v>0</v>
      </c>
      <c r="N927" s="82">
        <v>0</v>
      </c>
      <c r="O927" s="82">
        <v>0</v>
      </c>
      <c r="P927" s="82">
        <v>0</v>
      </c>
      <c r="Q927" s="82">
        <v>0</v>
      </c>
      <c r="R927" s="82">
        <v>0</v>
      </c>
      <c r="S927" s="82">
        <v>0</v>
      </c>
      <c r="T927" s="82">
        <v>0</v>
      </c>
      <c r="U927" s="82">
        <v>0</v>
      </c>
      <c r="V927" s="82">
        <v>0</v>
      </c>
      <c r="W927" s="82">
        <v>0</v>
      </c>
      <c r="X927" s="82">
        <v>0</v>
      </c>
      <c r="Y927" s="82">
        <v>0</v>
      </c>
      <c r="Z927" s="82">
        <v>0</v>
      </c>
      <c r="AA927" s="82">
        <v>0</v>
      </c>
      <c r="AB927" s="82">
        <v>0</v>
      </c>
      <c r="AC927" s="82">
        <v>0</v>
      </c>
      <c r="AD927" s="83">
        <v>4.83</v>
      </c>
    </row>
    <row r="928" spans="1:30">
      <c r="C928" s="81" t="s">
        <v>401</v>
      </c>
      <c r="D928" s="82">
        <v>0</v>
      </c>
      <c r="E928" s="82">
        <v>0</v>
      </c>
      <c r="F928" s="82">
        <v>0</v>
      </c>
      <c r="G928" s="82">
        <v>0</v>
      </c>
      <c r="H928" s="82">
        <v>0</v>
      </c>
      <c r="I928" s="82">
        <v>0</v>
      </c>
      <c r="J928" s="82">
        <v>0</v>
      </c>
      <c r="K928" s="82">
        <v>0</v>
      </c>
      <c r="L928" s="82">
        <v>0</v>
      </c>
      <c r="M928" s="82">
        <v>0</v>
      </c>
      <c r="N928" s="82">
        <v>0</v>
      </c>
      <c r="O928" s="82">
        <v>0.16</v>
      </c>
      <c r="P928" s="82">
        <v>0</v>
      </c>
      <c r="Q928" s="82">
        <v>0</v>
      </c>
      <c r="R928" s="82">
        <v>0</v>
      </c>
      <c r="S928" s="82">
        <v>0</v>
      </c>
      <c r="T928" s="82">
        <v>0</v>
      </c>
      <c r="U928" s="82">
        <v>0</v>
      </c>
      <c r="V928" s="82">
        <v>0</v>
      </c>
      <c r="W928" s="82">
        <v>0</v>
      </c>
      <c r="X928" s="82">
        <v>0</v>
      </c>
      <c r="Y928" s="82">
        <v>0</v>
      </c>
      <c r="Z928" s="82">
        <v>0.05</v>
      </c>
      <c r="AA928" s="82">
        <v>0</v>
      </c>
      <c r="AB928" s="82">
        <v>0</v>
      </c>
      <c r="AC928" s="82">
        <v>0</v>
      </c>
      <c r="AD928" s="83">
        <v>0.21</v>
      </c>
    </row>
    <row r="929" spans="1:30">
      <c r="C929" s="81" t="s">
        <v>653</v>
      </c>
      <c r="D929" s="82">
        <v>0</v>
      </c>
      <c r="E929" s="82">
        <v>0</v>
      </c>
      <c r="F929" s="82">
        <v>0</v>
      </c>
      <c r="G929" s="82">
        <v>0</v>
      </c>
      <c r="H929" s="82">
        <v>0</v>
      </c>
      <c r="I929" s="82">
        <v>0</v>
      </c>
      <c r="J929" s="82">
        <v>0</v>
      </c>
      <c r="K929" s="82">
        <v>0</v>
      </c>
      <c r="L929" s="82">
        <v>0</v>
      </c>
      <c r="M929" s="82">
        <v>0</v>
      </c>
      <c r="N929" s="82">
        <v>0</v>
      </c>
      <c r="O929" s="82">
        <v>0</v>
      </c>
      <c r="P929" s="82">
        <v>0</v>
      </c>
      <c r="Q929" s="82">
        <v>0.33</v>
      </c>
      <c r="R929" s="82">
        <v>0</v>
      </c>
      <c r="S929" s="82">
        <v>0</v>
      </c>
      <c r="T929" s="82">
        <v>0</v>
      </c>
      <c r="U929" s="82">
        <v>0</v>
      </c>
      <c r="V929" s="82">
        <v>0</v>
      </c>
      <c r="W929" s="82">
        <v>0</v>
      </c>
      <c r="X929" s="82">
        <v>0</v>
      </c>
      <c r="Y929" s="82">
        <v>0</v>
      </c>
      <c r="Z929" s="82">
        <v>0</v>
      </c>
      <c r="AA929" s="82">
        <v>0</v>
      </c>
      <c r="AB929" s="82">
        <v>0</v>
      </c>
      <c r="AC929" s="82">
        <v>0</v>
      </c>
      <c r="AD929" s="83">
        <v>0.33</v>
      </c>
    </row>
    <row r="930" spans="1:30">
      <c r="C930" s="84" t="s">
        <v>38</v>
      </c>
      <c r="D930" s="83">
        <v>95</v>
      </c>
      <c r="E930" s="83">
        <v>118</v>
      </c>
      <c r="F930" s="83">
        <v>168.87</v>
      </c>
      <c r="G930" s="83">
        <v>93.11</v>
      </c>
      <c r="H930" s="83">
        <v>184.39</v>
      </c>
      <c r="I930" s="83">
        <v>78.540000000000006</v>
      </c>
      <c r="J930" s="83">
        <v>106.13</v>
      </c>
      <c r="K930" s="83">
        <v>87.73</v>
      </c>
      <c r="L930" s="83">
        <v>93.02</v>
      </c>
      <c r="M930" s="83">
        <v>93.46</v>
      </c>
      <c r="N930" s="83">
        <v>105.63</v>
      </c>
      <c r="O930" s="83">
        <v>121.33</v>
      </c>
      <c r="P930" s="83">
        <v>124.52</v>
      </c>
      <c r="Q930" s="83">
        <v>70.319999999999993</v>
      </c>
      <c r="R930" s="83">
        <v>59.59</v>
      </c>
      <c r="S930" s="83">
        <v>9.15</v>
      </c>
      <c r="T930" s="83">
        <v>15.91</v>
      </c>
      <c r="U930" s="83">
        <v>3.66</v>
      </c>
      <c r="V930" s="83">
        <v>12.94</v>
      </c>
      <c r="W930" s="83">
        <v>14.68</v>
      </c>
      <c r="X930" s="83">
        <v>18.989999999999998</v>
      </c>
      <c r="Y930" s="83">
        <v>4.1500000000000004</v>
      </c>
      <c r="Z930" s="83">
        <v>7.83</v>
      </c>
      <c r="AA930" s="83">
        <v>4.16</v>
      </c>
      <c r="AB930" s="83">
        <v>3.17</v>
      </c>
      <c r="AC930" s="83">
        <v>0.73</v>
      </c>
      <c r="AD930" s="83">
        <v>1695.01</v>
      </c>
    </row>
    <row r="931" spans="1:30">
      <c r="D931" s="55">
        <f>D917+D927</f>
        <v>12</v>
      </c>
      <c r="E931" s="55">
        <f t="shared" ref="E931:Z931" si="41">E917+E927</f>
        <v>49</v>
      </c>
      <c r="F931" s="55">
        <f t="shared" si="41"/>
        <v>46.03</v>
      </c>
      <c r="G931" s="55">
        <f t="shared" si="41"/>
        <v>22.87</v>
      </c>
      <c r="H931" s="55">
        <f t="shared" si="41"/>
        <v>60.14</v>
      </c>
      <c r="I931" s="55">
        <f t="shared" si="41"/>
        <v>10.82</v>
      </c>
      <c r="J931" s="55">
        <f t="shared" si="41"/>
        <v>16.91</v>
      </c>
      <c r="K931" s="55">
        <f t="shared" si="41"/>
        <v>17.3</v>
      </c>
      <c r="L931" s="55">
        <f t="shared" si="41"/>
        <v>13.03</v>
      </c>
      <c r="M931" s="55">
        <f t="shared" si="41"/>
        <v>8.64</v>
      </c>
      <c r="N931" s="55">
        <f t="shared" si="41"/>
        <v>13.02</v>
      </c>
      <c r="O931" s="55">
        <f t="shared" si="41"/>
        <v>13.41</v>
      </c>
      <c r="P931" s="55">
        <f t="shared" si="41"/>
        <v>39.619999999999997</v>
      </c>
      <c r="Q931" s="55">
        <f t="shared" si="41"/>
        <v>8.1199999999999992</v>
      </c>
      <c r="R931" s="55">
        <f t="shared" si="41"/>
        <v>12.03</v>
      </c>
      <c r="S931" s="55">
        <f t="shared" si="41"/>
        <v>4.2699999999999996</v>
      </c>
      <c r="T931" s="55">
        <f t="shared" si="41"/>
        <v>5.89</v>
      </c>
      <c r="U931" s="55">
        <f t="shared" si="41"/>
        <v>1.49</v>
      </c>
      <c r="V931" s="55">
        <f t="shared" si="41"/>
        <v>7.72</v>
      </c>
      <c r="W931" s="55">
        <f t="shared" si="41"/>
        <v>8.3000000000000007</v>
      </c>
      <c r="X931" s="55">
        <f t="shared" si="41"/>
        <v>5.13</v>
      </c>
      <c r="Y931" s="55">
        <f t="shared" si="41"/>
        <v>2.4700000000000002</v>
      </c>
      <c r="Z931" s="55">
        <f t="shared" si="41"/>
        <v>3.76</v>
      </c>
    </row>
    <row r="932" spans="1:30">
      <c r="D932" s="55">
        <f>D916+D919</f>
        <v>17</v>
      </c>
      <c r="E932" s="55">
        <f t="shared" ref="E932:Z932" si="42">E916+E919</f>
        <v>55</v>
      </c>
      <c r="F932" s="55">
        <f t="shared" si="42"/>
        <v>69.400000000000006</v>
      </c>
      <c r="G932" s="55">
        <f t="shared" si="42"/>
        <v>45.8</v>
      </c>
      <c r="H932" s="55">
        <f t="shared" si="42"/>
        <v>95.42</v>
      </c>
      <c r="I932" s="55">
        <f t="shared" si="42"/>
        <v>48.980000000000004</v>
      </c>
      <c r="J932" s="55">
        <f t="shared" si="42"/>
        <v>59.370000000000005</v>
      </c>
      <c r="K932" s="55">
        <f t="shared" si="42"/>
        <v>44.99</v>
      </c>
      <c r="L932" s="55">
        <f t="shared" si="42"/>
        <v>46.1</v>
      </c>
      <c r="M932" s="55">
        <f t="shared" si="42"/>
        <v>38.42</v>
      </c>
      <c r="N932" s="55">
        <f t="shared" si="42"/>
        <v>66.17</v>
      </c>
      <c r="O932" s="55">
        <f t="shared" si="42"/>
        <v>64.31</v>
      </c>
      <c r="P932" s="55">
        <f t="shared" si="42"/>
        <v>78.86</v>
      </c>
      <c r="Q932" s="55">
        <f t="shared" si="42"/>
        <v>60.73</v>
      </c>
      <c r="R932" s="55">
        <f t="shared" si="42"/>
        <v>42.730000000000004</v>
      </c>
      <c r="S932" s="55">
        <f t="shared" si="42"/>
        <v>3.34</v>
      </c>
      <c r="T932" s="55">
        <f t="shared" si="42"/>
        <v>4.9600000000000009</v>
      </c>
      <c r="U932" s="55">
        <f t="shared" si="42"/>
        <v>0.85</v>
      </c>
      <c r="V932" s="55">
        <f t="shared" si="42"/>
        <v>4.96</v>
      </c>
      <c r="W932" s="55">
        <f t="shared" si="42"/>
        <v>5.5299999999999994</v>
      </c>
      <c r="X932" s="55">
        <f t="shared" si="42"/>
        <v>12.35</v>
      </c>
      <c r="Y932" s="55">
        <f t="shared" si="42"/>
        <v>1.1299999999999999</v>
      </c>
      <c r="Z932" s="55">
        <f t="shared" si="42"/>
        <v>3.34</v>
      </c>
    </row>
    <row r="934" spans="1:30" ht="12.75">
      <c r="A934" s="113">
        <v>44900</v>
      </c>
      <c r="C934" s="432" t="s">
        <v>37</v>
      </c>
      <c r="D934" s="400">
        <v>202245</v>
      </c>
      <c r="E934" s="400">
        <v>202246</v>
      </c>
      <c r="F934" s="400">
        <v>202247</v>
      </c>
      <c r="G934" s="400">
        <v>202248</v>
      </c>
      <c r="H934" s="400">
        <v>202249</v>
      </c>
      <c r="I934" s="400">
        <v>202250</v>
      </c>
      <c r="J934" s="400">
        <v>202251</v>
      </c>
      <c r="K934" s="400">
        <v>202252</v>
      </c>
      <c r="L934" s="400">
        <v>202301</v>
      </c>
      <c r="M934" s="400">
        <v>202302</v>
      </c>
      <c r="N934" s="400">
        <v>202303</v>
      </c>
      <c r="O934" s="400">
        <v>202304</v>
      </c>
      <c r="P934" s="400">
        <v>202305</v>
      </c>
      <c r="Q934" s="400">
        <v>202306</v>
      </c>
      <c r="R934" s="400">
        <v>202307</v>
      </c>
      <c r="S934" s="400">
        <v>202308</v>
      </c>
      <c r="T934" s="400">
        <v>202309</v>
      </c>
      <c r="U934" s="400">
        <v>202310</v>
      </c>
      <c r="V934" s="400">
        <v>202311</v>
      </c>
      <c r="W934" s="400">
        <v>202312</v>
      </c>
      <c r="X934" s="400">
        <v>202313</v>
      </c>
      <c r="Y934" s="400">
        <v>202314</v>
      </c>
      <c r="Z934" s="400">
        <v>202315</v>
      </c>
      <c r="AA934" s="400">
        <v>202316</v>
      </c>
      <c r="AB934" s="400">
        <v>202317</v>
      </c>
      <c r="AC934" s="400">
        <v>202318</v>
      </c>
      <c r="AD934" s="432" t="s">
        <v>38</v>
      </c>
    </row>
    <row r="935" spans="1:30" ht="12.75">
      <c r="C935" s="433"/>
      <c r="D935" s="112">
        <v>44898</v>
      </c>
      <c r="E935" s="112">
        <v>44905</v>
      </c>
      <c r="F935" s="112">
        <v>44912</v>
      </c>
      <c r="G935" s="112">
        <v>44919</v>
      </c>
      <c r="H935" s="112">
        <v>44926</v>
      </c>
      <c r="I935" s="112">
        <v>44933</v>
      </c>
      <c r="J935" s="112">
        <v>44940</v>
      </c>
      <c r="K935" s="112">
        <v>44947</v>
      </c>
      <c r="L935" s="112">
        <v>44954</v>
      </c>
      <c r="M935" s="112">
        <v>44961</v>
      </c>
      <c r="N935" s="112">
        <v>44968</v>
      </c>
      <c r="O935" s="112">
        <v>44975</v>
      </c>
      <c r="P935" s="112">
        <v>44982</v>
      </c>
      <c r="Q935" s="112">
        <v>44989</v>
      </c>
      <c r="R935" s="112">
        <v>44996</v>
      </c>
      <c r="S935" s="112">
        <v>45003</v>
      </c>
      <c r="T935" s="112">
        <v>45010</v>
      </c>
      <c r="U935" s="112">
        <v>45017</v>
      </c>
      <c r="V935" s="112">
        <v>45024</v>
      </c>
      <c r="W935" s="112">
        <v>45031</v>
      </c>
      <c r="X935" s="112">
        <v>45038</v>
      </c>
      <c r="Y935" s="112">
        <v>45045</v>
      </c>
      <c r="Z935" s="112">
        <v>45052</v>
      </c>
      <c r="AA935" s="112">
        <v>45059</v>
      </c>
      <c r="AB935" s="112">
        <v>45066</v>
      </c>
      <c r="AC935" s="112">
        <v>45073</v>
      </c>
      <c r="AD935" s="433"/>
    </row>
    <row r="936" spans="1:30">
      <c r="C936" s="401" t="s">
        <v>34</v>
      </c>
      <c r="D936" s="402">
        <v>49</v>
      </c>
      <c r="E936" s="402">
        <v>38</v>
      </c>
      <c r="F936" s="402">
        <v>8.07</v>
      </c>
      <c r="G936" s="402">
        <v>14.92</v>
      </c>
      <c r="H936" s="402">
        <v>10.53</v>
      </c>
      <c r="I936" s="402">
        <v>22.07</v>
      </c>
      <c r="J936" s="402">
        <v>14.9</v>
      </c>
      <c r="K936" s="402">
        <v>13.74</v>
      </c>
      <c r="L936" s="403">
        <v>14.13</v>
      </c>
      <c r="M936" s="403">
        <v>31.57</v>
      </c>
      <c r="N936" s="403">
        <v>10.220000000000001</v>
      </c>
      <c r="O936" s="403">
        <v>18.34</v>
      </c>
      <c r="P936" s="403">
        <v>5.82</v>
      </c>
      <c r="Q936" s="403">
        <v>4.88</v>
      </c>
      <c r="R936" s="403">
        <v>1.52</v>
      </c>
      <c r="S936" s="403">
        <v>9.14</v>
      </c>
      <c r="T936" s="403">
        <v>14.11</v>
      </c>
      <c r="U936" s="403">
        <v>11.67</v>
      </c>
      <c r="V936" s="403">
        <v>5.09</v>
      </c>
      <c r="W936" s="403">
        <v>10.97</v>
      </c>
      <c r="X936" s="403">
        <v>7.12</v>
      </c>
      <c r="Y936" s="403">
        <v>4.1399999999999997</v>
      </c>
      <c r="Z936" s="403">
        <v>2.2799999999999998</v>
      </c>
      <c r="AA936" s="403">
        <v>1.45</v>
      </c>
      <c r="AB936" s="403">
        <v>2.12</v>
      </c>
      <c r="AC936" s="403">
        <v>2.8</v>
      </c>
      <c r="AD936" s="404">
        <v>328.61</v>
      </c>
    </row>
    <row r="937" spans="1:30">
      <c r="C937" s="401" t="s">
        <v>338</v>
      </c>
      <c r="D937" s="402">
        <v>15</v>
      </c>
      <c r="E937" s="402">
        <v>90</v>
      </c>
      <c r="F937" s="402">
        <v>53.54</v>
      </c>
      <c r="G937" s="402">
        <v>80.180000000000007</v>
      </c>
      <c r="H937" s="402">
        <v>41.49</v>
      </c>
      <c r="I937" s="403">
        <v>45.52</v>
      </c>
      <c r="J937" s="402">
        <v>47.63</v>
      </c>
      <c r="K937" s="403">
        <v>44.07</v>
      </c>
      <c r="L937" s="403">
        <v>55.7</v>
      </c>
      <c r="M937" s="403">
        <v>73.61</v>
      </c>
      <c r="N937" s="403">
        <v>70.98</v>
      </c>
      <c r="O937" s="403">
        <v>35.869999999999997</v>
      </c>
      <c r="P937" s="403">
        <v>3.43</v>
      </c>
      <c r="Q937" s="403">
        <v>3.17</v>
      </c>
      <c r="R937" s="403">
        <v>4.33</v>
      </c>
      <c r="S937" s="403">
        <v>1.95</v>
      </c>
      <c r="T937" s="403">
        <v>26.05</v>
      </c>
      <c r="U937" s="403">
        <v>36.950000000000003</v>
      </c>
      <c r="V937" s="403">
        <v>8.7899999999999991</v>
      </c>
      <c r="W937" s="403">
        <v>3.71</v>
      </c>
      <c r="X937" s="403">
        <v>8.66</v>
      </c>
      <c r="Y937" s="403">
        <v>1.45</v>
      </c>
      <c r="Z937" s="403">
        <v>1.1599999999999999</v>
      </c>
      <c r="AA937" s="403">
        <v>0.69</v>
      </c>
      <c r="AB937" s="403">
        <v>1.07</v>
      </c>
      <c r="AC937" s="403">
        <v>4.49</v>
      </c>
      <c r="AD937" s="404">
        <v>759.49</v>
      </c>
    </row>
    <row r="938" spans="1:30">
      <c r="C938" s="401" t="s">
        <v>470</v>
      </c>
      <c r="D938" s="402">
        <v>15</v>
      </c>
      <c r="E938" s="402">
        <v>23</v>
      </c>
      <c r="F938" s="402">
        <v>6.31</v>
      </c>
      <c r="G938" s="402">
        <v>12.32</v>
      </c>
      <c r="H938" s="402">
        <v>3.75</v>
      </c>
      <c r="I938" s="403">
        <v>2.67</v>
      </c>
      <c r="J938" s="402">
        <v>6.09</v>
      </c>
      <c r="K938" s="403">
        <v>4.45</v>
      </c>
      <c r="L938" s="403">
        <v>6.67</v>
      </c>
      <c r="M938" s="403">
        <v>6.35</v>
      </c>
      <c r="N938" s="403">
        <v>4.53</v>
      </c>
      <c r="O938" s="403">
        <v>4.82</v>
      </c>
      <c r="P938" s="403">
        <v>0.19</v>
      </c>
      <c r="Q938" s="403">
        <v>0.23</v>
      </c>
      <c r="R938" s="403">
        <v>1.05</v>
      </c>
      <c r="S938" s="403">
        <v>3.2</v>
      </c>
      <c r="T938" s="403">
        <v>6.81</v>
      </c>
      <c r="U938" s="403">
        <v>3.56</v>
      </c>
      <c r="V938" s="403">
        <v>1.34</v>
      </c>
      <c r="W938" s="403">
        <v>1.08</v>
      </c>
      <c r="X938" s="403">
        <v>2.7</v>
      </c>
      <c r="Y938" s="403">
        <v>0.26</v>
      </c>
      <c r="Z938" s="403">
        <v>0</v>
      </c>
      <c r="AA938" s="403">
        <v>0.48</v>
      </c>
      <c r="AB938" s="403">
        <v>0.25</v>
      </c>
      <c r="AC938" s="403">
        <v>0.26</v>
      </c>
      <c r="AD938" s="404">
        <v>117.37</v>
      </c>
    </row>
    <row r="939" spans="1:30">
      <c r="C939" s="401" t="s">
        <v>40</v>
      </c>
      <c r="D939" s="402">
        <v>8</v>
      </c>
      <c r="E939" s="402">
        <v>34</v>
      </c>
      <c r="F939" s="402">
        <v>29</v>
      </c>
      <c r="G939" s="402">
        <v>38.67</v>
      </c>
      <c r="H939" s="402">
        <v>6.07</v>
      </c>
      <c r="I939" s="403">
        <v>35.479999999999997</v>
      </c>
      <c r="J939" s="403">
        <v>37.47</v>
      </c>
      <c r="K939" s="403">
        <v>15.95</v>
      </c>
      <c r="L939" s="403">
        <v>36.17</v>
      </c>
      <c r="M939" s="403">
        <v>15.84</v>
      </c>
      <c r="N939" s="403">
        <v>0.85</v>
      </c>
      <c r="O939" s="403">
        <v>0.6</v>
      </c>
      <c r="P939" s="403">
        <v>0.63</v>
      </c>
      <c r="Q939" s="403">
        <v>15.03</v>
      </c>
      <c r="R939" s="403">
        <v>10.039999999999999</v>
      </c>
      <c r="S939" s="403">
        <v>8.11</v>
      </c>
      <c r="T939" s="403">
        <v>6.32</v>
      </c>
      <c r="U939" s="403">
        <v>3.21</v>
      </c>
      <c r="V939" s="403">
        <v>1.1499999999999999</v>
      </c>
      <c r="W939" s="403">
        <v>0.74</v>
      </c>
      <c r="X939" s="403">
        <v>0.04</v>
      </c>
      <c r="Y939" s="403">
        <v>1.88</v>
      </c>
      <c r="Z939" s="403">
        <v>0.18</v>
      </c>
      <c r="AA939" s="403">
        <v>1.1100000000000001</v>
      </c>
      <c r="AB939" s="403">
        <v>0.03</v>
      </c>
      <c r="AC939" s="403">
        <v>0.55000000000000004</v>
      </c>
      <c r="AD939" s="404">
        <v>307.12</v>
      </c>
    </row>
    <row r="940" spans="1:30">
      <c r="C940" s="401" t="s">
        <v>41</v>
      </c>
      <c r="D940" s="402">
        <v>1</v>
      </c>
      <c r="E940" s="403">
        <v>0</v>
      </c>
      <c r="F940" s="403">
        <v>0</v>
      </c>
      <c r="G940" s="403">
        <v>0</v>
      </c>
      <c r="H940" s="403">
        <v>0</v>
      </c>
      <c r="I940" s="403">
        <v>1.03</v>
      </c>
      <c r="J940" s="403">
        <v>1.05</v>
      </c>
      <c r="K940" s="403">
        <v>1.45</v>
      </c>
      <c r="L940" s="403">
        <v>3.32</v>
      </c>
      <c r="M940" s="403">
        <v>2.87</v>
      </c>
      <c r="N940" s="403">
        <v>5.93</v>
      </c>
      <c r="O940" s="403">
        <v>0</v>
      </c>
      <c r="P940" s="403">
        <v>0</v>
      </c>
      <c r="Q940" s="403">
        <v>0</v>
      </c>
      <c r="R940" s="403">
        <v>0</v>
      </c>
      <c r="S940" s="403">
        <v>3.97</v>
      </c>
      <c r="T940" s="403">
        <v>1.23</v>
      </c>
      <c r="U940" s="403">
        <v>0.24</v>
      </c>
      <c r="V940" s="403">
        <v>0.49</v>
      </c>
      <c r="W940" s="403">
        <v>0</v>
      </c>
      <c r="X940" s="403">
        <v>0.3</v>
      </c>
      <c r="Y940" s="403">
        <v>0</v>
      </c>
      <c r="Z940" s="403">
        <v>0.2</v>
      </c>
      <c r="AA940" s="403">
        <v>0</v>
      </c>
      <c r="AB940" s="403">
        <v>0.02</v>
      </c>
      <c r="AC940" s="403">
        <v>0</v>
      </c>
      <c r="AD940" s="404">
        <v>23.08</v>
      </c>
    </row>
    <row r="941" spans="1:30">
      <c r="C941" s="401" t="s">
        <v>42</v>
      </c>
      <c r="D941" s="403">
        <v>0</v>
      </c>
      <c r="E941" s="402">
        <v>1</v>
      </c>
      <c r="F941" s="403">
        <v>0.17</v>
      </c>
      <c r="G941" s="402">
        <v>1.01</v>
      </c>
      <c r="H941" s="403">
        <v>0.62</v>
      </c>
      <c r="I941" s="402">
        <v>1.86</v>
      </c>
      <c r="J941" s="403">
        <v>0.39</v>
      </c>
      <c r="K941" s="403">
        <v>0.28999999999999998</v>
      </c>
      <c r="L941" s="403">
        <v>0.03</v>
      </c>
      <c r="M941" s="403">
        <v>0.08</v>
      </c>
      <c r="N941" s="403">
        <v>0.24</v>
      </c>
      <c r="O941" s="403">
        <v>0.52</v>
      </c>
      <c r="P941" s="403">
        <v>0</v>
      </c>
      <c r="Q941" s="403">
        <v>0</v>
      </c>
      <c r="R941" s="403">
        <v>0</v>
      </c>
      <c r="S941" s="403">
        <v>0.06</v>
      </c>
      <c r="T941" s="403">
        <v>0</v>
      </c>
      <c r="U941" s="403">
        <v>0</v>
      </c>
      <c r="V941" s="403">
        <v>0</v>
      </c>
      <c r="W941" s="403">
        <v>0</v>
      </c>
      <c r="X941" s="403">
        <v>0</v>
      </c>
      <c r="Y941" s="403">
        <v>0</v>
      </c>
      <c r="Z941" s="403">
        <v>0</v>
      </c>
      <c r="AA941" s="403">
        <v>0</v>
      </c>
      <c r="AB941" s="403">
        <v>0</v>
      </c>
      <c r="AC941" s="403">
        <v>0</v>
      </c>
      <c r="AD941" s="404">
        <v>6.28</v>
      </c>
    </row>
    <row r="942" spans="1:30">
      <c r="C942" s="401" t="s">
        <v>410</v>
      </c>
      <c r="D942" s="403">
        <v>0</v>
      </c>
      <c r="E942" s="403">
        <v>0</v>
      </c>
      <c r="F942" s="402">
        <v>4</v>
      </c>
      <c r="G942" s="402">
        <v>1.35</v>
      </c>
      <c r="H942" s="403">
        <v>0.03</v>
      </c>
      <c r="I942" s="403">
        <v>0</v>
      </c>
      <c r="J942" s="403">
        <v>0</v>
      </c>
      <c r="K942" s="403">
        <v>0</v>
      </c>
      <c r="L942" s="403">
        <v>0</v>
      </c>
      <c r="M942" s="403">
        <v>0</v>
      </c>
      <c r="N942" s="403">
        <v>0</v>
      </c>
      <c r="O942" s="403">
        <v>0</v>
      </c>
      <c r="P942" s="403">
        <v>0</v>
      </c>
      <c r="Q942" s="403">
        <v>0</v>
      </c>
      <c r="R942" s="403">
        <v>0</v>
      </c>
      <c r="S942" s="403">
        <v>0</v>
      </c>
      <c r="T942" s="403">
        <v>0</v>
      </c>
      <c r="U942" s="403">
        <v>0</v>
      </c>
      <c r="V942" s="403">
        <v>0</v>
      </c>
      <c r="W942" s="403">
        <v>0</v>
      </c>
      <c r="X942" s="403">
        <v>0</v>
      </c>
      <c r="Y942" s="403">
        <v>0</v>
      </c>
      <c r="Z942" s="403">
        <v>0</v>
      </c>
      <c r="AA942" s="403">
        <v>0</v>
      </c>
      <c r="AB942" s="403">
        <v>0</v>
      </c>
      <c r="AC942" s="403">
        <v>0</v>
      </c>
      <c r="AD942" s="404">
        <v>5.38</v>
      </c>
    </row>
    <row r="943" spans="1:30">
      <c r="C943" s="401" t="s">
        <v>652</v>
      </c>
      <c r="D943" s="403">
        <v>0</v>
      </c>
      <c r="E943" s="403">
        <v>0</v>
      </c>
      <c r="F943" s="403">
        <v>2.97</v>
      </c>
      <c r="G943" s="403">
        <v>1.97</v>
      </c>
      <c r="H943" s="403">
        <v>0.97</v>
      </c>
      <c r="I943" s="403">
        <v>0.71</v>
      </c>
      <c r="J943" s="403">
        <v>0.47</v>
      </c>
      <c r="K943" s="403">
        <v>0.39</v>
      </c>
      <c r="L943" s="403">
        <v>2.75</v>
      </c>
      <c r="M943" s="403">
        <v>0</v>
      </c>
      <c r="N943" s="403">
        <v>0.02</v>
      </c>
      <c r="O943" s="403">
        <v>0</v>
      </c>
      <c r="P943" s="403">
        <v>0.18</v>
      </c>
      <c r="Q943" s="403">
        <v>0.69</v>
      </c>
      <c r="R943" s="403">
        <v>0</v>
      </c>
      <c r="S943" s="403">
        <v>0</v>
      </c>
      <c r="T943" s="403">
        <v>0</v>
      </c>
      <c r="U943" s="403">
        <v>1</v>
      </c>
      <c r="V943" s="403">
        <v>0</v>
      </c>
      <c r="W943" s="403">
        <v>0</v>
      </c>
      <c r="X943" s="403">
        <v>0</v>
      </c>
      <c r="Y943" s="403">
        <v>0</v>
      </c>
      <c r="Z943" s="403">
        <v>0</v>
      </c>
      <c r="AA943" s="403">
        <v>0</v>
      </c>
      <c r="AB943" s="403">
        <v>0.03</v>
      </c>
      <c r="AC943" s="403">
        <v>0</v>
      </c>
      <c r="AD943" s="404">
        <v>12.14</v>
      </c>
    </row>
    <row r="944" spans="1:30">
      <c r="C944" s="401" t="s">
        <v>400</v>
      </c>
      <c r="D944" s="403">
        <v>0</v>
      </c>
      <c r="E944" s="403">
        <v>0</v>
      </c>
      <c r="F944" s="402">
        <v>1</v>
      </c>
      <c r="G944" s="402">
        <v>1</v>
      </c>
      <c r="H944" s="402">
        <v>1</v>
      </c>
      <c r="I944" s="403">
        <v>0</v>
      </c>
      <c r="J944" s="403">
        <v>0</v>
      </c>
      <c r="K944" s="403">
        <v>1.05</v>
      </c>
      <c r="L944" s="403">
        <v>0</v>
      </c>
      <c r="M944" s="403">
        <v>0</v>
      </c>
      <c r="N944" s="403">
        <v>2.12</v>
      </c>
      <c r="O944" s="403">
        <v>0</v>
      </c>
      <c r="P944" s="403">
        <v>0</v>
      </c>
      <c r="Q944" s="403">
        <v>0</v>
      </c>
      <c r="R944" s="403">
        <v>0</v>
      </c>
      <c r="S944" s="403">
        <v>0</v>
      </c>
      <c r="T944" s="403">
        <v>0</v>
      </c>
      <c r="U944" s="403">
        <v>0</v>
      </c>
      <c r="V944" s="403">
        <v>0</v>
      </c>
      <c r="W944" s="403">
        <v>0</v>
      </c>
      <c r="X944" s="403">
        <v>0</v>
      </c>
      <c r="Y944" s="403">
        <v>0</v>
      </c>
      <c r="Z944" s="403">
        <v>0</v>
      </c>
      <c r="AA944" s="403">
        <v>0</v>
      </c>
      <c r="AB944" s="403">
        <v>0</v>
      </c>
      <c r="AC944" s="403">
        <v>0</v>
      </c>
      <c r="AD944" s="404">
        <v>6.17</v>
      </c>
    </row>
    <row r="945" spans="1:30">
      <c r="C945" s="401" t="s">
        <v>498</v>
      </c>
      <c r="D945" s="403">
        <v>0</v>
      </c>
      <c r="E945" s="403">
        <v>0</v>
      </c>
      <c r="F945" s="403">
        <v>0</v>
      </c>
      <c r="G945" s="403">
        <v>1.25</v>
      </c>
      <c r="H945" s="403">
        <v>0</v>
      </c>
      <c r="I945" s="403">
        <v>0</v>
      </c>
      <c r="J945" s="403">
        <v>0</v>
      </c>
      <c r="K945" s="403">
        <v>0</v>
      </c>
      <c r="L945" s="403">
        <v>0.8</v>
      </c>
      <c r="M945" s="403">
        <v>0.04</v>
      </c>
      <c r="N945" s="403">
        <v>0</v>
      </c>
      <c r="O945" s="403">
        <v>0</v>
      </c>
      <c r="P945" s="403">
        <v>0</v>
      </c>
      <c r="Q945" s="403">
        <v>0</v>
      </c>
      <c r="R945" s="403">
        <v>0</v>
      </c>
      <c r="S945" s="403">
        <v>0</v>
      </c>
      <c r="T945" s="403">
        <v>0</v>
      </c>
      <c r="U945" s="403">
        <v>0</v>
      </c>
      <c r="V945" s="403">
        <v>0</v>
      </c>
      <c r="W945" s="403">
        <v>0</v>
      </c>
      <c r="X945" s="403">
        <v>0</v>
      </c>
      <c r="Y945" s="403">
        <v>0</v>
      </c>
      <c r="Z945" s="403">
        <v>0</v>
      </c>
      <c r="AA945" s="403">
        <v>0</v>
      </c>
      <c r="AB945" s="403">
        <v>0</v>
      </c>
      <c r="AC945" s="403">
        <v>0</v>
      </c>
      <c r="AD945" s="404">
        <v>2.09</v>
      </c>
    </row>
    <row r="946" spans="1:30">
      <c r="C946" s="401" t="s">
        <v>497</v>
      </c>
      <c r="D946" s="403">
        <v>0</v>
      </c>
      <c r="E946" s="403">
        <v>0</v>
      </c>
      <c r="F946" s="403">
        <v>0</v>
      </c>
      <c r="G946" s="403">
        <v>0</v>
      </c>
      <c r="H946" s="403">
        <v>0</v>
      </c>
      <c r="I946" s="403">
        <v>0</v>
      </c>
      <c r="J946" s="403">
        <v>0</v>
      </c>
      <c r="K946" s="403">
        <v>0</v>
      </c>
      <c r="L946" s="403">
        <v>2.97</v>
      </c>
      <c r="M946" s="403">
        <v>0.01</v>
      </c>
      <c r="N946" s="403">
        <v>0</v>
      </c>
      <c r="O946" s="403">
        <v>0</v>
      </c>
      <c r="P946" s="403">
        <v>0</v>
      </c>
      <c r="Q946" s="403">
        <v>0</v>
      </c>
      <c r="R946" s="403">
        <v>0</v>
      </c>
      <c r="S946" s="403">
        <v>0</v>
      </c>
      <c r="T946" s="403">
        <v>0</v>
      </c>
      <c r="U946" s="403">
        <v>0</v>
      </c>
      <c r="V946" s="403">
        <v>0</v>
      </c>
      <c r="W946" s="403">
        <v>0</v>
      </c>
      <c r="X946" s="403">
        <v>0</v>
      </c>
      <c r="Y946" s="403">
        <v>0</v>
      </c>
      <c r="Z946" s="403">
        <v>0</v>
      </c>
      <c r="AA946" s="403">
        <v>0</v>
      </c>
      <c r="AB946" s="403">
        <v>0</v>
      </c>
      <c r="AC946" s="403">
        <v>0</v>
      </c>
      <c r="AD946" s="404">
        <v>2.98</v>
      </c>
    </row>
    <row r="947" spans="1:30">
      <c r="C947" s="401" t="s">
        <v>402</v>
      </c>
      <c r="D947" s="403">
        <v>0</v>
      </c>
      <c r="E947" s="403">
        <v>0</v>
      </c>
      <c r="F947" s="403">
        <v>0</v>
      </c>
      <c r="G947" s="403">
        <v>0</v>
      </c>
      <c r="H947" s="403">
        <v>0</v>
      </c>
      <c r="I947" s="403">
        <v>0</v>
      </c>
      <c r="J947" s="403">
        <v>0</v>
      </c>
      <c r="K947" s="403">
        <v>0</v>
      </c>
      <c r="L947" s="403">
        <v>0.23</v>
      </c>
      <c r="M947" s="403">
        <v>0</v>
      </c>
      <c r="N947" s="403">
        <v>0</v>
      </c>
      <c r="O947" s="403">
        <v>0</v>
      </c>
      <c r="P947" s="403">
        <v>0</v>
      </c>
      <c r="Q947" s="403">
        <v>0</v>
      </c>
      <c r="R947" s="403">
        <v>0</v>
      </c>
      <c r="S947" s="403">
        <v>0</v>
      </c>
      <c r="T947" s="403">
        <v>0</v>
      </c>
      <c r="U947" s="403">
        <v>0</v>
      </c>
      <c r="V947" s="403">
        <v>0</v>
      </c>
      <c r="W947" s="403">
        <v>0.11</v>
      </c>
      <c r="X947" s="403">
        <v>0</v>
      </c>
      <c r="Y947" s="403">
        <v>0</v>
      </c>
      <c r="Z947" s="403">
        <v>0</v>
      </c>
      <c r="AA947" s="403">
        <v>0</v>
      </c>
      <c r="AB947" s="403">
        <v>0</v>
      </c>
      <c r="AC947" s="403">
        <v>0</v>
      </c>
      <c r="AD947" s="404">
        <v>0.34</v>
      </c>
    </row>
    <row r="948" spans="1:30">
      <c r="C948" s="401" t="s">
        <v>345</v>
      </c>
      <c r="D948" s="403">
        <v>0</v>
      </c>
      <c r="E948" s="403">
        <v>0</v>
      </c>
      <c r="F948" s="403">
        <v>0</v>
      </c>
      <c r="G948" s="403">
        <v>0</v>
      </c>
      <c r="H948" s="403">
        <v>0</v>
      </c>
      <c r="I948" s="403">
        <v>0</v>
      </c>
      <c r="J948" s="403">
        <v>0.81</v>
      </c>
      <c r="K948" s="403">
        <v>0</v>
      </c>
      <c r="L948" s="403">
        <v>0</v>
      </c>
      <c r="M948" s="403">
        <v>0</v>
      </c>
      <c r="N948" s="403">
        <v>0</v>
      </c>
      <c r="O948" s="403">
        <v>0</v>
      </c>
      <c r="P948" s="403">
        <v>0</v>
      </c>
      <c r="Q948" s="403">
        <v>0</v>
      </c>
      <c r="R948" s="403">
        <v>0</v>
      </c>
      <c r="S948" s="403">
        <v>0</v>
      </c>
      <c r="T948" s="403">
        <v>0</v>
      </c>
      <c r="U948" s="403">
        <v>0</v>
      </c>
      <c r="V948" s="403">
        <v>0</v>
      </c>
      <c r="W948" s="403">
        <v>0</v>
      </c>
      <c r="X948" s="403">
        <v>0</v>
      </c>
      <c r="Y948" s="403">
        <v>0</v>
      </c>
      <c r="Z948" s="403">
        <v>0</v>
      </c>
      <c r="AA948" s="403">
        <v>0</v>
      </c>
      <c r="AB948" s="403">
        <v>0</v>
      </c>
      <c r="AC948" s="403">
        <v>0</v>
      </c>
      <c r="AD948" s="404">
        <v>0.81</v>
      </c>
    </row>
    <row r="949" spans="1:30">
      <c r="C949" s="401" t="s">
        <v>401</v>
      </c>
      <c r="D949" s="403">
        <v>0</v>
      </c>
      <c r="E949" s="403">
        <v>0</v>
      </c>
      <c r="F949" s="403">
        <v>0</v>
      </c>
      <c r="G949" s="403">
        <v>0</v>
      </c>
      <c r="H949" s="403">
        <v>0</v>
      </c>
      <c r="I949" s="403">
        <v>0</v>
      </c>
      <c r="J949" s="403">
        <v>0</v>
      </c>
      <c r="K949" s="403">
        <v>0</v>
      </c>
      <c r="L949" s="403">
        <v>0.16</v>
      </c>
      <c r="M949" s="403">
        <v>0</v>
      </c>
      <c r="N949" s="403">
        <v>0</v>
      </c>
      <c r="O949" s="403">
        <v>0</v>
      </c>
      <c r="P949" s="403">
        <v>0</v>
      </c>
      <c r="Q949" s="403">
        <v>0</v>
      </c>
      <c r="R949" s="403">
        <v>0</v>
      </c>
      <c r="S949" s="403">
        <v>0</v>
      </c>
      <c r="T949" s="403">
        <v>0</v>
      </c>
      <c r="U949" s="403">
        <v>0</v>
      </c>
      <c r="V949" s="403">
        <v>0</v>
      </c>
      <c r="W949" s="403">
        <v>0.05</v>
      </c>
      <c r="X949" s="403">
        <v>0</v>
      </c>
      <c r="Y949" s="403">
        <v>0</v>
      </c>
      <c r="Z949" s="403">
        <v>0</v>
      </c>
      <c r="AA949" s="403">
        <v>0</v>
      </c>
      <c r="AB949" s="403">
        <v>0</v>
      </c>
      <c r="AC949" s="403">
        <v>0</v>
      </c>
      <c r="AD949" s="404">
        <v>0.21</v>
      </c>
    </row>
    <row r="950" spans="1:30">
      <c r="C950" s="401" t="s">
        <v>653</v>
      </c>
      <c r="D950" s="403">
        <v>0</v>
      </c>
      <c r="E950" s="403">
        <v>0</v>
      </c>
      <c r="F950" s="403">
        <v>0</v>
      </c>
      <c r="G950" s="403">
        <v>0</v>
      </c>
      <c r="H950" s="403">
        <v>0</v>
      </c>
      <c r="I950" s="403">
        <v>0</v>
      </c>
      <c r="J950" s="403">
        <v>0</v>
      </c>
      <c r="K950" s="403">
        <v>0</v>
      </c>
      <c r="L950" s="403">
        <v>0</v>
      </c>
      <c r="M950" s="403">
        <v>0</v>
      </c>
      <c r="N950" s="403">
        <v>0.33</v>
      </c>
      <c r="O950" s="403">
        <v>0</v>
      </c>
      <c r="P950" s="403">
        <v>0</v>
      </c>
      <c r="Q950" s="403">
        <v>0</v>
      </c>
      <c r="R950" s="403">
        <v>0</v>
      </c>
      <c r="S950" s="403">
        <v>0</v>
      </c>
      <c r="T950" s="403">
        <v>0</v>
      </c>
      <c r="U950" s="403">
        <v>0</v>
      </c>
      <c r="V950" s="403">
        <v>0</v>
      </c>
      <c r="W950" s="403">
        <v>0</v>
      </c>
      <c r="X950" s="403">
        <v>0</v>
      </c>
      <c r="Y950" s="403">
        <v>0</v>
      </c>
      <c r="Z950" s="403">
        <v>0</v>
      </c>
      <c r="AA950" s="403">
        <v>0</v>
      </c>
      <c r="AB950" s="403">
        <v>0</v>
      </c>
      <c r="AC950" s="403">
        <v>0</v>
      </c>
      <c r="AD950" s="404">
        <v>0.33</v>
      </c>
    </row>
    <row r="951" spans="1:30">
      <c r="C951" s="405" t="s">
        <v>38</v>
      </c>
      <c r="D951" s="404">
        <v>88</v>
      </c>
      <c r="E951" s="404">
        <v>186</v>
      </c>
      <c r="F951" s="404">
        <v>105.07</v>
      </c>
      <c r="G951" s="404">
        <v>152.69</v>
      </c>
      <c r="H951" s="404">
        <v>64.47</v>
      </c>
      <c r="I951" s="404">
        <v>109.34</v>
      </c>
      <c r="J951" s="404">
        <v>108.82</v>
      </c>
      <c r="K951" s="404">
        <v>81.39</v>
      </c>
      <c r="L951" s="404">
        <v>122.91</v>
      </c>
      <c r="M951" s="404">
        <v>130.37</v>
      </c>
      <c r="N951" s="404">
        <v>95.2</v>
      </c>
      <c r="O951" s="404">
        <v>60.16</v>
      </c>
      <c r="P951" s="404">
        <v>10.25</v>
      </c>
      <c r="Q951" s="404">
        <v>23.99</v>
      </c>
      <c r="R951" s="404">
        <v>16.93</v>
      </c>
      <c r="S951" s="404">
        <v>26.43</v>
      </c>
      <c r="T951" s="404">
        <v>54.5</v>
      </c>
      <c r="U951" s="404">
        <v>56.65</v>
      </c>
      <c r="V951" s="404">
        <v>16.86</v>
      </c>
      <c r="W951" s="404">
        <v>16.66</v>
      </c>
      <c r="X951" s="404">
        <v>18.82</v>
      </c>
      <c r="Y951" s="404">
        <v>7.73</v>
      </c>
      <c r="Z951" s="404">
        <v>3.83</v>
      </c>
      <c r="AA951" s="404">
        <v>3.74</v>
      </c>
      <c r="AB951" s="404">
        <v>3.51</v>
      </c>
      <c r="AC951" s="404">
        <v>8.09</v>
      </c>
      <c r="AD951" s="404">
        <v>1572.41</v>
      </c>
    </row>
    <row r="952" spans="1:30">
      <c r="D952" s="55">
        <f>D937+D938</f>
        <v>30</v>
      </c>
      <c r="E952" s="55">
        <f t="shared" ref="E952:AD952" si="43">E937+E938</f>
        <v>113</v>
      </c>
      <c r="F952" s="55">
        <f t="shared" si="43"/>
        <v>59.85</v>
      </c>
      <c r="G952" s="55">
        <f t="shared" si="43"/>
        <v>92.5</v>
      </c>
      <c r="H952" s="55">
        <f t="shared" si="43"/>
        <v>45.24</v>
      </c>
      <c r="I952" s="55">
        <f t="shared" si="43"/>
        <v>48.190000000000005</v>
      </c>
      <c r="J952" s="55">
        <f t="shared" si="43"/>
        <v>53.72</v>
      </c>
      <c r="K952" s="55">
        <f t="shared" si="43"/>
        <v>48.52</v>
      </c>
      <c r="L952" s="55">
        <f t="shared" si="43"/>
        <v>62.370000000000005</v>
      </c>
      <c r="M952" s="55">
        <f t="shared" si="43"/>
        <v>79.959999999999994</v>
      </c>
      <c r="N952" s="55">
        <f t="shared" si="43"/>
        <v>75.510000000000005</v>
      </c>
      <c r="O952" s="55">
        <f t="shared" si="43"/>
        <v>40.69</v>
      </c>
      <c r="P952" s="55">
        <f t="shared" si="43"/>
        <v>3.62</v>
      </c>
      <c r="Q952" s="55">
        <f t="shared" si="43"/>
        <v>3.4</v>
      </c>
      <c r="R952" s="55">
        <f t="shared" si="43"/>
        <v>5.38</v>
      </c>
      <c r="S952" s="55">
        <f t="shared" si="43"/>
        <v>5.15</v>
      </c>
      <c r="T952" s="55">
        <f t="shared" si="43"/>
        <v>32.86</v>
      </c>
      <c r="U952" s="55">
        <f t="shared" si="43"/>
        <v>40.510000000000005</v>
      </c>
      <c r="V952" s="55">
        <f t="shared" si="43"/>
        <v>10.129999999999999</v>
      </c>
      <c r="W952" s="55">
        <f t="shared" si="43"/>
        <v>4.79</v>
      </c>
      <c r="X952" s="55">
        <f t="shared" si="43"/>
        <v>11.36</v>
      </c>
      <c r="Y952" s="55">
        <f t="shared" si="43"/>
        <v>1.71</v>
      </c>
      <c r="Z952" s="55">
        <f t="shared" si="43"/>
        <v>1.1599999999999999</v>
      </c>
      <c r="AA952" s="55">
        <f t="shared" si="43"/>
        <v>1.17</v>
      </c>
      <c r="AB952" s="55">
        <f t="shared" si="43"/>
        <v>1.32</v>
      </c>
      <c r="AC952" s="55">
        <f t="shared" si="43"/>
        <v>4.75</v>
      </c>
      <c r="AD952" s="55">
        <f t="shared" si="43"/>
        <v>876.86</v>
      </c>
    </row>
    <row r="953" spans="1:30">
      <c r="D953" s="55">
        <f>D936+D942</f>
        <v>49</v>
      </c>
      <c r="E953" s="55">
        <f t="shared" ref="E953:AC953" si="44">E936+E942</f>
        <v>38</v>
      </c>
      <c r="F953" s="55">
        <f t="shared" si="44"/>
        <v>12.07</v>
      </c>
      <c r="G953" s="55">
        <f t="shared" si="44"/>
        <v>16.27</v>
      </c>
      <c r="H953" s="55">
        <f t="shared" si="44"/>
        <v>10.559999999999999</v>
      </c>
      <c r="I953" s="55">
        <f t="shared" si="44"/>
        <v>22.07</v>
      </c>
      <c r="J953" s="55">
        <f t="shared" si="44"/>
        <v>14.9</v>
      </c>
      <c r="K953" s="55">
        <f t="shared" si="44"/>
        <v>13.74</v>
      </c>
      <c r="L953" s="55">
        <f t="shared" si="44"/>
        <v>14.13</v>
      </c>
      <c r="M953" s="55">
        <f t="shared" si="44"/>
        <v>31.57</v>
      </c>
      <c r="N953" s="55">
        <f t="shared" si="44"/>
        <v>10.220000000000001</v>
      </c>
      <c r="O953" s="55">
        <f t="shared" si="44"/>
        <v>18.34</v>
      </c>
      <c r="P953" s="55">
        <f t="shared" si="44"/>
        <v>5.82</v>
      </c>
      <c r="Q953" s="55">
        <f t="shared" si="44"/>
        <v>4.88</v>
      </c>
      <c r="R953" s="55">
        <f t="shared" si="44"/>
        <v>1.52</v>
      </c>
      <c r="S953" s="55">
        <f t="shared" si="44"/>
        <v>9.14</v>
      </c>
      <c r="T953" s="55">
        <f t="shared" si="44"/>
        <v>14.11</v>
      </c>
      <c r="U953" s="55">
        <f t="shared" si="44"/>
        <v>11.67</v>
      </c>
      <c r="V953" s="55">
        <f t="shared" si="44"/>
        <v>5.09</v>
      </c>
      <c r="W953" s="55">
        <f t="shared" si="44"/>
        <v>10.97</v>
      </c>
      <c r="X953" s="55">
        <f t="shared" si="44"/>
        <v>7.12</v>
      </c>
      <c r="Y953" s="55">
        <f t="shared" si="44"/>
        <v>4.1399999999999997</v>
      </c>
      <c r="Z953" s="55">
        <f t="shared" si="44"/>
        <v>2.2799999999999998</v>
      </c>
      <c r="AA953" s="55">
        <f t="shared" si="44"/>
        <v>1.45</v>
      </c>
      <c r="AB953" s="55">
        <f t="shared" si="44"/>
        <v>2.12</v>
      </c>
      <c r="AC953" s="55">
        <f t="shared" si="44"/>
        <v>2.8</v>
      </c>
    </row>
    <row r="956" spans="1:30" ht="12.75">
      <c r="C956" s="418" t="s">
        <v>37</v>
      </c>
      <c r="D956" s="406">
        <v>202250</v>
      </c>
      <c r="E956" s="406">
        <v>202251</v>
      </c>
      <c r="F956" s="406">
        <v>202252</v>
      </c>
      <c r="G956" s="406">
        <v>202301</v>
      </c>
      <c r="H956" s="406">
        <v>202302</v>
      </c>
      <c r="I956" s="406">
        <v>202303</v>
      </c>
      <c r="J956" s="406">
        <v>202304</v>
      </c>
      <c r="K956" s="406">
        <v>202305</v>
      </c>
      <c r="L956" s="406">
        <v>202306</v>
      </c>
      <c r="M956" s="406">
        <v>202307</v>
      </c>
      <c r="N956" s="406">
        <v>202308</v>
      </c>
      <c r="O956" s="406">
        <v>202309</v>
      </c>
      <c r="P956" s="406">
        <v>202310</v>
      </c>
      <c r="Q956" s="406">
        <v>202311</v>
      </c>
      <c r="R956" s="406">
        <v>202312</v>
      </c>
      <c r="S956" s="406">
        <v>202313</v>
      </c>
      <c r="T956" s="406">
        <v>202314</v>
      </c>
      <c r="U956" s="406">
        <v>202315</v>
      </c>
      <c r="V956" s="406">
        <v>202316</v>
      </c>
      <c r="W956" s="406">
        <v>202317</v>
      </c>
      <c r="X956" s="406">
        <v>202318</v>
      </c>
      <c r="Y956" s="406">
        <v>202319</v>
      </c>
      <c r="Z956" s="406">
        <v>202320</v>
      </c>
      <c r="AA956" s="406">
        <v>202321</v>
      </c>
      <c r="AB956" s="406">
        <v>202322</v>
      </c>
      <c r="AC956" s="406">
        <v>202323</v>
      </c>
      <c r="AD956" s="418" t="s">
        <v>38</v>
      </c>
    </row>
    <row r="957" spans="1:30" ht="12.75">
      <c r="A957" s="113">
        <v>44574</v>
      </c>
      <c r="C957" s="419"/>
      <c r="D957" s="112">
        <v>44933</v>
      </c>
      <c r="E957" s="112">
        <v>44940</v>
      </c>
      <c r="F957" s="112">
        <v>44947</v>
      </c>
      <c r="G957" s="112">
        <v>44954</v>
      </c>
      <c r="H957" s="112">
        <v>44961</v>
      </c>
      <c r="I957" s="112">
        <v>44968</v>
      </c>
      <c r="J957" s="112">
        <v>44975</v>
      </c>
      <c r="K957" s="112">
        <v>44982</v>
      </c>
      <c r="L957" s="112">
        <v>44989</v>
      </c>
      <c r="M957" s="112">
        <v>44996</v>
      </c>
      <c r="N957" s="112">
        <v>45003</v>
      </c>
      <c r="O957" s="112">
        <v>45010</v>
      </c>
      <c r="P957" s="112">
        <v>45017</v>
      </c>
      <c r="Q957" s="112">
        <v>45024</v>
      </c>
      <c r="R957" s="112">
        <v>45031</v>
      </c>
      <c r="S957" s="112">
        <v>45038</v>
      </c>
      <c r="T957" s="112">
        <v>45045</v>
      </c>
      <c r="U957" s="112">
        <v>45052</v>
      </c>
      <c r="V957" s="112">
        <v>45059</v>
      </c>
      <c r="W957" s="112">
        <v>45066</v>
      </c>
      <c r="X957" s="112">
        <v>45073</v>
      </c>
      <c r="Y957" s="112">
        <v>45080</v>
      </c>
      <c r="Z957" s="112">
        <v>45087</v>
      </c>
      <c r="AA957" s="112">
        <v>45094</v>
      </c>
      <c r="AB957" s="112">
        <v>45101</v>
      </c>
      <c r="AC957" s="112">
        <v>45108</v>
      </c>
      <c r="AD957" s="419"/>
    </row>
    <row r="958" spans="1:30">
      <c r="C958" s="81" t="s">
        <v>338</v>
      </c>
      <c r="D958" s="85">
        <v>48</v>
      </c>
      <c r="E958" s="85">
        <v>47</v>
      </c>
      <c r="F958" s="85">
        <v>57</v>
      </c>
      <c r="G958" s="85">
        <v>41.44</v>
      </c>
      <c r="H958" s="85">
        <v>61.54</v>
      </c>
      <c r="I958" s="85">
        <v>31.64</v>
      </c>
      <c r="J958" s="85">
        <v>62.34</v>
      </c>
      <c r="K958" s="85">
        <v>27.32</v>
      </c>
      <c r="L958" s="82">
        <v>3.96</v>
      </c>
      <c r="M958" s="82">
        <v>3.13</v>
      </c>
      <c r="N958" s="82">
        <v>11.9</v>
      </c>
      <c r="O958" s="82">
        <v>37.74</v>
      </c>
      <c r="P958" s="82">
        <v>42.46</v>
      </c>
      <c r="Q958" s="82">
        <v>29.58</v>
      </c>
      <c r="R958" s="82">
        <v>19.899999999999999</v>
      </c>
      <c r="S958" s="82">
        <v>49.33</v>
      </c>
      <c r="T958" s="82">
        <v>26.05</v>
      </c>
      <c r="U958" s="82">
        <v>24.68</v>
      </c>
      <c r="V958" s="82">
        <v>0.94</v>
      </c>
      <c r="W958" s="82">
        <v>2.41</v>
      </c>
      <c r="X958" s="82">
        <v>2.2200000000000002</v>
      </c>
      <c r="Y958" s="82">
        <v>4.49</v>
      </c>
      <c r="Z958" s="82">
        <v>0.03</v>
      </c>
      <c r="AA958" s="82">
        <v>0</v>
      </c>
      <c r="AB958" s="82">
        <v>0</v>
      </c>
      <c r="AC958" s="82">
        <v>2.82</v>
      </c>
      <c r="AD958" s="83">
        <v>637.92999999999995</v>
      </c>
    </row>
    <row r="959" spans="1:30">
      <c r="C959" s="81" t="s">
        <v>34</v>
      </c>
      <c r="D959" s="85">
        <v>8</v>
      </c>
      <c r="E959" s="85">
        <v>30</v>
      </c>
      <c r="F959" s="85">
        <v>21</v>
      </c>
      <c r="G959" s="85">
        <v>4.21</v>
      </c>
      <c r="H959" s="85">
        <v>10.25</v>
      </c>
      <c r="I959" s="85">
        <v>15.34</v>
      </c>
      <c r="J959" s="85">
        <v>38.74</v>
      </c>
      <c r="K959" s="82">
        <v>2.4</v>
      </c>
      <c r="L959" s="82">
        <v>5.68</v>
      </c>
      <c r="M959" s="82">
        <v>4.5199999999999996</v>
      </c>
      <c r="N959" s="82">
        <v>15.63</v>
      </c>
      <c r="O959" s="82">
        <v>32.369999999999997</v>
      </c>
      <c r="P959" s="82">
        <v>21.58</v>
      </c>
      <c r="Q959" s="82">
        <v>11.13</v>
      </c>
      <c r="R959" s="82">
        <v>21.83</v>
      </c>
      <c r="S959" s="82">
        <v>20.84</v>
      </c>
      <c r="T959" s="82">
        <v>13.23</v>
      </c>
      <c r="U959" s="82">
        <v>8.86</v>
      </c>
      <c r="V959" s="82">
        <v>7.76</v>
      </c>
      <c r="W959" s="82">
        <v>3.8</v>
      </c>
      <c r="X959" s="82">
        <v>8.41</v>
      </c>
      <c r="Y959" s="82">
        <v>4.46</v>
      </c>
      <c r="Z959" s="82">
        <v>3.36</v>
      </c>
      <c r="AA959" s="82">
        <v>2.21</v>
      </c>
      <c r="AB959" s="82">
        <v>2.72</v>
      </c>
      <c r="AC959" s="82">
        <v>3.14</v>
      </c>
      <c r="AD959" s="83">
        <v>321.47000000000003</v>
      </c>
    </row>
    <row r="960" spans="1:30">
      <c r="C960" s="81" t="s">
        <v>470</v>
      </c>
      <c r="D960" s="85">
        <v>2</v>
      </c>
      <c r="E960" s="85">
        <v>10</v>
      </c>
      <c r="F960" s="85">
        <v>11</v>
      </c>
      <c r="G960" s="85">
        <v>6</v>
      </c>
      <c r="H960" s="85">
        <v>3.43</v>
      </c>
      <c r="I960" s="85">
        <v>2.21</v>
      </c>
      <c r="J960" s="82">
        <v>0.27</v>
      </c>
      <c r="K960" s="82">
        <v>0.53</v>
      </c>
      <c r="L960" s="82">
        <v>0</v>
      </c>
      <c r="M960" s="82">
        <v>0</v>
      </c>
      <c r="N960" s="82">
        <v>0</v>
      </c>
      <c r="O960" s="82">
        <v>0</v>
      </c>
      <c r="P960" s="82">
        <v>0</v>
      </c>
      <c r="Q960" s="82">
        <v>0</v>
      </c>
      <c r="R960" s="82">
        <v>0.18</v>
      </c>
      <c r="S960" s="82">
        <v>0.42</v>
      </c>
      <c r="T960" s="82">
        <v>0</v>
      </c>
      <c r="U960" s="82">
        <v>0</v>
      </c>
      <c r="V960" s="82">
        <v>0</v>
      </c>
      <c r="W960" s="82">
        <v>0.13</v>
      </c>
      <c r="X960" s="82">
        <v>0</v>
      </c>
      <c r="Y960" s="82">
        <v>0.18</v>
      </c>
      <c r="Z960" s="82">
        <v>0</v>
      </c>
      <c r="AA960" s="82">
        <v>0</v>
      </c>
      <c r="AB960" s="82">
        <v>0</v>
      </c>
      <c r="AC960" s="82">
        <v>0</v>
      </c>
      <c r="AD960" s="83">
        <v>36.35</v>
      </c>
    </row>
    <row r="961" spans="3:30">
      <c r="C961" s="81" t="s">
        <v>40</v>
      </c>
      <c r="D961" s="85">
        <v>1</v>
      </c>
      <c r="E961" s="82">
        <v>0</v>
      </c>
      <c r="F961" s="85">
        <v>53</v>
      </c>
      <c r="G961" s="85">
        <v>33.03</v>
      </c>
      <c r="H961" s="85">
        <v>95.52</v>
      </c>
      <c r="I961" s="85">
        <v>8.1199999999999992</v>
      </c>
      <c r="J961" s="85">
        <v>4.41</v>
      </c>
      <c r="K961" s="82">
        <v>1.29</v>
      </c>
      <c r="L961" s="82">
        <v>28.23</v>
      </c>
      <c r="M961" s="82">
        <v>15.9</v>
      </c>
      <c r="N961" s="82">
        <v>8.7899999999999991</v>
      </c>
      <c r="O961" s="82">
        <v>17.43</v>
      </c>
      <c r="P961" s="82">
        <v>21.88</v>
      </c>
      <c r="Q961" s="82">
        <v>11.01</v>
      </c>
      <c r="R961" s="82">
        <v>7.31</v>
      </c>
      <c r="S961" s="82">
        <v>1.43</v>
      </c>
      <c r="T961" s="82">
        <v>5.61</v>
      </c>
      <c r="U961" s="82">
        <v>2.04</v>
      </c>
      <c r="V961" s="82">
        <v>1.18</v>
      </c>
      <c r="W961" s="82">
        <v>0.77</v>
      </c>
      <c r="X961" s="82">
        <v>0.8</v>
      </c>
      <c r="Y961" s="82">
        <v>0.6</v>
      </c>
      <c r="Z961" s="82">
        <v>0.38</v>
      </c>
      <c r="AA961" s="82">
        <v>3.87</v>
      </c>
      <c r="AB961" s="82">
        <v>0.11</v>
      </c>
      <c r="AC961" s="82">
        <v>0.78</v>
      </c>
      <c r="AD961" s="83">
        <v>324.5</v>
      </c>
    </row>
    <row r="962" spans="3:30">
      <c r="C962" s="81" t="s">
        <v>42</v>
      </c>
      <c r="D962" s="85">
        <v>1</v>
      </c>
      <c r="E962" s="82">
        <v>0</v>
      </c>
      <c r="F962" s="82">
        <v>0</v>
      </c>
      <c r="G962" s="85">
        <v>1.01</v>
      </c>
      <c r="H962" s="85">
        <v>1</v>
      </c>
      <c r="I962" s="85">
        <v>2.0699999999999998</v>
      </c>
      <c r="J962" s="82">
        <v>0</v>
      </c>
      <c r="K962" s="82">
        <v>0</v>
      </c>
      <c r="L962" s="82">
        <v>0</v>
      </c>
      <c r="M962" s="82">
        <v>0</v>
      </c>
      <c r="N962" s="82">
        <v>0</v>
      </c>
      <c r="O962" s="82">
        <v>0.59</v>
      </c>
      <c r="P962" s="82">
        <v>0.41</v>
      </c>
      <c r="Q962" s="82">
        <v>0.71</v>
      </c>
      <c r="R962" s="82">
        <v>0</v>
      </c>
      <c r="S962" s="82">
        <v>0</v>
      </c>
      <c r="T962" s="82">
        <v>0.13</v>
      </c>
      <c r="U962" s="82">
        <v>0</v>
      </c>
      <c r="V962" s="82">
        <v>0</v>
      </c>
      <c r="W962" s="82">
        <v>0</v>
      </c>
      <c r="X962" s="82">
        <v>0</v>
      </c>
      <c r="Y962" s="82">
        <v>0</v>
      </c>
      <c r="Z962" s="82">
        <v>0</v>
      </c>
      <c r="AA962" s="82">
        <v>0</v>
      </c>
      <c r="AB962" s="82">
        <v>0</v>
      </c>
      <c r="AC962" s="82">
        <v>0</v>
      </c>
      <c r="AD962" s="83">
        <v>6.93</v>
      </c>
    </row>
    <row r="963" spans="3:30">
      <c r="C963" s="81" t="s">
        <v>41</v>
      </c>
      <c r="D963" s="82">
        <v>0</v>
      </c>
      <c r="E963" s="85">
        <v>1</v>
      </c>
      <c r="F963" s="85">
        <v>4</v>
      </c>
      <c r="G963" s="82">
        <v>0</v>
      </c>
      <c r="H963" s="85">
        <v>1.02</v>
      </c>
      <c r="I963" s="85">
        <v>3.92</v>
      </c>
      <c r="J963" s="82">
        <v>0</v>
      </c>
      <c r="K963" s="82">
        <v>0</v>
      </c>
      <c r="L963" s="82">
        <v>0</v>
      </c>
      <c r="M963" s="82">
        <v>1.02</v>
      </c>
      <c r="N963" s="82">
        <v>1.81</v>
      </c>
      <c r="O963" s="82">
        <v>1.48</v>
      </c>
      <c r="P963" s="82">
        <v>3.06</v>
      </c>
      <c r="Q963" s="82">
        <v>4.83</v>
      </c>
      <c r="R963" s="82">
        <v>1.25</v>
      </c>
      <c r="S963" s="82">
        <v>2.12</v>
      </c>
      <c r="T963" s="82">
        <v>0.41</v>
      </c>
      <c r="U963" s="82">
        <v>1.1200000000000001</v>
      </c>
      <c r="V963" s="82">
        <v>0</v>
      </c>
      <c r="W963" s="82">
        <v>0.02</v>
      </c>
      <c r="X963" s="82">
        <v>0</v>
      </c>
      <c r="Y963" s="82">
        <v>0</v>
      </c>
      <c r="Z963" s="82">
        <v>0</v>
      </c>
      <c r="AA963" s="82">
        <v>0</v>
      </c>
      <c r="AB963" s="82">
        <v>0</v>
      </c>
      <c r="AC963" s="82">
        <v>0</v>
      </c>
      <c r="AD963" s="83">
        <v>27.06</v>
      </c>
    </row>
    <row r="964" spans="3:30">
      <c r="C964" s="81" t="s">
        <v>400</v>
      </c>
      <c r="D964" s="82">
        <v>0</v>
      </c>
      <c r="E964" s="82">
        <v>0</v>
      </c>
      <c r="F964" s="85">
        <v>1</v>
      </c>
      <c r="G964" s="82">
        <v>0</v>
      </c>
      <c r="H964" s="82">
        <v>0</v>
      </c>
      <c r="I964" s="82">
        <v>0</v>
      </c>
      <c r="J964" s="82">
        <v>2.12</v>
      </c>
      <c r="K964" s="82">
        <v>0</v>
      </c>
      <c r="L964" s="82">
        <v>0</v>
      </c>
      <c r="M964" s="82">
        <v>0</v>
      </c>
      <c r="N964" s="82">
        <v>0</v>
      </c>
      <c r="O964" s="82">
        <v>0</v>
      </c>
      <c r="P964" s="82">
        <v>0</v>
      </c>
      <c r="Q964" s="82">
        <v>0</v>
      </c>
      <c r="R964" s="82">
        <v>1.99</v>
      </c>
      <c r="S964" s="82">
        <v>0</v>
      </c>
      <c r="T964" s="82">
        <v>0</v>
      </c>
      <c r="U964" s="82">
        <v>0</v>
      </c>
      <c r="V964" s="82">
        <v>0</v>
      </c>
      <c r="W964" s="82">
        <v>0</v>
      </c>
      <c r="X964" s="82">
        <v>0</v>
      </c>
      <c r="Y964" s="82">
        <v>0</v>
      </c>
      <c r="Z964" s="82">
        <v>0</v>
      </c>
      <c r="AA964" s="82">
        <v>0</v>
      </c>
      <c r="AB964" s="82">
        <v>0</v>
      </c>
      <c r="AC964" s="82">
        <v>0</v>
      </c>
      <c r="AD964" s="83">
        <v>5.1100000000000003</v>
      </c>
    </row>
    <row r="965" spans="3:30">
      <c r="C965" s="81" t="s">
        <v>498</v>
      </c>
      <c r="D965" s="82">
        <v>0</v>
      </c>
      <c r="E965" s="82">
        <v>0</v>
      </c>
      <c r="F965" s="82">
        <v>0</v>
      </c>
      <c r="G965" s="82">
        <v>0</v>
      </c>
      <c r="H965" s="82">
        <v>0</v>
      </c>
      <c r="I965" s="82">
        <v>0</v>
      </c>
      <c r="J965" s="82">
        <v>1.25</v>
      </c>
      <c r="K965" s="82">
        <v>0</v>
      </c>
      <c r="L965" s="82">
        <v>0</v>
      </c>
      <c r="M965" s="82">
        <v>0</v>
      </c>
      <c r="N965" s="82">
        <v>0</v>
      </c>
      <c r="O965" s="82">
        <v>0.55000000000000004</v>
      </c>
      <c r="P965" s="82">
        <v>0.05</v>
      </c>
      <c r="Q965" s="82">
        <v>0</v>
      </c>
      <c r="R965" s="82">
        <v>0</v>
      </c>
      <c r="S965" s="82">
        <v>0</v>
      </c>
      <c r="T965" s="82">
        <v>0</v>
      </c>
      <c r="U965" s="82">
        <v>0</v>
      </c>
      <c r="V965" s="82">
        <v>0</v>
      </c>
      <c r="W965" s="82">
        <v>0</v>
      </c>
      <c r="X965" s="82">
        <v>0</v>
      </c>
      <c r="Y965" s="82">
        <v>0</v>
      </c>
      <c r="Z965" s="82">
        <v>0</v>
      </c>
      <c r="AA965" s="82">
        <v>0</v>
      </c>
      <c r="AB965" s="82">
        <v>0</v>
      </c>
      <c r="AC965" s="82">
        <v>0</v>
      </c>
      <c r="AD965" s="83">
        <v>1.85</v>
      </c>
    </row>
    <row r="966" spans="3:30">
      <c r="C966" s="81" t="s">
        <v>497</v>
      </c>
      <c r="D966" s="82">
        <v>0</v>
      </c>
      <c r="E966" s="82">
        <v>0</v>
      </c>
      <c r="F966" s="82">
        <v>0</v>
      </c>
      <c r="G966" s="82">
        <v>0</v>
      </c>
      <c r="H966" s="82">
        <v>0</v>
      </c>
      <c r="I966" s="82">
        <v>0</v>
      </c>
      <c r="J966" s="82">
        <v>0</v>
      </c>
      <c r="K966" s="82">
        <v>0</v>
      </c>
      <c r="L966" s="82">
        <v>0</v>
      </c>
      <c r="M966" s="82">
        <v>0</v>
      </c>
      <c r="N966" s="82">
        <v>0</v>
      </c>
      <c r="O966" s="82">
        <v>2.62</v>
      </c>
      <c r="P966" s="82">
        <v>0.18</v>
      </c>
      <c r="Q966" s="82">
        <v>0</v>
      </c>
      <c r="R966" s="82">
        <v>0</v>
      </c>
      <c r="S966" s="82">
        <v>0</v>
      </c>
      <c r="T966" s="82">
        <v>0</v>
      </c>
      <c r="U966" s="82">
        <v>0</v>
      </c>
      <c r="V966" s="82">
        <v>0</v>
      </c>
      <c r="W966" s="82">
        <v>0</v>
      </c>
      <c r="X966" s="82">
        <v>0</v>
      </c>
      <c r="Y966" s="82">
        <v>0</v>
      </c>
      <c r="Z966" s="82">
        <v>0</v>
      </c>
      <c r="AA966" s="82">
        <v>0</v>
      </c>
      <c r="AB966" s="82">
        <v>0</v>
      </c>
      <c r="AC966" s="82">
        <v>0</v>
      </c>
      <c r="AD966" s="83">
        <v>2.8</v>
      </c>
    </row>
    <row r="967" spans="3:30">
      <c r="C967" s="81" t="s">
        <v>402</v>
      </c>
      <c r="D967" s="82">
        <v>0</v>
      </c>
      <c r="E967" s="82">
        <v>0</v>
      </c>
      <c r="F967" s="82">
        <v>0</v>
      </c>
      <c r="G967" s="82">
        <v>0.23</v>
      </c>
      <c r="H967" s="82">
        <v>0</v>
      </c>
      <c r="I967" s="82">
        <v>0</v>
      </c>
      <c r="J967" s="82">
        <v>0</v>
      </c>
      <c r="K967" s="82">
        <v>0</v>
      </c>
      <c r="L967" s="82">
        <v>0</v>
      </c>
      <c r="M967" s="82">
        <v>0</v>
      </c>
      <c r="N967" s="82">
        <v>0</v>
      </c>
      <c r="O967" s="82">
        <v>0</v>
      </c>
      <c r="P967" s="82">
        <v>0</v>
      </c>
      <c r="Q967" s="82">
        <v>0</v>
      </c>
      <c r="R967" s="82">
        <v>0.11</v>
      </c>
      <c r="S967" s="82">
        <v>0</v>
      </c>
      <c r="T967" s="82">
        <v>0</v>
      </c>
      <c r="U967" s="82">
        <v>0</v>
      </c>
      <c r="V967" s="82">
        <v>0</v>
      </c>
      <c r="W967" s="82">
        <v>0</v>
      </c>
      <c r="X967" s="82">
        <v>0</v>
      </c>
      <c r="Y967" s="82">
        <v>0</v>
      </c>
      <c r="Z967" s="82">
        <v>0</v>
      </c>
      <c r="AA967" s="82">
        <v>0</v>
      </c>
      <c r="AB967" s="82">
        <v>0</v>
      </c>
      <c r="AC967" s="82">
        <v>0</v>
      </c>
      <c r="AD967" s="83">
        <v>0.34</v>
      </c>
    </row>
    <row r="968" spans="3:30">
      <c r="C968" s="81" t="s">
        <v>652</v>
      </c>
      <c r="D968" s="82">
        <v>0</v>
      </c>
      <c r="E968" s="82">
        <v>0</v>
      </c>
      <c r="F968" s="82">
        <v>0</v>
      </c>
      <c r="G968" s="82">
        <v>0.28999999999999998</v>
      </c>
      <c r="H968" s="82">
        <v>0.04</v>
      </c>
      <c r="I968" s="82">
        <v>0.02</v>
      </c>
      <c r="J968" s="82">
        <v>0.08</v>
      </c>
      <c r="K968" s="82">
        <v>0.28000000000000003</v>
      </c>
      <c r="L968" s="82">
        <v>0.84</v>
      </c>
      <c r="M968" s="82">
        <v>0.33</v>
      </c>
      <c r="N968" s="82">
        <v>0.93</v>
      </c>
      <c r="O968" s="82">
        <v>0</v>
      </c>
      <c r="P968" s="82">
        <v>0.73</v>
      </c>
      <c r="Q968" s="82">
        <v>0.94</v>
      </c>
      <c r="R968" s="82">
        <v>0</v>
      </c>
      <c r="S968" s="82">
        <v>0</v>
      </c>
      <c r="T968" s="82">
        <v>0</v>
      </c>
      <c r="U968" s="82">
        <v>0</v>
      </c>
      <c r="V968" s="82">
        <v>0.38</v>
      </c>
      <c r="W968" s="82">
        <v>0.03</v>
      </c>
      <c r="X968" s="82">
        <v>0</v>
      </c>
      <c r="Y968" s="82">
        <v>0</v>
      </c>
      <c r="Z968" s="82">
        <v>0</v>
      </c>
      <c r="AA968" s="82">
        <v>0</v>
      </c>
      <c r="AB968" s="82">
        <v>0</v>
      </c>
      <c r="AC968" s="82">
        <v>0</v>
      </c>
      <c r="AD968" s="83">
        <v>4.88</v>
      </c>
    </row>
    <row r="969" spans="3:30">
      <c r="C969" s="81" t="s">
        <v>410</v>
      </c>
      <c r="D969" s="82">
        <v>0</v>
      </c>
      <c r="E969" s="82">
        <v>0</v>
      </c>
      <c r="F969" s="82">
        <v>0</v>
      </c>
      <c r="G969" s="82">
        <v>0</v>
      </c>
      <c r="H969" s="85">
        <v>1.03</v>
      </c>
      <c r="I969" s="82">
        <v>0</v>
      </c>
      <c r="J969" s="85">
        <v>1.01</v>
      </c>
      <c r="K969" s="82">
        <v>0</v>
      </c>
      <c r="L969" s="82">
        <v>0</v>
      </c>
      <c r="M969" s="82">
        <v>0</v>
      </c>
      <c r="N969" s="82">
        <v>0.03</v>
      </c>
      <c r="O969" s="82">
        <v>0</v>
      </c>
      <c r="P969" s="82">
        <v>0</v>
      </c>
      <c r="Q969" s="82">
        <v>0</v>
      </c>
      <c r="R969" s="82">
        <v>0</v>
      </c>
      <c r="S969" s="82">
        <v>0</v>
      </c>
      <c r="T969" s="82">
        <v>0</v>
      </c>
      <c r="U969" s="82">
        <v>0</v>
      </c>
      <c r="V969" s="82">
        <v>0.01</v>
      </c>
      <c r="W969" s="82">
        <v>0</v>
      </c>
      <c r="X969" s="82">
        <v>0</v>
      </c>
      <c r="Y969" s="82">
        <v>0</v>
      </c>
      <c r="Z969" s="82">
        <v>0</v>
      </c>
      <c r="AA969" s="82">
        <v>0</v>
      </c>
      <c r="AB969" s="82">
        <v>0</v>
      </c>
      <c r="AC969" s="82">
        <v>0</v>
      </c>
      <c r="AD969" s="83">
        <v>2.09</v>
      </c>
    </row>
    <row r="970" spans="3:30">
      <c r="C970" s="81" t="s">
        <v>401</v>
      </c>
      <c r="D970" s="82">
        <v>0</v>
      </c>
      <c r="E970" s="82">
        <v>0</v>
      </c>
      <c r="F970" s="82">
        <v>0</v>
      </c>
      <c r="G970" s="82">
        <v>0.16</v>
      </c>
      <c r="H970" s="82">
        <v>0</v>
      </c>
      <c r="I970" s="82">
        <v>0</v>
      </c>
      <c r="J970" s="82">
        <v>0</v>
      </c>
      <c r="K970" s="82">
        <v>0</v>
      </c>
      <c r="L970" s="82">
        <v>0</v>
      </c>
      <c r="M970" s="82">
        <v>0</v>
      </c>
      <c r="N970" s="82">
        <v>0</v>
      </c>
      <c r="O970" s="82">
        <v>0</v>
      </c>
      <c r="P970" s="82">
        <v>0</v>
      </c>
      <c r="Q970" s="82">
        <v>0</v>
      </c>
      <c r="R970" s="82">
        <v>0.01</v>
      </c>
      <c r="S970" s="82">
        <v>0</v>
      </c>
      <c r="T970" s="82">
        <v>0</v>
      </c>
      <c r="U970" s="82">
        <v>0</v>
      </c>
      <c r="V970" s="82">
        <v>0</v>
      </c>
      <c r="W970" s="82">
        <v>0</v>
      </c>
      <c r="X970" s="82">
        <v>0</v>
      </c>
      <c r="Y970" s="82">
        <v>0</v>
      </c>
      <c r="Z970" s="82">
        <v>0</v>
      </c>
      <c r="AA970" s="82">
        <v>0</v>
      </c>
      <c r="AB970" s="82">
        <v>0</v>
      </c>
      <c r="AC970" s="82">
        <v>0</v>
      </c>
      <c r="AD970" s="83">
        <v>0.17</v>
      </c>
    </row>
    <row r="971" spans="3:30">
      <c r="C971" s="81" t="s">
        <v>653</v>
      </c>
      <c r="D971" s="82">
        <v>0</v>
      </c>
      <c r="E971" s="82">
        <v>0</v>
      </c>
      <c r="F971" s="82">
        <v>0</v>
      </c>
      <c r="G971" s="82">
        <v>0</v>
      </c>
      <c r="H971" s="82">
        <v>0</v>
      </c>
      <c r="I971" s="82">
        <v>0.33</v>
      </c>
      <c r="J971" s="82">
        <v>0</v>
      </c>
      <c r="K971" s="82">
        <v>0</v>
      </c>
      <c r="L971" s="82">
        <v>0</v>
      </c>
      <c r="M971" s="82">
        <v>0</v>
      </c>
      <c r="N971" s="82">
        <v>0</v>
      </c>
      <c r="O971" s="82">
        <v>0</v>
      </c>
      <c r="P971" s="82">
        <v>0</v>
      </c>
      <c r="Q971" s="82">
        <v>0</v>
      </c>
      <c r="R971" s="82">
        <v>0</v>
      </c>
      <c r="S971" s="82">
        <v>0</v>
      </c>
      <c r="T971" s="82">
        <v>0</v>
      </c>
      <c r="U971" s="82">
        <v>0</v>
      </c>
      <c r="V971" s="82">
        <v>0</v>
      </c>
      <c r="W971" s="82">
        <v>0</v>
      </c>
      <c r="X971" s="82">
        <v>0</v>
      </c>
      <c r="Y971" s="82">
        <v>0</v>
      </c>
      <c r="Z971" s="82">
        <v>0</v>
      </c>
      <c r="AA971" s="82">
        <v>0</v>
      </c>
      <c r="AB971" s="82">
        <v>0</v>
      </c>
      <c r="AC971" s="82">
        <v>0</v>
      </c>
      <c r="AD971" s="83">
        <v>0.33</v>
      </c>
    </row>
    <row r="972" spans="3:30">
      <c r="C972" s="84" t="s">
        <v>38</v>
      </c>
      <c r="D972" s="83">
        <v>60</v>
      </c>
      <c r="E972" s="83">
        <v>88</v>
      </c>
      <c r="F972" s="83">
        <v>147</v>
      </c>
      <c r="G972" s="83">
        <v>86.37</v>
      </c>
      <c r="H972" s="83">
        <v>173.83</v>
      </c>
      <c r="I972" s="83">
        <v>63.64</v>
      </c>
      <c r="J972" s="83">
        <v>110.22</v>
      </c>
      <c r="K972" s="83">
        <v>31.82</v>
      </c>
      <c r="L972" s="83">
        <v>38.72</v>
      </c>
      <c r="M972" s="83">
        <v>24.91</v>
      </c>
      <c r="N972" s="83">
        <v>39.08</v>
      </c>
      <c r="O972" s="83">
        <v>92.78</v>
      </c>
      <c r="P972" s="83">
        <v>90.34</v>
      </c>
      <c r="Q972" s="83">
        <v>58.2</v>
      </c>
      <c r="R972" s="83">
        <v>52.58</v>
      </c>
      <c r="S972" s="83">
        <v>74.150000000000006</v>
      </c>
      <c r="T972" s="83">
        <v>45.44</v>
      </c>
      <c r="U972" s="83">
        <v>36.700000000000003</v>
      </c>
      <c r="V972" s="83">
        <v>10.26</v>
      </c>
      <c r="W972" s="83">
        <v>7.16</v>
      </c>
      <c r="X972" s="83">
        <v>11.43</v>
      </c>
      <c r="Y972" s="83">
        <v>9.73</v>
      </c>
      <c r="Z972" s="83">
        <v>3.77</v>
      </c>
      <c r="AA972" s="83">
        <v>6.08</v>
      </c>
      <c r="AB972" s="83">
        <v>2.84</v>
      </c>
      <c r="AC972" s="83">
        <v>6.75</v>
      </c>
      <c r="AD972" s="83">
        <v>1371.8</v>
      </c>
    </row>
    <row r="974" spans="3:30">
      <c r="D974" s="55">
        <f>D958+D960</f>
        <v>50</v>
      </c>
      <c r="E974" s="55">
        <f t="shared" ref="E974:AC974" si="45">E958+E960</f>
        <v>57</v>
      </c>
      <c r="F974" s="55">
        <f t="shared" si="45"/>
        <v>68</v>
      </c>
      <c r="G974" s="55">
        <f t="shared" si="45"/>
        <v>47.44</v>
      </c>
      <c r="H974" s="55">
        <f t="shared" si="45"/>
        <v>64.97</v>
      </c>
      <c r="I974" s="55">
        <f t="shared" si="45"/>
        <v>33.85</v>
      </c>
      <c r="J974" s="55">
        <f t="shared" si="45"/>
        <v>62.610000000000007</v>
      </c>
      <c r="K974" s="55">
        <f t="shared" si="45"/>
        <v>27.85</v>
      </c>
      <c r="L974" s="55">
        <f t="shared" si="45"/>
        <v>3.96</v>
      </c>
      <c r="M974" s="55">
        <f t="shared" si="45"/>
        <v>3.13</v>
      </c>
      <c r="N974" s="55">
        <f t="shared" si="45"/>
        <v>11.9</v>
      </c>
      <c r="O974" s="55">
        <f t="shared" si="45"/>
        <v>37.74</v>
      </c>
      <c r="P974" s="55">
        <f t="shared" si="45"/>
        <v>42.46</v>
      </c>
      <c r="Q974" s="55">
        <f t="shared" si="45"/>
        <v>29.58</v>
      </c>
      <c r="R974" s="55">
        <f t="shared" si="45"/>
        <v>20.079999999999998</v>
      </c>
      <c r="S974" s="55">
        <f t="shared" si="45"/>
        <v>49.75</v>
      </c>
      <c r="T974" s="55">
        <f t="shared" si="45"/>
        <v>26.05</v>
      </c>
      <c r="U974" s="55">
        <f t="shared" si="45"/>
        <v>24.68</v>
      </c>
      <c r="V974" s="55">
        <f t="shared" si="45"/>
        <v>0.94</v>
      </c>
      <c r="W974" s="55">
        <f t="shared" si="45"/>
        <v>2.54</v>
      </c>
      <c r="X974" s="55">
        <f t="shared" si="45"/>
        <v>2.2200000000000002</v>
      </c>
      <c r="Y974" s="55">
        <f t="shared" si="45"/>
        <v>4.67</v>
      </c>
      <c r="Z974" s="55">
        <f t="shared" si="45"/>
        <v>0.03</v>
      </c>
      <c r="AA974" s="55">
        <f t="shared" si="45"/>
        <v>0</v>
      </c>
      <c r="AB974" s="55">
        <f t="shared" si="45"/>
        <v>0</v>
      </c>
      <c r="AC974" s="55">
        <f t="shared" si="45"/>
        <v>2.82</v>
      </c>
    </row>
    <row r="975" spans="3:30">
      <c r="D975" s="55">
        <f>D959+D969</f>
        <v>8</v>
      </c>
      <c r="E975" s="55">
        <f t="shared" ref="E975:AC975" si="46">E959+E969</f>
        <v>30</v>
      </c>
      <c r="F975" s="55">
        <f t="shared" si="46"/>
        <v>21</v>
      </c>
      <c r="G975" s="55">
        <f t="shared" si="46"/>
        <v>4.21</v>
      </c>
      <c r="H975" s="55">
        <f t="shared" si="46"/>
        <v>11.28</v>
      </c>
      <c r="I975" s="55">
        <f t="shared" si="46"/>
        <v>15.34</v>
      </c>
      <c r="J975" s="55">
        <f t="shared" si="46"/>
        <v>39.75</v>
      </c>
      <c r="K975" s="55">
        <f t="shared" si="46"/>
        <v>2.4</v>
      </c>
      <c r="L975" s="55">
        <f t="shared" si="46"/>
        <v>5.68</v>
      </c>
      <c r="M975" s="55">
        <f t="shared" si="46"/>
        <v>4.5199999999999996</v>
      </c>
      <c r="N975" s="55">
        <f t="shared" si="46"/>
        <v>15.66</v>
      </c>
      <c r="O975" s="55">
        <f t="shared" si="46"/>
        <v>32.369999999999997</v>
      </c>
      <c r="P975" s="55">
        <f t="shared" si="46"/>
        <v>21.58</v>
      </c>
      <c r="Q975" s="55">
        <f t="shared" si="46"/>
        <v>11.13</v>
      </c>
      <c r="R975" s="55">
        <f t="shared" si="46"/>
        <v>21.83</v>
      </c>
      <c r="S975" s="55">
        <f t="shared" si="46"/>
        <v>20.84</v>
      </c>
      <c r="T975" s="55">
        <f t="shared" si="46"/>
        <v>13.23</v>
      </c>
      <c r="U975" s="55">
        <f t="shared" si="46"/>
        <v>8.86</v>
      </c>
      <c r="V975" s="55">
        <f t="shared" si="46"/>
        <v>7.77</v>
      </c>
      <c r="W975" s="55">
        <f t="shared" si="46"/>
        <v>3.8</v>
      </c>
      <c r="X975" s="55">
        <f t="shared" si="46"/>
        <v>8.41</v>
      </c>
      <c r="Y975" s="55">
        <f t="shared" si="46"/>
        <v>4.46</v>
      </c>
      <c r="Z975" s="55">
        <f t="shared" si="46"/>
        <v>3.36</v>
      </c>
      <c r="AA975" s="55">
        <f t="shared" si="46"/>
        <v>2.21</v>
      </c>
      <c r="AB975" s="55">
        <f t="shared" si="46"/>
        <v>2.72</v>
      </c>
      <c r="AC975" s="55">
        <f t="shared" si="46"/>
        <v>3.14</v>
      </c>
    </row>
  </sheetData>
  <mergeCells count="99">
    <mergeCell ref="C1:C2"/>
    <mergeCell ref="AD1:AD2"/>
    <mergeCell ref="C19:C20"/>
    <mergeCell ref="AD19:AD20"/>
    <mergeCell ref="C75:C76"/>
    <mergeCell ref="AD75:AD76"/>
    <mergeCell ref="C56:C57"/>
    <mergeCell ref="AD56:AD57"/>
    <mergeCell ref="C38:C39"/>
    <mergeCell ref="AD38:AD39"/>
    <mergeCell ref="AD188:AD189"/>
    <mergeCell ref="C207:C208"/>
    <mergeCell ref="AD95:AD96"/>
    <mergeCell ref="C133:C134"/>
    <mergeCell ref="C114:C115"/>
    <mergeCell ref="AD114:AD115"/>
    <mergeCell ref="C151:C152"/>
    <mergeCell ref="AD151:AD152"/>
    <mergeCell ref="C95:C96"/>
    <mergeCell ref="AD207:AD208"/>
    <mergeCell ref="C169:C170"/>
    <mergeCell ref="AD169:AD170"/>
    <mergeCell ref="C188:C189"/>
    <mergeCell ref="C226:C227"/>
    <mergeCell ref="C246:C247"/>
    <mergeCell ref="AD246:AD247"/>
    <mergeCell ref="AD226:AD227"/>
    <mergeCell ref="C285:C286"/>
    <mergeCell ref="AD285:AD286"/>
    <mergeCell ref="C266:C267"/>
    <mergeCell ref="AD266:AD267"/>
    <mergeCell ref="C304:C305"/>
    <mergeCell ref="AD304:AD305"/>
    <mergeCell ref="C340:C341"/>
    <mergeCell ref="AD340:AD341"/>
    <mergeCell ref="C446:C447"/>
    <mergeCell ref="AD446:AD447"/>
    <mergeCell ref="AD359:AD360"/>
    <mergeCell ref="C322:C323"/>
    <mergeCell ref="AD322:AD323"/>
    <mergeCell ref="AD376:AD377"/>
    <mergeCell ref="C409:C410"/>
    <mergeCell ref="AD409:AD410"/>
    <mergeCell ref="C376:C377"/>
    <mergeCell ref="C359:C360"/>
    <mergeCell ref="AD428:AD429"/>
    <mergeCell ref="C428:C429"/>
    <mergeCell ref="AD662:AD663"/>
    <mergeCell ref="C642:C643"/>
    <mergeCell ref="AD642:AD643"/>
    <mergeCell ref="C622:C623"/>
    <mergeCell ref="C523:AD523"/>
    <mergeCell ref="AD622:AD623"/>
    <mergeCell ref="C486:C487"/>
    <mergeCell ref="AD486:AD487"/>
    <mergeCell ref="C506:C507"/>
    <mergeCell ref="AD506:AD507"/>
    <mergeCell ref="C769:C770"/>
    <mergeCell ref="AD769:AD770"/>
    <mergeCell ref="C524:AD524"/>
    <mergeCell ref="C525:C526"/>
    <mergeCell ref="AD525:AD526"/>
    <mergeCell ref="C746:C747"/>
    <mergeCell ref="AD746:AD747"/>
    <mergeCell ref="C723:C724"/>
    <mergeCell ref="AD723:AD724"/>
    <mergeCell ref="C702:C703"/>
    <mergeCell ref="AD702:AD703"/>
    <mergeCell ref="C662:C663"/>
    <mergeCell ref="C790:C791"/>
    <mergeCell ref="AD790:AD791"/>
    <mergeCell ref="C829:C830"/>
    <mergeCell ref="AD829:AD830"/>
    <mergeCell ref="C467:C468"/>
    <mergeCell ref="AD467:AD468"/>
    <mergeCell ref="C543:C544"/>
    <mergeCell ref="AD543:AD544"/>
    <mergeCell ref="C682:C683"/>
    <mergeCell ref="AD682:AD683"/>
    <mergeCell ref="C583:C584"/>
    <mergeCell ref="AD583:AD584"/>
    <mergeCell ref="C563:C564"/>
    <mergeCell ref="AD563:AD564"/>
    <mergeCell ref="C603:C604"/>
    <mergeCell ref="AD603:AD604"/>
    <mergeCell ref="C851:C852"/>
    <mergeCell ref="AD851:AD852"/>
    <mergeCell ref="C809:C810"/>
    <mergeCell ref="AD809:AD810"/>
    <mergeCell ref="C871:C872"/>
    <mergeCell ref="AD871:AD872"/>
    <mergeCell ref="C956:C957"/>
    <mergeCell ref="AD956:AD957"/>
    <mergeCell ref="C912:C913"/>
    <mergeCell ref="AD912:AD913"/>
    <mergeCell ref="C891:C892"/>
    <mergeCell ref="AD891:AD892"/>
    <mergeCell ref="C934:C935"/>
    <mergeCell ref="AD934:AD935"/>
  </mergeCells>
  <phoneticPr fontId="64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6:G75"/>
  <sheetViews>
    <sheetView topLeftCell="A61" workbookViewId="0">
      <selection activeCell="F82" sqref="F82"/>
    </sheetView>
  </sheetViews>
  <sheetFormatPr defaultRowHeight="15"/>
  <cols>
    <col min="1" max="1" width="20.42578125" customWidth="1"/>
    <col min="2" max="2" width="20" customWidth="1"/>
    <col min="3" max="3" width="16" customWidth="1"/>
    <col min="5" max="5" width="15" customWidth="1"/>
  </cols>
  <sheetData>
    <row r="16" spans="1:1">
      <c r="A16" s="327">
        <v>44662</v>
      </c>
    </row>
    <row r="28" spans="1:7">
      <c r="A28" s="340">
        <v>44690</v>
      </c>
    </row>
    <row r="30" spans="1:7" ht="63">
      <c r="A30" s="336" t="s">
        <v>611</v>
      </c>
      <c r="B30" s="336" t="s">
        <v>535</v>
      </c>
      <c r="C30" s="336" t="s">
        <v>612</v>
      </c>
      <c r="D30" s="336" t="s">
        <v>613</v>
      </c>
      <c r="E30" s="336" t="s">
        <v>614</v>
      </c>
      <c r="F30" s="336" t="s">
        <v>615</v>
      </c>
    </row>
    <row r="31" spans="1:7" ht="30">
      <c r="A31" s="337" t="s">
        <v>616</v>
      </c>
      <c r="B31" s="338">
        <v>2700000</v>
      </c>
      <c r="C31" s="338">
        <v>2301110.42</v>
      </c>
      <c r="D31" s="339">
        <v>0.85230000000000006</v>
      </c>
      <c r="E31" s="338">
        <v>398889.58</v>
      </c>
      <c r="F31" s="339">
        <v>0.1477</v>
      </c>
      <c r="G31" s="341"/>
    </row>
    <row r="32" spans="1:7" ht="30">
      <c r="A32" s="337" t="s">
        <v>617</v>
      </c>
      <c r="B32" s="338">
        <v>3765450</v>
      </c>
      <c r="C32" s="338">
        <v>2756809.46</v>
      </c>
      <c r="D32" s="339">
        <v>0.73209999999999997</v>
      </c>
      <c r="E32" s="338">
        <v>1008640.54</v>
      </c>
      <c r="F32" s="339">
        <v>0.26789999999999997</v>
      </c>
    </row>
    <row r="33" spans="1:6" ht="30">
      <c r="A33" s="337" t="s">
        <v>618</v>
      </c>
      <c r="B33" s="338">
        <v>1200000</v>
      </c>
      <c r="C33" s="338">
        <v>830583.27</v>
      </c>
      <c r="D33" s="339">
        <v>0.69220000000000004</v>
      </c>
      <c r="E33" s="338">
        <v>369416.73</v>
      </c>
      <c r="F33" s="339">
        <v>0.30780000000000002</v>
      </c>
    </row>
    <row r="34" spans="1:6" ht="30">
      <c r="A34" s="337" t="s">
        <v>619</v>
      </c>
      <c r="B34" s="338">
        <v>750000</v>
      </c>
      <c r="C34" s="338">
        <v>442288.3</v>
      </c>
      <c r="D34" s="339">
        <v>0.5897</v>
      </c>
      <c r="E34" s="338">
        <v>307711.7</v>
      </c>
      <c r="F34" s="339">
        <v>0.4103</v>
      </c>
    </row>
    <row r="35" spans="1:6" ht="30">
      <c r="A35" s="337" t="s">
        <v>620</v>
      </c>
      <c r="B35" s="338">
        <v>1830210</v>
      </c>
      <c r="C35" s="338">
        <v>970843.6</v>
      </c>
      <c r="D35" s="339">
        <v>0.53049999999999997</v>
      </c>
      <c r="E35" s="338">
        <v>859366.40000000002</v>
      </c>
      <c r="F35" s="339">
        <v>0.46950000000000003</v>
      </c>
    </row>
    <row r="37" spans="1:6">
      <c r="A37" s="340">
        <v>44693</v>
      </c>
    </row>
    <row r="38" spans="1:6" ht="36.75" thickBot="1">
      <c r="A38" s="348" t="s">
        <v>611</v>
      </c>
      <c r="B38" s="349" t="s">
        <v>535</v>
      </c>
      <c r="C38" s="349" t="s">
        <v>612</v>
      </c>
      <c r="D38" s="349" t="s">
        <v>613</v>
      </c>
      <c r="E38" s="349" t="s">
        <v>614</v>
      </c>
      <c r="F38" s="350" t="s">
        <v>615</v>
      </c>
    </row>
    <row r="39" spans="1:6" ht="21.75" thickBot="1">
      <c r="A39" s="351" t="s">
        <v>616</v>
      </c>
      <c r="B39" s="342">
        <v>2700000</v>
      </c>
      <c r="C39" s="343">
        <v>2289341.6</v>
      </c>
      <c r="D39" s="344">
        <v>0.84789999999999999</v>
      </c>
      <c r="E39" s="342">
        <v>410658.4</v>
      </c>
      <c r="F39" s="352">
        <v>0.15210000000000001</v>
      </c>
    </row>
    <row r="40" spans="1:6" ht="21.75" thickBot="1">
      <c r="A40" s="353" t="s">
        <v>617</v>
      </c>
      <c r="B40" s="345">
        <v>3765450</v>
      </c>
      <c r="C40" s="346">
        <v>2772215.51</v>
      </c>
      <c r="D40" s="347">
        <v>0.73619999999999997</v>
      </c>
      <c r="E40" s="345">
        <v>993234.49</v>
      </c>
      <c r="F40" s="354">
        <v>0.26379999999999998</v>
      </c>
    </row>
    <row r="41" spans="1:6" ht="21.75" thickBot="1">
      <c r="A41" s="351" t="s">
        <v>618</v>
      </c>
      <c r="B41" s="342">
        <v>1200000</v>
      </c>
      <c r="C41" s="343">
        <v>806199.13</v>
      </c>
      <c r="D41" s="344">
        <v>0.67179999999999995</v>
      </c>
      <c r="E41" s="342">
        <v>393800.87</v>
      </c>
      <c r="F41" s="352">
        <v>0.32819999999999999</v>
      </c>
    </row>
    <row r="42" spans="1:6" ht="15.75" thickBot="1">
      <c r="A42" s="353" t="s">
        <v>619</v>
      </c>
      <c r="B42" s="345">
        <v>750000</v>
      </c>
      <c r="C42" s="346">
        <v>429467.24</v>
      </c>
      <c r="D42" s="347">
        <v>0.5726</v>
      </c>
      <c r="E42" s="345">
        <v>320532.76</v>
      </c>
      <c r="F42" s="354">
        <v>0.4274</v>
      </c>
    </row>
    <row r="43" spans="1:6">
      <c r="A43" s="355" t="s">
        <v>620</v>
      </c>
      <c r="B43" s="356">
        <v>1830210</v>
      </c>
      <c r="C43" s="357">
        <v>975251.03</v>
      </c>
      <c r="D43" s="358">
        <v>0.53290000000000004</v>
      </c>
      <c r="E43" s="356">
        <v>854958.97</v>
      </c>
      <c r="F43" s="359">
        <v>0.46710000000000002</v>
      </c>
    </row>
    <row r="45" spans="1:6">
      <c r="A45" s="369">
        <v>44725</v>
      </c>
    </row>
    <row r="46" spans="1:6" ht="63">
      <c r="A46" s="365" t="s">
        <v>611</v>
      </c>
      <c r="B46" s="365" t="s">
        <v>535</v>
      </c>
      <c r="C46" s="365" t="s">
        <v>612</v>
      </c>
      <c r="D46" s="365" t="s">
        <v>613</v>
      </c>
      <c r="E46" s="365" t="s">
        <v>614</v>
      </c>
      <c r="F46" s="365" t="s">
        <v>615</v>
      </c>
    </row>
    <row r="47" spans="1:6" ht="30">
      <c r="A47" s="366" t="s">
        <v>616</v>
      </c>
      <c r="B47" s="367">
        <v>2340000</v>
      </c>
      <c r="C47" s="367">
        <v>2152296.0699999998</v>
      </c>
      <c r="D47" s="368">
        <v>0.91980000000000006</v>
      </c>
      <c r="E47" s="367">
        <v>187703.93</v>
      </c>
      <c r="F47" s="368">
        <v>8.0199999999999994E-2</v>
      </c>
    </row>
    <row r="48" spans="1:6" ht="30">
      <c r="A48" s="366" t="s">
        <v>617</v>
      </c>
      <c r="B48" s="367">
        <v>3765450</v>
      </c>
      <c r="C48" s="367">
        <v>2826390.39</v>
      </c>
      <c r="D48" s="368">
        <v>0.75060000000000004</v>
      </c>
      <c r="E48" s="367">
        <v>939059.61</v>
      </c>
      <c r="F48" s="368">
        <v>0.24940000000000001</v>
      </c>
    </row>
    <row r="49" spans="1:6" ht="30">
      <c r="A49" s="366" t="s">
        <v>618</v>
      </c>
      <c r="B49" s="367">
        <v>1200000</v>
      </c>
      <c r="C49" s="367">
        <v>578558.79</v>
      </c>
      <c r="D49" s="368">
        <v>0.48210000000000003</v>
      </c>
      <c r="E49" s="367">
        <v>621441.21</v>
      </c>
      <c r="F49" s="368">
        <v>0.51790000000000003</v>
      </c>
    </row>
    <row r="50" spans="1:6" ht="30">
      <c r="A50" s="366" t="s">
        <v>619</v>
      </c>
      <c r="B50" s="367">
        <v>750000</v>
      </c>
      <c r="C50" s="367">
        <v>365611.42</v>
      </c>
      <c r="D50" s="368">
        <v>0.48749999999999999</v>
      </c>
      <c r="E50" s="367">
        <v>384388.58</v>
      </c>
      <c r="F50" s="368">
        <v>0.51249999999999996</v>
      </c>
    </row>
    <row r="51" spans="1:6" ht="30">
      <c r="A51" s="366" t="s">
        <v>620</v>
      </c>
      <c r="B51" s="367">
        <v>1830210</v>
      </c>
      <c r="C51" s="367">
        <v>983852.39</v>
      </c>
      <c r="D51" s="368">
        <v>0.53759999999999997</v>
      </c>
      <c r="E51" s="367">
        <v>846357.61</v>
      </c>
      <c r="F51" s="368">
        <v>0.46240000000000003</v>
      </c>
    </row>
    <row r="53" spans="1:6">
      <c r="A53" s="369">
        <v>44754</v>
      </c>
    </row>
    <row r="54" spans="1:6" ht="63">
      <c r="A54" s="370" t="s">
        <v>611</v>
      </c>
      <c r="B54" s="370" t="s">
        <v>535</v>
      </c>
      <c r="C54" s="370" t="s">
        <v>612</v>
      </c>
      <c r="D54" s="370" t="s">
        <v>613</v>
      </c>
      <c r="E54" s="370" t="s">
        <v>614</v>
      </c>
      <c r="F54" s="370" t="s">
        <v>615</v>
      </c>
    </row>
    <row r="55" spans="1:6" ht="30">
      <c r="A55" s="366" t="s">
        <v>616</v>
      </c>
      <c r="B55" s="367">
        <v>2340000</v>
      </c>
      <c r="C55" s="367">
        <v>2184344.37</v>
      </c>
      <c r="D55" s="368">
        <v>0.9335</v>
      </c>
      <c r="E55" s="367">
        <v>155655.63</v>
      </c>
      <c r="F55" s="368">
        <v>6.6500000000000004E-2</v>
      </c>
    </row>
    <row r="56" spans="1:6" ht="30">
      <c r="A56" s="366" t="s">
        <v>617</v>
      </c>
      <c r="B56" s="367">
        <v>3765450</v>
      </c>
      <c r="C56" s="367">
        <v>2888283.02</v>
      </c>
      <c r="D56" s="368">
        <v>0.76700000000000002</v>
      </c>
      <c r="E56" s="367">
        <v>877166.98</v>
      </c>
      <c r="F56" s="368">
        <v>0.23300000000000001</v>
      </c>
    </row>
    <row r="57" spans="1:6" ht="30">
      <c r="A57" s="366" t="s">
        <v>618</v>
      </c>
      <c r="B57" s="367">
        <v>1200000</v>
      </c>
      <c r="C57" s="367">
        <v>431178.29</v>
      </c>
      <c r="D57" s="368">
        <v>0.35930000000000001</v>
      </c>
      <c r="E57" s="367">
        <v>768821.71</v>
      </c>
      <c r="F57" s="368">
        <v>0.64069999999999994</v>
      </c>
    </row>
    <row r="58" spans="1:6" ht="30">
      <c r="A58" s="366" t="s">
        <v>619</v>
      </c>
      <c r="B58" s="367">
        <v>750000</v>
      </c>
      <c r="C58" s="367">
        <v>355365.42</v>
      </c>
      <c r="D58" s="368">
        <v>0.4738</v>
      </c>
      <c r="E58" s="367">
        <v>394634.58</v>
      </c>
      <c r="F58" s="368">
        <v>0.5262</v>
      </c>
    </row>
    <row r="59" spans="1:6" ht="30">
      <c r="A59" s="366" t="s">
        <v>620</v>
      </c>
      <c r="B59" s="367">
        <v>1830210</v>
      </c>
      <c r="C59" s="367">
        <v>994579.65</v>
      </c>
      <c r="D59" s="368">
        <v>0.54339999999999999</v>
      </c>
      <c r="E59" s="367">
        <v>835630.35</v>
      </c>
      <c r="F59" s="368">
        <v>0.45659999999999995</v>
      </c>
    </row>
    <row r="61" spans="1:6">
      <c r="A61" s="373">
        <v>44774</v>
      </c>
    </row>
    <row r="62" spans="1:6" ht="63">
      <c r="A62" s="370" t="s">
        <v>611</v>
      </c>
      <c r="B62" s="370" t="s">
        <v>535</v>
      </c>
      <c r="C62" s="370" t="s">
        <v>612</v>
      </c>
      <c r="D62" s="370" t="s">
        <v>613</v>
      </c>
      <c r="E62" s="370" t="s">
        <v>614</v>
      </c>
      <c r="F62" s="370" t="s">
        <v>615</v>
      </c>
    </row>
    <row r="63" spans="1:6" ht="30">
      <c r="A63" s="366" t="s">
        <v>616</v>
      </c>
      <c r="B63" s="367">
        <v>2340000</v>
      </c>
      <c r="C63" s="367">
        <v>2072003.34</v>
      </c>
      <c r="D63" s="368">
        <v>0.88549999999999995</v>
      </c>
      <c r="E63" s="367">
        <v>267996.65999999997</v>
      </c>
      <c r="F63" s="368">
        <v>0.11449999999999999</v>
      </c>
    </row>
    <row r="64" spans="1:6" ht="30">
      <c r="A64" s="366" t="s">
        <v>617</v>
      </c>
      <c r="B64" s="367">
        <v>3765450</v>
      </c>
      <c r="C64" s="367">
        <v>2859654.56</v>
      </c>
      <c r="D64" s="368">
        <v>0.75939999999999996</v>
      </c>
      <c r="E64" s="367">
        <v>905795.44</v>
      </c>
      <c r="F64" s="368">
        <v>0.24059999999999998</v>
      </c>
    </row>
    <row r="65" spans="1:6" ht="30">
      <c r="A65" s="366" t="s">
        <v>618</v>
      </c>
      <c r="B65" s="367">
        <v>1200000</v>
      </c>
      <c r="C65" s="367">
        <v>376753.58</v>
      </c>
      <c r="D65" s="368">
        <v>0.314</v>
      </c>
      <c r="E65" s="367">
        <v>823246.42</v>
      </c>
      <c r="F65" s="368">
        <v>0.68599999999999994</v>
      </c>
    </row>
    <row r="66" spans="1:6" ht="30">
      <c r="A66" s="366" t="s">
        <v>619</v>
      </c>
      <c r="B66" s="367">
        <v>750000</v>
      </c>
      <c r="C66" s="367">
        <v>275135.28999999998</v>
      </c>
      <c r="D66" s="368">
        <v>0.36680000000000001</v>
      </c>
      <c r="E66" s="367">
        <v>474864.71</v>
      </c>
      <c r="F66" s="368">
        <v>0.63319999999999999</v>
      </c>
    </row>
    <row r="67" spans="1:6" ht="30">
      <c r="A67" s="366" t="s">
        <v>620</v>
      </c>
      <c r="B67" s="367">
        <v>1830210</v>
      </c>
      <c r="C67" s="367">
        <v>1005440.6</v>
      </c>
      <c r="D67" s="368">
        <v>0.5494</v>
      </c>
      <c r="E67" s="367">
        <v>824769.4</v>
      </c>
      <c r="F67" s="368">
        <v>0.4506</v>
      </c>
    </row>
    <row r="69" spans="1:6">
      <c r="A69" s="375">
        <v>44809</v>
      </c>
    </row>
    <row r="70" spans="1:6" ht="63">
      <c r="A70" s="370" t="s">
        <v>611</v>
      </c>
      <c r="B70" s="370" t="s">
        <v>535</v>
      </c>
      <c r="C70" s="370" t="s">
        <v>612</v>
      </c>
      <c r="D70" s="370" t="s">
        <v>613</v>
      </c>
      <c r="E70" s="370" t="s">
        <v>614</v>
      </c>
      <c r="F70" s="370" t="s">
        <v>615</v>
      </c>
    </row>
    <row r="71" spans="1:6" ht="30">
      <c r="A71" s="366" t="s">
        <v>616</v>
      </c>
      <c r="B71" s="367">
        <v>2340000</v>
      </c>
      <c r="C71" s="367">
        <v>2124689.64</v>
      </c>
      <c r="D71" s="368">
        <v>0.90799999999999992</v>
      </c>
      <c r="E71" s="367">
        <v>215310.36</v>
      </c>
      <c r="F71" s="368">
        <v>9.1999999999999998E-2</v>
      </c>
    </row>
    <row r="72" spans="1:6" ht="30">
      <c r="A72" s="366" t="s">
        <v>617</v>
      </c>
      <c r="B72" s="367">
        <v>3765450</v>
      </c>
      <c r="C72" s="367">
        <v>2819931.49</v>
      </c>
      <c r="D72" s="368">
        <v>0.74890000000000001</v>
      </c>
      <c r="E72" s="367">
        <v>945518.51</v>
      </c>
      <c r="F72" s="368">
        <v>0.25109999999999999</v>
      </c>
    </row>
    <row r="73" spans="1:6" ht="30">
      <c r="A73" s="366" t="s">
        <v>618</v>
      </c>
      <c r="B73" s="367">
        <v>1200000</v>
      </c>
      <c r="C73" s="367">
        <v>203926.26</v>
      </c>
      <c r="D73" s="368">
        <v>0.1699</v>
      </c>
      <c r="E73" s="367">
        <v>996073.74</v>
      </c>
      <c r="F73" s="368">
        <v>0.83010000000000006</v>
      </c>
    </row>
    <row r="74" spans="1:6" ht="30">
      <c r="A74" s="366" t="s">
        <v>619</v>
      </c>
      <c r="B74" s="367">
        <v>750000</v>
      </c>
      <c r="C74" s="367">
        <v>174545.69</v>
      </c>
      <c r="D74" s="368">
        <v>0.23269999999999999</v>
      </c>
      <c r="E74" s="367">
        <v>575454.31000000006</v>
      </c>
      <c r="F74" s="368">
        <v>0.76730000000000009</v>
      </c>
    </row>
    <row r="75" spans="1:6" ht="30">
      <c r="A75" s="366" t="s">
        <v>620</v>
      </c>
      <c r="B75" s="367">
        <v>1830210</v>
      </c>
      <c r="C75" s="367">
        <v>959889.11</v>
      </c>
      <c r="D75" s="368">
        <v>0.52450000000000008</v>
      </c>
      <c r="E75" s="367">
        <v>870320.89</v>
      </c>
      <c r="F75" s="368">
        <v>0.47549999999999998</v>
      </c>
    </row>
  </sheetData>
  <phoneticPr fontId="64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zoomScaleNormal="100" workbookViewId="0">
      <pane xSplit="2" topLeftCell="C1" activePane="topRight" state="frozen"/>
      <selection pane="topRight" activeCell="E16" sqref="E16"/>
    </sheetView>
  </sheetViews>
  <sheetFormatPr defaultRowHeight="15"/>
  <cols>
    <col min="1" max="1" width="6.85546875" customWidth="1"/>
    <col min="2" max="2" width="13.7109375" customWidth="1"/>
    <col min="3" max="4" width="12.7109375" bestFit="1" customWidth="1"/>
    <col min="5" max="5" width="10.5703125" bestFit="1" customWidth="1"/>
  </cols>
  <sheetData>
    <row r="1" spans="1:15">
      <c r="B1" s="407" t="s">
        <v>636</v>
      </c>
      <c r="C1" s="12">
        <v>44954</v>
      </c>
      <c r="D1" s="12">
        <v>44961</v>
      </c>
      <c r="E1" s="12">
        <v>44968</v>
      </c>
      <c r="F1" s="12">
        <v>44975</v>
      </c>
      <c r="G1" s="12">
        <v>44982</v>
      </c>
      <c r="H1" s="12">
        <v>44989</v>
      </c>
      <c r="I1" s="12">
        <v>44996</v>
      </c>
      <c r="J1" s="12">
        <v>45003</v>
      </c>
      <c r="K1" s="12">
        <v>45010</v>
      </c>
      <c r="L1" s="12">
        <v>45017</v>
      </c>
      <c r="M1" s="12">
        <v>45024</v>
      </c>
      <c r="N1" s="12">
        <v>45031</v>
      </c>
      <c r="O1" s="12">
        <v>45038</v>
      </c>
    </row>
    <row r="2" spans="1:15">
      <c r="A2" s="1" t="s">
        <v>637</v>
      </c>
      <c r="B2" s="407"/>
      <c r="C2" s="8"/>
    </row>
    <row r="3" spans="1:15" s="320" customFormat="1" ht="11.25">
      <c r="A3" s="320" t="s">
        <v>44</v>
      </c>
      <c r="B3" s="281">
        <f>[1]Report!A22</f>
        <v>2340000</v>
      </c>
      <c r="C3" s="281">
        <f>Report!JR22</f>
        <v>1613211.5048493259</v>
      </c>
      <c r="D3" s="281">
        <f>Report!JS22</f>
        <v>1576599.7646326993</v>
      </c>
      <c r="E3" s="281">
        <f>Report!JT22</f>
        <v>1519559.3774109387</v>
      </c>
      <c r="F3" s="281">
        <f>Report!JU22</f>
        <v>1499135.2954053576</v>
      </c>
      <c r="G3" s="281">
        <f>Report!JV22</f>
        <v>1456112.9007766356</v>
      </c>
      <c r="H3" s="281">
        <f>Report!JW22</f>
        <v>1405069.6727592454</v>
      </c>
      <c r="I3" s="281">
        <f>Report!JX22</f>
        <v>1401937.2080350067</v>
      </c>
      <c r="J3" s="281">
        <f>Report!JY22</f>
        <v>1348908.8411390157</v>
      </c>
      <c r="K3" s="281">
        <f>Report!JZ22</f>
        <v>1290695.7143692609</v>
      </c>
      <c r="L3" s="281">
        <f>Report!KA22</f>
        <v>1259434.2873050757</v>
      </c>
      <c r="M3" s="281">
        <f>Report!KB22</f>
        <v>1269069.4006066499</v>
      </c>
      <c r="N3" s="281">
        <f>Report!KC22</f>
        <v>1254461.4587681498</v>
      </c>
      <c r="O3" s="281">
        <f>Report!KD22</f>
        <v>1215457.9177515237</v>
      </c>
    </row>
    <row r="4" spans="1:15" s="320" customFormat="1" ht="11.25">
      <c r="A4" s="320" t="s">
        <v>313</v>
      </c>
      <c r="B4" s="281">
        <f>[1]Report!A40</f>
        <v>3765450</v>
      </c>
      <c r="C4" s="321">
        <f>Report!JR41</f>
        <v>2171310.1031277073</v>
      </c>
      <c r="D4" s="321">
        <f>Report!JS41</f>
        <v>2142306.0417857729</v>
      </c>
      <c r="E4" s="321">
        <f>Report!JT41</f>
        <v>2184079.2920846557</v>
      </c>
      <c r="F4" s="321">
        <f>Report!JU41</f>
        <v>2180752.7373785046</v>
      </c>
      <c r="G4" s="321">
        <f>Report!JV41</f>
        <v>2179211.9161290694</v>
      </c>
      <c r="H4" s="321">
        <f>Report!JW41</f>
        <v>2138894.0515463967</v>
      </c>
      <c r="I4" s="321">
        <f>Report!JX41</f>
        <v>2155596.7758703488</v>
      </c>
      <c r="J4" s="321">
        <f>Report!JY41</f>
        <v>2078435.3287987567</v>
      </c>
      <c r="K4" s="321">
        <f>Report!JZ41</f>
        <v>1992061.625490221</v>
      </c>
      <c r="L4" s="321">
        <f>Report!KA41</f>
        <v>1934351.5831021208</v>
      </c>
      <c r="M4" s="321">
        <f>Report!KB41</f>
        <v>1939720.1384144381</v>
      </c>
      <c r="N4" s="321">
        <f>Report!KC41</f>
        <v>1959651.8121255173</v>
      </c>
      <c r="O4" s="321">
        <f>Report!KD41</f>
        <v>1951409.9778500681</v>
      </c>
    </row>
    <row r="5" spans="1:15" s="320" customFormat="1" ht="11.25">
      <c r="A5" s="320" t="s">
        <v>638</v>
      </c>
      <c r="B5" s="321">
        <f>[1]Report!A77</f>
        <v>1800000</v>
      </c>
      <c r="C5" s="321">
        <f>Report!JR77</f>
        <v>905245.70625752199</v>
      </c>
      <c r="D5" s="321">
        <f>Report!JS77</f>
        <v>972928.95489593328</v>
      </c>
      <c r="E5" s="321">
        <f>Report!JT77</f>
        <v>980705.89945667377</v>
      </c>
      <c r="F5" s="321">
        <f>Report!JU77</f>
        <v>1148841.720195449</v>
      </c>
      <c r="G5" s="321">
        <f>Report!JV77</f>
        <v>1113682.0061911514</v>
      </c>
      <c r="H5" s="321">
        <f>Report!JW77</f>
        <v>1079500.6244430647</v>
      </c>
      <c r="I5" s="321">
        <f>Report!JX77</f>
        <v>1037863.5020069986</v>
      </c>
      <c r="J5" s="321">
        <f>Report!JY77</f>
        <v>1060280.6969783902</v>
      </c>
      <c r="K5" s="321">
        <f>Report!JZ77</f>
        <v>1056776.6167273398</v>
      </c>
      <c r="L5" s="321">
        <f>Report!KA77</f>
        <v>1034420.4353081024</v>
      </c>
      <c r="M5" s="321">
        <f>Report!KB77</f>
        <v>1027160.8657728125</v>
      </c>
      <c r="N5" s="321">
        <f>Report!KC77</f>
        <v>1037680.8048830816</v>
      </c>
      <c r="O5" s="321">
        <f>Report!KD77</f>
        <v>1044391.9560802422</v>
      </c>
    </row>
    <row r="15" spans="1:15" ht="15.75" thickBot="1"/>
    <row r="16" spans="1:15">
      <c r="A16" s="322"/>
      <c r="B16" s="408" t="s">
        <v>636</v>
      </c>
    </row>
    <row r="17" spans="1:5" ht="15.75" thickBot="1">
      <c r="A17" s="326" t="s">
        <v>637</v>
      </c>
      <c r="B17" s="409"/>
      <c r="C17" s="360" t="s">
        <v>691</v>
      </c>
      <c r="D17" s="360" t="s">
        <v>692</v>
      </c>
      <c r="E17" s="360" t="s">
        <v>702</v>
      </c>
    </row>
    <row r="18" spans="1:5" ht="15.75" thickBot="1">
      <c r="A18" s="323" t="s">
        <v>639</v>
      </c>
      <c r="B18" s="324">
        <f>B3</f>
        <v>2340000</v>
      </c>
      <c r="C18" s="361">
        <f>MAX(C3:G3)</f>
        <v>1613211.5048493259</v>
      </c>
      <c r="D18" s="361">
        <f>MAX(H3:K3)</f>
        <v>1405069.6727592454</v>
      </c>
      <c r="E18" s="438">
        <f>MAX(L3:O3)</f>
        <v>1269069.4006066499</v>
      </c>
    </row>
    <row r="19" spans="1:5" ht="15.75" thickBot="1">
      <c r="A19" s="323" t="s">
        <v>313</v>
      </c>
      <c r="B19" s="324">
        <f>B4</f>
        <v>3765450</v>
      </c>
      <c r="C19" s="361">
        <f>MAX(C4:G4)</f>
        <v>2184079.2920846557</v>
      </c>
      <c r="D19" s="361">
        <f>MAX(H4:K4)</f>
        <v>2155596.7758703488</v>
      </c>
      <c r="E19" s="439">
        <f>MAX(L4:O4)</f>
        <v>1959651.8121255173</v>
      </c>
    </row>
    <row r="20" spans="1:5" ht="15.75" thickBot="1">
      <c r="A20" s="323" t="s">
        <v>640</v>
      </c>
      <c r="B20" s="325">
        <f>B5</f>
        <v>1800000</v>
      </c>
      <c r="C20" s="361">
        <f>MAX(C5:G5)</f>
        <v>1148841.720195449</v>
      </c>
      <c r="D20" s="361">
        <f>MAX(H5:K5)</f>
        <v>1079500.6244430647</v>
      </c>
      <c r="E20" s="439">
        <f>MAX(L5:O5)</f>
        <v>1044391.9560802422</v>
      </c>
    </row>
    <row r="21" spans="1:5">
      <c r="A21" s="323" t="s">
        <v>641</v>
      </c>
      <c r="B21" s="362">
        <f>SUM(B18:B20)</f>
        <v>7905450</v>
      </c>
      <c r="C21" s="362">
        <f>SUM(C18:C20)</f>
        <v>4946132.5171294305</v>
      </c>
      <c r="D21" s="362">
        <f>SUM(D18:D20)</f>
        <v>4640167.0730726589</v>
      </c>
      <c r="E21" s="362">
        <f>SUM(E18:E20)</f>
        <v>4273113.168812409</v>
      </c>
    </row>
  </sheetData>
  <mergeCells count="2">
    <mergeCell ref="B1:B2"/>
    <mergeCell ref="B16:B17"/>
  </mergeCells>
  <phoneticPr fontId="6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37"/>
  <sheetViews>
    <sheetView workbookViewId="0">
      <selection activeCell="H1" sqref="H1:P1"/>
    </sheetView>
  </sheetViews>
  <sheetFormatPr defaultColWidth="9" defaultRowHeight="11.25"/>
  <cols>
    <col min="1" max="1" width="9" style="1"/>
    <col min="2" max="3" width="10.28515625" style="1" bestFit="1" customWidth="1"/>
    <col min="4" max="4" width="10.7109375" style="1" customWidth="1"/>
    <col min="5" max="9" width="9" style="1"/>
    <col min="10" max="10" width="11.42578125" style="1" bestFit="1" customWidth="1"/>
    <col min="11" max="16384" width="9" style="1"/>
  </cols>
  <sheetData>
    <row r="1" spans="1:16" ht="30">
      <c r="A1" s="383" t="s">
        <v>440</v>
      </c>
      <c r="B1" s="384" t="s">
        <v>608</v>
      </c>
      <c r="C1" s="384" t="s">
        <v>609</v>
      </c>
      <c r="D1" s="384" t="s">
        <v>610</v>
      </c>
      <c r="H1" s="1">
        <v>15350.71992</v>
      </c>
      <c r="I1" s="1">
        <v>24155.00027</v>
      </c>
      <c r="J1" s="1">
        <v>21868.258730000001</v>
      </c>
      <c r="K1" s="1">
        <v>38943.134169999998</v>
      </c>
      <c r="L1" s="1">
        <v>16245.12212</v>
      </c>
      <c r="M1" s="1">
        <v>21623.497230000001</v>
      </c>
      <c r="N1" s="1">
        <v>14182.5664</v>
      </c>
      <c r="O1" s="1">
        <v>11041.140820000001</v>
      </c>
      <c r="P1" s="1">
        <v>12208.27601</v>
      </c>
    </row>
    <row r="2" spans="1:16" hidden="1">
      <c r="A2" s="1" t="s">
        <v>441</v>
      </c>
      <c r="B2" s="1">
        <v>84079</v>
      </c>
      <c r="C2" s="1">
        <v>64697.523580000001</v>
      </c>
      <c r="D2" s="1">
        <v>202241</v>
      </c>
    </row>
    <row r="3" spans="1:16" hidden="1">
      <c r="A3" s="1" t="s">
        <v>441</v>
      </c>
      <c r="B3" s="1">
        <v>134682</v>
      </c>
      <c r="C3" s="1">
        <v>103934.50594</v>
      </c>
      <c r="D3" s="1">
        <v>202242</v>
      </c>
    </row>
    <row r="4" spans="1:16" hidden="1">
      <c r="A4" s="1" t="s">
        <v>441</v>
      </c>
      <c r="B4" s="1">
        <v>114738</v>
      </c>
      <c r="C4" s="1">
        <v>87837.268880000003</v>
      </c>
      <c r="D4" s="1">
        <v>202243</v>
      </c>
    </row>
    <row r="5" spans="1:16" hidden="1">
      <c r="A5" s="1" t="s">
        <v>441</v>
      </c>
      <c r="B5" s="1">
        <v>247463</v>
      </c>
      <c r="C5" s="1">
        <v>185379.10140000001</v>
      </c>
      <c r="D5" s="1">
        <v>202244</v>
      </c>
    </row>
    <row r="6" spans="1:16" hidden="1">
      <c r="A6" s="1" t="s">
        <v>441</v>
      </c>
      <c r="B6" s="1">
        <v>166043</v>
      </c>
      <c r="C6" s="1">
        <v>117746.74799</v>
      </c>
      <c r="D6" s="1">
        <v>202245</v>
      </c>
    </row>
    <row r="7" spans="1:16" hidden="1">
      <c r="A7" s="1" t="s">
        <v>441</v>
      </c>
      <c r="B7" s="1">
        <v>134950</v>
      </c>
      <c r="C7" s="1">
        <v>99826.200889999993</v>
      </c>
      <c r="D7" s="1">
        <v>202246</v>
      </c>
    </row>
    <row r="8" spans="1:16" hidden="1">
      <c r="A8" s="1" t="s">
        <v>441</v>
      </c>
      <c r="B8" s="1">
        <v>68855</v>
      </c>
      <c r="C8" s="1">
        <v>53764.549700000003</v>
      </c>
      <c r="D8" s="1">
        <v>202247</v>
      </c>
    </row>
    <row r="9" spans="1:16" hidden="1">
      <c r="A9" s="1" t="s">
        <v>441</v>
      </c>
      <c r="B9" s="1">
        <v>69896</v>
      </c>
      <c r="C9" s="1">
        <v>53442.142050000002</v>
      </c>
      <c r="D9" s="1">
        <v>202248</v>
      </c>
    </row>
    <row r="10" spans="1:16" hidden="1">
      <c r="A10" s="1" t="s">
        <v>441</v>
      </c>
      <c r="B10" s="1">
        <v>79237</v>
      </c>
      <c r="C10" s="1">
        <v>60763.227229999997</v>
      </c>
      <c r="D10" s="1">
        <v>202249</v>
      </c>
    </row>
    <row r="11" spans="1:16" hidden="1">
      <c r="A11" s="1" t="s">
        <v>442</v>
      </c>
      <c r="B11" s="1">
        <v>7935</v>
      </c>
      <c r="C11" s="1">
        <v>44302.292399999998</v>
      </c>
      <c r="D11" s="1">
        <v>202241</v>
      </c>
    </row>
    <row r="12" spans="1:16" hidden="1">
      <c r="A12" s="1" t="s">
        <v>442</v>
      </c>
      <c r="B12" s="1">
        <v>10012</v>
      </c>
      <c r="C12" s="1">
        <v>51751.461609999998</v>
      </c>
      <c r="D12" s="1">
        <v>202242</v>
      </c>
    </row>
    <row r="13" spans="1:16" hidden="1">
      <c r="A13" s="1" t="s">
        <v>442</v>
      </c>
      <c r="B13" s="1">
        <v>6245</v>
      </c>
      <c r="C13" s="1">
        <v>41921.189870000002</v>
      </c>
      <c r="D13" s="1">
        <v>202243</v>
      </c>
    </row>
    <row r="14" spans="1:16" hidden="1">
      <c r="A14" s="1" t="s">
        <v>442</v>
      </c>
      <c r="B14" s="1">
        <v>13773</v>
      </c>
      <c r="C14" s="1">
        <v>71812.391810000001</v>
      </c>
      <c r="D14" s="1">
        <v>202244</v>
      </c>
    </row>
    <row r="15" spans="1:16" hidden="1">
      <c r="A15" s="1" t="s">
        <v>442</v>
      </c>
      <c r="B15" s="1">
        <v>15320</v>
      </c>
      <c r="C15" s="1">
        <v>69732.833249999996</v>
      </c>
      <c r="D15" s="1">
        <v>202245</v>
      </c>
    </row>
    <row r="16" spans="1:16" hidden="1">
      <c r="A16" s="1" t="s">
        <v>442</v>
      </c>
      <c r="B16" s="1">
        <v>13440</v>
      </c>
      <c r="C16" s="1">
        <v>49132.649469999997</v>
      </c>
      <c r="D16" s="1">
        <v>202246</v>
      </c>
    </row>
    <row r="17" spans="1:16" hidden="1">
      <c r="A17" s="1" t="s">
        <v>442</v>
      </c>
      <c r="B17" s="1">
        <v>7036</v>
      </c>
      <c r="C17" s="1">
        <v>31996.862550000002</v>
      </c>
      <c r="D17" s="1">
        <v>202247</v>
      </c>
    </row>
    <row r="18" spans="1:16" hidden="1">
      <c r="A18" s="1" t="s">
        <v>442</v>
      </c>
      <c r="B18" s="1">
        <v>6510</v>
      </c>
      <c r="C18" s="1">
        <v>33027.829980000002</v>
      </c>
      <c r="D18" s="1">
        <v>202248</v>
      </c>
    </row>
    <row r="19" spans="1:16" hidden="1">
      <c r="A19" s="1" t="s">
        <v>442</v>
      </c>
      <c r="B19" s="1">
        <v>10436</v>
      </c>
      <c r="C19" s="1">
        <v>43316.50273</v>
      </c>
      <c r="D19" s="1">
        <v>202249</v>
      </c>
    </row>
    <row r="20" spans="1:16" hidden="1">
      <c r="A20" s="1" t="s">
        <v>478</v>
      </c>
      <c r="B20" s="1">
        <v>11373</v>
      </c>
      <c r="C20" s="1">
        <v>19549.846799999999</v>
      </c>
      <c r="D20" s="1">
        <v>202241</v>
      </c>
      <c r="H20" s="1">
        <v>19549.846799999999</v>
      </c>
      <c r="I20" s="1">
        <v>33648.496809999997</v>
      </c>
      <c r="J20" s="1">
        <v>30225.09359</v>
      </c>
      <c r="K20" s="1">
        <v>60459.882680000002</v>
      </c>
      <c r="L20" s="1">
        <v>53726.010739999998</v>
      </c>
      <c r="M20" s="1">
        <v>28749.511289999999</v>
      </c>
      <c r="N20" s="1">
        <v>16154.95559</v>
      </c>
      <c r="O20" s="1">
        <v>12719.27282</v>
      </c>
      <c r="P20" s="1">
        <v>13605.67088</v>
      </c>
    </row>
    <row r="21" spans="1:16" hidden="1">
      <c r="A21" s="1" t="s">
        <v>478</v>
      </c>
      <c r="B21" s="1">
        <v>21130</v>
      </c>
      <c r="C21" s="1">
        <v>33648.496809999997</v>
      </c>
      <c r="D21" s="1">
        <v>202242</v>
      </c>
      <c r="H21" s="1">
        <f>H1+H20</f>
        <v>34900.566720000003</v>
      </c>
      <c r="I21" s="1">
        <f t="shared" ref="I21:P21" si="0">I1+I20</f>
        <v>57803.497080000001</v>
      </c>
      <c r="J21" s="1">
        <f t="shared" si="0"/>
        <v>52093.352320000005</v>
      </c>
      <c r="K21" s="1">
        <f t="shared" si="0"/>
        <v>99403.01685</v>
      </c>
      <c r="L21" s="1">
        <f t="shared" si="0"/>
        <v>69971.132859999998</v>
      </c>
      <c r="M21" s="1">
        <f t="shared" si="0"/>
        <v>50373.008520000003</v>
      </c>
      <c r="N21" s="1">
        <f t="shared" si="0"/>
        <v>30337.521990000001</v>
      </c>
      <c r="O21" s="1">
        <f t="shared" si="0"/>
        <v>23760.413639999999</v>
      </c>
      <c r="P21" s="1">
        <f t="shared" si="0"/>
        <v>25813.946889999999</v>
      </c>
    </row>
    <row r="22" spans="1:16" hidden="1">
      <c r="A22" s="1" t="s">
        <v>478</v>
      </c>
      <c r="B22" s="1">
        <v>19956</v>
      </c>
      <c r="C22" s="1">
        <v>30225.09359</v>
      </c>
      <c r="D22" s="1">
        <v>202243</v>
      </c>
    </row>
    <row r="23" spans="1:16" hidden="1">
      <c r="A23" s="1" t="s">
        <v>478</v>
      </c>
      <c r="B23" s="1">
        <v>39533</v>
      </c>
      <c r="C23" s="1">
        <v>60459.882680000002</v>
      </c>
      <c r="D23" s="1">
        <v>202244</v>
      </c>
    </row>
    <row r="24" spans="1:16" hidden="1">
      <c r="A24" s="1" t="s">
        <v>478</v>
      </c>
      <c r="B24" s="1">
        <v>36132</v>
      </c>
      <c r="C24" s="1">
        <v>53726.010739999998</v>
      </c>
      <c r="D24" s="1">
        <v>202245</v>
      </c>
    </row>
    <row r="25" spans="1:16" hidden="1">
      <c r="A25" s="1" t="s">
        <v>478</v>
      </c>
      <c r="B25" s="1">
        <v>19975</v>
      </c>
      <c r="C25" s="1">
        <v>28749.511289999999</v>
      </c>
      <c r="D25" s="1">
        <v>202246</v>
      </c>
    </row>
    <row r="26" spans="1:16" hidden="1">
      <c r="A26" s="1" t="s">
        <v>478</v>
      </c>
      <c r="B26" s="1">
        <v>10625</v>
      </c>
      <c r="C26" s="1">
        <v>16154.95559</v>
      </c>
      <c r="D26" s="1">
        <v>202247</v>
      </c>
    </row>
    <row r="27" spans="1:16" hidden="1">
      <c r="A27" s="1" t="s">
        <v>478</v>
      </c>
      <c r="B27" s="1">
        <v>8084</v>
      </c>
      <c r="C27" s="1">
        <v>12719.27282</v>
      </c>
      <c r="D27" s="1">
        <v>202248</v>
      </c>
    </row>
    <row r="28" spans="1:16" hidden="1">
      <c r="A28" s="1" t="s">
        <v>478</v>
      </c>
      <c r="B28" s="1">
        <v>8184</v>
      </c>
      <c r="C28" s="1">
        <v>13605.67088</v>
      </c>
      <c r="D28" s="1">
        <v>202249</v>
      </c>
    </row>
    <row r="29" spans="1:16">
      <c r="A29" s="1" t="s">
        <v>263</v>
      </c>
      <c r="B29" s="1">
        <v>7661</v>
      </c>
      <c r="C29" s="1">
        <v>15350.71992</v>
      </c>
      <c r="D29" s="1">
        <v>202241</v>
      </c>
    </row>
    <row r="30" spans="1:16">
      <c r="A30" s="1" t="s">
        <v>263</v>
      </c>
      <c r="B30" s="1">
        <v>12644</v>
      </c>
      <c r="C30" s="1">
        <v>24155.00027</v>
      </c>
      <c r="D30" s="1">
        <v>202242</v>
      </c>
    </row>
    <row r="31" spans="1:16">
      <c r="A31" s="1" t="s">
        <v>263</v>
      </c>
      <c r="B31" s="1">
        <v>11166</v>
      </c>
      <c r="C31" s="1">
        <v>21868.258730000001</v>
      </c>
      <c r="D31" s="1">
        <v>202243</v>
      </c>
    </row>
    <row r="32" spans="1:16">
      <c r="A32" s="1" t="s">
        <v>263</v>
      </c>
      <c r="B32" s="1">
        <v>21679</v>
      </c>
      <c r="C32" s="1">
        <v>38943.134169999998</v>
      </c>
      <c r="D32" s="1">
        <v>202244</v>
      </c>
    </row>
    <row r="33" spans="1:4">
      <c r="A33" s="1" t="s">
        <v>263</v>
      </c>
      <c r="B33" s="1">
        <v>11149</v>
      </c>
      <c r="C33" s="1">
        <v>16245.12212</v>
      </c>
      <c r="D33" s="1">
        <v>202245</v>
      </c>
    </row>
    <row r="34" spans="1:4">
      <c r="A34" s="1" t="s">
        <v>263</v>
      </c>
      <c r="B34" s="1">
        <v>13651</v>
      </c>
      <c r="C34" s="1">
        <v>21623.497230000001</v>
      </c>
      <c r="D34" s="1">
        <v>202246</v>
      </c>
    </row>
    <row r="35" spans="1:4">
      <c r="A35" s="1" t="s">
        <v>263</v>
      </c>
      <c r="B35" s="1">
        <v>8781</v>
      </c>
      <c r="C35" s="1">
        <v>14182.5664</v>
      </c>
      <c r="D35" s="1">
        <v>202247</v>
      </c>
    </row>
    <row r="36" spans="1:4">
      <c r="A36" s="1" t="s">
        <v>263</v>
      </c>
      <c r="B36" s="1">
        <v>7506</v>
      </c>
      <c r="C36" s="1">
        <v>11041.140820000001</v>
      </c>
      <c r="D36" s="1">
        <v>202248</v>
      </c>
    </row>
    <row r="37" spans="1:4">
      <c r="A37" s="1" t="s">
        <v>263</v>
      </c>
      <c r="B37" s="1">
        <v>7224</v>
      </c>
      <c r="C37" s="1">
        <v>12208.27601</v>
      </c>
      <c r="D37" s="1">
        <v>202249</v>
      </c>
    </row>
  </sheetData>
  <autoFilter ref="A1:V37">
    <filterColumn colId="0">
      <filters>
        <filter val="WDC"/>
      </filters>
    </filterColumn>
  </autoFilter>
  <phoneticPr fontId="64" type="noConversion"/>
  <pageMargins left="0.7" right="0.7" top="0.75" bottom="0.75" header="0.3" footer="0.3"/>
  <pageSetup paperSize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27"/>
  <sheetViews>
    <sheetView workbookViewId="0">
      <selection activeCell="D8" sqref="D8"/>
    </sheetView>
  </sheetViews>
  <sheetFormatPr defaultColWidth="9" defaultRowHeight="11.25"/>
  <cols>
    <col min="1" max="1" width="9.42578125" style="1" customWidth="1"/>
    <col min="2" max="2" width="13.7109375" style="1" bestFit="1" customWidth="1"/>
    <col min="3" max="3" width="9.7109375" style="1" bestFit="1" customWidth="1"/>
    <col min="4" max="4" width="9.28515625" style="1" customWidth="1"/>
    <col min="5" max="6" width="13" style="1" customWidth="1"/>
    <col min="7" max="7" width="70.28515625" style="1" customWidth="1"/>
    <col min="8" max="16384" width="9" style="1"/>
  </cols>
  <sheetData>
    <row r="1" spans="1:7" s="221" customFormat="1" ht="45">
      <c r="A1" s="220" t="s">
        <v>443</v>
      </c>
      <c r="B1" s="220" t="s">
        <v>444</v>
      </c>
      <c r="C1" s="229" t="s">
        <v>445</v>
      </c>
      <c r="D1" s="229" t="s">
        <v>446</v>
      </c>
      <c r="E1" s="220" t="s">
        <v>447</v>
      </c>
      <c r="F1" s="220" t="s">
        <v>448</v>
      </c>
      <c r="G1" s="220" t="s">
        <v>449</v>
      </c>
    </row>
    <row r="2" spans="1:7" ht="53.25" customHeight="1">
      <c r="A2" s="222" t="s">
        <v>1</v>
      </c>
      <c r="B2" s="222" t="s">
        <v>450</v>
      </c>
      <c r="C2" s="222" t="s">
        <v>451</v>
      </c>
      <c r="D2" s="222" t="s">
        <v>451</v>
      </c>
      <c r="E2" s="222" t="s">
        <v>452</v>
      </c>
      <c r="F2" s="222" t="s">
        <v>453</v>
      </c>
      <c r="G2" s="223" t="s">
        <v>454</v>
      </c>
    </row>
    <row r="3" spans="1:7" ht="53.25" customHeight="1">
      <c r="A3" s="222" t="s">
        <v>455</v>
      </c>
      <c r="B3" s="222" t="s">
        <v>456</v>
      </c>
      <c r="C3" s="222" t="s">
        <v>457</v>
      </c>
      <c r="D3" s="222" t="s">
        <v>458</v>
      </c>
      <c r="E3" s="222" t="s">
        <v>459</v>
      </c>
      <c r="F3" s="222" t="s">
        <v>453</v>
      </c>
      <c r="G3" s="223" t="s">
        <v>460</v>
      </c>
    </row>
    <row r="4" spans="1:7" ht="79.5" customHeight="1">
      <c r="A4" s="222" t="s">
        <v>191</v>
      </c>
      <c r="B4" s="222" t="s">
        <v>461</v>
      </c>
      <c r="C4" s="222" t="s">
        <v>462</v>
      </c>
      <c r="D4" s="222" t="s">
        <v>463</v>
      </c>
      <c r="E4" s="222" t="s">
        <v>464</v>
      </c>
      <c r="F4" s="222" t="s">
        <v>465</v>
      </c>
      <c r="G4" s="223" t="s">
        <v>466</v>
      </c>
    </row>
    <row r="5" spans="1:7">
      <c r="A5" s="224" t="s">
        <v>38</v>
      </c>
      <c r="B5" s="224"/>
      <c r="C5" s="224" t="s">
        <v>467</v>
      </c>
      <c r="D5" s="224" t="s">
        <v>468</v>
      </c>
      <c r="E5" s="224" t="s">
        <v>469</v>
      </c>
      <c r="F5" s="221"/>
      <c r="G5" s="225"/>
    </row>
    <row r="6" spans="1:7">
      <c r="A6" s="221"/>
      <c r="B6" s="221"/>
      <c r="C6" s="221"/>
      <c r="D6" s="221"/>
      <c r="E6" s="221"/>
      <c r="F6" s="221"/>
      <c r="G6" s="225"/>
    </row>
    <row r="7" spans="1:7">
      <c r="A7" s="221"/>
      <c r="B7" s="221"/>
      <c r="C7" s="221"/>
      <c r="D7" s="221"/>
      <c r="E7" s="221"/>
      <c r="F7" s="221"/>
      <c r="G7" s="225"/>
    </row>
    <row r="8" spans="1:7">
      <c r="A8" s="1" t="s">
        <v>558</v>
      </c>
      <c r="B8" s="226" t="s">
        <v>560</v>
      </c>
      <c r="C8" s="226" t="s">
        <v>562</v>
      </c>
      <c r="D8" s="226"/>
      <c r="E8" s="226"/>
      <c r="F8" s="226"/>
    </row>
    <row r="9" spans="1:7">
      <c r="A9" s="1" t="s">
        <v>559</v>
      </c>
      <c r="B9" s="226" t="s">
        <v>561</v>
      </c>
      <c r="C9" s="226" t="s">
        <v>563</v>
      </c>
    </row>
    <row r="15" spans="1:7">
      <c r="A15" s="1" t="s">
        <v>541</v>
      </c>
    </row>
    <row r="17" spans="1:4">
      <c r="A17" s="1" t="s">
        <v>259</v>
      </c>
      <c r="B17" s="1" t="s">
        <v>440</v>
      </c>
      <c r="C17" s="1" t="s">
        <v>535</v>
      </c>
    </row>
    <row r="18" spans="1:4">
      <c r="A18" s="1" t="s">
        <v>39</v>
      </c>
      <c r="B18" s="1" t="s">
        <v>536</v>
      </c>
      <c r="C18" s="271">
        <v>517452</v>
      </c>
    </row>
    <row r="19" spans="1:4">
      <c r="A19" s="1" t="s">
        <v>263</v>
      </c>
      <c r="B19" s="1" t="s">
        <v>537</v>
      </c>
      <c r="C19" s="271">
        <v>1830210</v>
      </c>
    </row>
    <row r="20" spans="1:4">
      <c r="A20" s="1" t="s">
        <v>40</v>
      </c>
      <c r="B20" s="1" t="s">
        <v>537</v>
      </c>
    </row>
    <row r="21" spans="1:4">
      <c r="A21" s="1" t="s">
        <v>35</v>
      </c>
      <c r="B21" s="1" t="s">
        <v>538</v>
      </c>
      <c r="C21" s="271">
        <v>3765450</v>
      </c>
    </row>
    <row r="22" spans="1:4">
      <c r="A22" s="1" t="s">
        <v>442</v>
      </c>
      <c r="B22" s="1" t="s">
        <v>538</v>
      </c>
    </row>
    <row r="23" spans="1:4">
      <c r="A23" s="1" t="s">
        <v>478</v>
      </c>
      <c r="B23" s="1" t="s">
        <v>538</v>
      </c>
    </row>
    <row r="24" spans="1:4">
      <c r="A24" s="1" t="s">
        <v>338</v>
      </c>
      <c r="B24" s="1" t="s">
        <v>538</v>
      </c>
    </row>
    <row r="25" spans="1:4">
      <c r="A25" s="1" t="s">
        <v>441</v>
      </c>
      <c r="B25" s="1" t="s">
        <v>539</v>
      </c>
      <c r="C25" s="271">
        <v>3238192</v>
      </c>
    </row>
    <row r="26" spans="1:4">
      <c r="A26" s="1" t="s">
        <v>34</v>
      </c>
      <c r="B26" s="1" t="s">
        <v>539</v>
      </c>
    </row>
    <row r="27" spans="1:4">
      <c r="A27" s="1" t="s">
        <v>191</v>
      </c>
      <c r="B27" s="1" t="s">
        <v>540</v>
      </c>
      <c r="C27" s="272">
        <v>862488</v>
      </c>
      <c r="D27" s="1">
        <v>1200000</v>
      </c>
    </row>
  </sheetData>
  <phoneticPr fontId="64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P58"/>
  <sheetViews>
    <sheetView workbookViewId="0">
      <selection activeCell="G11" sqref="G11"/>
    </sheetView>
  </sheetViews>
  <sheetFormatPr defaultColWidth="9" defaultRowHeight="11.25"/>
  <cols>
    <col min="1" max="1" width="10.42578125" style="1" customWidth="1"/>
    <col min="2" max="2" width="7" style="1" customWidth="1"/>
    <col min="3" max="3" width="10.140625" style="132" customWidth="1"/>
    <col min="4" max="4" width="14.42578125" style="1" customWidth="1"/>
    <col min="5" max="5" width="10.42578125" style="1" customWidth="1"/>
    <col min="6" max="6" width="9" style="1"/>
    <col min="7" max="7" width="10.42578125" style="1" bestFit="1" customWidth="1"/>
    <col min="8" max="8" width="9.42578125" style="1" bestFit="1" customWidth="1"/>
    <col min="9" max="9" width="11" style="136" customWidth="1"/>
    <col min="10" max="10" width="9.7109375" style="1" customWidth="1"/>
    <col min="11" max="11" width="27.85546875" style="1" bestFit="1" customWidth="1"/>
    <col min="12" max="12" width="13.140625" style="1" customWidth="1"/>
    <col min="13" max="14" width="9" style="1"/>
    <col min="15" max="15" width="8.42578125" style="1" customWidth="1"/>
    <col min="16" max="16" width="33" style="1" customWidth="1"/>
    <col min="17" max="16384" width="9" style="1"/>
  </cols>
  <sheetData>
    <row r="4" spans="2:16" ht="22.5">
      <c r="B4" s="125" t="s">
        <v>107</v>
      </c>
      <c r="C4" s="126" t="s">
        <v>199</v>
      </c>
      <c r="D4" s="124">
        <v>43351</v>
      </c>
      <c r="E4" s="123">
        <v>43372</v>
      </c>
      <c r="F4" s="123">
        <v>43393</v>
      </c>
      <c r="G4" s="123">
        <v>43428</v>
      </c>
      <c r="H4" s="123">
        <v>43463</v>
      </c>
      <c r="I4" s="123">
        <v>43498</v>
      </c>
      <c r="J4" s="123">
        <v>43526</v>
      </c>
      <c r="K4" s="123">
        <v>43554</v>
      </c>
      <c r="L4" s="123">
        <v>43589</v>
      </c>
      <c r="M4" s="123">
        <v>43617</v>
      </c>
      <c r="N4" s="123">
        <v>43645</v>
      </c>
      <c r="O4" s="170" t="s">
        <v>237</v>
      </c>
      <c r="P4" s="170" t="s">
        <v>238</v>
      </c>
    </row>
    <row r="5" spans="2:16">
      <c r="B5" s="414" t="s">
        <v>198</v>
      </c>
      <c r="C5" s="127">
        <f>3222377*0.9+880000*0.9+800000*0.9</f>
        <v>4412139.3000000007</v>
      </c>
      <c r="D5" s="137">
        <f>Report!AW22</f>
        <v>3051341</v>
      </c>
      <c r="E5" s="50">
        <f>Report!AZ22</f>
        <v>0</v>
      </c>
      <c r="F5" s="50">
        <f>Report!BC22</f>
        <v>3963153</v>
      </c>
      <c r="G5" s="50">
        <f>Report!BH22</f>
        <v>3599008</v>
      </c>
      <c r="H5" s="50">
        <f>Report!BM22</f>
        <v>3388512</v>
      </c>
      <c r="I5" s="50">
        <f>Report!BR22</f>
        <v>0</v>
      </c>
      <c r="J5" s="50">
        <f>Report!BV22</f>
        <v>3975902</v>
      </c>
      <c r="K5" s="50">
        <f>Report!BZ22</f>
        <v>3896236</v>
      </c>
      <c r="L5" s="50">
        <f>Report!CE22</f>
        <v>3700284</v>
      </c>
      <c r="M5" s="50">
        <f>Report!CI22</f>
        <v>2410974</v>
      </c>
      <c r="N5" s="50">
        <f>Report!CM22</f>
        <v>2157812</v>
      </c>
      <c r="O5" s="410">
        <v>387490.79303099884</v>
      </c>
      <c r="P5" s="411">
        <f>C5-N5-O5</f>
        <v>1866836.5069690018</v>
      </c>
    </row>
    <row r="6" spans="2:16">
      <c r="B6" s="415"/>
      <c r="C6" s="127" t="s">
        <v>200</v>
      </c>
      <c r="D6" s="138">
        <f>D5/$C5</f>
        <v>0.69157857277987567</v>
      </c>
      <c r="E6" s="128">
        <f>E5/$C5</f>
        <v>0</v>
      </c>
      <c r="F6" s="128">
        <f>F5/$C5</f>
        <v>0.89823841237288204</v>
      </c>
      <c r="G6" s="128">
        <f>G5/$C5</f>
        <v>0.81570588671123767</v>
      </c>
      <c r="H6" s="128">
        <f t="shared" ref="H6:N6" si="0">H5/$C5</f>
        <v>0.76799751086734713</v>
      </c>
      <c r="I6" s="128">
        <f t="shared" si="0"/>
        <v>0</v>
      </c>
      <c r="J6" s="128">
        <f t="shared" si="0"/>
        <v>0.90112794036217292</v>
      </c>
      <c r="K6" s="128">
        <f t="shared" si="0"/>
        <v>0.88307184680229822</v>
      </c>
      <c r="L6" s="128">
        <f t="shared" si="0"/>
        <v>0.83865983107106323</v>
      </c>
      <c r="M6" s="128">
        <f t="shared" si="0"/>
        <v>0.54644104278393923</v>
      </c>
      <c r="N6" s="128">
        <f t="shared" si="0"/>
        <v>0.48906252801220479</v>
      </c>
      <c r="O6" s="410"/>
      <c r="P6" s="411"/>
    </row>
    <row r="7" spans="2:16">
      <c r="B7" s="414" t="s">
        <v>197</v>
      </c>
      <c r="C7" s="127">
        <f>3222377*0.9+880000*0.9</f>
        <v>3692139.3000000003</v>
      </c>
      <c r="D7" s="137" t="e">
        <f>D5-D9</f>
        <v>#REF!</v>
      </c>
      <c r="E7" s="50" t="e">
        <f>E5-E9</f>
        <v>#REF!</v>
      </c>
      <c r="F7" s="50" t="e">
        <f>F5-F9</f>
        <v>#REF!</v>
      </c>
      <c r="G7" s="50" t="e">
        <f>G5-G9</f>
        <v>#REF!</v>
      </c>
      <c r="H7" s="50" t="e">
        <f t="shared" ref="H7:N7" si="1">H5-H9</f>
        <v>#REF!</v>
      </c>
      <c r="I7" s="50" t="e">
        <f t="shared" si="1"/>
        <v>#REF!</v>
      </c>
      <c r="J7" s="50" t="e">
        <f t="shared" si="1"/>
        <v>#REF!</v>
      </c>
      <c r="K7" s="50" t="e">
        <f t="shared" si="1"/>
        <v>#REF!</v>
      </c>
      <c r="L7" s="50" t="e">
        <f t="shared" si="1"/>
        <v>#REF!</v>
      </c>
      <c r="M7" s="50" t="e">
        <f t="shared" si="1"/>
        <v>#REF!</v>
      </c>
      <c r="N7" s="50" t="e">
        <f t="shared" si="1"/>
        <v>#REF!</v>
      </c>
      <c r="O7" s="410"/>
      <c r="P7" s="411"/>
    </row>
    <row r="8" spans="2:16">
      <c r="B8" s="415"/>
      <c r="C8" s="127" t="s">
        <v>200</v>
      </c>
      <c r="D8" s="138" t="e">
        <f>D7/$C7</f>
        <v>#REF!</v>
      </c>
      <c r="E8" s="128" t="e">
        <f>E7/$C7</f>
        <v>#REF!</v>
      </c>
      <c r="F8" s="128" t="e">
        <f>F7/$C7</f>
        <v>#REF!</v>
      </c>
      <c r="G8" s="128" t="e">
        <f>G7/$C7</f>
        <v>#REF!</v>
      </c>
      <c r="H8" s="128" t="e">
        <f t="shared" ref="H8:N8" si="2">H7/$C7</f>
        <v>#REF!</v>
      </c>
      <c r="I8" s="128" t="e">
        <f t="shared" si="2"/>
        <v>#REF!</v>
      </c>
      <c r="J8" s="128" t="e">
        <f t="shared" si="2"/>
        <v>#REF!</v>
      </c>
      <c r="K8" s="128" t="e">
        <f t="shared" si="2"/>
        <v>#REF!</v>
      </c>
      <c r="L8" s="128" t="e">
        <f t="shared" si="2"/>
        <v>#REF!</v>
      </c>
      <c r="M8" s="128" t="e">
        <f t="shared" si="2"/>
        <v>#REF!</v>
      </c>
      <c r="N8" s="128" t="e">
        <f t="shared" si="2"/>
        <v>#REF!</v>
      </c>
      <c r="O8" s="410"/>
      <c r="P8" s="411"/>
    </row>
    <row r="9" spans="2:16" s="131" customFormat="1">
      <c r="B9" s="416" t="s">
        <v>128</v>
      </c>
      <c r="C9" s="129">
        <f>800000*0.9</f>
        <v>720000</v>
      </c>
      <c r="D9" s="139" t="e">
        <f>Report!#REF!</f>
        <v>#REF!</v>
      </c>
      <c r="E9" s="130" t="e">
        <f>Report!#REF!</f>
        <v>#REF!</v>
      </c>
      <c r="F9" s="130" t="e">
        <f>Report!#REF!</f>
        <v>#REF!</v>
      </c>
      <c r="G9" s="130" t="e">
        <f>Report!#REF!</f>
        <v>#REF!</v>
      </c>
      <c r="H9" s="130" t="e">
        <f>Report!#REF!</f>
        <v>#REF!</v>
      </c>
      <c r="I9" s="141" t="e">
        <f>Report!#REF!</f>
        <v>#REF!</v>
      </c>
      <c r="J9" s="141" t="e">
        <f>Report!#REF!</f>
        <v>#REF!</v>
      </c>
      <c r="K9" s="141" t="e">
        <f>Report!#REF!</f>
        <v>#REF!</v>
      </c>
      <c r="L9" s="141" t="e">
        <f>Report!#REF!</f>
        <v>#REF!</v>
      </c>
      <c r="M9" s="141" t="e">
        <f>Report!#REF!</f>
        <v>#REF!</v>
      </c>
      <c r="N9" s="141" t="e">
        <f>Report!#REF!</f>
        <v>#REF!</v>
      </c>
      <c r="O9" s="410"/>
      <c r="P9" s="411"/>
    </row>
    <row r="10" spans="2:16">
      <c r="B10" s="417"/>
      <c r="C10" s="127" t="s">
        <v>200</v>
      </c>
      <c r="D10" s="138" t="e">
        <f>D9/$C9</f>
        <v>#REF!</v>
      </c>
      <c r="E10" s="128" t="e">
        <f>E9/$C9</f>
        <v>#REF!</v>
      </c>
      <c r="F10" s="128" t="e">
        <f>F9/$C9</f>
        <v>#REF!</v>
      </c>
      <c r="G10" s="128" t="e">
        <f t="shared" ref="G10:N10" si="3">G9/$C9</f>
        <v>#REF!</v>
      </c>
      <c r="H10" s="128" t="e">
        <f t="shared" si="3"/>
        <v>#REF!</v>
      </c>
      <c r="I10" s="128" t="e">
        <f t="shared" si="3"/>
        <v>#REF!</v>
      </c>
      <c r="J10" s="128" t="e">
        <f t="shared" si="3"/>
        <v>#REF!</v>
      </c>
      <c r="K10" s="128" t="e">
        <f t="shared" si="3"/>
        <v>#REF!</v>
      </c>
      <c r="L10" s="128" t="e">
        <f t="shared" si="3"/>
        <v>#REF!</v>
      </c>
      <c r="M10" s="128" t="e">
        <f t="shared" si="3"/>
        <v>#REF!</v>
      </c>
      <c r="N10" s="128" t="e">
        <f t="shared" si="3"/>
        <v>#REF!</v>
      </c>
      <c r="O10" s="410"/>
      <c r="P10" s="411"/>
    </row>
    <row r="11" spans="2:16" s="131" customFormat="1">
      <c r="B11" s="416" t="s">
        <v>45</v>
      </c>
      <c r="C11" s="129">
        <f>2497010*0.9-C13</f>
        <v>1617309</v>
      </c>
      <c r="D11" s="139" t="e">
        <f>Report!#REF!</f>
        <v>#REF!</v>
      </c>
      <c r="E11" s="130" t="e">
        <f>Report!#REF!</f>
        <v>#REF!</v>
      </c>
      <c r="F11" s="130" t="e">
        <f>Report!#REF!</f>
        <v>#REF!</v>
      </c>
      <c r="G11" s="130" t="e">
        <f>Report!#REF!</f>
        <v>#REF!</v>
      </c>
      <c r="H11" s="130" t="e">
        <f>Report!#REF!</f>
        <v>#REF!</v>
      </c>
      <c r="I11" s="141" t="e">
        <f>Report!#REF!</f>
        <v>#REF!</v>
      </c>
      <c r="J11" s="130" t="e">
        <f>Report!#REF!</f>
        <v>#REF!</v>
      </c>
      <c r="K11" s="130" t="e">
        <f>Report!#REF!</f>
        <v>#REF!</v>
      </c>
      <c r="L11" s="130" t="e">
        <f>Report!#REF!</f>
        <v>#REF!</v>
      </c>
      <c r="M11" s="130" t="e">
        <f>Report!#REF!</f>
        <v>#REF!</v>
      </c>
      <c r="N11" s="130" t="e">
        <f>Report!#REF!</f>
        <v>#REF!</v>
      </c>
      <c r="O11" s="410">
        <v>43265.4</v>
      </c>
      <c r="P11" s="412" t="e">
        <f>C11+C13-N11-N13-O11</f>
        <v>#REF!</v>
      </c>
    </row>
    <row r="12" spans="2:16">
      <c r="B12" s="417"/>
      <c r="D12" s="138" t="e">
        <f>D11/$C11</f>
        <v>#REF!</v>
      </c>
      <c r="E12" s="128" t="e">
        <f>E11/$C11</f>
        <v>#REF!</v>
      </c>
      <c r="F12" s="128" t="e">
        <f>F11/$C11</f>
        <v>#REF!</v>
      </c>
      <c r="G12" s="128" t="e">
        <f t="shared" ref="G12:N12" si="4">G11/$C11</f>
        <v>#REF!</v>
      </c>
      <c r="H12" s="128" t="e">
        <f t="shared" si="4"/>
        <v>#REF!</v>
      </c>
      <c r="I12" s="128" t="e">
        <f t="shared" si="4"/>
        <v>#REF!</v>
      </c>
      <c r="J12" s="128" t="e">
        <f t="shared" si="4"/>
        <v>#REF!</v>
      </c>
      <c r="K12" s="128" t="e">
        <f t="shared" si="4"/>
        <v>#REF!</v>
      </c>
      <c r="L12" s="128" t="e">
        <f t="shared" si="4"/>
        <v>#REF!</v>
      </c>
      <c r="M12" s="128" t="e">
        <f t="shared" si="4"/>
        <v>#REF!</v>
      </c>
      <c r="N12" s="128" t="e">
        <f t="shared" si="4"/>
        <v>#REF!</v>
      </c>
      <c r="O12" s="410"/>
      <c r="P12" s="412"/>
    </row>
    <row r="13" spans="2:16" s="131" customFormat="1">
      <c r="B13" s="416" t="s">
        <v>54</v>
      </c>
      <c r="C13" s="129">
        <f>700000*0.9</f>
        <v>630000</v>
      </c>
      <c r="D13" s="139" t="e">
        <f>Report!#REF!</f>
        <v>#REF!</v>
      </c>
      <c r="E13" s="130" t="e">
        <f>Report!#REF!</f>
        <v>#REF!</v>
      </c>
      <c r="F13" s="130" t="e">
        <f>Report!#REF!</f>
        <v>#REF!</v>
      </c>
      <c r="G13" s="130" t="e">
        <f>Report!#REF!</f>
        <v>#REF!</v>
      </c>
      <c r="H13" s="130" t="e">
        <f>Report!#REF!</f>
        <v>#REF!</v>
      </c>
      <c r="I13" s="141" t="e">
        <f>Report!#REF!</f>
        <v>#REF!</v>
      </c>
      <c r="J13" s="130" t="e">
        <f>Report!#REF!</f>
        <v>#REF!</v>
      </c>
      <c r="K13" s="130" t="e">
        <f>Report!#REF!</f>
        <v>#REF!</v>
      </c>
      <c r="L13" s="130" t="e">
        <f>Report!#REF!</f>
        <v>#REF!</v>
      </c>
      <c r="M13" s="130" t="e">
        <f>Report!#REF!</f>
        <v>#REF!</v>
      </c>
      <c r="N13" s="130" t="e">
        <f>Report!#REF!</f>
        <v>#REF!</v>
      </c>
      <c r="O13" s="410"/>
      <c r="P13" s="412"/>
    </row>
    <row r="14" spans="2:16">
      <c r="B14" s="417"/>
      <c r="C14" s="127" t="s">
        <v>200</v>
      </c>
      <c r="D14" s="138" t="e">
        <f>D13/$C13</f>
        <v>#REF!</v>
      </c>
      <c r="E14" s="128" t="e">
        <f>E13/$C13</f>
        <v>#REF!</v>
      </c>
      <c r="F14" s="128" t="e">
        <f>F13/$C13</f>
        <v>#REF!</v>
      </c>
      <c r="G14" s="128" t="e">
        <f t="shared" ref="G14:N14" si="5">G13/$C13</f>
        <v>#REF!</v>
      </c>
      <c r="H14" s="128" t="e">
        <f t="shared" si="5"/>
        <v>#REF!</v>
      </c>
      <c r="I14" s="128" t="e">
        <f t="shared" si="5"/>
        <v>#REF!</v>
      </c>
      <c r="J14" s="128" t="e">
        <f t="shared" si="5"/>
        <v>#REF!</v>
      </c>
      <c r="K14" s="128" t="e">
        <f t="shared" si="5"/>
        <v>#REF!</v>
      </c>
      <c r="L14" s="128" t="e">
        <f t="shared" si="5"/>
        <v>#REF!</v>
      </c>
      <c r="M14" s="128" t="e">
        <f t="shared" si="5"/>
        <v>#REF!</v>
      </c>
      <c r="N14" s="128" t="e">
        <f t="shared" si="5"/>
        <v>#REF!</v>
      </c>
      <c r="O14" s="410"/>
      <c r="P14" s="412"/>
    </row>
    <row r="15" spans="2:16" s="131" customFormat="1">
      <c r="B15" s="413" t="s">
        <v>46</v>
      </c>
      <c r="C15" s="129">
        <v>1800000</v>
      </c>
      <c r="D15" s="139">
        <f>Report!AW138</f>
        <v>1412362</v>
      </c>
      <c r="E15" s="130">
        <f>Report!AZ138</f>
        <v>0</v>
      </c>
      <c r="F15" s="130">
        <f>Report!BC138</f>
        <v>1446070</v>
      </c>
      <c r="G15" s="130">
        <f>Report!BH138</f>
        <v>1308298</v>
      </c>
      <c r="H15" s="130">
        <f>Report!BM138</f>
        <v>1232979</v>
      </c>
      <c r="I15" s="141">
        <f>Report!BR138</f>
        <v>0</v>
      </c>
      <c r="J15" s="130">
        <f>Report!BV138</f>
        <v>843807</v>
      </c>
      <c r="K15" s="130">
        <f>Report!BZ138</f>
        <v>598347</v>
      </c>
      <c r="L15" s="130">
        <f>Report!CE138</f>
        <v>347222</v>
      </c>
      <c r="M15" s="130">
        <f>Report!CI138</f>
        <v>142691</v>
      </c>
      <c r="N15" s="130">
        <f>Report!CM138</f>
        <v>0</v>
      </c>
      <c r="O15" s="140"/>
      <c r="P15" s="140"/>
    </row>
    <row r="16" spans="2:16">
      <c r="B16" s="413"/>
      <c r="C16" s="127" t="s">
        <v>200</v>
      </c>
      <c r="D16" s="138">
        <f>D15/$C15</f>
        <v>0.7846455555555556</v>
      </c>
      <c r="E16" s="128">
        <f>E15/$C15</f>
        <v>0</v>
      </c>
      <c r="F16" s="128">
        <f>F15/$C15</f>
        <v>0.80337222222222227</v>
      </c>
      <c r="G16" s="128">
        <f t="shared" ref="G16:N16" si="6">G15/$C15</f>
        <v>0.72683222222222221</v>
      </c>
      <c r="H16" s="128">
        <f t="shared" si="6"/>
        <v>0.68498833333333331</v>
      </c>
      <c r="I16" s="128">
        <f t="shared" si="6"/>
        <v>0</v>
      </c>
      <c r="J16" s="128">
        <f t="shared" si="6"/>
        <v>0.46878166666666665</v>
      </c>
      <c r="K16" s="128">
        <f t="shared" si="6"/>
        <v>0.33241500000000002</v>
      </c>
      <c r="L16" s="128">
        <f t="shared" si="6"/>
        <v>0.19290111111111111</v>
      </c>
      <c r="M16" s="128">
        <f t="shared" si="6"/>
        <v>7.9272777777777775E-2</v>
      </c>
      <c r="N16" s="128">
        <f t="shared" si="6"/>
        <v>0</v>
      </c>
      <c r="O16" s="142">
        <f>SUM(O5:O15)</f>
        <v>430756.19303099887</v>
      </c>
      <c r="P16" s="142" t="e">
        <f>SUM(P5:P15)</f>
        <v>#REF!</v>
      </c>
    </row>
    <row r="18" spans="1:16">
      <c r="C18" s="103">
        <f>C5+C11+C13</f>
        <v>6659448.3000000007</v>
      </c>
      <c r="D18" s="103" t="e">
        <f>D5+D11+D13+D15</f>
        <v>#REF!</v>
      </c>
      <c r="E18" s="103" t="e">
        <f>E5+E11+E13+E15</f>
        <v>#REF!</v>
      </c>
      <c r="F18" s="103" t="e">
        <f t="shared" ref="F18:N18" si="7">F5+F11+F13+F15</f>
        <v>#REF!</v>
      </c>
      <c r="G18" s="103" t="e">
        <f t="shared" si="7"/>
        <v>#REF!</v>
      </c>
      <c r="H18" s="103" t="e">
        <f t="shared" si="7"/>
        <v>#REF!</v>
      </c>
      <c r="I18" s="103" t="e">
        <f t="shared" si="7"/>
        <v>#REF!</v>
      </c>
      <c r="J18" s="103" t="e">
        <f t="shared" si="7"/>
        <v>#REF!</v>
      </c>
      <c r="K18" s="103" t="e">
        <f t="shared" si="7"/>
        <v>#REF!</v>
      </c>
      <c r="L18" s="103" t="e">
        <f t="shared" si="7"/>
        <v>#REF!</v>
      </c>
      <c r="M18" s="103" t="e">
        <f t="shared" si="7"/>
        <v>#REF!</v>
      </c>
      <c r="N18" s="103" t="e">
        <f t="shared" si="7"/>
        <v>#REF!</v>
      </c>
    </row>
    <row r="25" spans="1:16" ht="22.5">
      <c r="B25" s="76" t="s">
        <v>282</v>
      </c>
      <c r="C25" s="76" t="s">
        <v>283</v>
      </c>
      <c r="D25" s="76" t="s">
        <v>328</v>
      </c>
      <c r="E25" s="76" t="s">
        <v>284</v>
      </c>
      <c r="F25" s="125" t="s">
        <v>327</v>
      </c>
      <c r="L25" s="173" t="s">
        <v>289</v>
      </c>
      <c r="M25" s="174" t="s">
        <v>261</v>
      </c>
      <c r="N25" s="172" t="s">
        <v>168</v>
      </c>
      <c r="O25" s="172" t="s">
        <v>287</v>
      </c>
    </row>
    <row r="26" spans="1:16" ht="12">
      <c r="A26" s="175">
        <v>1100000</v>
      </c>
      <c r="B26" s="168" t="s">
        <v>34</v>
      </c>
      <c r="C26" s="193">
        <f>3222377*0.9</f>
        <v>2900139.3000000003</v>
      </c>
      <c r="D26" s="109">
        <v>2406122</v>
      </c>
      <c r="E26" s="169">
        <f t="shared" ref="E26:E33" si="8">D26/C26</f>
        <v>0.82965738921575238</v>
      </c>
      <c r="F26" s="109">
        <v>173130</v>
      </c>
      <c r="G26" s="203"/>
      <c r="H26" s="194"/>
      <c r="I26" s="194"/>
      <c r="L26" s="1" t="s">
        <v>285</v>
      </c>
      <c r="M26" s="171">
        <v>2.2999999999999998</v>
      </c>
      <c r="N26" s="171">
        <v>1</v>
      </c>
      <c r="O26" s="171">
        <f>N26+M26</f>
        <v>3.3</v>
      </c>
    </row>
    <row r="27" spans="1:16" ht="12">
      <c r="A27" s="175">
        <v>350000</v>
      </c>
      <c r="B27" s="168" t="s">
        <v>35</v>
      </c>
      <c r="C27" s="193">
        <f>1000000*0.9</f>
        <v>900000</v>
      </c>
      <c r="D27" s="109">
        <f>397560+30686</f>
        <v>428246</v>
      </c>
      <c r="E27" s="169">
        <f t="shared" si="8"/>
        <v>0.47582888888888891</v>
      </c>
      <c r="F27" s="109">
        <f>374847+30686</f>
        <v>405533</v>
      </c>
      <c r="G27" s="203"/>
      <c r="H27" s="194"/>
      <c r="I27" s="194"/>
      <c r="K27" s="1">
        <v>-0.4</v>
      </c>
      <c r="L27" s="1" t="s">
        <v>286</v>
      </c>
      <c r="M27" s="171">
        <v>0.3</v>
      </c>
      <c r="N27" s="171">
        <v>0.1</v>
      </c>
      <c r="O27" s="171">
        <f>N27+M27</f>
        <v>0.4</v>
      </c>
    </row>
    <row r="28" spans="1:16" ht="12">
      <c r="A28" s="1">
        <v>400000</v>
      </c>
      <c r="B28" s="168" t="s">
        <v>191</v>
      </c>
      <c r="C28" s="168">
        <f>670000*0.9</f>
        <v>603000</v>
      </c>
      <c r="D28" s="109">
        <v>482288</v>
      </c>
      <c r="E28" s="169">
        <f t="shared" si="8"/>
        <v>0.79981426202321726</v>
      </c>
      <c r="F28" s="109">
        <v>182092</v>
      </c>
      <c r="G28" s="203"/>
      <c r="H28" s="194"/>
      <c r="I28" s="194"/>
      <c r="L28" s="1" t="s">
        <v>287</v>
      </c>
      <c r="M28" s="171">
        <f>SUM(M26:M27)</f>
        <v>2.5999999999999996</v>
      </c>
      <c r="N28" s="171">
        <f>SUM(N26:N27)</f>
        <v>1.1000000000000001</v>
      </c>
      <c r="O28" s="171">
        <f>SUM(O26:O27)</f>
        <v>3.6999999999999997</v>
      </c>
    </row>
    <row r="29" spans="1:16" ht="12">
      <c r="A29" s="1">
        <v>1300000</v>
      </c>
      <c r="B29" s="168" t="s">
        <v>344</v>
      </c>
      <c r="C29" s="168">
        <v>2600000</v>
      </c>
      <c r="D29" s="109">
        <v>547633</v>
      </c>
      <c r="E29" s="169">
        <f t="shared" si="8"/>
        <v>0.21062807692307692</v>
      </c>
      <c r="F29" s="109">
        <v>308704</v>
      </c>
      <c r="G29" s="203"/>
      <c r="H29" s="194"/>
    </row>
    <row r="30" spans="1:16" ht="12">
      <c r="A30" s="175">
        <v>800000</v>
      </c>
      <c r="B30" s="168" t="s">
        <v>324</v>
      </c>
      <c r="C30" s="195">
        <f>2000000*0.9</f>
        <v>1800000</v>
      </c>
      <c r="D30" s="192">
        <v>1639463</v>
      </c>
      <c r="E30" s="169">
        <f t="shared" si="8"/>
        <v>0.9108127777777778</v>
      </c>
      <c r="F30" s="192">
        <v>227907</v>
      </c>
      <c r="G30" s="203"/>
      <c r="H30" s="194"/>
      <c r="L30" s="172" t="s">
        <v>296</v>
      </c>
    </row>
    <row r="31" spans="1:16" ht="12">
      <c r="A31" s="175">
        <v>300000</v>
      </c>
      <c r="B31" s="168" t="s">
        <v>325</v>
      </c>
      <c r="C31" s="126">
        <f>700000*0.9</f>
        <v>630000</v>
      </c>
      <c r="D31" s="192">
        <v>380358</v>
      </c>
      <c r="E31" s="169">
        <f t="shared" si="8"/>
        <v>0.60374285714285714</v>
      </c>
      <c r="F31" s="192">
        <v>33580</v>
      </c>
      <c r="G31" s="203"/>
      <c r="H31" s="194"/>
      <c r="L31" s="1" t="s">
        <v>291</v>
      </c>
      <c r="M31" s="1">
        <v>2.9</v>
      </c>
      <c r="P31" s="1" t="s">
        <v>297</v>
      </c>
    </row>
    <row r="32" spans="1:16" ht="12">
      <c r="A32" s="175">
        <v>600000</v>
      </c>
      <c r="B32" s="168" t="s">
        <v>326</v>
      </c>
      <c r="C32" s="126">
        <v>1800000</v>
      </c>
      <c r="D32" s="192">
        <v>305347</v>
      </c>
      <c r="E32" s="169">
        <f t="shared" si="8"/>
        <v>0.16963722222222222</v>
      </c>
      <c r="F32" s="192"/>
      <c r="G32" s="203"/>
      <c r="L32" s="1" t="s">
        <v>290</v>
      </c>
      <c r="N32" s="1">
        <f>1.3*2</f>
        <v>2.6</v>
      </c>
      <c r="P32" s="175" t="s">
        <v>298</v>
      </c>
    </row>
    <row r="33" spans="1:16">
      <c r="C33" s="132">
        <f>SUM(C26:C32)</f>
        <v>11233139.300000001</v>
      </c>
      <c r="D33" s="132">
        <f>SUM(D26:D32)</f>
        <v>6189457</v>
      </c>
      <c r="E33" s="42">
        <f t="shared" si="8"/>
        <v>0.55099975480585373</v>
      </c>
      <c r="F33" s="132">
        <f>SUM(F26:F32)</f>
        <v>1330946</v>
      </c>
    </row>
    <row r="34" spans="1:16">
      <c r="L34" s="1" t="s">
        <v>292</v>
      </c>
      <c r="N34" s="1">
        <v>0.7</v>
      </c>
      <c r="P34" s="1" t="s">
        <v>294</v>
      </c>
    </row>
    <row r="35" spans="1:16">
      <c r="B35" s="1" t="s">
        <v>288</v>
      </c>
      <c r="C35" s="132" t="s">
        <v>261</v>
      </c>
      <c r="D35" s="1" t="s">
        <v>168</v>
      </c>
      <c r="E35" s="1" t="s">
        <v>287</v>
      </c>
      <c r="L35" s="1" t="s">
        <v>293</v>
      </c>
      <c r="N35" s="1">
        <v>0.8</v>
      </c>
      <c r="P35" s="1" t="s">
        <v>295</v>
      </c>
    </row>
    <row r="36" spans="1:16">
      <c r="B36" s="1" t="s">
        <v>285</v>
      </c>
    </row>
    <row r="37" spans="1:16">
      <c r="B37" s="1" t="s">
        <v>286</v>
      </c>
    </row>
    <row r="40" spans="1:16" ht="12">
      <c r="A40" s="1" t="s">
        <v>310</v>
      </c>
      <c r="B40" s="125" t="s">
        <v>314</v>
      </c>
      <c r="C40" s="126" t="s">
        <v>311</v>
      </c>
      <c r="D40" s="125" t="s">
        <v>312</v>
      </c>
      <c r="E40" s="126" t="s">
        <v>311</v>
      </c>
      <c r="H40" s="76"/>
      <c r="I40" s="76"/>
      <c r="J40" s="125"/>
      <c r="K40" s="125"/>
    </row>
    <row r="41" spans="1:16" ht="12">
      <c r="B41" s="189" t="s">
        <v>308</v>
      </c>
      <c r="C41" s="125" t="s">
        <v>309</v>
      </c>
      <c r="D41" s="125" t="s">
        <v>299</v>
      </c>
      <c r="E41" s="125" t="s">
        <v>300</v>
      </c>
      <c r="H41" s="168" t="s">
        <v>34</v>
      </c>
      <c r="I41" s="168">
        <f>3222377*0.9</f>
        <v>2900139.3000000003</v>
      </c>
      <c r="J41" s="142">
        <f>SUM(E43:E44)+140000</f>
        <v>2353902.011183789</v>
      </c>
      <c r="K41" s="125" t="s">
        <v>329</v>
      </c>
    </row>
    <row r="42" spans="1:16" ht="12">
      <c r="B42" s="187" t="s">
        <v>301</v>
      </c>
      <c r="C42" s="142">
        <v>1385888.8475764433</v>
      </c>
      <c r="D42" s="142">
        <v>1298026.8475764433</v>
      </c>
      <c r="E42" s="182">
        <v>1005379.8475764433</v>
      </c>
      <c r="H42" s="168" t="s">
        <v>313</v>
      </c>
      <c r="I42" s="168">
        <v>2600000</v>
      </c>
      <c r="J42" s="142">
        <f>E42+SUM(E45:E52)+50000</f>
        <v>1213363.4169004243</v>
      </c>
      <c r="K42" s="125" t="s">
        <v>315</v>
      </c>
    </row>
    <row r="43" spans="1:16">
      <c r="B43" s="187" t="s">
        <v>302</v>
      </c>
      <c r="C43" s="183">
        <v>1241589.011183789</v>
      </c>
      <c r="D43" s="183">
        <v>1824882.011183789</v>
      </c>
      <c r="E43" s="188">
        <v>1733902.011183789</v>
      </c>
      <c r="I43" s="185">
        <f>SUM(I41:I42)</f>
        <v>5500139.3000000007</v>
      </c>
      <c r="J43" s="185">
        <f>SUM(J41:J42)</f>
        <v>3567265.4280842133</v>
      </c>
    </row>
    <row r="44" spans="1:16">
      <c r="B44" s="187" t="s">
        <v>303</v>
      </c>
      <c r="C44" s="142">
        <v>683023.84240870341</v>
      </c>
      <c r="D44" s="142">
        <v>814000</v>
      </c>
      <c r="E44" s="182">
        <v>480000</v>
      </c>
    </row>
    <row r="45" spans="1:16">
      <c r="B45" s="187" t="s">
        <v>270</v>
      </c>
      <c r="C45" s="142">
        <v>81162.457479392397</v>
      </c>
      <c r="D45" s="186">
        <v>81162.457479392397</v>
      </c>
      <c r="E45" s="186">
        <v>81162.457479392397</v>
      </c>
    </row>
    <row r="46" spans="1:16">
      <c r="B46" s="187" t="s">
        <v>271</v>
      </c>
      <c r="C46" s="142">
        <v>27447.211708293784</v>
      </c>
      <c r="D46" s="186">
        <v>27447.211708293784</v>
      </c>
      <c r="E46" s="186">
        <v>27447.211708293784</v>
      </c>
    </row>
    <row r="47" spans="1:16">
      <c r="B47" s="187" t="s">
        <v>304</v>
      </c>
      <c r="C47" s="142">
        <v>16796.533865957153</v>
      </c>
      <c r="D47" s="186">
        <v>16796.533865957153</v>
      </c>
      <c r="E47" s="186">
        <v>16796.533865957153</v>
      </c>
    </row>
    <row r="48" spans="1:16">
      <c r="B48" s="187" t="s">
        <v>305</v>
      </c>
      <c r="C48" s="142">
        <v>15677.327723299855</v>
      </c>
      <c r="D48" s="186">
        <v>15677.327723299855</v>
      </c>
      <c r="E48" s="186">
        <v>15677.327723299855</v>
      </c>
    </row>
    <row r="49" spans="2:10">
      <c r="B49" s="187" t="s">
        <v>273</v>
      </c>
      <c r="C49" s="142">
        <v>6923.2344393159719</v>
      </c>
      <c r="D49" s="186">
        <v>6923.2344393159719</v>
      </c>
      <c r="E49" s="186">
        <v>6923.2344393159719</v>
      </c>
    </row>
    <row r="50" spans="2:10">
      <c r="B50" s="187" t="s">
        <v>279</v>
      </c>
      <c r="C50" s="142">
        <v>3781.9345047031679</v>
      </c>
      <c r="D50" s="186">
        <v>3781.9345047031679</v>
      </c>
      <c r="E50" s="186">
        <v>3781.9345047031679</v>
      </c>
    </row>
    <row r="51" spans="2:10">
      <c r="B51" s="187" t="s">
        <v>306</v>
      </c>
      <c r="C51" s="142">
        <v>3766.5759941103388</v>
      </c>
      <c r="D51" s="186">
        <v>3766.5759941103388</v>
      </c>
      <c r="E51" s="186">
        <v>3766.5759941103388</v>
      </c>
    </row>
    <row r="52" spans="2:10" ht="15">
      <c r="B52" s="187" t="s">
        <v>278</v>
      </c>
      <c r="C52" s="142">
        <v>2428.2936089083519</v>
      </c>
      <c r="D52" s="186">
        <v>2428.2936089083519</v>
      </c>
      <c r="E52" s="186">
        <v>2428.2936089083519</v>
      </c>
      <c r="H52"/>
      <c r="I52"/>
      <c r="J52"/>
    </row>
    <row r="53" spans="2:10" ht="15">
      <c r="B53" s="2" t="s">
        <v>307</v>
      </c>
      <c r="C53" s="184">
        <v>3468485.2704929169</v>
      </c>
      <c r="D53" s="184">
        <v>4094892.4280842128</v>
      </c>
      <c r="E53" s="184">
        <v>3377265.4280842128</v>
      </c>
      <c r="H53"/>
      <c r="I53"/>
      <c r="J53"/>
    </row>
    <row r="54" spans="2:10" ht="15">
      <c r="H54"/>
      <c r="I54"/>
      <c r="J54"/>
    </row>
    <row r="55" spans="2:10" ht="15">
      <c r="H55"/>
      <c r="I55"/>
      <c r="J55"/>
    </row>
    <row r="56" spans="2:10" ht="15">
      <c r="H56"/>
      <c r="I56"/>
      <c r="J56"/>
    </row>
    <row r="57" spans="2:10" ht="15">
      <c r="H57"/>
      <c r="I57"/>
      <c r="J57"/>
    </row>
    <row r="58" spans="2:10" ht="15">
      <c r="H58"/>
      <c r="I58"/>
      <c r="J58"/>
    </row>
  </sheetData>
  <mergeCells count="10">
    <mergeCell ref="O5:O10"/>
    <mergeCell ref="O11:O14"/>
    <mergeCell ref="P5:P10"/>
    <mergeCell ref="P11:P14"/>
    <mergeCell ref="B15:B16"/>
    <mergeCell ref="B5:B6"/>
    <mergeCell ref="B7:B8"/>
    <mergeCell ref="B9:B10"/>
    <mergeCell ref="B11:B12"/>
    <mergeCell ref="B13:B14"/>
  </mergeCells>
  <phoneticPr fontId="64" type="noConversion"/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36"/>
  <sheetViews>
    <sheetView workbookViewId="0">
      <selection activeCell="E33" sqref="E33"/>
    </sheetView>
  </sheetViews>
  <sheetFormatPr defaultColWidth="9" defaultRowHeight="12"/>
  <cols>
    <col min="1" max="1" width="14.42578125" style="86" customWidth="1"/>
    <col min="2" max="2" width="14.140625" style="86" customWidth="1"/>
    <col min="3" max="7" width="9.7109375" style="86" customWidth="1"/>
    <col min="8" max="8" width="18.42578125" style="86" customWidth="1"/>
    <col min="9" max="9" width="12.7109375" style="86" customWidth="1"/>
    <col min="10" max="10" width="12.42578125" style="86" customWidth="1"/>
    <col min="11" max="11" width="58.7109375" style="88" customWidth="1"/>
    <col min="12" max="16384" width="9" style="86"/>
  </cols>
  <sheetData>
    <row r="1" spans="1:11" s="98" customFormat="1" ht="14.45" customHeight="1">
      <c r="A1" s="98" t="s">
        <v>183</v>
      </c>
      <c r="B1" s="99" t="s">
        <v>150</v>
      </c>
      <c r="C1" s="99" t="s">
        <v>151</v>
      </c>
      <c r="D1" s="99"/>
      <c r="E1" s="99" t="s">
        <v>152</v>
      </c>
      <c r="F1" s="99" t="s">
        <v>179</v>
      </c>
      <c r="G1" s="99" t="s">
        <v>153</v>
      </c>
      <c r="H1" s="99" t="s">
        <v>180</v>
      </c>
      <c r="I1" s="99" t="s">
        <v>160</v>
      </c>
      <c r="J1" s="99" t="s">
        <v>154</v>
      </c>
      <c r="K1" s="100"/>
    </row>
    <row r="2" spans="1:11" s="95" customFormat="1" ht="51.6" customHeight="1">
      <c r="A2" s="94" t="s">
        <v>82</v>
      </c>
      <c r="B2" s="94" t="s">
        <v>157</v>
      </c>
      <c r="C2" s="94" t="s">
        <v>181</v>
      </c>
      <c r="D2" s="94" t="s">
        <v>155</v>
      </c>
      <c r="E2" s="94" t="s">
        <v>148</v>
      </c>
      <c r="F2" s="94" t="s">
        <v>159</v>
      </c>
      <c r="G2" s="94" t="s">
        <v>158</v>
      </c>
      <c r="H2" s="97" t="s">
        <v>175</v>
      </c>
      <c r="I2" s="94" t="s">
        <v>182</v>
      </c>
      <c r="J2" s="94" t="s">
        <v>147</v>
      </c>
      <c r="K2" s="94" t="s">
        <v>149</v>
      </c>
    </row>
    <row r="3" spans="1:11">
      <c r="A3" s="62" t="s">
        <v>46</v>
      </c>
      <c r="B3" s="61">
        <f>1800000*0.9</f>
        <v>1620000</v>
      </c>
      <c r="C3" s="61">
        <v>1581976</v>
      </c>
      <c r="D3" s="61">
        <f>58*2330</f>
        <v>135140</v>
      </c>
      <c r="E3" s="61">
        <v>0</v>
      </c>
      <c r="F3" s="61">
        <v>228359.34383664257</v>
      </c>
      <c r="G3" s="61">
        <v>133444.48173449034</v>
      </c>
      <c r="H3" s="61">
        <f>(C3-F3)*0.05</f>
        <v>67680.832808167877</v>
      </c>
      <c r="I3" s="61">
        <f>C3+E3-G3+H3</f>
        <v>1516212.3510736777</v>
      </c>
      <c r="J3" s="61">
        <f>-I3</f>
        <v>-1516212.3510736777</v>
      </c>
      <c r="K3" s="87"/>
    </row>
    <row r="4" spans="1:11">
      <c r="A4" s="62" t="s">
        <v>45</v>
      </c>
      <c r="B4" s="80">
        <f>2500000*0.9</f>
        <v>2250000</v>
      </c>
      <c r="C4" s="61">
        <v>1228906</v>
      </c>
      <c r="D4" s="61">
        <f>27*2330</f>
        <v>62910</v>
      </c>
      <c r="E4" s="61">
        <f>B15+B17</f>
        <v>236078.6559955774</v>
      </c>
      <c r="F4" s="61">
        <v>38787</v>
      </c>
      <c r="G4" s="61">
        <v>12285.845010633224</v>
      </c>
      <c r="H4" s="61">
        <f>(C4-F4)*0.05</f>
        <v>59505.950000000004</v>
      </c>
      <c r="I4" s="61">
        <f>C4+E4-G4+H4</f>
        <v>1512204.7609849442</v>
      </c>
      <c r="J4" s="61">
        <f>B4-I4</f>
        <v>737795.23901505582</v>
      </c>
      <c r="K4" s="87" t="s">
        <v>156</v>
      </c>
    </row>
    <row r="5" spans="1:11">
      <c r="A5" s="62" t="s">
        <v>103</v>
      </c>
      <c r="B5" s="61">
        <f>3918448*0.9+800000*0.9</f>
        <v>4246603.2</v>
      </c>
      <c r="C5" s="61">
        <v>3196944</v>
      </c>
      <c r="D5" s="61">
        <f>26*2330</f>
        <v>60580</v>
      </c>
      <c r="E5" s="61">
        <f>B16+B18</f>
        <v>555784.08071178687</v>
      </c>
      <c r="F5" s="61">
        <v>240205.88344578745</v>
      </c>
      <c r="G5" s="61">
        <v>97204.913994305054</v>
      </c>
      <c r="H5" s="61">
        <f>(C5-F5)*0.05</f>
        <v>147836.90582771064</v>
      </c>
      <c r="I5" s="61">
        <f>C5+E5-G5+H5</f>
        <v>3803360.0725451922</v>
      </c>
      <c r="J5" s="61">
        <f>B5-I5</f>
        <v>443243.12745480798</v>
      </c>
      <c r="K5" s="87" t="s">
        <v>174</v>
      </c>
    </row>
    <row r="6" spans="1:11">
      <c r="A6" s="63" t="s">
        <v>71</v>
      </c>
      <c r="B6" s="63">
        <f>SUM(B3:B5)</f>
        <v>8116603.2000000002</v>
      </c>
      <c r="C6" s="63">
        <f t="shared" ref="C6:H6" si="0">SUM(C3:C5)</f>
        <v>6007826</v>
      </c>
      <c r="D6" s="63">
        <f t="shared" si="0"/>
        <v>258630</v>
      </c>
      <c r="E6" s="63">
        <f t="shared" si="0"/>
        <v>791862.73670736421</v>
      </c>
      <c r="F6" s="63">
        <f t="shared" si="0"/>
        <v>507352.22728243005</v>
      </c>
      <c r="G6" s="63">
        <f t="shared" si="0"/>
        <v>242935.24073942861</v>
      </c>
      <c r="H6" s="63">
        <f t="shared" si="0"/>
        <v>275023.6886358785</v>
      </c>
      <c r="I6" s="63">
        <f>SUM(I3:I5)</f>
        <v>6831777.184603814</v>
      </c>
      <c r="J6" s="63">
        <f>SUM(J3:J5)</f>
        <v>-335173.98460381385</v>
      </c>
      <c r="K6" s="87"/>
    </row>
    <row r="8" spans="1:11">
      <c r="C8" s="90"/>
      <c r="H8" s="86" t="s">
        <v>177</v>
      </c>
      <c r="I8" s="66">
        <f>I6/C6-1</f>
        <v>0.13714631292647517</v>
      </c>
      <c r="K8" s="88" t="s">
        <v>176</v>
      </c>
    </row>
    <row r="9" spans="1:11">
      <c r="C9" s="93"/>
      <c r="I9" s="90"/>
    </row>
    <row r="10" spans="1:11">
      <c r="A10" s="76" t="s">
        <v>138</v>
      </c>
      <c r="B10" s="91">
        <v>335482.41623918334</v>
      </c>
      <c r="I10" s="90"/>
    </row>
    <row r="11" spans="1:11">
      <c r="A11" s="76" t="s">
        <v>139</v>
      </c>
      <c r="B11" s="91">
        <v>456380.32046818099</v>
      </c>
      <c r="I11" s="90"/>
    </row>
    <row r="12" spans="1:11">
      <c r="B12" s="89">
        <f>SUM(B10:B11)</f>
        <v>791862.73670736433</v>
      </c>
      <c r="I12" s="90"/>
    </row>
    <row r="13" spans="1:11">
      <c r="I13" s="90"/>
    </row>
    <row r="14" spans="1:11">
      <c r="A14" s="88" t="s">
        <v>144</v>
      </c>
      <c r="B14" s="88"/>
      <c r="I14" s="90"/>
    </row>
    <row r="15" spans="1:11">
      <c r="A15" s="87" t="s">
        <v>142</v>
      </c>
      <c r="B15" s="96">
        <v>126107.21532235632</v>
      </c>
      <c r="I15" s="90"/>
    </row>
    <row r="16" spans="1:11">
      <c r="A16" s="87" t="s">
        <v>143</v>
      </c>
      <c r="B16" s="96">
        <f>B10-B15</f>
        <v>209375.20091682702</v>
      </c>
      <c r="I16" s="90"/>
    </row>
    <row r="17" spans="1:11">
      <c r="A17" s="87" t="s">
        <v>140</v>
      </c>
      <c r="B17" s="96">
        <v>109971.44067322108</v>
      </c>
    </row>
    <row r="18" spans="1:11">
      <c r="A18" s="87" t="s">
        <v>141</v>
      </c>
      <c r="B18" s="96">
        <v>346408.87979495991</v>
      </c>
    </row>
    <row r="19" spans="1:11">
      <c r="A19" s="88"/>
      <c r="B19" s="88">
        <f>SUM(B15:B18)</f>
        <v>791862.73670736433</v>
      </c>
    </row>
    <row r="21" spans="1:11" hidden="1"/>
    <row r="22" spans="1:11" hidden="1">
      <c r="A22" s="86" t="s">
        <v>145</v>
      </c>
    </row>
    <row r="23" spans="1:11" ht="48" hidden="1">
      <c r="A23" s="94" t="s">
        <v>82</v>
      </c>
      <c r="B23" s="94" t="s">
        <v>81</v>
      </c>
      <c r="C23" s="94" t="s">
        <v>137</v>
      </c>
      <c r="D23" s="94" t="s">
        <v>136</v>
      </c>
      <c r="E23" s="94" t="s">
        <v>178</v>
      </c>
      <c r="F23" s="94" t="s">
        <v>146</v>
      </c>
      <c r="K23" s="86"/>
    </row>
    <row r="24" spans="1:11" hidden="1">
      <c r="A24" s="62" t="s">
        <v>46</v>
      </c>
      <c r="B24" s="61">
        <f>1800000*0.9</f>
        <v>1620000</v>
      </c>
      <c r="C24" s="61">
        <v>1581976</v>
      </c>
      <c r="D24" s="61">
        <f>(C24-G3-110000-210000)+50*2330/1.15</f>
        <v>1229835.8660915967</v>
      </c>
      <c r="E24" s="61"/>
      <c r="F24" s="61">
        <f>-D24</f>
        <v>-1229835.8660915967</v>
      </c>
      <c r="K24" s="86"/>
    </row>
    <row r="25" spans="1:11" hidden="1">
      <c r="A25" s="62" t="s">
        <v>45</v>
      </c>
      <c r="B25" s="61">
        <f>2400000*0.9</f>
        <v>2160000</v>
      </c>
      <c r="C25" s="61">
        <v>1228906</v>
      </c>
      <c r="D25" s="61">
        <f>(capacity!E46+160000)*0.9-G4+148905*0.2</f>
        <v>1564855.1649893669</v>
      </c>
      <c r="E25" s="61">
        <f>50*2330</f>
        <v>116500</v>
      </c>
      <c r="F25" s="61">
        <f>B25-D25</f>
        <v>595144.83501063311</v>
      </c>
      <c r="G25" s="55"/>
      <c r="K25" s="86"/>
    </row>
    <row r="26" spans="1:11" hidden="1">
      <c r="A26" s="62" t="s">
        <v>103</v>
      </c>
      <c r="B26" s="61">
        <f>3918448*0.9+800000*0.9</f>
        <v>4246603.2</v>
      </c>
      <c r="C26" s="61">
        <v>3196944</v>
      </c>
      <c r="D26" s="61">
        <f>(capacity!E47+250000)*0.9-G5+148905*0.8+154917+2330*50/1.23</f>
        <v>3657888.2571601667</v>
      </c>
      <c r="E26" s="61">
        <f>50*2330</f>
        <v>116500</v>
      </c>
      <c r="F26" s="61">
        <f>B26-D26</f>
        <v>588714.94283983344</v>
      </c>
      <c r="G26" s="55"/>
      <c r="K26" s="86"/>
    </row>
    <row r="27" spans="1:11" hidden="1">
      <c r="A27" s="63" t="s">
        <v>71</v>
      </c>
      <c r="B27" s="63">
        <f>SUM(B24:B26)</f>
        <v>8026603.2000000002</v>
      </c>
      <c r="C27" s="63">
        <f>SUM(C24:C26)</f>
        <v>6007826</v>
      </c>
      <c r="D27" s="63">
        <f>SUM(D24:D26)</f>
        <v>6452579.2882411303</v>
      </c>
      <c r="E27" s="63">
        <f>SUM(E24:E26)</f>
        <v>233000</v>
      </c>
      <c r="F27" s="63">
        <f>SUM(F24:F26)</f>
        <v>-45976.088241130114</v>
      </c>
      <c r="K27" s="86"/>
    </row>
    <row r="28" spans="1:11" hidden="1"/>
    <row r="31" spans="1:11">
      <c r="K31" s="86"/>
    </row>
    <row r="32" spans="1:11">
      <c r="C32" s="92"/>
      <c r="D32" s="92"/>
      <c r="E32" s="92"/>
      <c r="F32" s="92"/>
      <c r="K32" s="86"/>
    </row>
    <row r="33" spans="3:11">
      <c r="C33" s="92"/>
      <c r="D33" s="92"/>
      <c r="E33" s="92"/>
      <c r="F33" s="92"/>
      <c r="K33" s="86"/>
    </row>
    <row r="34" spans="3:11">
      <c r="K34" s="86"/>
    </row>
    <row r="35" spans="3:11">
      <c r="K35" s="86"/>
    </row>
    <row r="36" spans="3:11">
      <c r="K36" s="86"/>
    </row>
  </sheetData>
  <phoneticPr fontId="64" type="noConversion"/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K30"/>
  <sheetViews>
    <sheetView workbookViewId="0">
      <selection activeCell="E29" sqref="E29"/>
    </sheetView>
  </sheetViews>
  <sheetFormatPr defaultRowHeight="15"/>
  <cols>
    <col min="2" max="2" width="16.140625" customWidth="1"/>
    <col min="3" max="3" width="12.7109375" bestFit="1" customWidth="1"/>
    <col min="4" max="4" width="19.7109375" bestFit="1" customWidth="1"/>
  </cols>
  <sheetData>
    <row r="1" spans="2:11" ht="66" customHeight="1"/>
    <row r="2" spans="2:11">
      <c r="B2" s="144" t="s">
        <v>239</v>
      </c>
      <c r="C2" s="86"/>
      <c r="D2" s="86"/>
      <c r="E2" s="86"/>
      <c r="F2" s="145"/>
      <c r="G2" s="86"/>
      <c r="H2" s="144" t="s">
        <v>240</v>
      </c>
      <c r="I2" s="86"/>
      <c r="J2" s="86"/>
      <c r="K2" s="86"/>
    </row>
    <row r="3" spans="2:11" ht="15.75" thickBot="1">
      <c r="B3" s="146" t="s">
        <v>241</v>
      </c>
      <c r="C3" s="146" t="s">
        <v>242</v>
      </c>
      <c r="D3" s="146" t="s">
        <v>243</v>
      </c>
      <c r="E3" s="86"/>
      <c r="F3" s="145" t="s">
        <v>244</v>
      </c>
      <c r="G3" s="86"/>
      <c r="H3" s="146" t="s">
        <v>241</v>
      </c>
      <c r="I3" s="146" t="s">
        <v>242</v>
      </c>
      <c r="J3" s="86"/>
      <c r="K3" s="144" t="s">
        <v>245</v>
      </c>
    </row>
    <row r="4" spans="2:11">
      <c r="B4" s="147" t="s">
        <v>168</v>
      </c>
      <c r="C4" s="148">
        <v>508</v>
      </c>
      <c r="D4" s="149">
        <v>360545</v>
      </c>
      <c r="E4" s="150">
        <v>0.4</v>
      </c>
      <c r="F4" s="145">
        <f>D4*E4</f>
        <v>144218</v>
      </c>
      <c r="G4" s="86"/>
      <c r="H4" s="147" t="s">
        <v>168</v>
      </c>
      <c r="I4" s="148">
        <v>173</v>
      </c>
      <c r="J4" s="86"/>
      <c r="K4" s="151">
        <f>(I4-C4)/C4</f>
        <v>-0.65944881889763785</v>
      </c>
    </row>
    <row r="5" spans="2:11">
      <c r="B5" s="147" t="s">
        <v>167</v>
      </c>
      <c r="C5" s="148">
        <v>377</v>
      </c>
      <c r="D5" s="149">
        <v>142028</v>
      </c>
      <c r="E5" s="150">
        <f t="shared" ref="E5:E16" si="0">I5/C5</f>
        <v>1.1883289124668435</v>
      </c>
      <c r="F5" s="145">
        <f t="shared" ref="F5:F16" si="1">D5*E5</f>
        <v>168775.97877984084</v>
      </c>
      <c r="G5" s="86" t="s">
        <v>246</v>
      </c>
      <c r="H5" s="147" t="s">
        <v>167</v>
      </c>
      <c r="I5" s="148">
        <f>I25</f>
        <v>448</v>
      </c>
      <c r="J5" s="86"/>
      <c r="K5" s="151">
        <f>(I5-C5)/C5</f>
        <v>0.1883289124668435</v>
      </c>
    </row>
    <row r="6" spans="2:11">
      <c r="B6" s="147" t="s">
        <v>173</v>
      </c>
      <c r="C6" s="148">
        <v>148</v>
      </c>
      <c r="D6" s="149">
        <v>26963</v>
      </c>
      <c r="E6" s="150">
        <f t="shared" si="0"/>
        <v>1.0472972972972974</v>
      </c>
      <c r="F6" s="145">
        <f t="shared" si="1"/>
        <v>28238.27702702703</v>
      </c>
      <c r="G6" s="86" t="s">
        <v>246</v>
      </c>
      <c r="H6" s="147" t="s">
        <v>173</v>
      </c>
      <c r="I6" s="148">
        <v>155</v>
      </c>
      <c r="J6" s="86"/>
      <c r="K6" s="66">
        <f>(I6-C6)/C6</f>
        <v>4.72972972972973E-2</v>
      </c>
    </row>
    <row r="7" spans="2:11">
      <c r="B7" s="147" t="s">
        <v>170</v>
      </c>
      <c r="C7" s="157">
        <v>119</v>
      </c>
      <c r="D7" s="149">
        <v>25781</v>
      </c>
      <c r="E7" s="150">
        <f t="shared" si="0"/>
        <v>0.25210084033613445</v>
      </c>
      <c r="F7" s="145">
        <f t="shared" si="1"/>
        <v>6499.411764705882</v>
      </c>
      <c r="G7" s="86" t="s">
        <v>247</v>
      </c>
      <c r="H7" s="147" t="s">
        <v>170</v>
      </c>
      <c r="I7" s="148">
        <v>30</v>
      </c>
      <c r="J7" s="86"/>
      <c r="K7" s="66">
        <f t="shared" ref="K7:K17" si="2">(I7-C7)/C7</f>
        <v>-0.74789915966386555</v>
      </c>
    </row>
    <row r="8" spans="2:11">
      <c r="B8" s="147" t="s">
        <v>161</v>
      </c>
      <c r="C8" s="148">
        <v>121</v>
      </c>
      <c r="D8" s="149">
        <v>23046</v>
      </c>
      <c r="E8" s="150">
        <f t="shared" si="0"/>
        <v>1.4876033057851239</v>
      </c>
      <c r="F8" s="145">
        <f t="shared" si="1"/>
        <v>34283.305785123965</v>
      </c>
      <c r="G8" s="86"/>
      <c r="H8" s="147" t="s">
        <v>161</v>
      </c>
      <c r="I8" s="148">
        <v>180</v>
      </c>
      <c r="J8" s="86"/>
      <c r="K8" s="66">
        <f t="shared" si="2"/>
        <v>0.48760330578512395</v>
      </c>
    </row>
    <row r="9" spans="2:11">
      <c r="B9" s="147" t="s">
        <v>163</v>
      </c>
      <c r="C9" s="148">
        <v>55</v>
      </c>
      <c r="D9" s="149">
        <v>18693</v>
      </c>
      <c r="E9" s="150">
        <f t="shared" si="0"/>
        <v>0.72727272727272729</v>
      </c>
      <c r="F9" s="145">
        <f t="shared" si="1"/>
        <v>13594.909090909092</v>
      </c>
      <c r="G9" s="86" t="s">
        <v>248</v>
      </c>
      <c r="H9" s="147" t="s">
        <v>163</v>
      </c>
      <c r="I9" s="148">
        <v>40</v>
      </c>
      <c r="J9" s="86"/>
      <c r="K9" s="66">
        <f t="shared" si="2"/>
        <v>-0.27272727272727271</v>
      </c>
    </row>
    <row r="10" spans="2:11">
      <c r="B10" s="147" t="s">
        <v>169</v>
      </c>
      <c r="C10" s="148">
        <v>45</v>
      </c>
      <c r="D10" s="149">
        <v>15735</v>
      </c>
      <c r="E10" s="150">
        <f t="shared" si="0"/>
        <v>1.1111111111111112</v>
      </c>
      <c r="F10" s="145">
        <f t="shared" si="1"/>
        <v>17483.333333333336</v>
      </c>
      <c r="G10" s="86"/>
      <c r="H10" s="147" t="s">
        <v>169</v>
      </c>
      <c r="I10" s="148">
        <v>50</v>
      </c>
      <c r="J10" s="86"/>
      <c r="K10" s="66">
        <f t="shared" si="2"/>
        <v>0.1111111111111111</v>
      </c>
    </row>
    <row r="11" spans="2:11">
      <c r="B11" s="147" t="s">
        <v>165</v>
      </c>
      <c r="C11" s="148">
        <v>51</v>
      </c>
      <c r="D11" s="149">
        <v>10296</v>
      </c>
      <c r="E11" s="150">
        <f t="shared" si="0"/>
        <v>0.58823529411764708</v>
      </c>
      <c r="F11" s="145">
        <f t="shared" si="1"/>
        <v>6056.4705882352946</v>
      </c>
      <c r="G11" s="86" t="s">
        <v>248</v>
      </c>
      <c r="H11" s="147" t="s">
        <v>165</v>
      </c>
      <c r="I11" s="148">
        <v>30</v>
      </c>
      <c r="J11" s="86"/>
      <c r="K11" s="66">
        <f t="shared" si="2"/>
        <v>-0.41176470588235292</v>
      </c>
    </row>
    <row r="12" spans="2:11">
      <c r="B12" s="147" t="s">
        <v>164</v>
      </c>
      <c r="C12" s="148">
        <v>115</v>
      </c>
      <c r="D12" s="149">
        <v>6570</v>
      </c>
      <c r="E12" s="150">
        <f t="shared" si="0"/>
        <v>0.86956521739130432</v>
      </c>
      <c r="F12" s="145">
        <f t="shared" si="1"/>
        <v>5713.0434782608691</v>
      </c>
      <c r="G12" s="86" t="s">
        <v>247</v>
      </c>
      <c r="H12" s="147" t="s">
        <v>164</v>
      </c>
      <c r="I12" s="148">
        <v>100</v>
      </c>
      <c r="J12" s="86"/>
      <c r="K12" s="66">
        <f t="shared" si="2"/>
        <v>-0.13043478260869565</v>
      </c>
    </row>
    <row r="13" spans="2:11">
      <c r="B13" s="147" t="s">
        <v>166</v>
      </c>
      <c r="C13" s="148">
        <v>47</v>
      </c>
      <c r="D13" s="149">
        <v>6100</v>
      </c>
      <c r="E13" s="150">
        <f t="shared" si="0"/>
        <v>0</v>
      </c>
      <c r="F13" s="145">
        <f t="shared" si="1"/>
        <v>0</v>
      </c>
      <c r="G13" s="86"/>
      <c r="H13" s="147" t="s">
        <v>166</v>
      </c>
      <c r="I13" s="148"/>
      <c r="J13" s="86"/>
      <c r="K13" s="66">
        <f t="shared" si="2"/>
        <v>-1</v>
      </c>
    </row>
    <row r="14" spans="2:11">
      <c r="B14" s="147" t="s">
        <v>172</v>
      </c>
      <c r="C14" s="148">
        <v>212</v>
      </c>
      <c r="D14" s="149">
        <v>3843</v>
      </c>
      <c r="E14" s="150">
        <f t="shared" si="0"/>
        <v>0.40094339622641512</v>
      </c>
      <c r="F14" s="145">
        <f t="shared" si="1"/>
        <v>1540.8254716981132</v>
      </c>
      <c r="G14" s="86" t="s">
        <v>247</v>
      </c>
      <c r="H14" s="147" t="s">
        <v>172</v>
      </c>
      <c r="I14" s="148">
        <v>85</v>
      </c>
      <c r="J14" s="86"/>
      <c r="K14" s="66">
        <f t="shared" si="2"/>
        <v>-0.59905660377358494</v>
      </c>
    </row>
    <row r="15" spans="2:11">
      <c r="B15" s="147" t="s">
        <v>171</v>
      </c>
      <c r="C15" s="148">
        <v>118</v>
      </c>
      <c r="D15" s="149">
        <v>2409</v>
      </c>
      <c r="E15" s="150">
        <f t="shared" si="0"/>
        <v>0.42372881355932202</v>
      </c>
      <c r="F15" s="145">
        <f t="shared" si="1"/>
        <v>1020.7627118644067</v>
      </c>
      <c r="G15" s="86" t="s">
        <v>248</v>
      </c>
      <c r="H15" s="147" t="s">
        <v>171</v>
      </c>
      <c r="I15" s="148">
        <v>50</v>
      </c>
      <c r="J15" s="86"/>
      <c r="K15" s="66">
        <f t="shared" si="2"/>
        <v>-0.57627118644067798</v>
      </c>
    </row>
    <row r="16" spans="2:11" ht="15.75" thickBot="1">
      <c r="B16" s="147" t="s">
        <v>162</v>
      </c>
      <c r="C16" s="148">
        <v>16</v>
      </c>
      <c r="D16" s="149">
        <v>1777</v>
      </c>
      <c r="E16" s="150">
        <f t="shared" si="0"/>
        <v>1.875</v>
      </c>
      <c r="F16" s="145">
        <f t="shared" si="1"/>
        <v>3331.875</v>
      </c>
      <c r="G16" s="86" t="s">
        <v>247</v>
      </c>
      <c r="H16" s="147" t="s">
        <v>162</v>
      </c>
      <c r="I16" s="148">
        <v>30</v>
      </c>
      <c r="J16" s="86"/>
      <c r="K16" s="66">
        <f t="shared" si="2"/>
        <v>0.875</v>
      </c>
    </row>
    <row r="17" spans="2:11">
      <c r="B17" s="152" t="s">
        <v>249</v>
      </c>
      <c r="C17" s="153">
        <v>1932</v>
      </c>
      <c r="D17" s="153">
        <v>643785</v>
      </c>
      <c r="E17" s="86"/>
      <c r="F17" s="145"/>
      <c r="G17" s="86"/>
      <c r="H17" s="152" t="s">
        <v>249</v>
      </c>
      <c r="I17" s="153">
        <f>SUM(I5:I16)</f>
        <v>1198</v>
      </c>
      <c r="J17" s="86"/>
      <c r="K17" s="154">
        <f t="shared" si="2"/>
        <v>-0.37991718426501037</v>
      </c>
    </row>
    <row r="18" spans="2:11">
      <c r="B18" s="86"/>
      <c r="C18" s="86"/>
      <c r="D18" s="86"/>
      <c r="E18" s="86"/>
      <c r="F18" s="145"/>
      <c r="G18" s="86"/>
      <c r="H18" s="147" t="s">
        <v>250</v>
      </c>
      <c r="I18" s="148">
        <v>300</v>
      </c>
      <c r="J18" s="86"/>
      <c r="K18" s="86"/>
    </row>
    <row r="19" spans="2:11">
      <c r="B19" s="86"/>
      <c r="C19" s="86"/>
      <c r="D19" s="86"/>
      <c r="E19" s="86"/>
      <c r="F19" s="145"/>
      <c r="G19" s="86"/>
      <c r="H19" s="155" t="s">
        <v>251</v>
      </c>
      <c r="I19" s="156">
        <v>1498</v>
      </c>
      <c r="J19" s="86"/>
      <c r="K19" s="86"/>
    </row>
    <row r="20" spans="2:11">
      <c r="B20" s="86"/>
      <c r="C20" s="86"/>
      <c r="D20" s="86"/>
      <c r="E20" s="86"/>
      <c r="F20" s="145"/>
      <c r="G20" s="86" t="s">
        <v>246</v>
      </c>
      <c r="H20" s="147" t="s">
        <v>252</v>
      </c>
      <c r="I20" s="86">
        <v>329</v>
      </c>
      <c r="J20" s="86"/>
      <c r="K20" s="86"/>
    </row>
    <row r="21" spans="2:11">
      <c r="B21" s="86"/>
      <c r="C21" s="86"/>
      <c r="D21" s="86"/>
      <c r="E21" s="86"/>
      <c r="F21" s="145"/>
      <c r="G21" s="86" t="s">
        <v>246</v>
      </c>
      <c r="H21" s="147" t="s">
        <v>253</v>
      </c>
      <c r="I21" s="86">
        <v>41</v>
      </c>
      <c r="J21" s="86"/>
      <c r="K21" s="86"/>
    </row>
    <row r="22" spans="2:11">
      <c r="B22" s="86"/>
      <c r="C22" s="86"/>
      <c r="D22" s="86"/>
      <c r="E22" s="86"/>
      <c r="F22" s="145"/>
      <c r="G22" s="86" t="s">
        <v>246</v>
      </c>
      <c r="H22" s="147" t="s">
        <v>254</v>
      </c>
      <c r="I22" s="86">
        <v>8</v>
      </c>
      <c r="J22" s="86"/>
      <c r="K22" s="86"/>
    </row>
    <row r="23" spans="2:11">
      <c r="B23" s="86"/>
      <c r="C23" s="86"/>
      <c r="D23" s="86"/>
      <c r="E23" s="86"/>
      <c r="F23" s="145"/>
      <c r="G23" s="86" t="s">
        <v>248</v>
      </c>
      <c r="H23" s="147" t="s">
        <v>255</v>
      </c>
      <c r="I23" s="86">
        <v>20</v>
      </c>
      <c r="J23" s="86"/>
      <c r="K23" s="86"/>
    </row>
    <row r="24" spans="2:11">
      <c r="B24" s="86"/>
      <c r="C24" s="86"/>
      <c r="D24" s="86"/>
      <c r="E24" s="86"/>
      <c r="F24" s="145"/>
      <c r="G24" s="86" t="s">
        <v>256</v>
      </c>
      <c r="H24" s="147" t="s">
        <v>257</v>
      </c>
      <c r="I24" s="86">
        <v>50</v>
      </c>
      <c r="J24" s="86"/>
      <c r="K24" s="86"/>
    </row>
    <row r="25" spans="2:11">
      <c r="B25" s="86"/>
      <c r="C25" s="86"/>
      <c r="D25" s="86"/>
      <c r="E25" s="86"/>
      <c r="F25" s="145"/>
      <c r="G25" s="86"/>
      <c r="H25" s="155" t="s">
        <v>258</v>
      </c>
      <c r="I25" s="144">
        <f>SUM(I20:I24)</f>
        <v>448</v>
      </c>
      <c r="J25" s="86"/>
      <c r="K25" s="86"/>
    </row>
    <row r="27" spans="2:11">
      <c r="B27" s="86"/>
      <c r="C27" s="110">
        <f>F4</f>
        <v>144218</v>
      </c>
      <c r="D27" s="110">
        <f>SUM(F5:F16)</f>
        <v>286538.19303099887</v>
      </c>
      <c r="E27" s="1"/>
    </row>
    <row r="28" spans="2:11">
      <c r="B28" s="76" t="s">
        <v>259</v>
      </c>
      <c r="C28" s="109" t="s">
        <v>260</v>
      </c>
      <c r="D28" s="109" t="s">
        <v>261</v>
      </c>
      <c r="E28" s="125" t="s">
        <v>262</v>
      </c>
    </row>
    <row r="29" spans="2:11">
      <c r="B29" s="76" t="s">
        <v>35</v>
      </c>
      <c r="C29" s="109">
        <f>C27*0.7</f>
        <v>100952.59999999999</v>
      </c>
      <c r="D29" s="109">
        <f>D27</f>
        <v>286538.19303099887</v>
      </c>
      <c r="E29" s="158">
        <f>SUM(C29:D29)</f>
        <v>387490.79303099884</v>
      </c>
    </row>
    <row r="30" spans="2:11">
      <c r="B30" s="76" t="s">
        <v>263</v>
      </c>
      <c r="C30" s="109">
        <f>C27*0.3</f>
        <v>43265.4</v>
      </c>
      <c r="D30" s="109"/>
      <c r="E30" s="158">
        <f>SUM(C30:D30)</f>
        <v>43265.4</v>
      </c>
    </row>
  </sheetData>
  <phoneticPr fontId="64" type="noConversion"/>
  <pageMargins left="0.7" right="0.7" top="0.75" bottom="0.75" header="0.3" footer="0.3"/>
  <pageSetup orientation="portrait" verticalDpi="2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workbookViewId="0">
      <selection activeCell="C4" sqref="C4"/>
    </sheetView>
  </sheetViews>
  <sheetFormatPr defaultRowHeight="15"/>
  <cols>
    <col min="1" max="1" width="18.140625" bestFit="1" customWidth="1"/>
    <col min="2" max="2" width="12.140625" customWidth="1"/>
    <col min="3" max="3" width="14.42578125" customWidth="1"/>
    <col min="4" max="4" width="15.42578125" customWidth="1"/>
  </cols>
  <sheetData>
    <row r="1" spans="1:4" ht="15.75" thickBot="1"/>
    <row r="2" spans="1:4">
      <c r="A2" s="159" t="s">
        <v>264</v>
      </c>
      <c r="B2" s="160" t="s">
        <v>265</v>
      </c>
      <c r="C2" s="160" t="s">
        <v>266</v>
      </c>
      <c r="D2" s="160" t="s">
        <v>267</v>
      </c>
    </row>
    <row r="3" spans="1:4">
      <c r="A3" s="161" t="s">
        <v>34</v>
      </c>
      <c r="B3" s="162">
        <v>3769</v>
      </c>
      <c r="C3" s="162">
        <v>-746.39075670159923</v>
      </c>
      <c r="D3" s="162">
        <v>442380.67713077151</v>
      </c>
    </row>
    <row r="4" spans="1:4">
      <c r="A4" s="163" t="s">
        <v>268</v>
      </c>
      <c r="B4" s="111">
        <v>3769</v>
      </c>
      <c r="C4" s="111">
        <v>-746.39075670159923</v>
      </c>
      <c r="D4" s="111">
        <v>442380.67713077151</v>
      </c>
    </row>
    <row r="5" spans="1:4">
      <c r="A5" s="161" t="s">
        <v>269</v>
      </c>
      <c r="B5" s="162">
        <v>2602</v>
      </c>
      <c r="C5" s="162"/>
      <c r="D5" s="162"/>
    </row>
    <row r="6" spans="1:4">
      <c r="A6" s="163" t="s">
        <v>152</v>
      </c>
      <c r="B6" s="111">
        <v>2602</v>
      </c>
      <c r="C6" s="111"/>
      <c r="D6" s="111"/>
    </row>
    <row r="7" spans="1:4">
      <c r="A7" s="161" t="s">
        <v>40</v>
      </c>
      <c r="B7" s="162">
        <v>2168</v>
      </c>
      <c r="C7" s="162">
        <v>365751.36315642943</v>
      </c>
      <c r="D7" s="162"/>
    </row>
    <row r="8" spans="1:4">
      <c r="A8" s="163" t="s">
        <v>268</v>
      </c>
      <c r="B8" s="111">
        <v>818</v>
      </c>
      <c r="C8" s="164">
        <v>196616.92394629988</v>
      </c>
      <c r="D8" s="111"/>
    </row>
    <row r="9" spans="1:4">
      <c r="A9" s="163" t="s">
        <v>270</v>
      </c>
      <c r="B9" s="111">
        <v>686</v>
      </c>
      <c r="C9" s="111">
        <v>27068.423424769313</v>
      </c>
      <c r="D9" s="111"/>
    </row>
    <row r="10" spans="1:4">
      <c r="A10" s="163" t="s">
        <v>271</v>
      </c>
      <c r="B10" s="111">
        <v>389</v>
      </c>
      <c r="C10" s="111">
        <v>131905.90902515114</v>
      </c>
      <c r="D10" s="111"/>
    </row>
    <row r="11" spans="1:4">
      <c r="A11" s="163" t="s">
        <v>272</v>
      </c>
      <c r="B11" s="111">
        <v>209</v>
      </c>
      <c r="C11" s="111">
        <v>7256.8889640810139</v>
      </c>
      <c r="D11" s="111"/>
    </row>
    <row r="12" spans="1:4">
      <c r="A12" s="163" t="s">
        <v>273</v>
      </c>
      <c r="B12" s="111">
        <v>22</v>
      </c>
      <c r="C12" s="111">
        <v>79.892791927059548</v>
      </c>
      <c r="D12" s="111"/>
    </row>
    <row r="13" spans="1:4">
      <c r="A13" s="163" t="s">
        <v>274</v>
      </c>
      <c r="B13" s="111">
        <v>12</v>
      </c>
      <c r="C13" s="111">
        <v>2486.2660334423622</v>
      </c>
      <c r="D13" s="111"/>
    </row>
    <row r="14" spans="1:4">
      <c r="A14" s="163" t="s">
        <v>275</v>
      </c>
      <c r="B14" s="111">
        <v>11</v>
      </c>
      <c r="C14" s="111">
        <v>19.662414914351853</v>
      </c>
      <c r="D14" s="111"/>
    </row>
    <row r="15" spans="1:4">
      <c r="A15" s="163" t="s">
        <v>276</v>
      </c>
      <c r="B15" s="111">
        <v>10</v>
      </c>
      <c r="C15" s="111">
        <v>85.993323917616038</v>
      </c>
      <c r="D15" s="111"/>
    </row>
    <row r="16" spans="1:4">
      <c r="A16" s="163" t="s">
        <v>277</v>
      </c>
      <c r="B16" s="111">
        <v>7</v>
      </c>
      <c r="C16" s="111">
        <v>197.81057693624163</v>
      </c>
      <c r="D16" s="111"/>
    </row>
    <row r="17" spans="1:4">
      <c r="A17" s="163" t="s">
        <v>278</v>
      </c>
      <c r="B17" s="111">
        <v>3</v>
      </c>
      <c r="C17" s="111">
        <v>33.408844226965563</v>
      </c>
      <c r="D17" s="111"/>
    </row>
    <row r="18" spans="1:4">
      <c r="A18" s="163" t="s">
        <v>279</v>
      </c>
      <c r="B18" s="111">
        <v>1</v>
      </c>
      <c r="C18" s="111">
        <v>0.1838107638888889</v>
      </c>
      <c r="D18" s="111"/>
    </row>
    <row r="19" spans="1:4">
      <c r="A19" s="161" t="s">
        <v>280</v>
      </c>
      <c r="B19" s="162">
        <v>1003</v>
      </c>
      <c r="C19" s="162">
        <v>298662.27502655506</v>
      </c>
      <c r="D19" s="162">
        <v>44645.97238561284</v>
      </c>
    </row>
    <row r="20" spans="1:4">
      <c r="A20" s="163" t="s">
        <v>268</v>
      </c>
      <c r="B20" s="111">
        <v>1003</v>
      </c>
      <c r="C20" s="111">
        <v>298662.27502655506</v>
      </c>
      <c r="D20" s="111">
        <v>44645.97238561284</v>
      </c>
    </row>
    <row r="21" spans="1:4" ht="15.75" thickBot="1">
      <c r="A21" s="165" t="s">
        <v>281</v>
      </c>
      <c r="B21" s="166">
        <v>9542</v>
      </c>
      <c r="C21" s="167">
        <v>663667.24742628122</v>
      </c>
      <c r="D21" s="167">
        <v>487026.6495163847</v>
      </c>
    </row>
  </sheetData>
  <phoneticPr fontId="64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V61"/>
  <sheetViews>
    <sheetView workbookViewId="0">
      <selection activeCell="D31" sqref="D31"/>
    </sheetView>
  </sheetViews>
  <sheetFormatPr defaultColWidth="9" defaultRowHeight="12"/>
  <cols>
    <col min="1" max="1" width="9.42578125" style="55" customWidth="1"/>
    <col min="2" max="2" width="10.7109375" style="55" customWidth="1"/>
    <col min="3" max="3" width="13.140625" style="55" customWidth="1"/>
    <col min="4" max="4" width="11.42578125" style="55" bestFit="1" customWidth="1"/>
    <col min="5" max="5" width="17.28515625" style="55" customWidth="1"/>
    <col min="6" max="6" width="15.85546875" style="55" bestFit="1" customWidth="1"/>
    <col min="7" max="7" width="12" style="60" customWidth="1"/>
    <col min="8" max="8" width="12.7109375" style="55" bestFit="1" customWidth="1"/>
    <col min="9" max="9" width="10.85546875" style="55" customWidth="1"/>
    <col min="10" max="10" width="15.28515625" style="55" customWidth="1"/>
    <col min="11" max="11" width="10.28515625" style="55" hidden="1" customWidth="1"/>
    <col min="12" max="12" width="13.42578125" style="55" hidden="1" customWidth="1"/>
    <col min="13" max="13" width="13.42578125" style="55" customWidth="1"/>
    <col min="14" max="14" width="22.42578125" style="55" customWidth="1"/>
    <col min="15" max="15" width="13" style="55" bestFit="1" customWidth="1"/>
    <col min="16" max="16" width="9" style="55"/>
    <col min="17" max="17" width="10.42578125" style="55" customWidth="1"/>
    <col min="18" max="18" width="10.140625" style="55" bestFit="1" customWidth="1"/>
    <col min="19" max="19" width="9" style="55"/>
    <col min="20" max="20" width="11.42578125" style="55" customWidth="1"/>
    <col min="21" max="21" width="12.42578125" style="55" customWidth="1"/>
    <col min="22" max="22" width="18.42578125" style="55" customWidth="1"/>
    <col min="23" max="23" width="10.7109375" style="55" customWidth="1"/>
    <col min="24" max="24" width="13" style="55" customWidth="1"/>
    <col min="25" max="25" width="13" style="55" bestFit="1" customWidth="1"/>
    <col min="26" max="16384" width="9" style="55"/>
  </cols>
  <sheetData>
    <row r="4" spans="2:21">
      <c r="C4" s="55" t="s">
        <v>98</v>
      </c>
      <c r="D4" s="55" t="s">
        <v>97</v>
      </c>
      <c r="E4" s="55" t="s">
        <v>102</v>
      </c>
      <c r="F4" s="55" t="s">
        <v>100</v>
      </c>
      <c r="G4" s="60" t="s">
        <v>99</v>
      </c>
      <c r="H4" s="55" t="s">
        <v>101</v>
      </c>
    </row>
    <row r="5" spans="2:21">
      <c r="B5" s="55" t="s">
        <v>88</v>
      </c>
      <c r="C5" s="55" t="s">
        <v>89</v>
      </c>
      <c r="D5" s="55">
        <v>1745498.1526042158</v>
      </c>
      <c r="F5" s="55">
        <v>1346315.1526042158</v>
      </c>
      <c r="G5" s="60">
        <v>1.2</v>
      </c>
      <c r="H5" s="55">
        <f>F5*G5</f>
        <v>1615578.1831250589</v>
      </c>
    </row>
    <row r="6" spans="2:21">
      <c r="C6" s="55" t="s">
        <v>90</v>
      </c>
      <c r="D6" s="55">
        <v>638453.12400128879</v>
      </c>
      <c r="F6" s="55">
        <v>593853.12400128879</v>
      </c>
      <c r="G6" s="60">
        <v>1.4</v>
      </c>
      <c r="H6" s="55">
        <f>F6*G6</f>
        <v>831394.37360180425</v>
      </c>
    </row>
    <row r="7" spans="2:21">
      <c r="C7" s="55" t="s">
        <v>87</v>
      </c>
      <c r="D7" s="55">
        <v>900021.96058429906</v>
      </c>
      <c r="F7" s="67">
        <v>431583.59234847408</v>
      </c>
      <c r="G7" s="60">
        <v>1.1000000000000001</v>
      </c>
      <c r="H7" s="55">
        <f>F7*G7</f>
        <v>474741.9515833215</v>
      </c>
    </row>
    <row r="8" spans="2:21">
      <c r="C8" s="55" t="s">
        <v>96</v>
      </c>
      <c r="F8" s="67"/>
    </row>
    <row r="9" spans="2:21" ht="15">
      <c r="G9" s="55"/>
      <c r="H9" s="70">
        <f>SUM(H5:H7)/SUM(F5:F7)</f>
        <v>1.23188034404238</v>
      </c>
      <c r="I9" s="70"/>
      <c r="J9" s="66"/>
      <c r="K9" s="66"/>
      <c r="L9" s="66"/>
      <c r="M9" s="66"/>
      <c r="N9" s="66"/>
      <c r="Q9" s="68"/>
      <c r="R9" s="68"/>
      <c r="S9" s="69"/>
      <c r="T9" s="69"/>
      <c r="U9" s="69"/>
    </row>
    <row r="10" spans="2:21">
      <c r="Q10" s="69"/>
      <c r="R10" s="69"/>
      <c r="S10" s="69"/>
      <c r="T10" s="69"/>
      <c r="U10" s="69"/>
    </row>
    <row r="11" spans="2:21" ht="15">
      <c r="B11" s="55" t="s">
        <v>91</v>
      </c>
      <c r="C11" s="55" t="s">
        <v>92</v>
      </c>
      <c r="D11" s="55">
        <v>367193.54092450545</v>
      </c>
      <c r="F11" s="55">
        <v>365246.54092450545</v>
      </c>
      <c r="G11" s="60">
        <v>1.2</v>
      </c>
      <c r="H11" s="55">
        <f>F11*G11</f>
        <v>438295.84910940652</v>
      </c>
      <c r="Q11" s="68"/>
      <c r="R11" s="69"/>
      <c r="S11" s="69"/>
      <c r="T11" s="69"/>
      <c r="U11" s="69"/>
    </row>
    <row r="12" spans="2:21">
      <c r="C12" s="55" t="s">
        <v>90</v>
      </c>
      <c r="D12" s="55">
        <v>115045.67720938761</v>
      </c>
      <c r="F12" s="55">
        <v>237857.67720938759</v>
      </c>
      <c r="G12" s="60">
        <v>1.4</v>
      </c>
      <c r="H12" s="55">
        <f>F12*G12</f>
        <v>333000.74809314258</v>
      </c>
    </row>
    <row r="13" spans="2:21">
      <c r="C13" s="55" t="s">
        <v>87</v>
      </c>
      <c r="D13" s="55">
        <v>633992.29675886605</v>
      </c>
      <c r="F13" s="55">
        <v>278818.58156694961</v>
      </c>
      <c r="G13" s="60">
        <v>1.1000000000000001</v>
      </c>
      <c r="H13" s="55">
        <f>F13*G13</f>
        <v>306700.43972364458</v>
      </c>
      <c r="Q13" s="69"/>
      <c r="R13" s="69"/>
      <c r="S13" s="69"/>
      <c r="T13" s="69"/>
      <c r="U13" s="69"/>
    </row>
    <row r="14" spans="2:21" ht="15">
      <c r="C14" s="55" t="s">
        <v>96</v>
      </c>
      <c r="Q14" s="68"/>
      <c r="R14" s="69"/>
      <c r="S14" s="69"/>
      <c r="T14" s="69"/>
      <c r="U14" s="69"/>
    </row>
    <row r="15" spans="2:21">
      <c r="H15" s="70">
        <f>SUM(H11:H13)/SUM(F11:F13)</f>
        <v>1.222325851301113</v>
      </c>
      <c r="I15" s="70"/>
      <c r="J15" s="66"/>
      <c r="K15" s="66"/>
      <c r="L15" s="66"/>
      <c r="M15" s="66"/>
      <c r="N15" s="66"/>
    </row>
    <row r="16" spans="2:21">
      <c r="Q16" s="69"/>
      <c r="R16" s="69"/>
      <c r="S16" s="69"/>
      <c r="T16" s="69"/>
      <c r="U16" s="69"/>
    </row>
    <row r="17" spans="2:22" ht="15">
      <c r="B17" s="55" t="s">
        <v>93</v>
      </c>
      <c r="C17" s="55" t="s">
        <v>94</v>
      </c>
      <c r="D17" s="55">
        <v>1113051.9620714523</v>
      </c>
      <c r="F17" s="55">
        <v>1000041.9620714523</v>
      </c>
      <c r="G17" s="60">
        <v>1.2</v>
      </c>
      <c r="H17" s="55">
        <f>F17*G17</f>
        <v>1200050.3544857427</v>
      </c>
      <c r="Q17" s="68"/>
      <c r="R17" s="69"/>
      <c r="S17" s="69"/>
      <c r="T17" s="69"/>
      <c r="U17" s="69"/>
    </row>
    <row r="18" spans="2:22">
      <c r="C18" s="72" t="s">
        <v>95</v>
      </c>
      <c r="D18" s="72">
        <v>470538</v>
      </c>
      <c r="E18" s="72"/>
      <c r="F18" s="72">
        <v>345105</v>
      </c>
      <c r="G18" s="73">
        <v>1.4</v>
      </c>
      <c r="H18" s="72">
        <f>F18*G18</f>
        <v>483146.99999999994</v>
      </c>
      <c r="I18" s="72"/>
    </row>
    <row r="19" spans="2:22">
      <c r="C19" s="55" t="s">
        <v>96</v>
      </c>
    </row>
    <row r="20" spans="2:22">
      <c r="H20" s="70">
        <f>SUM(H17:H18)/SUM(F17:F18)</f>
        <v>1.2513111220901183</v>
      </c>
      <c r="I20" s="70"/>
      <c r="J20" s="66"/>
      <c r="K20" s="66"/>
      <c r="L20" s="66"/>
      <c r="M20" s="66"/>
      <c r="N20" s="66"/>
    </row>
    <row r="22" spans="2:22" ht="15">
      <c r="D22" s="65"/>
      <c r="E22" s="65"/>
      <c r="J22" s="66"/>
    </row>
    <row r="23" spans="2:22">
      <c r="Q23" s="25"/>
      <c r="R23" s="25"/>
      <c r="S23" s="25"/>
      <c r="T23" s="25"/>
    </row>
    <row r="24" spans="2:22">
      <c r="Q24" s="25"/>
      <c r="R24" s="25"/>
      <c r="S24" s="25"/>
      <c r="T24" s="25"/>
    </row>
    <row r="25" spans="2:22">
      <c r="J25" s="66"/>
      <c r="Q25" s="25"/>
      <c r="R25" s="25"/>
      <c r="S25" s="25"/>
      <c r="T25" s="25"/>
    </row>
    <row r="26" spans="2:22">
      <c r="Q26" s="25"/>
      <c r="R26" s="25"/>
      <c r="S26" s="25"/>
      <c r="T26" s="25"/>
    </row>
    <row r="27" spans="2:22">
      <c r="Q27" s="25"/>
      <c r="R27" s="25"/>
      <c r="S27" s="25"/>
      <c r="T27" s="25"/>
    </row>
    <row r="28" spans="2:22" ht="21" customHeight="1"/>
    <row r="29" spans="2:22" s="59" customFormat="1">
      <c r="B29" s="62" t="s">
        <v>107</v>
      </c>
      <c r="C29" s="62" t="s">
        <v>108</v>
      </c>
      <c r="D29" s="62" t="s">
        <v>109</v>
      </c>
      <c r="E29" s="62" t="s">
        <v>110</v>
      </c>
      <c r="F29" s="62" t="s">
        <v>111</v>
      </c>
      <c r="G29" s="60"/>
    </row>
    <row r="30" spans="2:22" s="59" customFormat="1">
      <c r="B30" s="62" t="s">
        <v>104</v>
      </c>
      <c r="C30" s="71">
        <v>1.23</v>
      </c>
      <c r="D30" s="61">
        <f>Report!Z23</f>
        <v>3257524</v>
      </c>
      <c r="E30" s="61">
        <f>Report!AM22</f>
        <v>2721595</v>
      </c>
      <c r="F30" s="61">
        <f>E30*C30+52822+73765</f>
        <v>3474148.85</v>
      </c>
      <c r="G30" s="60"/>
    </row>
    <row r="31" spans="2:22">
      <c r="B31" s="61" t="s">
        <v>105</v>
      </c>
      <c r="C31" s="71">
        <v>1.22</v>
      </c>
      <c r="D31" s="61">
        <f>Report!Z78</f>
        <v>1291816</v>
      </c>
      <c r="E31" s="61">
        <f>Report!AM77</f>
        <v>1330195</v>
      </c>
      <c r="F31" s="61">
        <f>E31*C31+17951</f>
        <v>1640788.9</v>
      </c>
      <c r="V31" s="64"/>
    </row>
    <row r="32" spans="2:22">
      <c r="B32" s="61" t="s">
        <v>106</v>
      </c>
      <c r="C32" s="77">
        <v>1.1499999999999999</v>
      </c>
      <c r="D32" s="61">
        <f>Report!Z141</f>
        <v>1717116</v>
      </c>
      <c r="E32" s="61">
        <f>Report!AM138</f>
        <v>1587333</v>
      </c>
      <c r="F32" s="61">
        <f>E32*C32</f>
        <v>1825432.95</v>
      </c>
      <c r="H32" s="60"/>
      <c r="I32" s="60"/>
      <c r="K32" s="59"/>
      <c r="L32" s="59"/>
      <c r="M32" s="59"/>
      <c r="N32" s="59"/>
    </row>
    <row r="33" spans="1:14">
      <c r="D33" s="55">
        <f>SUM(D30:D32)</f>
        <v>6266456</v>
      </c>
      <c r="H33" s="60"/>
      <c r="I33" s="60"/>
      <c r="K33" s="59"/>
      <c r="L33" s="59"/>
      <c r="M33" s="59"/>
      <c r="N33" s="59"/>
    </row>
    <row r="34" spans="1:14">
      <c r="H34" s="64"/>
      <c r="I34" s="64"/>
    </row>
    <row r="36" spans="1:14">
      <c r="A36" s="63" t="s">
        <v>82</v>
      </c>
      <c r="B36" s="63" t="s">
        <v>81</v>
      </c>
      <c r="C36" s="63" t="s">
        <v>83</v>
      </c>
      <c r="D36" s="63" t="s">
        <v>112</v>
      </c>
      <c r="E36" s="63" t="s">
        <v>117</v>
      </c>
      <c r="F36" s="63" t="s">
        <v>114</v>
      </c>
      <c r="G36" s="63" t="s">
        <v>116</v>
      </c>
      <c r="H36" s="63" t="s">
        <v>84</v>
      </c>
      <c r="I36" s="63" t="s">
        <v>85</v>
      </c>
      <c r="J36" s="63" t="s">
        <v>86</v>
      </c>
      <c r="K36" s="74" t="s">
        <v>115</v>
      </c>
      <c r="L36" s="74" t="s">
        <v>119</v>
      </c>
      <c r="M36" s="61" t="s">
        <v>113</v>
      </c>
    </row>
    <row r="37" spans="1:14">
      <c r="A37" s="62" t="s">
        <v>46</v>
      </c>
      <c r="B37" s="61">
        <f>1800000*0.9</f>
        <v>1620000</v>
      </c>
      <c r="C37" s="61">
        <f>E32</f>
        <v>1587333</v>
      </c>
      <c r="D37" s="77">
        <v>1.1499999999999999</v>
      </c>
      <c r="E37" s="61">
        <f>C37*D37-F37</f>
        <v>1708932.95</v>
      </c>
      <c r="F37" s="61">
        <f>50*2330</f>
        <v>116500</v>
      </c>
      <c r="G37" s="61">
        <f>B37-E37</f>
        <v>-88932.949999999953</v>
      </c>
      <c r="H37" s="61"/>
      <c r="I37" s="61"/>
      <c r="J37" s="61">
        <f>G37-H37-I37</f>
        <v>-88932.949999999953</v>
      </c>
      <c r="K37" s="74"/>
      <c r="L37" s="74"/>
      <c r="M37" s="61"/>
    </row>
    <row r="38" spans="1:14">
      <c r="A38" s="62" t="s">
        <v>45</v>
      </c>
      <c r="B38" s="61">
        <f>2500000*0.9</f>
        <v>2250000</v>
      </c>
      <c r="C38" s="61">
        <f>E31</f>
        <v>1330195</v>
      </c>
      <c r="D38" s="71">
        <v>1.22</v>
      </c>
      <c r="E38" s="61">
        <f>C38*D38+17951-F38</f>
        <v>1524288.9</v>
      </c>
      <c r="F38" s="61">
        <f>50*2330</f>
        <v>116500</v>
      </c>
      <c r="G38" s="61">
        <f>B38-E38</f>
        <v>725711.10000000009</v>
      </c>
      <c r="H38" s="61">
        <f>H40*0.2</f>
        <v>35000</v>
      </c>
      <c r="I38" s="61"/>
      <c r="J38" s="61">
        <f>G38-H38-I38</f>
        <v>690711.10000000009</v>
      </c>
      <c r="K38" s="74"/>
      <c r="L38" s="74"/>
      <c r="M38" s="61">
        <v>260000</v>
      </c>
    </row>
    <row r="39" spans="1:14">
      <c r="A39" s="62" t="s">
        <v>103</v>
      </c>
      <c r="B39" s="61">
        <f>3918448*0.9+800000*0.9</f>
        <v>4246603.2</v>
      </c>
      <c r="C39" s="104">
        <f>Report!AO22</f>
        <v>2739032</v>
      </c>
      <c r="D39" s="71">
        <v>1.23</v>
      </c>
      <c r="E39" s="61">
        <f>C39*D39+52822+73765-F39</f>
        <v>3262596.36</v>
      </c>
      <c r="F39" s="61">
        <f>100*2330</f>
        <v>233000</v>
      </c>
      <c r="G39" s="61">
        <f>B39-E39</f>
        <v>984006.84000000032</v>
      </c>
      <c r="H39" s="61">
        <f>H40*0.8</f>
        <v>140000</v>
      </c>
      <c r="I39" s="61">
        <f>I40</f>
        <v>110000</v>
      </c>
      <c r="J39" s="61">
        <f>G39-H39-I39</f>
        <v>734006.84000000032</v>
      </c>
      <c r="K39" s="74"/>
      <c r="L39" s="74"/>
      <c r="M39" s="61">
        <v>460000</v>
      </c>
    </row>
    <row r="40" spans="1:14">
      <c r="A40" s="63" t="s">
        <v>71</v>
      </c>
      <c r="B40" s="63">
        <f>SUM(B37:B39)</f>
        <v>8116603.2000000002</v>
      </c>
      <c r="C40" s="63">
        <f>SUM(C37:C39)</f>
        <v>5656560</v>
      </c>
      <c r="D40" s="78">
        <f>AVERAGE(D37:D39)</f>
        <v>1.2</v>
      </c>
      <c r="E40" s="63">
        <f>SUM(E37:E39)</f>
        <v>6495818.209999999</v>
      </c>
      <c r="F40" s="63">
        <f>SUM(F37:F39)</f>
        <v>466000</v>
      </c>
      <c r="G40" s="79">
        <f>SUM(G37:G39)</f>
        <v>1620784.9900000005</v>
      </c>
      <c r="H40" s="63">
        <v>175000</v>
      </c>
      <c r="I40" s="63">
        <v>110000</v>
      </c>
      <c r="J40" s="63">
        <f>SUM(J37:J39)</f>
        <v>1335784.9900000005</v>
      </c>
      <c r="K40" s="63"/>
      <c r="L40" s="63"/>
      <c r="M40" s="63"/>
    </row>
    <row r="41" spans="1:14">
      <c r="G41" s="55"/>
      <c r="M41" s="66"/>
    </row>
    <row r="42" spans="1:14">
      <c r="G42" s="55"/>
    </row>
    <row r="43" spans="1:14">
      <c r="G43" s="55"/>
    </row>
    <row r="44" spans="1:14">
      <c r="A44" s="63" t="s">
        <v>82</v>
      </c>
      <c r="B44" s="63" t="s">
        <v>81</v>
      </c>
      <c r="C44" s="63" t="s">
        <v>129</v>
      </c>
      <c r="D44" s="63" t="s">
        <v>130</v>
      </c>
      <c r="E44" s="63" t="s">
        <v>131</v>
      </c>
      <c r="F44" s="80" t="s">
        <v>132</v>
      </c>
      <c r="G44" s="63" t="s">
        <v>133</v>
      </c>
    </row>
    <row r="45" spans="1:14">
      <c r="A45" s="62" t="s">
        <v>46</v>
      </c>
      <c r="B45" s="61">
        <f>1800000*0.9</f>
        <v>1620000</v>
      </c>
      <c r="C45" s="61">
        <v>1581976</v>
      </c>
      <c r="D45" s="61">
        <f>C37-2330*25</f>
        <v>1529083</v>
      </c>
      <c r="E45" s="61">
        <f>E37+H37+I37</f>
        <v>1708932.95</v>
      </c>
      <c r="F45" s="61">
        <f>B45-E45</f>
        <v>-88932.949999999953</v>
      </c>
      <c r="G45" s="61"/>
      <c r="N45" s="64"/>
    </row>
    <row r="46" spans="1:14">
      <c r="A46" s="62" t="s">
        <v>45</v>
      </c>
      <c r="B46" s="61">
        <f>2500000*0.9</f>
        <v>2250000</v>
      </c>
      <c r="C46" s="61">
        <v>1228906</v>
      </c>
      <c r="D46" s="61">
        <f>C38-2330*25</f>
        <v>1271945</v>
      </c>
      <c r="E46" s="61">
        <f>E38+H38+I38</f>
        <v>1559288.9</v>
      </c>
      <c r="F46" s="61">
        <f>B46-E46</f>
        <v>690711.10000000009</v>
      </c>
      <c r="G46" s="61">
        <v>260000</v>
      </c>
    </row>
    <row r="47" spans="1:14">
      <c r="A47" s="62" t="s">
        <v>103</v>
      </c>
      <c r="B47" s="61">
        <f>3918448*0.9+800000*0.9</f>
        <v>4246603.2</v>
      </c>
      <c r="C47" s="61">
        <v>3196944</v>
      </c>
      <c r="D47" s="61">
        <f>C39-2330*50</f>
        <v>2622532</v>
      </c>
      <c r="E47" s="61">
        <f>E39+H39+I39</f>
        <v>3512596.36</v>
      </c>
      <c r="F47" s="61">
        <f>B47-E47</f>
        <v>734006.84000000032</v>
      </c>
      <c r="G47" s="61">
        <v>460000</v>
      </c>
    </row>
    <row r="48" spans="1:14">
      <c r="A48" s="63" t="s">
        <v>71</v>
      </c>
      <c r="B48" s="63">
        <f>SUM(B45:B47)</f>
        <v>8116603.2000000002</v>
      </c>
      <c r="C48" s="63">
        <f>SUM(C45:C47)</f>
        <v>6007826</v>
      </c>
      <c r="D48" s="63">
        <f>SUM(D45:D47)</f>
        <v>5423560</v>
      </c>
      <c r="E48" s="63">
        <f>SUM(E45:E47)</f>
        <v>6780818.209999999</v>
      </c>
      <c r="F48" s="63">
        <f>SUM(F45:F47)</f>
        <v>1335784.9900000005</v>
      </c>
      <c r="G48" s="63"/>
    </row>
    <row r="49" spans="1:16">
      <c r="G49" s="55"/>
    </row>
    <row r="50" spans="1:16">
      <c r="G50" s="55"/>
    </row>
    <row r="52" spans="1:16">
      <c r="G52" s="55"/>
    </row>
    <row r="53" spans="1:16">
      <c r="G53" s="55"/>
      <c r="H53" s="60"/>
    </row>
    <row r="54" spans="1:16">
      <c r="G54" s="55"/>
    </row>
    <row r="55" spans="1:16">
      <c r="A55" s="55" t="s">
        <v>118</v>
      </c>
    </row>
    <row r="57" spans="1:16">
      <c r="A57" s="55" t="s">
        <v>134</v>
      </c>
      <c r="H57" s="60"/>
      <c r="P57" s="60"/>
    </row>
    <row r="58" spans="1:16">
      <c r="A58" s="55" t="s">
        <v>135</v>
      </c>
      <c r="P58" s="60"/>
    </row>
    <row r="61" spans="1:16">
      <c r="E61" s="64"/>
    </row>
  </sheetData>
  <phoneticPr fontId="64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Report</vt:lpstr>
      <vt:lpstr>Format to upload</vt:lpstr>
      <vt:lpstr>Sheet2</vt:lpstr>
      <vt:lpstr>warehouses status</vt:lpstr>
      <vt:lpstr>Warehouse</vt:lpstr>
      <vt:lpstr>Capacity2</vt:lpstr>
      <vt:lpstr>new items</vt:lpstr>
      <vt:lpstr>LVM inv distribution</vt:lpstr>
      <vt:lpstr>capacity</vt:lpstr>
      <vt:lpstr>Sheet1</vt:lpstr>
      <vt:lpstr>sales forecast</vt:lpstr>
      <vt:lpstr>Incomingforecast</vt:lpstr>
      <vt:lpstr>incoming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2023-01-16T03:23:42Z</dcterms:modified>
</cp:coreProperties>
</file>