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 tabRatio="596"/>
  </bookViews>
  <sheets>
    <sheet name="Seasonality" sheetId="1" r:id="rId1"/>
    <sheet name="Sheet1" sheetId="2" r:id="rId2"/>
  </sheets>
  <definedNames>
    <definedName name="_xlnm._FilterDatabase" localSheetId="0" hidden="1">Seasonality!$A$1:$BE$1</definedName>
  </definedNames>
  <calcPr calcId="152511"/>
</workbook>
</file>

<file path=xl/calcChain.xml><?xml version="1.0" encoding="utf-8"?>
<calcChain xmlns="http://schemas.openxmlformats.org/spreadsheetml/2006/main">
  <c r="R26" i="2" l="1"/>
  <c r="R25" i="2"/>
  <c r="K25" i="2"/>
  <c r="K26" i="2"/>
  <c r="L26" i="2"/>
  <c r="H10" i="2" l="1"/>
  <c r="Z22" i="2"/>
  <c r="AB23" i="2"/>
  <c r="AC23" i="2" s="1"/>
  <c r="AD23" i="2" s="1"/>
  <c r="AE23" i="2" s="1"/>
  <c r="AF23" i="2" s="1"/>
  <c r="AA23" i="2"/>
  <c r="Z23" i="2"/>
  <c r="R22" i="2"/>
  <c r="C22" i="2"/>
  <c r="Y61" i="2" l="1"/>
  <c r="AV62" i="2"/>
  <c r="AL56" i="2"/>
  <c r="AA56" i="2"/>
  <c r="AX52" i="2" l="1"/>
  <c r="AS50" i="2"/>
  <c r="M53" i="2"/>
  <c r="AC53" i="2"/>
  <c r="AH50" i="2"/>
  <c r="AI50" i="2"/>
  <c r="AJ50" i="2"/>
  <c r="AK50" i="2"/>
  <c r="AL50" i="2"/>
  <c r="AM50" i="2"/>
  <c r="AN50" i="2"/>
  <c r="AO50" i="2"/>
  <c r="AP50" i="2"/>
  <c r="AQ50" i="2"/>
  <c r="P50" i="2"/>
  <c r="Q50" i="2"/>
  <c r="R50" i="2"/>
  <c r="S50" i="2"/>
  <c r="T50" i="2"/>
  <c r="AG50" i="2"/>
  <c r="AC50" i="2"/>
  <c r="AD50" i="2"/>
  <c r="AE50" i="2"/>
  <c r="AF50" i="2"/>
  <c r="V46" i="2"/>
  <c r="O46" i="2"/>
  <c r="K52" i="2"/>
  <c r="AB50" i="2"/>
  <c r="U50" i="2"/>
  <c r="V50" i="2"/>
  <c r="W50" i="2"/>
  <c r="X50" i="2"/>
  <c r="Y50" i="2"/>
  <c r="Z50" i="2"/>
  <c r="AA50" i="2"/>
  <c r="O50" i="2"/>
  <c r="J43" i="2"/>
  <c r="C43" i="2"/>
  <c r="J46" i="2"/>
  <c r="C46" i="2"/>
  <c r="W43" i="2"/>
  <c r="O47" i="2" l="1"/>
  <c r="W44" i="2"/>
  <c r="J44" i="2"/>
  <c r="V47" i="2"/>
  <c r="I18" i="2"/>
  <c r="S12" i="2"/>
  <c r="G12" i="2"/>
  <c r="C12" i="2"/>
  <c r="Q15" i="2"/>
  <c r="E15" i="2"/>
  <c r="C15" i="2"/>
  <c r="AP15" i="2"/>
  <c r="AI15" i="2"/>
  <c r="AY15" i="2"/>
  <c r="C18" i="2"/>
  <c r="V3" i="2"/>
  <c r="V4" i="2"/>
  <c r="M3" i="2"/>
  <c r="H3" i="2"/>
  <c r="C3" i="2"/>
  <c r="M9" i="2"/>
  <c r="Q6" i="2"/>
  <c r="H6" i="2"/>
  <c r="C6" i="2"/>
  <c r="H9" i="2"/>
  <c r="C9" i="2"/>
  <c r="S13" i="2" l="1"/>
  <c r="G13" i="2"/>
  <c r="M10" i="2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Y10" i="2" s="1"/>
  <c r="Z10" i="2" s="1"/>
  <c r="AA10" i="2" s="1"/>
  <c r="Q16" i="2"/>
  <c r="I10" i="2"/>
  <c r="J10" i="2" s="1"/>
  <c r="K10" i="2" s="1"/>
  <c r="L10" i="2" s="1"/>
  <c r="AP17" i="2"/>
  <c r="H7" i="2"/>
  <c r="H4" i="2"/>
  <c r="Q7" i="2"/>
  <c r="M4" i="2"/>
  <c r="E16" i="2"/>
  <c r="I19" i="2"/>
  <c r="J19" i="2" s="1"/>
  <c r="K19" i="2" s="1"/>
  <c r="L19" i="2" s="1"/>
  <c r="M19" i="2" s="1"/>
  <c r="N19" i="2" s="1"/>
  <c r="O19" i="2" s="1"/>
  <c r="P19" i="2" s="1"/>
  <c r="Q19" i="2" s="1"/>
  <c r="R19" i="2" s="1"/>
  <c r="S19" i="2" s="1"/>
  <c r="T19" i="2" s="1"/>
  <c r="U19" i="2" s="1"/>
  <c r="V19" i="2" s="1"/>
  <c r="W19" i="2" s="1"/>
  <c r="X19" i="2" s="1"/>
  <c r="Y19" i="2" s="1"/>
  <c r="Z19" i="2" s="1"/>
  <c r="AA19" i="2" s="1"/>
  <c r="AF19" i="2" s="1"/>
  <c r="AG19" i="2" s="1"/>
  <c r="AH19" i="2" s="1"/>
  <c r="AB40" i="2"/>
  <c r="AA34" i="2"/>
  <c r="C35" i="2"/>
  <c r="AV26" i="2"/>
  <c r="AW26" i="2" s="1"/>
  <c r="AX26" i="2" s="1"/>
  <c r="H25" i="2"/>
  <c r="C25" i="2"/>
  <c r="AX29" i="2"/>
  <c r="S26" i="2" l="1"/>
  <c r="T26" i="2" s="1"/>
  <c r="U26" i="2" s="1"/>
  <c r="V26" i="2" s="1"/>
  <c r="W26" i="2" s="1"/>
  <c r="X26" i="2" s="1"/>
  <c r="Y26" i="2" s="1"/>
  <c r="Z26" i="2" s="1"/>
  <c r="AA26" i="2" s="1"/>
  <c r="AB26" i="2" s="1"/>
  <c r="AC26" i="2" s="1"/>
  <c r="AD26" i="2" s="1"/>
  <c r="AE26" i="2" s="1"/>
  <c r="M26" i="2"/>
  <c r="N26" i="2" s="1"/>
  <c r="O26" i="2" s="1"/>
  <c r="P26" i="2" s="1"/>
  <c r="Q26" i="2" s="1"/>
</calcChain>
</file>

<file path=xl/sharedStrings.xml><?xml version="1.0" encoding="utf-8"?>
<sst xmlns="http://schemas.openxmlformats.org/spreadsheetml/2006/main" count="148" uniqueCount="136">
  <si>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</si>
  <si>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</si>
  <si>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</si>
  <si>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</si>
  <si>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</si>
  <si>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</si>
  <si>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</si>
  <si>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</si>
  <si>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</si>
  <si>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</si>
  <si>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</si>
  <si>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</si>
  <si>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</si>
  <si>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</si>
  <si>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</si>
  <si>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</si>
  <si>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</si>
  <si>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</si>
  <si>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</si>
  <si>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</si>
  <si>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</si>
  <si>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</si>
  <si>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</si>
  <si>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</si>
  <si>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</si>
  <si>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</si>
  <si>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</si>
  <si>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</si>
  <si>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</si>
  <si>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</si>
  <si>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</si>
  <si>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</si>
  <si>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</si>
  <si>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</si>
  <si>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</si>
  <si>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</si>
  <si>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</si>
  <si>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</si>
  <si>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</si>
  <si>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</si>
  <si>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</si>
  <si>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</si>
  <si>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</si>
  <si>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</si>
  <si>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</si>
  <si>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</si>
  <si>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</si>
  <si>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</si>
  <si>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</si>
  <si>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</si>
  <si>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</si>
  <si>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</si>
  <si>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</si>
  <si>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</si>
  <si>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</si>
  <si>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</si>
  <si>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</si>
  <si>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T/TXL</t>
  </si>
  <si>
    <t>YOUT</t>
  </si>
  <si>
    <t>Quilt Set</t>
  </si>
  <si>
    <t>bed in a bag</t>
  </si>
  <si>
    <t>Twin XL</t>
  </si>
  <si>
    <t>Queen/King</t>
  </si>
  <si>
    <t>年份</t>
    <phoneticPr fontId="3" type="noConversion"/>
  </si>
  <si>
    <t>CS14-0213-1</t>
    <phoneticPr fontId="3" type="noConversion"/>
  </si>
  <si>
    <t>CS14-0214-1</t>
  </si>
  <si>
    <t xml:space="preserve"> </t>
    <phoneticPr fontId="3" type="noConversion"/>
  </si>
  <si>
    <t>Verone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</si>
  <si>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</si>
  <si>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</si>
  <si>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</si>
  <si>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</si>
  <si>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</si>
  <si>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</si>
  <si>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</si>
  <si>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</si>
  <si>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</si>
  <si>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</si>
  <si>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</si>
  <si>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</si>
  <si>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</si>
  <si>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</si>
  <si>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</si>
  <si>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</si>
  <si>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</si>
  <si>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</si>
  <si>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</si>
  <si>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</si>
  <si>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</si>
  <si>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</si>
  <si>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</si>
  <si>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</si>
  <si>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</si>
  <si>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</si>
  <si>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</si>
  <si>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</si>
  <si>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</si>
  <si>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</si>
  <si>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</si>
  <si>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</si>
  <si>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</si>
  <si>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</si>
  <si>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</si>
  <si>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</si>
  <si>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</si>
  <si>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</si>
  <si>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</si>
  <si>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</si>
  <si>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</si>
  <si>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</si>
  <si>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</si>
  <si>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</si>
  <si>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</si>
  <si>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</si>
  <si>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</si>
  <si>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</si>
  <si>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</si>
  <si>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</si>
  <si>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</si>
  <si>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</si>
  <si>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</si>
  <si>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</si>
  <si>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</si>
  <si>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</si>
  <si>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</si>
  <si>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</si>
  <si>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</si>
  <si>
    <t>FZ0501</t>
    <phoneticPr fontId="3" type="noConversion"/>
  </si>
  <si>
    <t>FZ0502</t>
    <phoneticPr fontId="3" type="noConversion"/>
  </si>
  <si>
    <t>CS10-1072</t>
  </si>
  <si>
    <t>Phillips</t>
  </si>
  <si>
    <r>
      <t>C</t>
    </r>
    <r>
      <rPr>
        <sz val="11"/>
        <rFont val="Calibri"/>
        <family val="2"/>
      </rPr>
      <t>omf set</t>
    </r>
    <phoneticPr fontId="3" type="noConversion"/>
  </si>
  <si>
    <r>
      <t>FZ0</t>
    </r>
    <r>
      <rPr>
        <sz val="11"/>
        <rFont val="Calibri"/>
        <family val="2"/>
      </rPr>
      <t>503</t>
    </r>
    <phoneticPr fontId="3" type="noConversion"/>
  </si>
  <si>
    <t>CS10-1465</t>
  </si>
  <si>
    <t>Kylar|Kylar|Kylar</t>
    <phoneticPr fontId="3" type="noConversion"/>
  </si>
  <si>
    <r>
      <t>F</t>
    </r>
    <r>
      <rPr>
        <sz val="11"/>
        <rFont val="Calibri"/>
        <family val="2"/>
      </rPr>
      <t>ineline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</si>
</sst>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</numFmts>
  <fonts count="143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0"/>
      <color rgb="FF333333"/>
      <name val="Tahoma"/>
      <family val="2"/>
    </font>
    <font>
      <sz val="11"/>
      <color rgb="FFFF0000"/>
      <name val="Calibri"/>
      <family val="2"/>
    </font>
  </fonts>
  <fills count="9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4264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  <xf numFmtId="0" fontId="6" fillId="0" borderId="0"/>
  </cellStyleXfs>
  <cellXfs count="71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3" borderId="11" xfId="64261" applyFont="1" applyFill="1" applyBorder="1" applyAlignment="1">
      <alignment horizontal="right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0" fontId="8" fillId="0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right"/>
    </xf>
    <xf numFmtId="0" fontId="8" fillId="91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93" borderId="11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140" fillId="94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2" borderId="44" xfId="64262" applyFont="1" applyFill="1" applyBorder="1" applyAlignment="1">
      <alignment horizontal="center"/>
    </xf>
    <xf numFmtId="0" fontId="8" fillId="92" borderId="45" xfId="64262" applyFont="1" applyFill="1" applyBorder="1" applyAlignment="1">
      <alignment horizontal="center"/>
    </xf>
    <xf numFmtId="0" fontId="140" fillId="93" borderId="0" xfId="0" applyNumberFormat="1" applyFont="1" applyFill="1" applyAlignment="1">
      <alignment vertical="top"/>
    </xf>
    <xf numFmtId="0" fontId="8" fillId="95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3" borderId="11" xfId="64262" applyFont="1" applyFill="1" applyBorder="1" applyAlignment="1">
      <alignment horizontal="right" wrapText="1"/>
    </xf>
    <xf numFmtId="0" fontId="8" fillId="91" borderId="11" xfId="64262" applyFont="1" applyFill="1" applyBorder="1" applyAlignment="1">
      <alignment horizontal="right" wrapText="1"/>
    </xf>
    <xf numFmtId="0" fontId="141" fillId="96" borderId="46" xfId="0" applyNumberFormat="1" applyFont="1" applyFill="1" applyBorder="1" applyAlignment="1">
      <alignment horizontal="right" vertical="center" wrapText="1"/>
    </xf>
    <xf numFmtId="0" fontId="142" fillId="3" borderId="47" xfId="64262" applyFont="1" applyFill="1" applyBorder="1" applyAlignment="1">
      <alignment horizontal="right"/>
    </xf>
    <xf numFmtId="0" fontId="8" fillId="93" borderId="11" xfId="64261" applyFont="1" applyFill="1" applyBorder="1" applyAlignment="1">
      <alignment horizontal="right" wrapText="1"/>
    </xf>
    <xf numFmtId="0" fontId="8" fillId="95" borderId="11" xfId="64261" applyFont="1" applyFill="1" applyBorder="1" applyAlignment="1">
      <alignment horizontal="right" wrapText="1"/>
    </xf>
    <xf numFmtId="0" fontId="8" fillId="85" borderId="11" xfId="64261" applyFont="1" applyFill="1" applyBorder="1" applyAlignment="1">
      <alignment horizontal="right" wrapText="1"/>
    </xf>
    <xf numFmtId="0" fontId="8" fillId="0" borderId="0" xfId="64261" applyFont="1" applyFill="1" applyBorder="1" applyAlignment="1">
      <alignment horizontal="right"/>
    </xf>
    <xf numFmtId="0" fontId="8" fillId="93" borderId="0" xfId="64261" applyFont="1" applyFill="1" applyBorder="1" applyAlignment="1">
      <alignment horizontal="right"/>
    </xf>
    <xf numFmtId="0" fontId="8" fillId="97" borderId="11" xfId="64261" applyFont="1" applyFill="1" applyBorder="1" applyAlignment="1">
      <alignment horizontal="right"/>
    </xf>
    <xf numFmtId="0" fontId="142" fillId="0" borderId="0" xfId="64261" applyFont="1" applyFill="1" applyBorder="1" applyAlignment="1">
      <alignment horizontal="right"/>
    </xf>
    <xf numFmtId="0" fontId="8" fillId="95" borderId="11" xfId="64261" applyFont="1" applyFill="1" applyBorder="1" applyAlignment="1">
      <alignment horizontal="right"/>
    </xf>
    <xf numFmtId="0" fontId="8" fillId="0" borderId="0" xfId="64261" applyFont="1" applyFill="1" applyBorder="1" applyAlignment="1">
      <alignment horizontal="right" wrapText="1"/>
    </xf>
    <xf numFmtId="0" fontId="8" fillId="85" borderId="0" xfId="64261" applyFont="1" applyFill="1" applyBorder="1" applyAlignment="1">
      <alignment horizontal="right" wrapText="1"/>
    </xf>
    <xf numFmtId="0" fontId="0" fillId="3" borderId="0" xfId="0" applyNumberFormat="1" applyFont="1" applyFill="1"/>
    <xf numFmtId="0" fontId="0" fillId="0" borderId="0" xfId="0"/>
    <xf numFmtId="0" fontId="8" fillId="0" borderId="11" xfId="64263" applyFont="1" applyFill="1" applyBorder="1" applyAlignment="1">
      <alignment horizontal="right" wrapText="1"/>
    </xf>
    <xf numFmtId="0" fontId="8" fillId="0" borderId="0" xfId="64263" applyFont="1" applyFill="1" applyBorder="1" applyAlignment="1">
      <alignment horizontal="right" wrapText="1"/>
    </xf>
    <xf numFmtId="0" fontId="8" fillId="93" borderId="11" xfId="64263" applyFont="1" applyFill="1" applyBorder="1" applyAlignment="1">
      <alignment horizontal="right" wrapText="1"/>
    </xf>
    <xf numFmtId="0" fontId="8" fillId="85" borderId="11" xfId="64263" applyFont="1" applyFill="1" applyBorder="1" applyAlignment="1">
      <alignment horizontal="right" wrapText="1"/>
    </xf>
    <xf numFmtId="0" fontId="8" fillId="97" borderId="11" xfId="64263" applyFont="1" applyFill="1" applyBorder="1" applyAlignment="1">
      <alignment horizontal="right" wrapText="1"/>
    </xf>
    <xf numFmtId="0" fontId="8" fillId="0" borderId="47" xfId="64263" applyFont="1" applyFill="1" applyBorder="1" applyAlignment="1">
      <alignment horizontal="right" wrapText="1"/>
    </xf>
    <xf numFmtId="0" fontId="8" fillId="95" borderId="11" xfId="64262" applyFont="1" applyFill="1" applyBorder="1" applyAlignment="1">
      <alignment wrapText="1"/>
    </xf>
    <xf numFmtId="0" fontId="8" fillId="95" borderId="11" xfId="64262" applyFont="1" applyFill="1" applyBorder="1" applyAlignment="1">
      <alignment horizontal="right" wrapText="1"/>
    </xf>
    <xf numFmtId="0" fontId="8" fillId="85" borderId="11" xfId="64262" applyFont="1" applyFill="1" applyBorder="1" applyAlignment="1">
      <alignment horizontal="right" wrapText="1"/>
    </xf>
    <xf numFmtId="0" fontId="8" fillId="85" borderId="47" xfId="64262" applyFont="1" applyFill="1" applyBorder="1" applyAlignment="1">
      <alignment horizontal="right" wrapText="1"/>
    </xf>
    <xf numFmtId="0" fontId="0" fillId="92" borderId="9" xfId="0" applyNumberFormat="1" applyFont="1" applyFill="1" applyBorder="1" applyAlignment="1"/>
    <xf numFmtId="0" fontId="8" fillId="93" borderId="11" xfId="64262" applyFont="1" applyFill="1" applyBorder="1" applyAlignment="1"/>
    <xf numFmtId="0" fontId="8" fillId="97" borderId="11" xfId="64262" applyFont="1" applyFill="1" applyBorder="1" applyAlignment="1">
      <alignment horizontal="right"/>
    </xf>
    <xf numFmtId="0" fontId="8" fillId="93" borderId="11" xfId="64261" applyFont="1" applyFill="1" applyBorder="1" applyAlignment="1"/>
    <xf numFmtId="0" fontId="2" fillId="3" borderId="0" xfId="0" applyNumberFormat="1" applyFont="1" applyFill="1"/>
    <xf numFmtId="0" fontId="8" fillId="91" borderId="45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</cellXfs>
  <cellStyles count="64264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常规_Sheet3" xfId="64263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"/>
  <sheetViews>
    <sheetView tabSelected="1" workbookViewId="0">
      <pane ySplit="1" topLeftCell="A2" activePane="bottomLeft" state="frozen"/>
      <selection pane="bottomLeft" activeCell="D4" sqref="D4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s="2" t="s">
        <v>126</v>
      </c>
      <c r="B2" t="s">
        <v>58</v>
      </c>
      <c r="C2" t="s">
        <v>60</v>
      </c>
      <c r="D2" t="s">
        <v>61</v>
      </c>
      <c r="E2" s="2" t="s">
        <v>122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1.8</v>
      </c>
      <c r="O2">
        <v>1.8</v>
      </c>
      <c r="P2">
        <v>1.8</v>
      </c>
      <c r="Q2">
        <v>1.8</v>
      </c>
      <c r="R2">
        <v>1.8</v>
      </c>
      <c r="S2">
        <v>1.8</v>
      </c>
      <c r="T2">
        <v>1.8</v>
      </c>
      <c r="U2">
        <v>3.8</v>
      </c>
      <c r="V2">
        <v>3.8</v>
      </c>
      <c r="W2">
        <v>3.8</v>
      </c>
      <c r="X2">
        <v>3.8</v>
      </c>
      <c r="Y2">
        <v>3.8</v>
      </c>
      <c r="Z2">
        <v>3.8</v>
      </c>
      <c r="AA2">
        <v>3.8</v>
      </c>
      <c r="AB2">
        <v>3.8</v>
      </c>
      <c r="AC2">
        <v>3.8</v>
      </c>
      <c r="AD2">
        <v>3.8</v>
      </c>
      <c r="AE2">
        <v>3.8</v>
      </c>
      <c r="AF2">
        <v>3.8</v>
      </c>
      <c r="AG2">
        <v>3.8</v>
      </c>
      <c r="AH2">
        <v>3.8</v>
      </c>
      <c r="AI2">
        <v>3.8</v>
      </c>
      <c r="AJ2">
        <v>1.2</v>
      </c>
      <c r="AK2">
        <v>1.2</v>
      </c>
      <c r="AL2">
        <v>0.3</v>
      </c>
      <c r="AM2">
        <v>0.3</v>
      </c>
      <c r="AN2">
        <v>0.3</v>
      </c>
      <c r="AO2">
        <v>0.3</v>
      </c>
      <c r="AP2">
        <v>0.3</v>
      </c>
      <c r="AQ2">
        <v>0.3</v>
      </c>
      <c r="AR2">
        <v>0.3</v>
      </c>
      <c r="AS2">
        <v>1.3</v>
      </c>
      <c r="AT2">
        <v>1.4</v>
      </c>
      <c r="AU2">
        <v>1.5</v>
      </c>
      <c r="AV2">
        <v>2.6</v>
      </c>
      <c r="AW2">
        <v>2.5</v>
      </c>
      <c r="AX2">
        <v>3.1</v>
      </c>
      <c r="AY2">
        <v>4</v>
      </c>
      <c r="AZ2">
        <v>1.2</v>
      </c>
      <c r="BA2">
        <v>1.3</v>
      </c>
      <c r="BB2">
        <v>1</v>
      </c>
      <c r="BC2">
        <v>1</v>
      </c>
      <c r="BD2">
        <v>1</v>
      </c>
      <c r="BE2">
        <v>1</v>
      </c>
    </row>
    <row r="3" spans="1:57">
      <c r="A3" s="2" t="s">
        <v>127</v>
      </c>
      <c r="B3" t="s">
        <v>58</v>
      </c>
      <c r="C3" t="s">
        <v>59</v>
      </c>
      <c r="D3" t="s">
        <v>57</v>
      </c>
      <c r="E3" t="s">
        <v>67</v>
      </c>
      <c r="F3">
        <v>1</v>
      </c>
      <c r="G3">
        <v>1</v>
      </c>
      <c r="H3">
        <v>1</v>
      </c>
      <c r="I3">
        <v>1.2</v>
      </c>
      <c r="J3">
        <v>1</v>
      </c>
      <c r="K3">
        <v>1.8</v>
      </c>
      <c r="L3">
        <v>1.8</v>
      </c>
      <c r="M3">
        <v>1.8</v>
      </c>
      <c r="N3">
        <v>1.8</v>
      </c>
      <c r="O3">
        <v>1.8</v>
      </c>
      <c r="P3">
        <v>2.5</v>
      </c>
      <c r="Q3">
        <v>2.5</v>
      </c>
      <c r="R3">
        <v>2.5</v>
      </c>
      <c r="S3">
        <v>2.5</v>
      </c>
      <c r="T3">
        <v>2.5</v>
      </c>
      <c r="U3">
        <v>2.5</v>
      </c>
      <c r="V3">
        <v>2.5</v>
      </c>
      <c r="W3">
        <v>2.5</v>
      </c>
      <c r="X3">
        <v>2.5</v>
      </c>
      <c r="Y3">
        <v>2.5</v>
      </c>
      <c r="Z3">
        <v>2.5</v>
      </c>
      <c r="AA3">
        <v>2.5</v>
      </c>
      <c r="AB3">
        <v>2.5</v>
      </c>
      <c r="AC3">
        <v>2.5</v>
      </c>
      <c r="AD3">
        <v>2.5</v>
      </c>
      <c r="AE3">
        <v>1.2</v>
      </c>
      <c r="AF3">
        <v>1.2</v>
      </c>
      <c r="AG3">
        <v>1.2</v>
      </c>
      <c r="AH3">
        <v>1.2</v>
      </c>
      <c r="AI3">
        <v>1.2</v>
      </c>
      <c r="AJ3">
        <v>1.2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0.8</v>
      </c>
      <c r="AT3">
        <v>1.1000000000000001</v>
      </c>
      <c r="AU3">
        <v>1.3</v>
      </c>
      <c r="AV3">
        <v>1</v>
      </c>
      <c r="AW3">
        <v>1.9</v>
      </c>
      <c r="AX3">
        <v>2.2000000000000002</v>
      </c>
      <c r="AY3">
        <v>1.6</v>
      </c>
      <c r="AZ3">
        <v>0.8</v>
      </c>
      <c r="BA3">
        <v>1.9</v>
      </c>
      <c r="BB3">
        <v>1</v>
      </c>
      <c r="BC3">
        <v>1</v>
      </c>
      <c r="BD3">
        <v>1</v>
      </c>
      <c r="BE3">
        <v>1</v>
      </c>
    </row>
    <row r="4" spans="1:57">
      <c r="A4" s="2" t="s">
        <v>128</v>
      </c>
      <c r="B4" t="s">
        <v>58</v>
      </c>
      <c r="C4" t="s">
        <v>59</v>
      </c>
      <c r="D4" t="s">
        <v>62</v>
      </c>
      <c r="E4" t="s">
        <v>67</v>
      </c>
      <c r="F4">
        <v>1</v>
      </c>
      <c r="G4">
        <v>1</v>
      </c>
      <c r="H4">
        <v>1</v>
      </c>
      <c r="I4">
        <v>1.2</v>
      </c>
      <c r="J4">
        <v>1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1.2</v>
      </c>
      <c r="AF4">
        <v>1.2</v>
      </c>
      <c r="AG4">
        <v>1.2</v>
      </c>
      <c r="AH4">
        <v>1.2</v>
      </c>
      <c r="AI4">
        <v>1.2</v>
      </c>
      <c r="AJ4">
        <v>1.2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0.7</v>
      </c>
      <c r="AT4">
        <v>1.1000000000000001</v>
      </c>
      <c r="AU4">
        <v>1.3</v>
      </c>
      <c r="AV4">
        <v>1</v>
      </c>
      <c r="AW4">
        <v>1.8</v>
      </c>
      <c r="AX4">
        <v>2.1</v>
      </c>
      <c r="AY4">
        <v>1.5</v>
      </c>
      <c r="AZ4">
        <v>0.7</v>
      </c>
      <c r="BA4">
        <v>1.8</v>
      </c>
      <c r="BB4">
        <v>1</v>
      </c>
      <c r="BC4">
        <v>1</v>
      </c>
      <c r="BD4">
        <v>1</v>
      </c>
      <c r="BE4">
        <v>1</v>
      </c>
    </row>
    <row r="5" spans="1:57">
      <c r="A5" s="2" t="s">
        <v>132</v>
      </c>
      <c r="B5" t="s">
        <v>58</v>
      </c>
      <c r="C5" s="2" t="s">
        <v>131</v>
      </c>
      <c r="D5" t="s">
        <v>57</v>
      </c>
      <c r="E5" s="53" t="s">
        <v>130</v>
      </c>
      <c r="F5">
        <v>1</v>
      </c>
      <c r="G5">
        <v>1</v>
      </c>
      <c r="H5">
        <v>1</v>
      </c>
      <c r="I5">
        <v>1.2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2.2000000000000002</v>
      </c>
      <c r="T5">
        <v>2.2000000000000002</v>
      </c>
      <c r="U5">
        <v>2.2000000000000002</v>
      </c>
      <c r="V5">
        <v>2.2000000000000002</v>
      </c>
      <c r="W5">
        <v>2.2000000000000002</v>
      </c>
      <c r="X5">
        <v>3.5</v>
      </c>
      <c r="Y5">
        <v>3.5</v>
      </c>
      <c r="Z5">
        <v>3.5</v>
      </c>
      <c r="AA5">
        <v>3.5</v>
      </c>
      <c r="AB5">
        <v>3.5</v>
      </c>
      <c r="AC5">
        <v>3.5</v>
      </c>
      <c r="AD5">
        <v>3.5</v>
      </c>
      <c r="AE5">
        <v>3.5</v>
      </c>
      <c r="AF5">
        <v>3.5</v>
      </c>
      <c r="AG5">
        <v>3.5</v>
      </c>
      <c r="AH5">
        <v>3.5</v>
      </c>
      <c r="AI5">
        <v>3.5</v>
      </c>
      <c r="AJ5">
        <v>3.5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0.9</v>
      </c>
      <c r="AT5">
        <v>1</v>
      </c>
      <c r="AU5">
        <v>1.1000000000000001</v>
      </c>
      <c r="AV5">
        <v>1.8</v>
      </c>
      <c r="AW5">
        <v>1.8</v>
      </c>
      <c r="AX5">
        <v>2.2000000000000002</v>
      </c>
      <c r="AY5">
        <v>2.9</v>
      </c>
      <c r="AZ5">
        <v>0.9</v>
      </c>
      <c r="BA5">
        <v>0.9</v>
      </c>
      <c r="BB5">
        <v>1</v>
      </c>
      <c r="BC5">
        <v>1</v>
      </c>
      <c r="BD5">
        <v>1</v>
      </c>
      <c r="BE5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2"/>
  <sheetViews>
    <sheetView workbookViewId="0">
      <pane xSplit="2" ySplit="1" topLeftCell="O2" activePane="bottomRight" state="frozen"/>
      <selection pane="topRight" activeCell="C1" sqref="C1"/>
      <selection pane="bottomLeft" activeCell="A2" sqref="A2"/>
      <selection pane="bottomRight" activeCell="AE24" sqref="AE24:AG24"/>
    </sheetView>
  </sheetViews>
  <sheetFormatPr defaultRowHeight="15"/>
  <cols>
    <col min="1" max="1" width="12.85546875" customWidth="1"/>
    <col min="3" max="3" width="12.5703125" bestFit="1" customWidth="1"/>
    <col min="5" max="5" width="12.5703125" bestFit="1" customWidth="1"/>
    <col min="7" max="7" width="12.5703125" bestFit="1" customWidth="1"/>
    <col min="10" max="10" width="12.5703125" bestFit="1" customWidth="1"/>
    <col min="15" max="15" width="12.5703125" bestFit="1" customWidth="1"/>
    <col min="17" max="17" width="10.7109375" customWidth="1"/>
    <col min="19" max="19" width="12.5703125" bestFit="1" customWidth="1"/>
    <col min="22" max="23" width="12.5703125" bestFit="1" customWidth="1"/>
    <col min="27" max="27" width="12.5703125" bestFit="1" customWidth="1"/>
    <col min="35" max="35" width="12.5703125" bestFit="1" customWidth="1"/>
    <col min="48" max="48" width="12.5703125" bestFit="1" customWidth="1"/>
  </cols>
  <sheetData>
    <row r="1" spans="1:54">
      <c r="A1" t="s">
        <v>67</v>
      </c>
      <c r="B1" s="4" t="s">
        <v>63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7" t="s">
        <v>64</v>
      </c>
      <c r="B2" s="7">
        <v>2021</v>
      </c>
      <c r="C2" s="12">
        <v>62</v>
      </c>
      <c r="D2" s="12">
        <v>71</v>
      </c>
      <c r="E2" s="12">
        <v>48</v>
      </c>
      <c r="F2" s="12">
        <v>52</v>
      </c>
      <c r="G2" s="12">
        <v>72</v>
      </c>
      <c r="H2" s="12">
        <v>89</v>
      </c>
      <c r="I2" s="12">
        <v>123</v>
      </c>
      <c r="J2" s="12">
        <v>141</v>
      </c>
      <c r="K2" s="12">
        <v>133</v>
      </c>
      <c r="L2" s="12">
        <v>160</v>
      </c>
      <c r="M2" s="12">
        <v>186</v>
      </c>
      <c r="N2" s="12">
        <v>191</v>
      </c>
      <c r="O2" s="12">
        <v>192</v>
      </c>
      <c r="P2" s="12">
        <v>193</v>
      </c>
      <c r="Q2" s="12">
        <v>193</v>
      </c>
      <c r="R2" s="12">
        <v>156</v>
      </c>
      <c r="S2" s="12">
        <v>137</v>
      </c>
      <c r="T2" s="12">
        <v>94</v>
      </c>
      <c r="U2" s="12">
        <v>167</v>
      </c>
      <c r="V2" s="12">
        <v>141</v>
      </c>
      <c r="W2" s="12">
        <v>200</v>
      </c>
      <c r="X2" s="12">
        <v>138</v>
      </c>
      <c r="Y2" s="12">
        <v>163</v>
      </c>
      <c r="Z2" s="12">
        <v>161</v>
      </c>
      <c r="AA2" s="12">
        <v>180</v>
      </c>
      <c r="AB2" s="11">
        <v>65</v>
      </c>
      <c r="AC2" s="49">
        <v>4</v>
      </c>
      <c r="AD2" s="49">
        <v>2</v>
      </c>
      <c r="AE2" s="49">
        <v>4</v>
      </c>
      <c r="AF2" s="49">
        <v>45</v>
      </c>
      <c r="AG2" s="49">
        <v>20</v>
      </c>
      <c r="AH2" s="12">
        <v>61</v>
      </c>
      <c r="AI2" s="12">
        <v>44</v>
      </c>
      <c r="AJ2" s="12">
        <v>61</v>
      </c>
      <c r="AK2" s="12">
        <v>49</v>
      </c>
      <c r="AL2" s="12">
        <v>85</v>
      </c>
      <c r="AM2" s="12">
        <v>83</v>
      </c>
      <c r="AN2" s="12">
        <v>63</v>
      </c>
      <c r="AO2" s="12">
        <v>76</v>
      </c>
      <c r="AP2" s="12">
        <v>96</v>
      </c>
      <c r="AQ2" s="12">
        <v>71</v>
      </c>
      <c r="AR2" s="12">
        <v>102</v>
      </c>
      <c r="AS2" s="12">
        <v>69</v>
      </c>
      <c r="AT2" s="11">
        <v>30</v>
      </c>
      <c r="AU2" s="11">
        <v>22</v>
      </c>
      <c r="AV2" s="11">
        <v>23</v>
      </c>
      <c r="AW2" s="11">
        <v>15</v>
      </c>
      <c r="AX2" s="11">
        <v>7</v>
      </c>
      <c r="AY2" s="11">
        <v>10</v>
      </c>
      <c r="AZ2" s="11">
        <v>22</v>
      </c>
      <c r="BA2" s="11">
        <v>15</v>
      </c>
      <c r="BB2" s="11">
        <v>15</v>
      </c>
    </row>
    <row r="3" spans="1:54" s="34" customFormat="1">
      <c r="A3" s="6"/>
      <c r="B3" s="7"/>
      <c r="C3" s="34">
        <f>AVERAGE(C2:G2)</f>
        <v>61</v>
      </c>
      <c r="D3" s="5"/>
      <c r="E3" s="5"/>
      <c r="F3" s="5"/>
      <c r="G3" s="5"/>
      <c r="H3">
        <f>AVERAGE(H2:L2)</f>
        <v>129.19999999999999</v>
      </c>
      <c r="I3" s="5"/>
      <c r="J3" s="5"/>
      <c r="K3" s="5"/>
      <c r="L3" s="5"/>
      <c r="M3">
        <f>AVERAGE(M2:U2)</f>
        <v>167.66666666666666</v>
      </c>
      <c r="N3" s="5"/>
      <c r="O3" s="5"/>
      <c r="P3" s="5"/>
      <c r="Q3" s="5"/>
      <c r="R3" s="5"/>
      <c r="S3" s="5"/>
      <c r="T3" s="5"/>
      <c r="U3" s="5"/>
      <c r="V3" s="5">
        <f>AVERAGE(V2:AA2)</f>
        <v>163.83333333333334</v>
      </c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45"/>
    </row>
    <row r="4" spans="1:54" s="34" customFormat="1">
      <c r="A4" s="6"/>
      <c r="B4" s="7"/>
      <c r="D4" s="5"/>
      <c r="E4" s="5"/>
      <c r="F4" s="5"/>
      <c r="G4" s="5"/>
      <c r="H4">
        <f>H3/C3</f>
        <v>2.1180327868852458</v>
      </c>
      <c r="I4" s="5"/>
      <c r="J4" s="5"/>
      <c r="K4" s="5"/>
      <c r="L4" s="5"/>
      <c r="M4">
        <f>M3/C3</f>
        <v>2.7486338797814205</v>
      </c>
      <c r="N4" s="5"/>
      <c r="O4" s="5"/>
      <c r="P4" s="5"/>
      <c r="Q4" s="5"/>
      <c r="R4" s="5"/>
      <c r="S4" s="5"/>
      <c r="T4" s="5"/>
      <c r="U4" s="5"/>
      <c r="V4" s="5">
        <f>V3/C3</f>
        <v>2.6857923497267762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45"/>
    </row>
    <row r="5" spans="1:54">
      <c r="A5" s="6"/>
      <c r="B5">
        <v>2022</v>
      </c>
      <c r="C5" s="47">
        <v>21</v>
      </c>
      <c r="D5" s="47">
        <v>46</v>
      </c>
      <c r="E5" s="47">
        <v>52</v>
      </c>
      <c r="F5" s="47">
        <v>44</v>
      </c>
      <c r="G5" s="5">
        <v>77</v>
      </c>
      <c r="H5" s="5">
        <v>58</v>
      </c>
      <c r="I5" s="5">
        <v>59</v>
      </c>
      <c r="J5" s="5">
        <v>84</v>
      </c>
      <c r="K5" s="5">
        <v>111</v>
      </c>
      <c r="L5" s="5">
        <v>80</v>
      </c>
      <c r="M5" s="47">
        <v>45</v>
      </c>
      <c r="N5" s="47">
        <v>31</v>
      </c>
      <c r="O5" s="47">
        <v>25</v>
      </c>
      <c r="P5" s="47">
        <v>62</v>
      </c>
      <c r="Q5" s="12">
        <v>82</v>
      </c>
      <c r="R5" s="12">
        <v>121</v>
      </c>
      <c r="S5" s="12">
        <v>73</v>
      </c>
      <c r="T5" s="12">
        <v>59</v>
      </c>
      <c r="U5" s="12">
        <v>66</v>
      </c>
      <c r="V5" s="12">
        <v>73</v>
      </c>
      <c r="W5" s="12">
        <v>79</v>
      </c>
      <c r="X5" s="12">
        <v>109</v>
      </c>
      <c r="Y5" s="5">
        <v>28</v>
      </c>
      <c r="Z5" s="5">
        <v>55</v>
      </c>
      <c r="AA5" s="5">
        <v>32</v>
      </c>
      <c r="AB5" s="5">
        <v>48</v>
      </c>
      <c r="AC5" s="5">
        <v>64</v>
      </c>
      <c r="AD5" s="5">
        <v>43</v>
      </c>
      <c r="AE5" s="5">
        <v>45</v>
      </c>
      <c r="AF5" s="5">
        <v>57</v>
      </c>
      <c r="AG5" s="5">
        <v>41</v>
      </c>
      <c r="AH5" s="5">
        <v>30</v>
      </c>
      <c r="AI5" s="5">
        <v>25</v>
      </c>
      <c r="AJ5" s="5">
        <v>9</v>
      </c>
      <c r="AK5" s="5">
        <v>3</v>
      </c>
      <c r="AL5" s="5">
        <v>14</v>
      </c>
      <c r="AM5" s="5">
        <v>29</v>
      </c>
      <c r="AN5" s="5">
        <v>27</v>
      </c>
      <c r="AO5" s="5">
        <v>41</v>
      </c>
      <c r="AP5" s="12">
        <v>17</v>
      </c>
      <c r="AQ5" s="12">
        <v>29</v>
      </c>
      <c r="AR5" s="12">
        <v>37</v>
      </c>
      <c r="AS5" s="12">
        <v>54</v>
      </c>
      <c r="AT5" s="12">
        <v>48</v>
      </c>
      <c r="AU5" s="12">
        <v>111</v>
      </c>
      <c r="AV5" s="12">
        <v>184</v>
      </c>
      <c r="AW5" s="12">
        <v>21</v>
      </c>
      <c r="AX5" s="12">
        <v>31</v>
      </c>
      <c r="AY5" s="5">
        <v>42</v>
      </c>
      <c r="AZ5" s="5">
        <v>37</v>
      </c>
      <c r="BA5" s="5">
        <v>55</v>
      </c>
    </row>
    <row r="6" spans="1:54">
      <c r="A6" s="6"/>
      <c r="C6">
        <f>AVERAGE(C5:F5)</f>
        <v>40.75</v>
      </c>
      <c r="D6" s="5"/>
      <c r="E6" s="5"/>
      <c r="F6" s="5"/>
      <c r="G6" s="5"/>
      <c r="H6">
        <f>AVERAGE(G5:L5)</f>
        <v>78.166666666666671</v>
      </c>
      <c r="I6" s="5"/>
      <c r="J6" s="5"/>
      <c r="K6" s="5"/>
      <c r="L6" s="5"/>
      <c r="N6" s="5"/>
      <c r="O6" s="5"/>
      <c r="P6" s="5"/>
      <c r="Q6" s="5">
        <f>AVERAGE(Q5:X5)</f>
        <v>82.75</v>
      </c>
      <c r="R6" s="5"/>
      <c r="S6" s="5"/>
      <c r="T6" s="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6"/>
      <c r="AQ6" s="46"/>
      <c r="AR6" s="46"/>
      <c r="AS6" s="46"/>
      <c r="AT6" s="46"/>
      <c r="AU6" s="46"/>
      <c r="AV6" s="46"/>
      <c r="AW6" s="46"/>
      <c r="AX6" s="46"/>
      <c r="AY6" s="45"/>
      <c r="AZ6" s="45"/>
      <c r="BA6" s="45"/>
    </row>
    <row r="7" spans="1:54">
      <c r="A7" s="6"/>
      <c r="D7" s="5"/>
      <c r="E7" s="5"/>
      <c r="F7" s="5"/>
      <c r="G7" s="5"/>
      <c r="H7">
        <f>H6/C6</f>
        <v>1.9182004089979552</v>
      </c>
      <c r="I7" s="5"/>
      <c r="J7" s="5"/>
      <c r="K7" s="5"/>
      <c r="L7" s="5"/>
      <c r="N7" s="5"/>
      <c r="O7" s="5"/>
      <c r="P7" s="5"/>
      <c r="Q7" s="5">
        <f>Q6/C6</f>
        <v>2.0306748466257667</v>
      </c>
      <c r="R7" s="5"/>
      <c r="S7" s="5"/>
      <c r="T7" s="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6"/>
      <c r="AQ7" s="46"/>
      <c r="AR7" s="46"/>
      <c r="AS7" s="46"/>
      <c r="AT7" s="46"/>
      <c r="AU7" s="46"/>
      <c r="AV7" s="46"/>
      <c r="AW7" s="46"/>
      <c r="AX7" s="46"/>
      <c r="AY7" s="45"/>
      <c r="AZ7" s="45"/>
      <c r="BA7" s="45"/>
    </row>
    <row r="8" spans="1:54">
      <c r="A8" s="6"/>
      <c r="B8">
        <v>2023</v>
      </c>
      <c r="C8" s="5">
        <v>35</v>
      </c>
      <c r="D8" s="5">
        <v>35</v>
      </c>
      <c r="E8" s="5">
        <v>39</v>
      </c>
      <c r="F8" s="5">
        <v>39</v>
      </c>
      <c r="G8" s="5">
        <v>26</v>
      </c>
      <c r="H8" s="12">
        <v>43</v>
      </c>
      <c r="I8" s="12">
        <v>45</v>
      </c>
      <c r="J8" s="12">
        <v>59</v>
      </c>
      <c r="K8" s="12">
        <v>105</v>
      </c>
      <c r="L8" s="12">
        <v>83</v>
      </c>
      <c r="M8" s="12">
        <v>82</v>
      </c>
      <c r="N8" s="12">
        <v>92</v>
      </c>
      <c r="O8" s="12">
        <v>103</v>
      </c>
      <c r="P8" s="12">
        <v>111</v>
      </c>
      <c r="Q8" s="12">
        <v>90</v>
      </c>
      <c r="R8" s="12">
        <v>88</v>
      </c>
      <c r="S8" s="12">
        <v>91</v>
      </c>
      <c r="T8" s="12">
        <v>58</v>
      </c>
      <c r="U8" s="46">
        <v>93</v>
      </c>
      <c r="V8" s="48">
        <v>89</v>
      </c>
      <c r="W8" s="48">
        <v>89</v>
      </c>
      <c r="X8" s="48">
        <v>89</v>
      </c>
      <c r="Y8" s="48">
        <v>42</v>
      </c>
      <c r="Z8" s="48">
        <v>42</v>
      </c>
      <c r="AA8" s="48">
        <v>42</v>
      </c>
      <c r="AB8" s="48">
        <v>42</v>
      </c>
      <c r="AC8" s="48">
        <v>42</v>
      </c>
      <c r="AD8" s="48">
        <v>42</v>
      </c>
      <c r="AE8" s="48">
        <v>42</v>
      </c>
      <c r="AF8" s="48">
        <v>42</v>
      </c>
      <c r="AG8" s="48">
        <v>42</v>
      </c>
      <c r="AH8" s="48">
        <v>42</v>
      </c>
    </row>
    <row r="9" spans="1:54">
      <c r="C9">
        <f>AVERAGE(C8:G8)</f>
        <v>34.799999999999997</v>
      </c>
      <c r="H9">
        <f>AVERAGE(H8:L8)</f>
        <v>67</v>
      </c>
      <c r="M9">
        <f>AVERAGE(M8:U8)</f>
        <v>89.777777777777771</v>
      </c>
      <c r="N9">
        <v>2.5</v>
      </c>
      <c r="O9">
        <v>2.5</v>
      </c>
      <c r="P9">
        <v>2.5</v>
      </c>
      <c r="Q9">
        <v>2.5</v>
      </c>
      <c r="R9">
        <v>2.5</v>
      </c>
      <c r="S9">
        <v>2.5</v>
      </c>
      <c r="T9">
        <v>2.5</v>
      </c>
      <c r="U9">
        <v>2.5</v>
      </c>
      <c r="V9">
        <v>2.5</v>
      </c>
      <c r="W9">
        <v>2.5</v>
      </c>
      <c r="X9">
        <v>2.5</v>
      </c>
      <c r="Y9">
        <v>2.5</v>
      </c>
      <c r="Z9">
        <v>2.5</v>
      </c>
      <c r="AA9">
        <v>2.5</v>
      </c>
    </row>
    <row r="10" spans="1:54" s="52" customFormat="1">
      <c r="A10" s="68" t="s">
        <v>135</v>
      </c>
      <c r="C10" s="52">
        <v>1</v>
      </c>
      <c r="D10" s="52">
        <v>1</v>
      </c>
      <c r="E10" s="52">
        <v>1</v>
      </c>
      <c r="F10" s="52">
        <v>1</v>
      </c>
      <c r="G10" s="52">
        <v>1</v>
      </c>
      <c r="H10" s="52">
        <f>ROUND(H9/C9,1)</f>
        <v>1.9</v>
      </c>
      <c r="I10" s="52">
        <f>H10</f>
        <v>1.9</v>
      </c>
      <c r="J10" s="52">
        <f t="shared" ref="J10:L10" si="0">I10</f>
        <v>1.9</v>
      </c>
      <c r="K10" s="52">
        <f t="shared" si="0"/>
        <v>1.9</v>
      </c>
      <c r="L10" s="52">
        <f t="shared" si="0"/>
        <v>1.9</v>
      </c>
      <c r="M10" s="52">
        <f>ROUND(M9/C9,1)</f>
        <v>2.6</v>
      </c>
      <c r="N10" s="52">
        <f>M10</f>
        <v>2.6</v>
      </c>
      <c r="O10" s="52">
        <f t="shared" ref="O10:AA10" si="1">N10</f>
        <v>2.6</v>
      </c>
      <c r="P10" s="52">
        <f t="shared" si="1"/>
        <v>2.6</v>
      </c>
      <c r="Q10" s="52">
        <f t="shared" si="1"/>
        <v>2.6</v>
      </c>
      <c r="R10" s="52">
        <f t="shared" si="1"/>
        <v>2.6</v>
      </c>
      <c r="S10" s="52">
        <f t="shared" si="1"/>
        <v>2.6</v>
      </c>
      <c r="T10" s="52">
        <f t="shared" si="1"/>
        <v>2.6</v>
      </c>
      <c r="U10" s="52">
        <f t="shared" si="1"/>
        <v>2.6</v>
      </c>
      <c r="V10" s="52">
        <f t="shared" si="1"/>
        <v>2.6</v>
      </c>
      <c r="W10" s="52">
        <f t="shared" si="1"/>
        <v>2.6</v>
      </c>
      <c r="X10" s="52">
        <f t="shared" si="1"/>
        <v>2.6</v>
      </c>
      <c r="Y10" s="52">
        <f t="shared" si="1"/>
        <v>2.6</v>
      </c>
      <c r="Z10" s="52">
        <f t="shared" si="1"/>
        <v>2.6</v>
      </c>
      <c r="AA10" s="52">
        <f t="shared" si="1"/>
        <v>2.6</v>
      </c>
      <c r="AB10" s="52">
        <v>1.2</v>
      </c>
      <c r="AC10" s="52">
        <v>1.2</v>
      </c>
      <c r="AD10" s="52">
        <v>1.2</v>
      </c>
      <c r="AE10" s="52">
        <v>1.2</v>
      </c>
      <c r="AF10" s="52">
        <v>1.2</v>
      </c>
      <c r="AG10" s="52">
        <v>1.2</v>
      </c>
      <c r="AH10" s="52">
        <v>1.2</v>
      </c>
    </row>
    <row r="11" spans="1:54">
      <c r="A11" t="s">
        <v>67</v>
      </c>
      <c r="B11" s="7">
        <v>2021</v>
      </c>
      <c r="C11" s="9">
        <v>87</v>
      </c>
      <c r="D11" s="9">
        <v>76</v>
      </c>
      <c r="E11" s="9">
        <v>77</v>
      </c>
      <c r="F11" s="9">
        <v>86</v>
      </c>
      <c r="G11" s="42">
        <v>108</v>
      </c>
      <c r="H11" s="42">
        <v>122</v>
      </c>
      <c r="I11" s="42">
        <v>178</v>
      </c>
      <c r="J11" s="42">
        <v>160</v>
      </c>
      <c r="K11" s="42">
        <v>149</v>
      </c>
      <c r="L11" s="42">
        <v>137</v>
      </c>
      <c r="M11" s="42">
        <v>137</v>
      </c>
      <c r="N11" s="43">
        <v>7</v>
      </c>
      <c r="O11" s="43">
        <v>0</v>
      </c>
      <c r="P11" s="43">
        <v>3</v>
      </c>
      <c r="Q11" s="43">
        <v>5</v>
      </c>
      <c r="R11" s="43">
        <v>12</v>
      </c>
      <c r="S11" s="42">
        <v>101</v>
      </c>
      <c r="T11" s="42">
        <v>84</v>
      </c>
      <c r="U11" s="42">
        <v>141</v>
      </c>
      <c r="V11" s="42">
        <v>160</v>
      </c>
      <c r="W11" s="42">
        <v>209</v>
      </c>
      <c r="X11" s="42">
        <v>189</v>
      </c>
      <c r="Y11" s="42">
        <v>224</v>
      </c>
      <c r="Z11" s="42">
        <v>210</v>
      </c>
      <c r="AA11" s="42">
        <v>221</v>
      </c>
      <c r="AB11" s="42">
        <v>254</v>
      </c>
      <c r="AC11" s="42">
        <v>233</v>
      </c>
      <c r="AD11" s="42">
        <v>234</v>
      </c>
      <c r="AE11" s="42">
        <v>217</v>
      </c>
      <c r="AF11" s="42">
        <v>164</v>
      </c>
      <c r="AG11" s="42">
        <v>180</v>
      </c>
      <c r="AH11" s="42">
        <v>151</v>
      </c>
      <c r="AI11" s="42">
        <v>120</v>
      </c>
      <c r="AJ11" s="42">
        <v>157</v>
      </c>
      <c r="AK11" s="42">
        <v>113</v>
      </c>
      <c r="AL11" s="42">
        <v>149</v>
      </c>
      <c r="AM11" s="42">
        <v>113</v>
      </c>
      <c r="AN11" s="42">
        <v>109</v>
      </c>
      <c r="AO11" s="42">
        <v>95</v>
      </c>
      <c r="AP11" s="9">
        <v>37</v>
      </c>
      <c r="AQ11" s="9">
        <v>42</v>
      </c>
      <c r="AR11" s="9">
        <v>56</v>
      </c>
      <c r="AS11" s="9">
        <v>44</v>
      </c>
      <c r="AT11" s="9">
        <v>37</v>
      </c>
      <c r="AU11" s="9">
        <v>18</v>
      </c>
      <c r="AV11" s="9">
        <v>23</v>
      </c>
      <c r="AW11" s="9">
        <v>21</v>
      </c>
      <c r="AX11" s="9">
        <v>10</v>
      </c>
      <c r="AY11" s="9">
        <v>14</v>
      </c>
      <c r="AZ11" s="9">
        <v>12</v>
      </c>
      <c r="BA11" s="9">
        <v>9</v>
      </c>
      <c r="BB11" s="9">
        <v>21</v>
      </c>
    </row>
    <row r="12" spans="1:54" s="34" customFormat="1">
      <c r="A12" s="8" t="s">
        <v>65</v>
      </c>
      <c r="B12" s="7"/>
      <c r="C12" s="9">
        <f>AVERAGE(C11:F11)</f>
        <v>81.5</v>
      </c>
      <c r="D12" s="9"/>
      <c r="E12" s="9"/>
      <c r="F12" s="9"/>
      <c r="G12" s="9">
        <f>AVERAGE(G11:M11)</f>
        <v>141.57142857142858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>
        <f>AVERAGE(S11:AN11)</f>
        <v>169.68181818181819</v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s="34" customFormat="1">
      <c r="A13" s="8"/>
      <c r="B13" s="7"/>
      <c r="C13" s="9"/>
      <c r="D13" s="9"/>
      <c r="E13" s="9"/>
      <c r="F13" s="9"/>
      <c r="G13" s="9">
        <f>G12/C12</f>
        <v>1.7370727432077127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>S12/C12</f>
        <v>2.0819854991634132</v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>
      <c r="A14" s="8"/>
      <c r="B14">
        <v>2022</v>
      </c>
      <c r="C14" s="9">
        <v>39</v>
      </c>
      <c r="D14" s="9">
        <v>39</v>
      </c>
      <c r="E14" s="42">
        <v>50</v>
      </c>
      <c r="F14" s="42">
        <v>72</v>
      </c>
      <c r="G14" s="42">
        <v>86</v>
      </c>
      <c r="H14" s="42">
        <v>106</v>
      </c>
      <c r="I14" s="42">
        <v>106</v>
      </c>
      <c r="J14" s="42">
        <v>101</v>
      </c>
      <c r="K14" s="42">
        <v>43</v>
      </c>
      <c r="L14" s="42">
        <v>82</v>
      </c>
      <c r="M14" s="42">
        <v>80</v>
      </c>
      <c r="N14" s="42">
        <v>69</v>
      </c>
      <c r="O14" s="42">
        <v>27</v>
      </c>
      <c r="P14" s="42">
        <v>47</v>
      </c>
      <c r="Q14" s="42">
        <v>70</v>
      </c>
      <c r="R14" s="42">
        <v>97</v>
      </c>
      <c r="S14" s="42">
        <v>44</v>
      </c>
      <c r="T14" s="42">
        <v>29</v>
      </c>
      <c r="U14" s="42">
        <v>26</v>
      </c>
      <c r="V14" s="42">
        <v>51</v>
      </c>
      <c r="W14" s="42">
        <v>57</v>
      </c>
      <c r="X14" s="42">
        <v>65</v>
      </c>
      <c r="Y14" s="42">
        <v>30</v>
      </c>
      <c r="Z14" s="42">
        <v>57</v>
      </c>
      <c r="AA14" s="42">
        <v>33</v>
      </c>
      <c r="AB14" s="42">
        <v>25</v>
      </c>
      <c r="AC14" s="42">
        <v>108</v>
      </c>
      <c r="AD14" s="42">
        <v>114</v>
      </c>
      <c r="AE14" s="42">
        <v>37</v>
      </c>
      <c r="AF14" s="42">
        <v>19</v>
      </c>
      <c r="AG14" s="42">
        <v>37</v>
      </c>
      <c r="AH14" s="42">
        <v>55</v>
      </c>
      <c r="AI14" s="44">
        <v>48</v>
      </c>
      <c r="AJ14" s="44">
        <v>30</v>
      </c>
      <c r="AK14" s="44">
        <v>11</v>
      </c>
      <c r="AL14" s="44">
        <v>7</v>
      </c>
      <c r="AM14" s="44">
        <v>23</v>
      </c>
      <c r="AN14" s="44">
        <v>34</v>
      </c>
      <c r="AO14" s="44">
        <v>32</v>
      </c>
      <c r="AP14" s="9">
        <v>32</v>
      </c>
      <c r="AQ14" s="9">
        <v>35</v>
      </c>
      <c r="AR14" s="9">
        <v>44</v>
      </c>
      <c r="AS14" s="9">
        <v>33</v>
      </c>
      <c r="AT14" s="9">
        <v>58</v>
      </c>
      <c r="AU14" s="9">
        <v>35</v>
      </c>
      <c r="AV14" s="9">
        <v>33</v>
      </c>
      <c r="AW14" s="9">
        <v>16</v>
      </c>
      <c r="AX14" s="9">
        <v>20</v>
      </c>
      <c r="AY14" s="44">
        <v>34</v>
      </c>
      <c r="AZ14" s="44">
        <v>18</v>
      </c>
      <c r="BA14" s="44">
        <v>21</v>
      </c>
      <c r="BB14" s="44">
        <v>37</v>
      </c>
    </row>
    <row r="15" spans="1:54">
      <c r="A15" s="8"/>
      <c r="C15" s="9">
        <f>39</f>
        <v>39</v>
      </c>
      <c r="D15" s="9"/>
      <c r="E15" s="9">
        <f>AVERAGE(E14:P14)</f>
        <v>72.416666666666671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>
        <f>AVERAGE(Q14:AH14)</f>
        <v>53</v>
      </c>
      <c r="R15" s="9"/>
      <c r="S15" s="9"/>
      <c r="T15" s="9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>
        <f>AVERAGE(AI14:AO14)</f>
        <v>26.428571428571427</v>
      </c>
      <c r="AJ15" s="51"/>
      <c r="AK15" s="51"/>
      <c r="AL15" s="51"/>
      <c r="AM15" s="51"/>
      <c r="AN15" s="51"/>
      <c r="AO15" s="51"/>
      <c r="AP15" s="50">
        <f>AVERAGE(AP14:AX14)</f>
        <v>34</v>
      </c>
      <c r="AQ15" s="50"/>
      <c r="AR15" s="50"/>
      <c r="AS15" s="50"/>
      <c r="AT15" s="50"/>
      <c r="AU15" s="50"/>
      <c r="AV15" s="50"/>
      <c r="AW15" s="51"/>
      <c r="AX15" s="51"/>
      <c r="AY15" s="51">
        <f>AVERAGE(AY14:BB14)</f>
        <v>27.5</v>
      </c>
      <c r="AZ15" s="51"/>
      <c r="BA15" s="51"/>
      <c r="BB15" s="51"/>
    </row>
    <row r="16" spans="1:54">
      <c r="A16" s="8"/>
      <c r="C16" s="9"/>
      <c r="D16" s="9"/>
      <c r="E16" s="9">
        <f>E15/C15</f>
        <v>1.8568376068376069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>
        <f>Q15/C15</f>
        <v>1.358974358974359</v>
      </c>
      <c r="R16" s="9"/>
      <c r="S16" s="9"/>
      <c r="T16" s="9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1"/>
      <c r="AK16" s="51"/>
      <c r="AL16" s="51"/>
      <c r="AM16" s="51"/>
      <c r="AN16" s="51"/>
      <c r="AO16" s="51"/>
      <c r="AP16" s="50"/>
      <c r="AQ16" s="50"/>
      <c r="AR16" s="50"/>
      <c r="AS16" s="50"/>
      <c r="AT16" s="50"/>
      <c r="AU16" s="50"/>
      <c r="AV16" s="50"/>
      <c r="AW16" s="51"/>
      <c r="AX16" s="51"/>
      <c r="AY16" s="51"/>
      <c r="AZ16" s="51"/>
      <c r="BA16" s="51"/>
      <c r="BB16" s="51"/>
    </row>
    <row r="17" spans="1:54">
      <c r="A17" s="8"/>
      <c r="B17">
        <v>2023</v>
      </c>
      <c r="C17" s="9">
        <v>16</v>
      </c>
      <c r="D17" s="9">
        <v>30</v>
      </c>
      <c r="E17" s="9">
        <v>24</v>
      </c>
      <c r="F17" s="9">
        <v>42</v>
      </c>
      <c r="G17" s="9">
        <v>28</v>
      </c>
      <c r="H17" s="9">
        <v>26</v>
      </c>
      <c r="I17" s="42">
        <v>49</v>
      </c>
      <c r="J17" s="42">
        <v>66</v>
      </c>
      <c r="K17" s="42">
        <v>67</v>
      </c>
      <c r="L17" s="42">
        <v>81</v>
      </c>
      <c r="M17" s="42">
        <v>52</v>
      </c>
      <c r="N17" s="42">
        <v>50</v>
      </c>
      <c r="O17" s="42">
        <v>69</v>
      </c>
      <c r="P17" s="42">
        <v>76</v>
      </c>
      <c r="Q17" s="42">
        <v>51</v>
      </c>
      <c r="R17" s="42">
        <v>48</v>
      </c>
      <c r="S17" s="42">
        <v>70</v>
      </c>
      <c r="T17" s="42">
        <v>49</v>
      </c>
      <c r="AP17">
        <f>AP15/AI15</f>
        <v>1.2864864864864867</v>
      </c>
    </row>
    <row r="18" spans="1:54">
      <c r="C18">
        <f>AVERAGE(D17:H17)</f>
        <v>30</v>
      </c>
      <c r="I18">
        <f>AVERAGE(I17:T17)</f>
        <v>60.666666666666664</v>
      </c>
    </row>
    <row r="19" spans="1:54">
      <c r="A19" s="10" t="s">
        <v>66</v>
      </c>
      <c r="C19" s="52">
        <v>1</v>
      </c>
      <c r="D19" s="52">
        <v>1</v>
      </c>
      <c r="E19" s="52">
        <v>1</v>
      </c>
      <c r="F19" s="52">
        <v>1</v>
      </c>
      <c r="G19" s="52">
        <v>1</v>
      </c>
      <c r="H19" s="52">
        <v>1</v>
      </c>
      <c r="I19" s="52">
        <f>ROUND(I18/C18,1)</f>
        <v>2</v>
      </c>
      <c r="J19" s="52">
        <f>I19</f>
        <v>2</v>
      </c>
      <c r="K19" s="52">
        <f t="shared" ref="K19:AH19" si="2">J19</f>
        <v>2</v>
      </c>
      <c r="L19" s="52">
        <f t="shared" si="2"/>
        <v>2</v>
      </c>
      <c r="M19" s="52">
        <f t="shared" si="2"/>
        <v>2</v>
      </c>
      <c r="N19" s="52">
        <f t="shared" si="2"/>
        <v>2</v>
      </c>
      <c r="O19" s="52">
        <f t="shared" si="2"/>
        <v>2</v>
      </c>
      <c r="P19" s="52">
        <f t="shared" si="2"/>
        <v>2</v>
      </c>
      <c r="Q19" s="52">
        <f t="shared" si="2"/>
        <v>2</v>
      </c>
      <c r="R19" s="52">
        <f t="shared" si="2"/>
        <v>2</v>
      </c>
      <c r="S19" s="52">
        <f t="shared" si="2"/>
        <v>2</v>
      </c>
      <c r="T19" s="52">
        <f t="shared" si="2"/>
        <v>2</v>
      </c>
      <c r="U19" s="52">
        <f t="shared" si="2"/>
        <v>2</v>
      </c>
      <c r="V19" s="52">
        <f t="shared" si="2"/>
        <v>2</v>
      </c>
      <c r="W19" s="52">
        <f t="shared" si="2"/>
        <v>2</v>
      </c>
      <c r="X19" s="52">
        <f t="shared" si="2"/>
        <v>2</v>
      </c>
      <c r="Y19" s="52">
        <f t="shared" si="2"/>
        <v>2</v>
      </c>
      <c r="Z19" s="52">
        <f t="shared" si="2"/>
        <v>2</v>
      </c>
      <c r="AA19" s="52">
        <f t="shared" si="2"/>
        <v>2</v>
      </c>
      <c r="AB19" s="52">
        <v>1.2</v>
      </c>
      <c r="AC19" s="52">
        <v>1.2</v>
      </c>
      <c r="AD19" s="52">
        <v>1.2</v>
      </c>
      <c r="AE19" s="52">
        <v>1.2</v>
      </c>
      <c r="AF19" s="52">
        <f t="shared" si="2"/>
        <v>1.2</v>
      </c>
      <c r="AG19" s="52">
        <f t="shared" si="2"/>
        <v>1.2</v>
      </c>
      <c r="AH19" s="52">
        <f t="shared" si="2"/>
        <v>1.2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54">
      <c r="A20" s="2" t="s">
        <v>121</v>
      </c>
      <c r="C20" s="22" t="s">
        <v>102</v>
      </c>
      <c r="D20" s="22" t="s">
        <v>103</v>
      </c>
      <c r="E20" s="22" t="s">
        <v>104</v>
      </c>
      <c r="F20" s="22" t="s">
        <v>105</v>
      </c>
      <c r="G20" s="22" t="s">
        <v>106</v>
      </c>
      <c r="H20" s="22" t="s">
        <v>107</v>
      </c>
      <c r="I20" s="22" t="s">
        <v>108</v>
      </c>
      <c r="J20" s="22" t="s">
        <v>109</v>
      </c>
      <c r="K20" s="32" t="s">
        <v>110</v>
      </c>
      <c r="L20" s="32" t="s">
        <v>111</v>
      </c>
      <c r="M20" s="32" t="s">
        <v>112</v>
      </c>
      <c r="N20" s="32" t="s">
        <v>113</v>
      </c>
      <c r="O20" s="32" t="s">
        <v>114</v>
      </c>
      <c r="P20" s="32" t="s">
        <v>115</v>
      </c>
      <c r="Q20" s="32" t="s">
        <v>116</v>
      </c>
      <c r="R20" s="32" t="s">
        <v>117</v>
      </c>
      <c r="S20" s="32" t="s">
        <v>118</v>
      </c>
      <c r="T20" s="32" t="s">
        <v>119</v>
      </c>
      <c r="U20" s="32" t="s">
        <v>120</v>
      </c>
      <c r="V20" s="32" t="s">
        <v>69</v>
      </c>
      <c r="W20" s="32" t="s">
        <v>70</v>
      </c>
      <c r="X20" s="32" t="s">
        <v>71</v>
      </c>
      <c r="Y20" s="32" t="s">
        <v>72</v>
      </c>
      <c r="Z20" s="32" t="s">
        <v>73</v>
      </c>
      <c r="AA20" s="32" t="s">
        <v>74</v>
      </c>
      <c r="AB20" s="32" t="s">
        <v>75</v>
      </c>
      <c r="AC20" s="32" t="s">
        <v>76</v>
      </c>
      <c r="AD20" s="32" t="s">
        <v>77</v>
      </c>
      <c r="AE20" s="32" t="s">
        <v>78</v>
      </c>
      <c r="AF20" s="32" t="s">
        <v>79</v>
      </c>
      <c r="AG20" s="32" t="s">
        <v>80</v>
      </c>
      <c r="AH20" s="22" t="s">
        <v>81</v>
      </c>
      <c r="AI20" s="22" t="s">
        <v>82</v>
      </c>
      <c r="AJ20" s="22" t="s">
        <v>83</v>
      </c>
      <c r="AK20" s="22" t="s">
        <v>84</v>
      </c>
      <c r="AL20" s="22" t="s">
        <v>85</v>
      </c>
      <c r="AM20" s="22" t="s">
        <v>86</v>
      </c>
      <c r="AN20" s="22" t="s">
        <v>87</v>
      </c>
      <c r="AO20" s="22" t="s">
        <v>88</v>
      </c>
      <c r="AP20" s="32" t="s">
        <v>89</v>
      </c>
      <c r="AQ20" s="32" t="s">
        <v>90</v>
      </c>
      <c r="AR20" s="32" t="s">
        <v>91</v>
      </c>
      <c r="AS20" s="32" t="s">
        <v>92</v>
      </c>
      <c r="AT20" s="32" t="s">
        <v>93</v>
      </c>
      <c r="AU20" s="32" t="s">
        <v>94</v>
      </c>
      <c r="AV20" s="32" t="s">
        <v>95</v>
      </c>
      <c r="AW20" s="32" t="s">
        <v>96</v>
      </c>
      <c r="AX20" s="32" t="s">
        <v>97</v>
      </c>
      <c r="AY20" s="22" t="s">
        <v>98</v>
      </c>
      <c r="AZ20" s="22" t="s">
        <v>99</v>
      </c>
      <c r="BA20" s="22" t="s">
        <v>100</v>
      </c>
      <c r="BB20" s="22" t="s">
        <v>101</v>
      </c>
    </row>
    <row r="21" spans="1:54">
      <c r="A21" s="65" t="s">
        <v>68</v>
      </c>
      <c r="B21" s="7">
        <v>2021</v>
      </c>
      <c r="C21" s="66">
        <v>26</v>
      </c>
      <c r="D21" s="66">
        <v>32</v>
      </c>
      <c r="E21" s="66">
        <v>29</v>
      </c>
      <c r="F21" s="66">
        <v>8</v>
      </c>
      <c r="G21" s="66">
        <v>43</v>
      </c>
      <c r="H21" s="66">
        <v>11</v>
      </c>
      <c r="I21" s="66">
        <v>18</v>
      </c>
      <c r="J21" s="66">
        <v>23</v>
      </c>
      <c r="K21" s="66">
        <v>15</v>
      </c>
      <c r="L21" s="66">
        <v>15</v>
      </c>
      <c r="M21" s="66">
        <v>16</v>
      </c>
      <c r="N21" s="66">
        <v>35</v>
      </c>
      <c r="O21" s="66">
        <v>22</v>
      </c>
      <c r="P21" s="66">
        <v>16</v>
      </c>
      <c r="Q21" s="15">
        <v>8</v>
      </c>
      <c r="R21" s="20">
        <v>31</v>
      </c>
      <c r="S21" s="20">
        <v>25</v>
      </c>
      <c r="T21" s="20">
        <v>26</v>
      </c>
      <c r="U21" s="20">
        <v>32</v>
      </c>
      <c r="V21" s="20">
        <v>25</v>
      </c>
      <c r="W21" s="20">
        <v>104</v>
      </c>
      <c r="X21" s="20">
        <v>54</v>
      </c>
      <c r="Y21" s="20">
        <v>55</v>
      </c>
      <c r="Z21" s="20">
        <v>70</v>
      </c>
      <c r="AA21" s="20">
        <v>149</v>
      </c>
      <c r="AB21" s="20">
        <v>197</v>
      </c>
      <c r="AC21" s="20">
        <v>267</v>
      </c>
      <c r="AD21" s="20">
        <v>217</v>
      </c>
      <c r="AE21" s="20">
        <v>181</v>
      </c>
      <c r="AF21" s="20">
        <v>93</v>
      </c>
      <c r="AG21" s="20">
        <v>54</v>
      </c>
      <c r="AH21" s="20">
        <v>24</v>
      </c>
      <c r="AI21" s="20">
        <v>49</v>
      </c>
      <c r="AJ21" s="15">
        <v>23</v>
      </c>
      <c r="AK21" s="33">
        <v>11</v>
      </c>
      <c r="AL21" s="33">
        <v>11</v>
      </c>
      <c r="AM21" s="33">
        <v>5</v>
      </c>
      <c r="AN21" s="33">
        <v>3</v>
      </c>
      <c r="AO21" s="33">
        <v>6</v>
      </c>
      <c r="AP21" s="33">
        <v>11</v>
      </c>
      <c r="AQ21" s="15">
        <v>20</v>
      </c>
      <c r="AR21" s="15">
        <v>22</v>
      </c>
      <c r="AS21" s="33">
        <v>8</v>
      </c>
      <c r="AT21" s="33">
        <v>1</v>
      </c>
      <c r="AU21" s="33">
        <v>0</v>
      </c>
      <c r="AV21" s="33">
        <v>15</v>
      </c>
      <c r="AW21" s="18">
        <v>61</v>
      </c>
      <c r="AX21" s="18">
        <v>26</v>
      </c>
      <c r="AY21" s="18">
        <v>28</v>
      </c>
      <c r="AZ21" s="18">
        <v>24</v>
      </c>
      <c r="BA21" s="18">
        <v>31</v>
      </c>
      <c r="BB21" s="15">
        <v>12</v>
      </c>
    </row>
    <row r="22" spans="1:54">
      <c r="A22" s="24"/>
      <c r="B22" s="7"/>
      <c r="C22" s="15">
        <f>AVERAGE(C21:P21)</f>
        <v>22.071428571428573</v>
      </c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>
        <f>AVERAGE(R21:Y21)</f>
        <v>44</v>
      </c>
      <c r="S22" s="15"/>
      <c r="T22" s="15"/>
      <c r="U22" s="15"/>
      <c r="V22" s="15"/>
      <c r="W22" s="15"/>
      <c r="X22" s="15"/>
      <c r="Y22" s="15"/>
      <c r="Z22" s="15">
        <f>AVERAGE(Z21:AF21)</f>
        <v>167.71428571428572</v>
      </c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8"/>
      <c r="AX22" s="18"/>
      <c r="AY22" s="18"/>
      <c r="AZ22" s="18"/>
      <c r="BA22" s="18"/>
      <c r="BB22" s="15"/>
    </row>
    <row r="23" spans="1:54">
      <c r="A23" s="24"/>
      <c r="B23" s="35" t="s">
        <v>124</v>
      </c>
      <c r="C23" s="15">
        <v>1</v>
      </c>
      <c r="D23" s="15">
        <v>1</v>
      </c>
      <c r="E23" s="15">
        <v>1</v>
      </c>
      <c r="F23" s="15">
        <v>1</v>
      </c>
      <c r="G23" s="15">
        <v>1</v>
      </c>
      <c r="H23" s="15">
        <v>1</v>
      </c>
      <c r="I23" s="15">
        <v>1</v>
      </c>
      <c r="J23" s="15">
        <v>1</v>
      </c>
      <c r="K23" s="15">
        <v>1</v>
      </c>
      <c r="L23" s="15">
        <v>1</v>
      </c>
      <c r="M23" s="15">
        <v>1</v>
      </c>
      <c r="N23" s="15">
        <v>1</v>
      </c>
      <c r="O23" s="15">
        <v>1</v>
      </c>
      <c r="P23" s="15">
        <v>1</v>
      </c>
      <c r="Q23" s="15">
        <v>1</v>
      </c>
      <c r="R23" s="15">
        <v>2</v>
      </c>
      <c r="S23" s="15">
        <v>2</v>
      </c>
      <c r="T23" s="15">
        <v>2</v>
      </c>
      <c r="U23" s="15">
        <v>2</v>
      </c>
      <c r="V23" s="15">
        <v>2</v>
      </c>
      <c r="W23" s="15">
        <v>2</v>
      </c>
      <c r="X23" s="15">
        <v>2</v>
      </c>
      <c r="Y23" s="15">
        <v>2</v>
      </c>
      <c r="Z23" s="15">
        <f>Z22/C22</f>
        <v>7.5987055016181229</v>
      </c>
      <c r="AA23" s="15">
        <f>Z23</f>
        <v>7.5987055016181229</v>
      </c>
      <c r="AB23" s="15">
        <f t="shared" ref="AB23:AF23" si="3">AA23</f>
        <v>7.5987055016181229</v>
      </c>
      <c r="AC23" s="15">
        <f t="shared" si="3"/>
        <v>7.5987055016181229</v>
      </c>
      <c r="AD23" s="15">
        <f t="shared" si="3"/>
        <v>7.5987055016181229</v>
      </c>
      <c r="AE23" s="15">
        <f t="shared" si="3"/>
        <v>7.5987055016181229</v>
      </c>
      <c r="AF23" s="15">
        <f t="shared" si="3"/>
        <v>7.5987055016181229</v>
      </c>
      <c r="AG23" s="15">
        <v>2</v>
      </c>
      <c r="AH23" s="15">
        <v>2</v>
      </c>
      <c r="AI23" s="15">
        <v>2</v>
      </c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8"/>
      <c r="AX23" s="18"/>
      <c r="AY23" s="18"/>
      <c r="AZ23" s="18"/>
      <c r="BA23" s="18"/>
      <c r="BB23" s="15"/>
    </row>
    <row r="24" spans="1:54">
      <c r="A24" s="64"/>
      <c r="B24">
        <v>2022</v>
      </c>
      <c r="C24" s="26">
        <v>14</v>
      </c>
      <c r="D24" s="26">
        <v>19</v>
      </c>
      <c r="E24" s="26">
        <v>10</v>
      </c>
      <c r="F24" s="26">
        <v>17</v>
      </c>
      <c r="G24" s="26">
        <v>18</v>
      </c>
      <c r="H24" s="26">
        <v>13</v>
      </c>
      <c r="I24" s="26">
        <v>15</v>
      </c>
      <c r="J24" s="26">
        <v>17</v>
      </c>
      <c r="K24" s="21">
        <v>30</v>
      </c>
      <c r="L24" s="21">
        <v>28</v>
      </c>
      <c r="M24" s="21">
        <v>23</v>
      </c>
      <c r="N24" s="21">
        <v>46</v>
      </c>
      <c r="O24" s="21">
        <v>20</v>
      </c>
      <c r="P24" s="21">
        <v>18</v>
      </c>
      <c r="Q24" s="21">
        <v>28</v>
      </c>
      <c r="R24" s="18">
        <v>40</v>
      </c>
      <c r="S24" s="18">
        <v>45</v>
      </c>
      <c r="T24" s="18">
        <v>65</v>
      </c>
      <c r="U24" s="18">
        <v>38</v>
      </c>
      <c r="V24" s="18">
        <v>58</v>
      </c>
      <c r="W24" s="18">
        <v>44</v>
      </c>
      <c r="X24" s="18">
        <v>54</v>
      </c>
      <c r="Y24" s="20">
        <v>63</v>
      </c>
      <c r="Z24" s="20">
        <v>106</v>
      </c>
      <c r="AA24" s="20">
        <v>85</v>
      </c>
      <c r="AB24" s="20">
        <v>65</v>
      </c>
      <c r="AC24" s="20">
        <v>94</v>
      </c>
      <c r="AD24" s="20">
        <v>77</v>
      </c>
      <c r="AE24" s="20">
        <v>44</v>
      </c>
      <c r="AF24" s="21">
        <v>30</v>
      </c>
      <c r="AG24" s="21">
        <v>18</v>
      </c>
      <c r="AH24" s="17">
        <v>11</v>
      </c>
      <c r="AI24" s="17">
        <v>6</v>
      </c>
      <c r="AJ24" s="17">
        <v>43</v>
      </c>
      <c r="AK24" s="15">
        <v>6</v>
      </c>
      <c r="AL24" s="15">
        <v>4</v>
      </c>
      <c r="AM24" s="15">
        <v>3</v>
      </c>
      <c r="AN24" s="15">
        <v>1</v>
      </c>
      <c r="AO24" s="15">
        <v>2</v>
      </c>
      <c r="AP24" s="15">
        <v>8</v>
      </c>
      <c r="AQ24" s="15">
        <v>7</v>
      </c>
      <c r="AR24" s="17">
        <v>13</v>
      </c>
      <c r="AS24" s="17">
        <v>11</v>
      </c>
      <c r="AT24" s="17">
        <v>18</v>
      </c>
      <c r="AU24" s="17">
        <v>21</v>
      </c>
      <c r="AV24" s="18">
        <v>57</v>
      </c>
      <c r="AW24" s="18">
        <v>23</v>
      </c>
      <c r="AX24" s="18">
        <v>6</v>
      </c>
      <c r="AY24" s="18">
        <v>15</v>
      </c>
      <c r="AZ24" s="18">
        <v>35</v>
      </c>
      <c r="BA24" s="18">
        <v>19</v>
      </c>
      <c r="BB24" s="15">
        <v>7</v>
      </c>
    </row>
    <row r="25" spans="1:54">
      <c r="C25" s="27">
        <f>AVERAGE(C24:G24)</f>
        <v>15.6</v>
      </c>
      <c r="D25" s="28"/>
      <c r="E25" s="28"/>
      <c r="F25" s="28"/>
      <c r="G25" s="28"/>
      <c r="H25" s="28">
        <f>AVERAGE(H24:J24)</f>
        <v>15</v>
      </c>
      <c r="I25" s="28"/>
      <c r="J25" s="29"/>
      <c r="K25" s="30">
        <f>AVERAGE(K24:Q24)</f>
        <v>27.571428571428573</v>
      </c>
      <c r="L25" s="31"/>
      <c r="M25" s="31"/>
      <c r="N25" s="31"/>
      <c r="O25" s="31"/>
      <c r="P25" s="31"/>
      <c r="Q25" s="31"/>
      <c r="R25" s="23">
        <f>AVERAGE(R24:AF24)</f>
        <v>60.533333333333331</v>
      </c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69">
        <v>15</v>
      </c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70">
        <v>25</v>
      </c>
      <c r="AW25" s="70"/>
      <c r="AX25" s="70"/>
      <c r="AY25" s="70"/>
      <c r="AZ25" s="70"/>
      <c r="BA25" s="70"/>
      <c r="BB25" s="16"/>
    </row>
    <row r="26" spans="1:54" s="34" customFormat="1">
      <c r="B26" s="35" t="s">
        <v>124</v>
      </c>
      <c r="C26" s="25">
        <v>1</v>
      </c>
      <c r="D26" s="25">
        <v>1</v>
      </c>
      <c r="E26" s="25">
        <v>1</v>
      </c>
      <c r="F26" s="25">
        <v>1</v>
      </c>
      <c r="G26" s="25">
        <v>1</v>
      </c>
      <c r="H26" s="25">
        <v>1</v>
      </c>
      <c r="I26" s="25">
        <v>1</v>
      </c>
      <c r="J26" s="25">
        <v>1</v>
      </c>
      <c r="K26" s="36">
        <f>K25/H25</f>
        <v>1.8380952380952382</v>
      </c>
      <c r="L26" s="36">
        <f>K26</f>
        <v>1.8380952380952382</v>
      </c>
      <c r="M26" s="36">
        <f t="shared" ref="M26:Q26" si="4">L26</f>
        <v>1.8380952380952382</v>
      </c>
      <c r="N26" s="36">
        <f t="shared" si="4"/>
        <v>1.8380952380952382</v>
      </c>
      <c r="O26" s="36">
        <f t="shared" si="4"/>
        <v>1.8380952380952382</v>
      </c>
      <c r="P26" s="36">
        <f t="shared" si="4"/>
        <v>1.8380952380952382</v>
      </c>
      <c r="Q26" s="36">
        <f t="shared" si="4"/>
        <v>1.8380952380952382</v>
      </c>
      <c r="R26" s="36">
        <f>R25/C25</f>
        <v>3.8803418803418803</v>
      </c>
      <c r="S26" s="36">
        <f>R26</f>
        <v>3.8803418803418803</v>
      </c>
      <c r="T26" s="36">
        <f t="shared" ref="T26:X26" si="5">S26</f>
        <v>3.8803418803418803</v>
      </c>
      <c r="U26" s="36">
        <f t="shared" si="5"/>
        <v>3.8803418803418803</v>
      </c>
      <c r="V26" s="36">
        <f t="shared" si="5"/>
        <v>3.8803418803418803</v>
      </c>
      <c r="W26" s="36">
        <f t="shared" si="5"/>
        <v>3.8803418803418803</v>
      </c>
      <c r="X26" s="36">
        <f t="shared" si="5"/>
        <v>3.8803418803418803</v>
      </c>
      <c r="Y26" s="19">
        <f>X26</f>
        <v>3.8803418803418803</v>
      </c>
      <c r="Z26" s="19">
        <f>Y26</f>
        <v>3.8803418803418803</v>
      </c>
      <c r="AA26" s="19">
        <f t="shared" ref="AA26:AE26" si="6">Z26</f>
        <v>3.8803418803418803</v>
      </c>
      <c r="AB26" s="19">
        <f t="shared" si="6"/>
        <v>3.8803418803418803</v>
      </c>
      <c r="AC26" s="19">
        <f t="shared" si="6"/>
        <v>3.8803418803418803</v>
      </c>
      <c r="AD26" s="19">
        <f t="shared" si="6"/>
        <v>3.8803418803418803</v>
      </c>
      <c r="AE26" s="19">
        <f t="shared" si="6"/>
        <v>3.8803418803418803</v>
      </c>
      <c r="AF26" s="19">
        <v>1.8</v>
      </c>
      <c r="AG26" s="19">
        <v>1.8</v>
      </c>
      <c r="AH26" s="19">
        <v>0.3</v>
      </c>
      <c r="AI26" s="19">
        <v>0.3</v>
      </c>
      <c r="AJ26" s="19">
        <v>0.3</v>
      </c>
      <c r="AK26" s="19">
        <v>0.3</v>
      </c>
      <c r="AL26" s="19">
        <v>0.3</v>
      </c>
      <c r="AM26" s="19">
        <v>0.3</v>
      </c>
      <c r="AN26" s="19">
        <v>0.3</v>
      </c>
      <c r="AO26" s="19">
        <v>0.3</v>
      </c>
      <c r="AP26" s="19">
        <v>0.3</v>
      </c>
      <c r="AQ26" s="19">
        <v>0.3</v>
      </c>
      <c r="AR26" s="19">
        <v>1</v>
      </c>
      <c r="AS26" s="19">
        <v>1</v>
      </c>
      <c r="AT26" s="19">
        <v>1</v>
      </c>
      <c r="AU26" s="19">
        <v>1</v>
      </c>
      <c r="AV26" s="19">
        <f>25/15</f>
        <v>1.6666666666666667</v>
      </c>
      <c r="AW26" s="19">
        <f>AV26</f>
        <v>1.6666666666666667</v>
      </c>
      <c r="AX26" s="19">
        <f>AW26</f>
        <v>1.6666666666666667</v>
      </c>
      <c r="AY26" s="19"/>
      <c r="AZ26" s="19"/>
      <c r="BA26" s="19"/>
      <c r="BB26" s="16"/>
    </row>
    <row r="27" spans="1:54">
      <c r="B27">
        <v>2023</v>
      </c>
      <c r="C27" s="33">
        <v>8</v>
      </c>
      <c r="D27" s="33">
        <v>3</v>
      </c>
      <c r="E27" s="33">
        <v>6</v>
      </c>
      <c r="F27" s="33">
        <v>0</v>
      </c>
      <c r="G27" s="33">
        <v>6</v>
      </c>
      <c r="H27" s="33">
        <v>5</v>
      </c>
      <c r="I27" s="33">
        <v>4</v>
      </c>
      <c r="J27" s="33">
        <v>6</v>
      </c>
      <c r="K27" s="33">
        <v>8</v>
      </c>
      <c r="L27" s="21">
        <v>15</v>
      </c>
      <c r="M27" s="21">
        <v>12</v>
      </c>
      <c r="N27" s="21">
        <v>14</v>
      </c>
      <c r="O27" s="21">
        <v>12</v>
      </c>
      <c r="P27" s="21">
        <v>20</v>
      </c>
      <c r="Q27" s="18">
        <v>56</v>
      </c>
      <c r="R27" s="18">
        <v>37</v>
      </c>
      <c r="S27" s="18">
        <v>43</v>
      </c>
      <c r="T27" s="18">
        <v>45</v>
      </c>
      <c r="U27" s="41">
        <v>45</v>
      </c>
      <c r="V27" s="41">
        <v>45</v>
      </c>
      <c r="W27" s="41">
        <v>45</v>
      </c>
      <c r="X27" s="41">
        <v>45</v>
      </c>
      <c r="Y27" s="41">
        <v>76</v>
      </c>
      <c r="Z27" s="41">
        <v>76</v>
      </c>
      <c r="AA27" s="41">
        <v>76</v>
      </c>
      <c r="AB27" s="41">
        <v>76</v>
      </c>
      <c r="AC27" s="41">
        <v>76</v>
      </c>
      <c r="AD27" s="41">
        <v>76</v>
      </c>
      <c r="AE27" s="41">
        <v>76</v>
      </c>
      <c r="AF27" s="41">
        <v>20</v>
      </c>
      <c r="AG27" s="41">
        <v>20</v>
      </c>
      <c r="AH27" s="41">
        <v>9</v>
      </c>
      <c r="AI27" s="41">
        <v>9</v>
      </c>
      <c r="AJ27" s="41">
        <v>9</v>
      </c>
      <c r="AK27" s="41">
        <v>9</v>
      </c>
      <c r="AL27" s="41">
        <v>9</v>
      </c>
      <c r="AM27" s="41">
        <v>9</v>
      </c>
      <c r="AN27" s="41">
        <v>9</v>
      </c>
      <c r="AO27" s="41">
        <v>9</v>
      </c>
      <c r="AP27" s="41">
        <v>9</v>
      </c>
      <c r="AQ27" s="41">
        <v>9</v>
      </c>
      <c r="AR27" s="41">
        <v>20</v>
      </c>
      <c r="AS27" s="41">
        <v>20</v>
      </c>
      <c r="AT27" s="41">
        <v>20</v>
      </c>
      <c r="AU27" s="41">
        <v>20</v>
      </c>
      <c r="AV27" s="41">
        <v>20</v>
      </c>
      <c r="AW27" s="41">
        <v>20</v>
      </c>
      <c r="AX27" s="41">
        <v>20</v>
      </c>
      <c r="AY27" s="41">
        <v>20</v>
      </c>
      <c r="AZ27" s="41">
        <v>20</v>
      </c>
      <c r="BA27" s="41">
        <v>20</v>
      </c>
    </row>
    <row r="28" spans="1:54">
      <c r="E28" s="3"/>
      <c r="Q28" s="3"/>
    </row>
    <row r="29" spans="1:54"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Q29" s="3"/>
      <c r="AX29">
        <f>25/15</f>
        <v>1.6666666666666667</v>
      </c>
    </row>
    <row r="30" spans="1:54">
      <c r="A30" s="2" t="s">
        <v>121</v>
      </c>
      <c r="E30" s="3"/>
      <c r="Q30" s="3"/>
    </row>
    <row r="31" spans="1:54">
      <c r="A31" s="14" t="s">
        <v>123</v>
      </c>
      <c r="B31" s="7">
        <v>2021</v>
      </c>
      <c r="C31" s="13">
        <v>176</v>
      </c>
      <c r="D31" s="13">
        <v>184</v>
      </c>
      <c r="E31" s="13">
        <v>209</v>
      </c>
      <c r="F31" s="13">
        <v>203</v>
      </c>
      <c r="G31" s="13">
        <v>280</v>
      </c>
      <c r="H31" s="13">
        <v>449</v>
      </c>
      <c r="I31" s="13">
        <v>691</v>
      </c>
      <c r="J31" s="13">
        <v>488</v>
      </c>
      <c r="K31" s="13">
        <v>458</v>
      </c>
      <c r="L31" s="13">
        <v>397</v>
      </c>
      <c r="M31" s="13">
        <v>359</v>
      </c>
      <c r="N31" s="13">
        <v>320</v>
      </c>
      <c r="O31" s="13">
        <v>325</v>
      </c>
      <c r="P31" s="13">
        <v>294</v>
      </c>
      <c r="Q31" s="13">
        <v>233</v>
      </c>
      <c r="R31" s="13">
        <v>240</v>
      </c>
      <c r="S31" s="13">
        <v>184</v>
      </c>
      <c r="T31" s="13">
        <v>96</v>
      </c>
      <c r="U31" s="13">
        <v>80</v>
      </c>
      <c r="V31" s="13">
        <v>125</v>
      </c>
      <c r="W31" s="13">
        <v>191</v>
      </c>
      <c r="X31" s="13">
        <v>116</v>
      </c>
      <c r="Y31" s="13">
        <v>99</v>
      </c>
      <c r="Z31" s="13">
        <v>170</v>
      </c>
      <c r="AA31" s="13">
        <v>248</v>
      </c>
      <c r="AB31" s="13">
        <v>322</v>
      </c>
      <c r="AC31" s="13">
        <v>296</v>
      </c>
      <c r="AD31" s="13">
        <v>338</v>
      </c>
      <c r="AE31" s="13">
        <v>272</v>
      </c>
      <c r="AF31" s="13">
        <v>156</v>
      </c>
      <c r="AG31" s="13">
        <v>136</v>
      </c>
      <c r="AH31" s="13">
        <v>98</v>
      </c>
      <c r="AI31" s="13">
        <v>120</v>
      </c>
      <c r="AJ31" s="13">
        <v>126</v>
      </c>
      <c r="AK31" s="13">
        <v>113</v>
      </c>
      <c r="AL31" s="13">
        <v>87</v>
      </c>
      <c r="AM31" s="13">
        <v>94</v>
      </c>
      <c r="AN31" s="13">
        <v>180</v>
      </c>
      <c r="AO31" s="13">
        <v>251</v>
      </c>
      <c r="AP31" s="13">
        <v>144</v>
      </c>
      <c r="AQ31" s="13">
        <v>98</v>
      </c>
      <c r="AR31" s="13">
        <v>128</v>
      </c>
      <c r="AS31" s="13">
        <v>142</v>
      </c>
      <c r="AT31" s="13">
        <v>199</v>
      </c>
      <c r="AU31" s="13">
        <v>355</v>
      </c>
      <c r="AV31" s="13">
        <v>800</v>
      </c>
      <c r="AW31" s="13">
        <v>626</v>
      </c>
      <c r="AX31" s="13">
        <v>257</v>
      </c>
      <c r="AY31" s="13">
        <v>148</v>
      </c>
      <c r="AZ31" s="13">
        <v>137</v>
      </c>
      <c r="BA31" s="13">
        <v>114</v>
      </c>
      <c r="BB31" s="13">
        <v>85</v>
      </c>
    </row>
    <row r="32" spans="1:54">
      <c r="B32">
        <v>2022</v>
      </c>
      <c r="C32" s="39">
        <v>78</v>
      </c>
      <c r="D32" s="38">
        <v>170</v>
      </c>
      <c r="E32" s="38">
        <v>140</v>
      </c>
      <c r="F32" s="38">
        <v>158</v>
      </c>
      <c r="G32" s="38">
        <v>159</v>
      </c>
      <c r="H32" s="38">
        <v>166</v>
      </c>
      <c r="I32" s="38">
        <v>110</v>
      </c>
      <c r="J32" s="39">
        <v>73</v>
      </c>
      <c r="K32" s="39">
        <v>78</v>
      </c>
      <c r="L32" s="38">
        <v>140</v>
      </c>
      <c r="M32" s="39">
        <v>63</v>
      </c>
      <c r="N32" s="39">
        <v>50</v>
      </c>
      <c r="O32" s="39">
        <v>92</v>
      </c>
      <c r="P32" s="38">
        <v>152</v>
      </c>
      <c r="Q32" s="38">
        <v>107</v>
      </c>
      <c r="R32" s="38">
        <v>117</v>
      </c>
      <c r="S32" s="38">
        <v>139</v>
      </c>
      <c r="T32" s="39">
        <v>96</v>
      </c>
      <c r="U32" s="39">
        <v>52</v>
      </c>
      <c r="V32" s="39">
        <v>79</v>
      </c>
      <c r="W32" s="39">
        <v>59</v>
      </c>
      <c r="X32" s="39">
        <v>55</v>
      </c>
      <c r="Y32" s="38">
        <v>82</v>
      </c>
      <c r="Z32" s="38">
        <v>113</v>
      </c>
      <c r="AA32" s="38">
        <v>97</v>
      </c>
      <c r="AB32" s="38">
        <v>147</v>
      </c>
      <c r="AC32" s="38">
        <v>115</v>
      </c>
      <c r="AD32" s="38">
        <v>136</v>
      </c>
      <c r="AE32" s="38">
        <v>223</v>
      </c>
      <c r="AF32" s="38">
        <v>291</v>
      </c>
      <c r="AG32" s="38">
        <v>258</v>
      </c>
      <c r="AH32" s="38">
        <v>118</v>
      </c>
      <c r="AI32" s="39">
        <v>77</v>
      </c>
      <c r="AJ32" s="39">
        <v>56</v>
      </c>
      <c r="AK32" s="39">
        <v>18</v>
      </c>
      <c r="AL32" s="39">
        <v>49</v>
      </c>
      <c r="AM32" s="39">
        <v>123</v>
      </c>
      <c r="AN32" s="39">
        <v>55</v>
      </c>
      <c r="AO32" s="39">
        <v>53</v>
      </c>
      <c r="AP32" s="38">
        <v>97</v>
      </c>
      <c r="AQ32" s="38">
        <v>138</v>
      </c>
      <c r="AR32" s="38">
        <v>126</v>
      </c>
      <c r="AS32" s="38">
        <v>94</v>
      </c>
      <c r="AT32" s="38">
        <v>92</v>
      </c>
      <c r="AU32" s="38">
        <v>111</v>
      </c>
      <c r="AV32" s="38">
        <v>133</v>
      </c>
      <c r="AW32" s="38">
        <v>90</v>
      </c>
      <c r="AX32" s="13">
        <v>32</v>
      </c>
      <c r="AY32" s="13">
        <v>46</v>
      </c>
      <c r="AZ32" s="13">
        <v>44</v>
      </c>
      <c r="BA32" s="13">
        <v>31</v>
      </c>
      <c r="BB32" s="13">
        <v>18</v>
      </c>
    </row>
    <row r="33" spans="1:73"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</row>
    <row r="34" spans="1:73">
      <c r="B34">
        <v>2023</v>
      </c>
      <c r="C34" s="13">
        <v>23</v>
      </c>
      <c r="D34" s="13">
        <v>38</v>
      </c>
      <c r="E34" s="13">
        <v>33</v>
      </c>
      <c r="F34" s="13">
        <v>25</v>
      </c>
      <c r="G34" s="13">
        <v>29</v>
      </c>
      <c r="H34" s="13">
        <v>48</v>
      </c>
      <c r="I34" s="13">
        <v>51</v>
      </c>
      <c r="J34" s="13">
        <v>37</v>
      </c>
      <c r="K34" s="13">
        <v>40</v>
      </c>
      <c r="L34" s="13">
        <v>25</v>
      </c>
      <c r="M34" s="13">
        <v>36</v>
      </c>
      <c r="N34" s="13">
        <v>28</v>
      </c>
      <c r="O34" s="38">
        <v>65</v>
      </c>
      <c r="P34" s="38">
        <v>73</v>
      </c>
      <c r="Q34" s="38">
        <v>58</v>
      </c>
      <c r="R34" s="38">
        <v>51</v>
      </c>
      <c r="S34" s="38">
        <v>41</v>
      </c>
      <c r="T34" s="38">
        <v>34</v>
      </c>
      <c r="AA34">
        <f>158/68</f>
        <v>2.3235294117647061</v>
      </c>
    </row>
    <row r="35" spans="1:73">
      <c r="C35">
        <f>AVERAGE(C34:N34)</f>
        <v>34.416666666666664</v>
      </c>
      <c r="E35" s="3"/>
      <c r="Q35" s="3"/>
    </row>
    <row r="36" spans="1:73">
      <c r="A36" s="2" t="s">
        <v>121</v>
      </c>
      <c r="E36" s="3"/>
      <c r="Q36" s="3"/>
    </row>
    <row r="37" spans="1:73">
      <c r="A37" s="14" t="s">
        <v>125</v>
      </c>
      <c r="B37" s="7">
        <v>2021</v>
      </c>
      <c r="C37" s="13">
        <v>445</v>
      </c>
      <c r="D37" s="13">
        <v>411</v>
      </c>
      <c r="E37" s="13">
        <v>246</v>
      </c>
      <c r="F37" s="13">
        <v>231</v>
      </c>
      <c r="G37" s="13">
        <v>242</v>
      </c>
      <c r="H37" s="13">
        <v>232</v>
      </c>
      <c r="I37" s="13">
        <v>449</v>
      </c>
      <c r="J37" s="13">
        <v>386</v>
      </c>
      <c r="K37" s="13">
        <v>286</v>
      </c>
      <c r="L37" s="13">
        <v>267</v>
      </c>
      <c r="M37" s="13">
        <v>239</v>
      </c>
      <c r="N37" s="13">
        <v>220</v>
      </c>
      <c r="O37" s="13">
        <v>196</v>
      </c>
      <c r="P37" s="13">
        <v>173</v>
      </c>
      <c r="Q37" s="13">
        <v>139</v>
      </c>
      <c r="R37" s="13">
        <v>109</v>
      </c>
      <c r="S37" s="13">
        <v>90</v>
      </c>
      <c r="T37" s="13">
        <v>84</v>
      </c>
      <c r="U37" s="13">
        <v>93</v>
      </c>
      <c r="V37" s="13">
        <v>73</v>
      </c>
      <c r="W37" s="13">
        <v>276</v>
      </c>
      <c r="X37" s="13">
        <v>106</v>
      </c>
      <c r="Y37" s="13">
        <v>106</v>
      </c>
      <c r="Z37" s="13">
        <v>183</v>
      </c>
      <c r="AA37" s="13">
        <v>255</v>
      </c>
      <c r="AB37" s="13">
        <v>287</v>
      </c>
      <c r="AC37" s="13">
        <v>283</v>
      </c>
      <c r="AD37" s="13">
        <v>317</v>
      </c>
      <c r="AE37" s="13">
        <v>236</v>
      </c>
      <c r="AF37" s="13">
        <v>152</v>
      </c>
      <c r="AG37" s="13">
        <v>96</v>
      </c>
      <c r="AH37" s="13">
        <v>101</v>
      </c>
      <c r="AI37" s="13">
        <v>87</v>
      </c>
      <c r="AJ37" s="13">
        <v>98</v>
      </c>
      <c r="AK37" s="13">
        <v>89</v>
      </c>
      <c r="AL37" s="13">
        <v>64</v>
      </c>
      <c r="AM37" s="13">
        <v>63</v>
      </c>
      <c r="AN37" s="13">
        <v>99</v>
      </c>
      <c r="AO37" s="13">
        <v>82</v>
      </c>
      <c r="AP37" s="13">
        <v>87</v>
      </c>
      <c r="AQ37" s="13">
        <v>77</v>
      </c>
      <c r="AR37" s="13">
        <v>137</v>
      </c>
      <c r="AS37" s="13">
        <v>86</v>
      </c>
      <c r="AT37" s="13">
        <v>143</v>
      </c>
      <c r="AU37" s="13">
        <v>191</v>
      </c>
      <c r="AV37" s="13">
        <v>597</v>
      </c>
      <c r="AW37" s="13">
        <v>521</v>
      </c>
      <c r="AX37" s="13">
        <v>179</v>
      </c>
      <c r="AY37" s="13">
        <v>94</v>
      </c>
      <c r="AZ37" s="13">
        <v>84</v>
      </c>
      <c r="BA37" s="13">
        <v>62</v>
      </c>
      <c r="BB37" s="13">
        <v>56</v>
      </c>
    </row>
    <row r="38" spans="1:73">
      <c r="B38">
        <v>2022</v>
      </c>
      <c r="C38" s="13">
        <v>48</v>
      </c>
      <c r="D38" s="13">
        <v>114</v>
      </c>
      <c r="E38" s="13">
        <v>124</v>
      </c>
      <c r="F38" s="13">
        <v>154</v>
      </c>
      <c r="G38" s="13">
        <v>129</v>
      </c>
      <c r="H38" s="13">
        <v>140</v>
      </c>
      <c r="I38" s="13">
        <v>79</v>
      </c>
      <c r="J38" s="13">
        <v>45</v>
      </c>
      <c r="K38" s="13">
        <v>48</v>
      </c>
      <c r="L38" s="13">
        <v>50</v>
      </c>
      <c r="M38" s="13">
        <v>36</v>
      </c>
      <c r="N38" s="13">
        <v>44</v>
      </c>
      <c r="O38" s="13">
        <v>55</v>
      </c>
      <c r="P38" s="13">
        <v>74</v>
      </c>
      <c r="Q38" s="13">
        <v>54</v>
      </c>
      <c r="R38" s="13">
        <v>58</v>
      </c>
      <c r="S38" s="13">
        <v>64</v>
      </c>
      <c r="T38" s="13">
        <v>55</v>
      </c>
      <c r="U38" s="13">
        <v>41</v>
      </c>
      <c r="V38" s="13">
        <v>28</v>
      </c>
      <c r="W38" s="13">
        <v>9</v>
      </c>
      <c r="X38" s="13">
        <v>5</v>
      </c>
      <c r="Y38" s="13">
        <v>11</v>
      </c>
      <c r="Z38" s="38">
        <v>71</v>
      </c>
      <c r="AA38" s="38">
        <v>74</v>
      </c>
      <c r="AB38" s="38">
        <v>56</v>
      </c>
      <c r="AC38" s="38">
        <v>79</v>
      </c>
      <c r="AD38" s="38">
        <v>50</v>
      </c>
      <c r="AE38" s="38">
        <v>59</v>
      </c>
      <c r="AF38" s="38">
        <v>73</v>
      </c>
      <c r="AG38" s="38">
        <v>84</v>
      </c>
      <c r="AH38" s="13">
        <v>40</v>
      </c>
      <c r="AI38" s="13">
        <v>42</v>
      </c>
      <c r="AJ38" s="13">
        <v>44</v>
      </c>
      <c r="AK38" s="13">
        <v>27</v>
      </c>
      <c r="AL38" s="13">
        <v>25</v>
      </c>
      <c r="AM38" s="13">
        <v>28</v>
      </c>
      <c r="AN38" s="13">
        <v>15</v>
      </c>
      <c r="AO38" s="13">
        <v>21</v>
      </c>
      <c r="AP38" s="38">
        <v>53</v>
      </c>
      <c r="AQ38" s="38">
        <v>182</v>
      </c>
      <c r="AR38" s="38">
        <v>59</v>
      </c>
      <c r="AS38" s="38">
        <v>59</v>
      </c>
      <c r="AT38" s="38">
        <v>61</v>
      </c>
      <c r="AU38" s="38">
        <v>165</v>
      </c>
      <c r="AV38" s="38">
        <v>398</v>
      </c>
      <c r="AW38" s="38">
        <v>244</v>
      </c>
      <c r="AX38" s="38">
        <v>28</v>
      </c>
      <c r="AY38" s="13">
        <v>28</v>
      </c>
      <c r="AZ38" s="13">
        <v>26</v>
      </c>
      <c r="BA38" s="13">
        <v>39</v>
      </c>
      <c r="BB38" s="13">
        <v>24</v>
      </c>
    </row>
    <row r="39" spans="1:73">
      <c r="B39">
        <v>2023</v>
      </c>
      <c r="C39" s="13">
        <v>14</v>
      </c>
      <c r="D39" s="13">
        <v>39</v>
      </c>
      <c r="E39" s="13">
        <v>14</v>
      </c>
      <c r="F39" s="13">
        <v>18</v>
      </c>
      <c r="G39" s="13">
        <v>16</v>
      </c>
      <c r="H39" s="13">
        <v>11</v>
      </c>
      <c r="I39" s="13">
        <v>9</v>
      </c>
      <c r="J39" s="13">
        <v>10</v>
      </c>
      <c r="K39" s="13">
        <v>10</v>
      </c>
      <c r="L39" s="13">
        <v>7</v>
      </c>
      <c r="M39" s="13">
        <v>10</v>
      </c>
      <c r="N39" s="13">
        <v>8</v>
      </c>
      <c r="O39" s="13">
        <v>20</v>
      </c>
      <c r="P39" s="13">
        <v>16</v>
      </c>
      <c r="Q39" s="13">
        <v>16</v>
      </c>
      <c r="R39" s="13">
        <v>9</v>
      </c>
      <c r="S39" s="13">
        <v>17</v>
      </c>
      <c r="T39" s="13">
        <v>16</v>
      </c>
    </row>
    <row r="40" spans="1:73">
      <c r="E40" s="3"/>
      <c r="Q40" s="3"/>
      <c r="AB40">
        <f>68/50</f>
        <v>1.36</v>
      </c>
    </row>
    <row r="41" spans="1:73">
      <c r="A41" s="53" t="s">
        <v>130</v>
      </c>
      <c r="C41" s="54">
        <v>202101</v>
      </c>
      <c r="D41" s="54">
        <v>202102</v>
      </c>
      <c r="E41" s="54">
        <v>202103</v>
      </c>
      <c r="F41" s="54">
        <v>202104</v>
      </c>
      <c r="G41" s="54">
        <v>202105</v>
      </c>
      <c r="H41" s="54">
        <v>202106</v>
      </c>
      <c r="I41" s="54">
        <v>202107</v>
      </c>
      <c r="J41" s="54">
        <v>202108</v>
      </c>
      <c r="K41" s="54">
        <v>202109</v>
      </c>
      <c r="L41" s="54">
        <v>202110</v>
      </c>
      <c r="M41" s="54">
        <v>202111</v>
      </c>
      <c r="N41" s="54">
        <v>202112</v>
      </c>
      <c r="O41" s="54">
        <v>202113</v>
      </c>
      <c r="P41" s="54">
        <v>202114</v>
      </c>
      <c r="Q41" s="54">
        <v>202115</v>
      </c>
      <c r="R41" s="54">
        <v>202116</v>
      </c>
      <c r="S41" s="54">
        <v>202117</v>
      </c>
      <c r="T41" s="54">
        <v>202118</v>
      </c>
      <c r="U41" s="54">
        <v>202119</v>
      </c>
      <c r="V41" s="54">
        <v>202120</v>
      </c>
      <c r="W41" s="54">
        <v>202121</v>
      </c>
      <c r="X41" s="54">
        <v>202122</v>
      </c>
      <c r="Y41" s="54">
        <v>202123</v>
      </c>
      <c r="Z41" s="54">
        <v>202124</v>
      </c>
      <c r="AA41" s="54">
        <v>202125</v>
      </c>
      <c r="AB41" s="54">
        <v>202126</v>
      </c>
      <c r="AC41" s="54">
        <v>202127</v>
      </c>
      <c r="AD41" s="54">
        <v>202128</v>
      </c>
      <c r="AE41" s="54">
        <v>202129</v>
      </c>
      <c r="AF41" s="54">
        <v>202130</v>
      </c>
      <c r="AG41" s="54">
        <v>202131</v>
      </c>
      <c r="AH41" s="54">
        <v>202132</v>
      </c>
      <c r="AI41" s="54">
        <v>202133</v>
      </c>
      <c r="AJ41" s="54">
        <v>202134</v>
      </c>
      <c r="AK41" s="54">
        <v>202135</v>
      </c>
      <c r="AL41" s="54">
        <v>202136</v>
      </c>
      <c r="AM41" s="54">
        <v>202137</v>
      </c>
      <c r="AN41" s="54">
        <v>202138</v>
      </c>
      <c r="AO41" s="54">
        <v>202139</v>
      </c>
      <c r="AP41" s="54">
        <v>202140</v>
      </c>
      <c r="AQ41" s="54">
        <v>202141</v>
      </c>
      <c r="AR41" s="54">
        <v>202142</v>
      </c>
      <c r="AS41" s="54">
        <v>202143</v>
      </c>
      <c r="AT41" s="54">
        <v>202144</v>
      </c>
      <c r="AU41" s="54">
        <v>202145</v>
      </c>
      <c r="AV41" s="54">
        <v>202146</v>
      </c>
      <c r="AW41" s="54">
        <v>202147</v>
      </c>
      <c r="AX41" s="54">
        <v>202148</v>
      </c>
      <c r="AY41" s="54">
        <v>202149</v>
      </c>
      <c r="AZ41" s="54">
        <v>202150</v>
      </c>
      <c r="BA41" s="54">
        <v>202151</v>
      </c>
      <c r="BB41" s="54">
        <v>202152</v>
      </c>
    </row>
    <row r="42" spans="1:73">
      <c r="A42" t="s">
        <v>129</v>
      </c>
      <c r="B42" s="7">
        <v>2021</v>
      </c>
      <c r="C42" s="54">
        <v>78</v>
      </c>
      <c r="D42" s="54">
        <v>59</v>
      </c>
      <c r="E42" s="54">
        <v>66</v>
      </c>
      <c r="F42" s="54">
        <v>58</v>
      </c>
      <c r="G42" s="54">
        <v>58</v>
      </c>
      <c r="H42" s="54">
        <v>56</v>
      </c>
      <c r="I42" s="54">
        <v>76</v>
      </c>
      <c r="J42" s="56">
        <v>81</v>
      </c>
      <c r="K42" s="56">
        <v>58</v>
      </c>
      <c r="L42" s="56">
        <v>56</v>
      </c>
      <c r="M42" s="56">
        <v>96</v>
      </c>
      <c r="N42" s="56">
        <v>84</v>
      </c>
      <c r="O42" s="56">
        <v>74</v>
      </c>
      <c r="P42" s="56">
        <v>53</v>
      </c>
      <c r="Q42" s="56">
        <v>80</v>
      </c>
      <c r="R42" s="56">
        <v>61</v>
      </c>
      <c r="S42" s="56">
        <v>82</v>
      </c>
      <c r="T42" s="56">
        <v>91</v>
      </c>
      <c r="U42" s="56">
        <v>83</v>
      </c>
      <c r="V42" s="56">
        <v>82</v>
      </c>
      <c r="W42" s="56">
        <v>122</v>
      </c>
      <c r="X42" s="56">
        <v>161</v>
      </c>
      <c r="Y42" s="56">
        <v>96</v>
      </c>
      <c r="Z42" s="56">
        <v>186</v>
      </c>
      <c r="AA42" s="56">
        <v>118</v>
      </c>
      <c r="AB42" s="56">
        <v>43</v>
      </c>
      <c r="AC42" s="56">
        <v>102</v>
      </c>
      <c r="AD42" s="56">
        <v>173</v>
      </c>
      <c r="AE42" s="56">
        <v>113</v>
      </c>
      <c r="AF42" s="56">
        <v>72</v>
      </c>
      <c r="AG42" s="57">
        <v>46</v>
      </c>
      <c r="AH42" s="57">
        <v>31</v>
      </c>
      <c r="AI42" s="57">
        <v>27</v>
      </c>
      <c r="AJ42" s="57">
        <v>28</v>
      </c>
      <c r="AK42" s="57">
        <v>23</v>
      </c>
      <c r="AL42" s="57">
        <v>27</v>
      </c>
      <c r="AM42" s="57">
        <v>35</v>
      </c>
      <c r="AN42" s="57">
        <v>38</v>
      </c>
      <c r="AO42" s="57">
        <v>40</v>
      </c>
      <c r="AP42" s="57">
        <v>36</v>
      </c>
      <c r="AQ42" s="56">
        <v>59</v>
      </c>
      <c r="AR42" s="56">
        <v>72</v>
      </c>
      <c r="AS42" s="56">
        <v>52</v>
      </c>
      <c r="AT42" s="56">
        <v>61</v>
      </c>
      <c r="AU42" s="56">
        <v>71</v>
      </c>
      <c r="AV42" s="56">
        <v>61</v>
      </c>
      <c r="AW42" s="56">
        <v>52</v>
      </c>
      <c r="AX42" s="56">
        <v>44</v>
      </c>
      <c r="AY42" s="56">
        <v>96</v>
      </c>
      <c r="AZ42" s="56">
        <v>57</v>
      </c>
      <c r="BA42" s="56">
        <v>74</v>
      </c>
      <c r="BB42" s="58">
        <v>39</v>
      </c>
    </row>
    <row r="43" spans="1:73">
      <c r="B43" s="7"/>
      <c r="C43" s="54">
        <f>AVERAGE(C42:I42)</f>
        <v>64.428571428571431</v>
      </c>
      <c r="D43" s="54"/>
      <c r="E43" s="54"/>
      <c r="F43" s="54"/>
      <c r="G43" s="54"/>
      <c r="H43" s="54"/>
      <c r="I43" s="54"/>
      <c r="J43" s="54">
        <f>AVERAGE(J42:V42)</f>
        <v>75.461538461538467</v>
      </c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>
        <f>AVERAGE(W42:AF42)</f>
        <v>118.6</v>
      </c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</row>
    <row r="44" spans="1:73">
      <c r="B44" s="7"/>
      <c r="C44" s="54">
        <v>1</v>
      </c>
      <c r="D44" s="54">
        <v>1</v>
      </c>
      <c r="E44" s="54">
        <v>1</v>
      </c>
      <c r="F44" s="54">
        <v>1</v>
      </c>
      <c r="G44" s="54">
        <v>1</v>
      </c>
      <c r="H44" s="54">
        <v>1</v>
      </c>
      <c r="I44" s="54">
        <v>1</v>
      </c>
      <c r="J44" s="54">
        <f>J43/C43</f>
        <v>1.1712433907555859</v>
      </c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>
        <f>W43/C43</f>
        <v>1.8407982261640796</v>
      </c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</row>
    <row r="45" spans="1:73">
      <c r="B45">
        <v>2022</v>
      </c>
      <c r="C45" s="54">
        <v>51</v>
      </c>
      <c r="D45" s="54">
        <v>47</v>
      </c>
      <c r="E45" s="54">
        <v>37</v>
      </c>
      <c r="F45" s="54">
        <v>41</v>
      </c>
      <c r="G45" s="54">
        <v>49</v>
      </c>
      <c r="H45" s="54">
        <v>39</v>
      </c>
      <c r="I45" s="54">
        <v>49</v>
      </c>
      <c r="J45" s="58">
        <v>35</v>
      </c>
      <c r="K45" s="58">
        <v>45</v>
      </c>
      <c r="L45" s="58">
        <v>31</v>
      </c>
      <c r="M45" s="58">
        <v>44</v>
      </c>
      <c r="N45" s="58">
        <v>37</v>
      </c>
      <c r="O45" s="56">
        <v>64</v>
      </c>
      <c r="P45" s="56">
        <v>59</v>
      </c>
      <c r="Q45" s="56">
        <v>65</v>
      </c>
      <c r="R45" s="56">
        <v>70</v>
      </c>
      <c r="S45" s="56">
        <v>85</v>
      </c>
      <c r="T45" s="56">
        <v>87</v>
      </c>
      <c r="U45" s="56">
        <v>93</v>
      </c>
      <c r="V45" s="56">
        <v>102</v>
      </c>
      <c r="W45" s="56">
        <v>134</v>
      </c>
      <c r="X45" s="56">
        <v>126</v>
      </c>
      <c r="Y45" s="56">
        <v>166</v>
      </c>
      <c r="Z45" s="56">
        <v>322</v>
      </c>
      <c r="AA45" s="56">
        <v>117</v>
      </c>
      <c r="AB45" s="56">
        <v>108</v>
      </c>
      <c r="AC45" s="57">
        <v>31</v>
      </c>
      <c r="AD45" s="57">
        <v>29</v>
      </c>
      <c r="AE45" s="57">
        <v>9</v>
      </c>
      <c r="AF45" s="57">
        <v>4</v>
      </c>
      <c r="AG45" s="57">
        <v>21</v>
      </c>
      <c r="AH45" s="57">
        <v>21</v>
      </c>
      <c r="AI45" s="57">
        <v>16</v>
      </c>
      <c r="AJ45" s="57">
        <v>25</v>
      </c>
      <c r="AK45" s="57">
        <v>20</v>
      </c>
      <c r="AL45" s="57">
        <v>11</v>
      </c>
      <c r="AM45" s="57">
        <v>21</v>
      </c>
      <c r="AN45" s="57">
        <v>12</v>
      </c>
      <c r="AO45" s="57">
        <v>18</v>
      </c>
      <c r="AP45" s="57">
        <v>19</v>
      </c>
      <c r="AQ45" s="57">
        <v>18</v>
      </c>
      <c r="AR45" s="54">
        <v>21</v>
      </c>
      <c r="AS45" s="54">
        <v>15</v>
      </c>
      <c r="AT45" s="54">
        <v>22</v>
      </c>
      <c r="AU45" s="54">
        <v>26</v>
      </c>
      <c r="AV45" s="54">
        <v>39</v>
      </c>
      <c r="AW45" s="57">
        <v>15</v>
      </c>
      <c r="AX45" s="57">
        <v>19</v>
      </c>
      <c r="AY45" s="57">
        <v>16</v>
      </c>
      <c r="AZ45" s="57">
        <v>20</v>
      </c>
      <c r="BA45" s="57">
        <v>21</v>
      </c>
      <c r="BB45" s="57">
        <v>13</v>
      </c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</row>
    <row r="46" spans="1:73">
      <c r="C46" s="54">
        <f>AVERAGE(C45:N45)</f>
        <v>42.083333333333336</v>
      </c>
      <c r="D46" s="54"/>
      <c r="E46" s="54"/>
      <c r="F46" s="54"/>
      <c r="G46" s="54"/>
      <c r="H46" s="54"/>
      <c r="I46" s="54"/>
      <c r="J46" s="54">
        <f>AVERAGE(J45:N45)</f>
        <v>38.4</v>
      </c>
      <c r="K46" s="54"/>
      <c r="L46" s="54"/>
      <c r="M46" s="54"/>
      <c r="N46" s="54"/>
      <c r="O46" s="54">
        <f>AVERAGE(O45:T45)</f>
        <v>71.666666666666671</v>
      </c>
      <c r="P46" s="54"/>
      <c r="Q46" s="54"/>
      <c r="R46" s="54"/>
      <c r="S46" s="54"/>
      <c r="T46" s="54"/>
      <c r="U46" s="54"/>
      <c r="V46" s="55">
        <f>AVERAGE(U45:AB45)</f>
        <v>146</v>
      </c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</row>
    <row r="47" spans="1:73">
      <c r="C47" s="54">
        <v>1</v>
      </c>
      <c r="D47" s="54">
        <v>1</v>
      </c>
      <c r="E47" s="54">
        <v>1</v>
      </c>
      <c r="F47" s="54">
        <v>1</v>
      </c>
      <c r="G47" s="54">
        <v>1</v>
      </c>
      <c r="H47" s="54">
        <v>1</v>
      </c>
      <c r="I47" s="54">
        <v>1</v>
      </c>
      <c r="J47" s="54">
        <v>1</v>
      </c>
      <c r="K47" s="54">
        <v>1</v>
      </c>
      <c r="L47" s="54">
        <v>1</v>
      </c>
      <c r="M47" s="54">
        <v>1</v>
      </c>
      <c r="N47" s="54">
        <v>1</v>
      </c>
      <c r="O47" s="54">
        <f>O46/C46</f>
        <v>1.7029702970297029</v>
      </c>
      <c r="P47" s="54"/>
      <c r="Q47" s="54"/>
      <c r="R47" s="54"/>
      <c r="S47" s="54"/>
      <c r="T47" s="54"/>
      <c r="U47" s="54"/>
      <c r="V47" s="55">
        <f>V46/C46</f>
        <v>3.4693069306930693</v>
      </c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</row>
    <row r="48" spans="1:73">
      <c r="B48">
        <v>2023</v>
      </c>
      <c r="C48" s="58">
        <v>14</v>
      </c>
      <c r="D48" s="58">
        <v>22</v>
      </c>
      <c r="E48" s="58">
        <v>17</v>
      </c>
      <c r="F48" s="58">
        <v>19</v>
      </c>
      <c r="G48" s="58">
        <v>16</v>
      </c>
      <c r="H48" s="58">
        <v>6</v>
      </c>
      <c r="I48" s="58">
        <v>14</v>
      </c>
      <c r="J48" s="58">
        <v>13</v>
      </c>
      <c r="K48" s="58">
        <v>15</v>
      </c>
      <c r="L48" s="58">
        <v>17</v>
      </c>
      <c r="M48" s="58">
        <v>14</v>
      </c>
      <c r="N48" s="58">
        <v>15</v>
      </c>
      <c r="O48" s="58">
        <v>16</v>
      </c>
      <c r="P48" s="58">
        <v>14</v>
      </c>
      <c r="Q48" s="58">
        <v>19</v>
      </c>
      <c r="R48" s="58">
        <v>16</v>
      </c>
      <c r="S48" s="56">
        <v>23</v>
      </c>
      <c r="T48" s="56">
        <v>49</v>
      </c>
      <c r="U48" s="56">
        <v>44</v>
      </c>
    </row>
    <row r="49" spans="1:54">
      <c r="C49" s="54">
        <v>1</v>
      </c>
      <c r="D49" s="54">
        <v>1</v>
      </c>
      <c r="E49" s="54">
        <v>1</v>
      </c>
      <c r="F49" s="54">
        <v>1</v>
      </c>
      <c r="G49" s="54">
        <v>1</v>
      </c>
      <c r="H49" s="54">
        <v>1</v>
      </c>
      <c r="I49" s="54">
        <v>1</v>
      </c>
      <c r="J49" s="54">
        <v>1</v>
      </c>
      <c r="K49" s="54">
        <v>1</v>
      </c>
      <c r="L49" s="54">
        <v>1</v>
      </c>
      <c r="M49" s="54">
        <v>1</v>
      </c>
      <c r="N49" s="54">
        <v>1</v>
      </c>
      <c r="O49" s="54">
        <v>1</v>
      </c>
      <c r="P49">
        <v>2.2000000000000002</v>
      </c>
      <c r="Q49">
        <v>2.2000000000000002</v>
      </c>
      <c r="R49">
        <v>2.2000000000000002</v>
      </c>
      <c r="S49">
        <v>2.2000000000000002</v>
      </c>
      <c r="T49">
        <v>2.2000000000000002</v>
      </c>
      <c r="U49">
        <v>3.5</v>
      </c>
      <c r="V49">
        <v>3.5</v>
      </c>
      <c r="W49">
        <v>3.5</v>
      </c>
      <c r="X49">
        <v>3.5</v>
      </c>
      <c r="Y49">
        <v>3.5</v>
      </c>
      <c r="Z49">
        <v>3.5</v>
      </c>
      <c r="AA49">
        <v>3.5</v>
      </c>
      <c r="AB49">
        <v>3.5</v>
      </c>
      <c r="AC49">
        <v>3.5</v>
      </c>
      <c r="AD49">
        <v>3.5</v>
      </c>
      <c r="AE49">
        <v>3.5</v>
      </c>
      <c r="AF49">
        <v>3.5</v>
      </c>
      <c r="AG49">
        <v>3.5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</row>
    <row r="50" spans="1:54">
      <c r="N50" s="59">
        <v>16</v>
      </c>
      <c r="O50">
        <f>O49*$N50</f>
        <v>16</v>
      </c>
      <c r="P50">
        <f t="shared" ref="P50" si="7">P49*$N50</f>
        <v>35.200000000000003</v>
      </c>
      <c r="Q50">
        <f t="shared" ref="Q50" si="8">Q49*$N50</f>
        <v>35.200000000000003</v>
      </c>
      <c r="R50">
        <f t="shared" ref="R50" si="9">R49*$N50</f>
        <v>35.200000000000003</v>
      </c>
      <c r="S50">
        <f t="shared" ref="S50" si="10">S49*$N50</f>
        <v>35.200000000000003</v>
      </c>
      <c r="T50">
        <f t="shared" ref="T50" si="11">T49*$N50</f>
        <v>35.200000000000003</v>
      </c>
      <c r="U50">
        <f t="shared" ref="U50:AA50" si="12">U49*$N50</f>
        <v>56</v>
      </c>
      <c r="V50">
        <f t="shared" si="12"/>
        <v>56</v>
      </c>
      <c r="W50">
        <f t="shared" si="12"/>
        <v>56</v>
      </c>
      <c r="X50">
        <f t="shared" si="12"/>
        <v>56</v>
      </c>
      <c r="Y50">
        <f t="shared" si="12"/>
        <v>56</v>
      </c>
      <c r="Z50">
        <f t="shared" si="12"/>
        <v>56</v>
      </c>
      <c r="AA50">
        <f t="shared" si="12"/>
        <v>56</v>
      </c>
      <c r="AB50">
        <f>AB49*$N50</f>
        <v>56</v>
      </c>
      <c r="AC50">
        <f t="shared" ref="AC50:AD50" si="13">AC49*$N50</f>
        <v>56</v>
      </c>
      <c r="AD50">
        <f t="shared" si="13"/>
        <v>56</v>
      </c>
      <c r="AE50">
        <f t="shared" ref="AE50:AF50" si="14">AE49*$N50</f>
        <v>56</v>
      </c>
      <c r="AF50">
        <f t="shared" si="14"/>
        <v>56</v>
      </c>
      <c r="AG50">
        <f>AG49*$N50</f>
        <v>56</v>
      </c>
      <c r="AH50">
        <f t="shared" ref="AH50:AQ50" si="15">AH49*$N50</f>
        <v>16</v>
      </c>
      <c r="AI50">
        <f t="shared" si="15"/>
        <v>16</v>
      </c>
      <c r="AJ50">
        <f t="shared" si="15"/>
        <v>16</v>
      </c>
      <c r="AK50">
        <f t="shared" si="15"/>
        <v>16</v>
      </c>
      <c r="AL50">
        <f t="shared" si="15"/>
        <v>16</v>
      </c>
      <c r="AM50">
        <f t="shared" si="15"/>
        <v>16</v>
      </c>
      <c r="AN50">
        <f t="shared" si="15"/>
        <v>16</v>
      </c>
      <c r="AO50">
        <f t="shared" si="15"/>
        <v>16</v>
      </c>
      <c r="AP50">
        <f t="shared" si="15"/>
        <v>16</v>
      </c>
      <c r="AQ50">
        <f t="shared" si="15"/>
        <v>16</v>
      </c>
      <c r="AS50">
        <f>2500*0.4</f>
        <v>1000</v>
      </c>
    </row>
    <row r="52" spans="1:54">
      <c r="K52">
        <f>15/38</f>
        <v>0.39473684210526316</v>
      </c>
      <c r="AX52">
        <f>2600*0.4-360</f>
        <v>680</v>
      </c>
    </row>
    <row r="53" spans="1:54">
      <c r="M53">
        <f>182/505</f>
        <v>0.36039603960396038</v>
      </c>
      <c r="AC53">
        <f>816/1332</f>
        <v>0.61261261261261257</v>
      </c>
    </row>
    <row r="54" spans="1:54">
      <c r="A54" s="2" t="s">
        <v>134</v>
      </c>
      <c r="J54" s="13">
        <v>202208</v>
      </c>
      <c r="K54" s="13">
        <v>202209</v>
      </c>
      <c r="L54" s="13">
        <v>202210</v>
      </c>
      <c r="M54" s="13">
        <v>202211</v>
      </c>
      <c r="N54" s="13">
        <v>202212</v>
      </c>
      <c r="O54" s="13">
        <v>202213</v>
      </c>
      <c r="P54" s="13">
        <v>202214</v>
      </c>
      <c r="Q54" s="13">
        <v>202215</v>
      </c>
      <c r="R54" s="13">
        <v>202216</v>
      </c>
      <c r="S54" s="13">
        <v>202217</v>
      </c>
      <c r="T54" s="13">
        <v>202218</v>
      </c>
      <c r="U54" s="13">
        <v>202219</v>
      </c>
      <c r="V54" s="13">
        <v>202220</v>
      </c>
      <c r="W54" s="13">
        <v>202221</v>
      </c>
      <c r="X54" s="13">
        <v>202222</v>
      </c>
      <c r="Y54" s="13">
        <v>202223</v>
      </c>
      <c r="Z54" s="13">
        <v>202224</v>
      </c>
      <c r="AA54" s="13">
        <v>202225</v>
      </c>
      <c r="AB54" s="13">
        <v>202226</v>
      </c>
      <c r="AC54" s="13">
        <v>202227</v>
      </c>
      <c r="AD54" s="13">
        <v>202228</v>
      </c>
      <c r="AE54" s="13">
        <v>202229</v>
      </c>
      <c r="AF54" s="13">
        <v>202230</v>
      </c>
      <c r="AG54" s="13">
        <v>202231</v>
      </c>
      <c r="AH54" s="13">
        <v>202232</v>
      </c>
      <c r="AI54" s="13">
        <v>202233</v>
      </c>
      <c r="AJ54" s="13">
        <v>202234</v>
      </c>
      <c r="AK54" s="13">
        <v>202235</v>
      </c>
      <c r="AL54" s="13">
        <v>202236</v>
      </c>
      <c r="AM54" s="13">
        <v>202237</v>
      </c>
      <c r="AN54" s="13">
        <v>202238</v>
      </c>
      <c r="AO54" s="13">
        <v>202239</v>
      </c>
      <c r="AP54" s="13">
        <v>202240</v>
      </c>
      <c r="AQ54" s="13">
        <v>202241</v>
      </c>
      <c r="AR54" s="13">
        <v>202242</v>
      </c>
      <c r="AS54" s="13">
        <v>202243</v>
      </c>
      <c r="AT54" s="13">
        <v>202244</v>
      </c>
      <c r="AU54" s="13">
        <v>202245</v>
      </c>
      <c r="AV54" s="13">
        <v>202246</v>
      </c>
      <c r="AW54" s="13">
        <v>202247</v>
      </c>
      <c r="AX54" s="13">
        <v>202248</v>
      </c>
      <c r="AY54" s="13">
        <v>202249</v>
      </c>
      <c r="AZ54" s="13">
        <v>202250</v>
      </c>
      <c r="BA54" s="13">
        <v>202251</v>
      </c>
      <c r="BB54" s="13">
        <v>202252</v>
      </c>
    </row>
    <row r="55" spans="1:54">
      <c r="A55" s="14" t="s">
        <v>133</v>
      </c>
      <c r="B55">
        <v>2022</v>
      </c>
      <c r="C55" s="60"/>
      <c r="D55" s="60"/>
      <c r="E55" s="60"/>
      <c r="F55" s="60"/>
      <c r="G55" s="60"/>
      <c r="H55" s="60"/>
      <c r="I55" s="60"/>
      <c r="J55" s="13">
        <v>3</v>
      </c>
      <c r="K55" s="13">
        <v>1</v>
      </c>
      <c r="L55" s="13">
        <v>2</v>
      </c>
      <c r="M55" s="13">
        <v>1</v>
      </c>
      <c r="N55" s="13">
        <v>1</v>
      </c>
      <c r="O55" s="13">
        <v>3</v>
      </c>
      <c r="P55" s="13">
        <v>2</v>
      </c>
      <c r="Q55" s="62">
        <v>8</v>
      </c>
      <c r="R55" s="62">
        <v>5</v>
      </c>
      <c r="S55" s="62">
        <v>14</v>
      </c>
      <c r="T55" s="62">
        <v>31</v>
      </c>
      <c r="U55" s="62">
        <v>14</v>
      </c>
      <c r="V55" s="62">
        <v>4</v>
      </c>
      <c r="W55" s="62">
        <v>2</v>
      </c>
      <c r="X55" s="62">
        <v>10</v>
      </c>
      <c r="Y55" s="38">
        <v>3</v>
      </c>
      <c r="Z55" s="38">
        <v>7</v>
      </c>
      <c r="AA55" s="38">
        <v>10</v>
      </c>
      <c r="AB55" s="38">
        <v>15</v>
      </c>
      <c r="AC55" s="38">
        <v>20</v>
      </c>
      <c r="AD55" s="38">
        <v>25</v>
      </c>
      <c r="AE55" s="38">
        <v>18</v>
      </c>
      <c r="AF55" s="38">
        <v>29</v>
      </c>
      <c r="AG55" s="38">
        <v>23</v>
      </c>
      <c r="AH55" s="38">
        <v>25</v>
      </c>
      <c r="AI55" s="13">
        <v>12</v>
      </c>
      <c r="AJ55" s="13">
        <v>12</v>
      </c>
      <c r="AK55" s="38">
        <v>23</v>
      </c>
      <c r="AL55" s="38">
        <v>44</v>
      </c>
      <c r="AM55" s="38">
        <v>87</v>
      </c>
      <c r="AN55" s="38">
        <v>37</v>
      </c>
      <c r="AO55" s="38">
        <v>39</v>
      </c>
      <c r="AP55" s="38">
        <v>27</v>
      </c>
      <c r="AQ55" s="62">
        <v>9</v>
      </c>
      <c r="AR55" s="62">
        <v>15</v>
      </c>
      <c r="AS55" s="62">
        <v>13</v>
      </c>
      <c r="AT55" s="62">
        <v>18</v>
      </c>
      <c r="AU55" s="62">
        <v>12</v>
      </c>
      <c r="AV55" s="62">
        <v>25</v>
      </c>
      <c r="AW55" s="62">
        <v>11</v>
      </c>
      <c r="AX55" s="62">
        <v>13</v>
      </c>
      <c r="AY55" s="62">
        <v>11</v>
      </c>
      <c r="AZ55" s="61">
        <v>0</v>
      </c>
      <c r="BA55" s="61">
        <v>0</v>
      </c>
      <c r="BB55" s="61">
        <v>2</v>
      </c>
    </row>
    <row r="56" spans="1:54">
      <c r="B56">
        <v>2023</v>
      </c>
      <c r="C56" s="61">
        <v>3</v>
      </c>
      <c r="D56" s="61">
        <v>1</v>
      </c>
      <c r="E56" s="61">
        <v>3</v>
      </c>
      <c r="F56" s="61">
        <v>3</v>
      </c>
      <c r="G56" s="61">
        <v>2</v>
      </c>
      <c r="H56" s="61">
        <v>6</v>
      </c>
      <c r="I56" s="62">
        <v>15</v>
      </c>
      <c r="J56" s="62">
        <v>33</v>
      </c>
      <c r="K56" s="62">
        <v>28</v>
      </c>
      <c r="L56" s="62">
        <v>9</v>
      </c>
      <c r="M56" s="62">
        <v>22</v>
      </c>
      <c r="N56" s="62">
        <v>6</v>
      </c>
      <c r="O56" s="62">
        <v>27</v>
      </c>
      <c r="P56" s="62">
        <v>9</v>
      </c>
      <c r="Q56" s="62">
        <v>8</v>
      </c>
      <c r="R56" s="62">
        <v>15</v>
      </c>
      <c r="S56" s="62">
        <v>6</v>
      </c>
      <c r="T56" s="38">
        <v>25</v>
      </c>
      <c r="U56" s="38">
        <v>22</v>
      </c>
      <c r="V56" s="63"/>
      <c r="AA56">
        <f>17/11</f>
        <v>1.5454545454545454</v>
      </c>
      <c r="AL56">
        <f>42/12</f>
        <v>3.5</v>
      </c>
    </row>
    <row r="57" spans="1:54">
      <c r="T57">
        <v>1.5</v>
      </c>
      <c r="U57">
        <v>1.5</v>
      </c>
      <c r="V57">
        <v>1.5</v>
      </c>
      <c r="W57">
        <v>1.5</v>
      </c>
      <c r="X57">
        <v>1.5</v>
      </c>
      <c r="Y57">
        <v>1.5</v>
      </c>
      <c r="Z57">
        <v>1.5</v>
      </c>
      <c r="AA57">
        <v>1.5</v>
      </c>
      <c r="AB57">
        <v>1.5</v>
      </c>
      <c r="AC57">
        <v>1.5</v>
      </c>
      <c r="AD57">
        <v>1.5</v>
      </c>
      <c r="AE57">
        <v>1.5</v>
      </c>
      <c r="AF57">
        <v>1.5</v>
      </c>
      <c r="AG57">
        <v>1.5</v>
      </c>
      <c r="AH57">
        <v>1.5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  <c r="AP57">
        <v>3.5</v>
      </c>
      <c r="AQ57">
        <v>3.5</v>
      </c>
      <c r="AR57">
        <v>3.5</v>
      </c>
      <c r="AS57">
        <v>3.5</v>
      </c>
      <c r="AT57">
        <v>3.5</v>
      </c>
      <c r="AU57">
        <v>3.5</v>
      </c>
      <c r="AV57">
        <v>3.5</v>
      </c>
      <c r="AW57">
        <v>3.5</v>
      </c>
      <c r="AX57">
        <v>3.5</v>
      </c>
    </row>
    <row r="58" spans="1:54">
      <c r="V58">
        <v>17</v>
      </c>
      <c r="W58">
        <v>17</v>
      </c>
      <c r="X58">
        <v>17</v>
      </c>
      <c r="Y58">
        <v>26</v>
      </c>
      <c r="Z58">
        <v>26</v>
      </c>
      <c r="AA58">
        <v>26</v>
      </c>
      <c r="AB58">
        <v>26</v>
      </c>
      <c r="AC58">
        <v>26</v>
      </c>
      <c r="AD58">
        <v>26</v>
      </c>
      <c r="AE58">
        <v>26</v>
      </c>
      <c r="AF58">
        <v>26</v>
      </c>
      <c r="AG58">
        <v>26</v>
      </c>
      <c r="AH58">
        <v>26</v>
      </c>
      <c r="AI58">
        <v>17</v>
      </c>
      <c r="AJ58">
        <v>17</v>
      </c>
      <c r="AK58">
        <v>17</v>
      </c>
      <c r="AL58">
        <v>17</v>
      </c>
      <c r="AM58">
        <v>17</v>
      </c>
      <c r="AN58">
        <v>17</v>
      </c>
      <c r="AO58">
        <v>17</v>
      </c>
      <c r="AP58">
        <v>26</v>
      </c>
      <c r="AQ58">
        <v>26</v>
      </c>
      <c r="AR58">
        <v>26</v>
      </c>
      <c r="AS58">
        <v>26</v>
      </c>
      <c r="AT58">
        <v>26</v>
      </c>
      <c r="AU58">
        <v>26</v>
      </c>
      <c r="AV58">
        <v>26</v>
      </c>
      <c r="AW58">
        <v>26</v>
      </c>
      <c r="AX58">
        <v>26</v>
      </c>
      <c r="AY58">
        <v>17</v>
      </c>
      <c r="AZ58">
        <v>17</v>
      </c>
      <c r="BA58">
        <v>17</v>
      </c>
      <c r="BB58">
        <v>17</v>
      </c>
    </row>
    <row r="59" spans="1:54" ht="15.75" thickBot="1">
      <c r="AN59" s="40"/>
      <c r="AO59" s="40"/>
      <c r="AP59" s="40"/>
      <c r="AQ59" s="40"/>
      <c r="AR59" s="40"/>
      <c r="AS59" s="40"/>
      <c r="AT59" s="40"/>
      <c r="AU59" s="40"/>
      <c r="AV59" s="40"/>
    </row>
    <row r="61" spans="1:54">
      <c r="Y61">
        <f>17*1.5</f>
        <v>25.5</v>
      </c>
    </row>
    <row r="62" spans="1:54">
      <c r="AV62">
        <f>2*15*9</f>
        <v>270</v>
      </c>
    </row>
  </sheetData>
  <mergeCells count="2">
    <mergeCell ref="AG25:AU25"/>
    <mergeCell ref="AV25:BA25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Seasonality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2023-06-15T08:16:15Z</dcterms:modified>
</cp:coreProperties>
</file>