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\BBB\BBB Window\Kenneth Cole\Gotham Texture\Commitment Sheet\"/>
    </mc:Choice>
  </mc:AlternateContent>
  <bookViews>
    <workbookView xWindow="480" yWindow="135" windowWidth="19425" windowHeight="9210" tabRatio="705"/>
  </bookViews>
  <sheets>
    <sheet name="BBB quote with units" sheetId="14" r:id="rId1"/>
    <sheet name="Units" sheetId="15" r:id="rId2"/>
    <sheet name="Longda price" sheetId="16" r:id="rId3"/>
    <sheet name="longda 07222019" sheetId="17" r:id="rId4"/>
  </sheets>
  <externalReferences>
    <externalReference r:id="rId5"/>
    <externalReference r:id="rId6"/>
  </externalReferences>
  <definedNames>
    <definedName name="PORT_IFF">[1]a!$A$10:$B$35</definedName>
    <definedName name="YN">'[2]Page 1 Sales and Forecast'!$AA$2:$AA$3</definedName>
  </definedNames>
  <calcPr calcId="152511" concurrentCalc="0"/>
</workbook>
</file>

<file path=xl/calcChain.xml><?xml version="1.0" encoding="utf-8"?>
<calcChain xmlns="http://schemas.openxmlformats.org/spreadsheetml/2006/main">
  <c r="G32" i="15" l="1"/>
  <c r="H32" i="15"/>
  <c r="I32" i="15"/>
  <c r="J32" i="15"/>
  <c r="K32" i="15"/>
  <c r="I34" i="15"/>
  <c r="K33" i="15"/>
  <c r="O4" i="15"/>
  <c r="AK13" i="14"/>
  <c r="P4" i="15"/>
  <c r="L4" i="15"/>
  <c r="L8" i="15"/>
  <c r="L12" i="15"/>
  <c r="L16" i="15"/>
  <c r="L20" i="15"/>
  <c r="L24" i="15"/>
  <c r="L29" i="15"/>
  <c r="Q4" i="15"/>
  <c r="AL13" i="14"/>
  <c r="AM13" i="14"/>
  <c r="O5" i="15"/>
  <c r="AK14" i="14"/>
  <c r="P5" i="15"/>
  <c r="L5" i="15"/>
  <c r="L9" i="15"/>
  <c r="L13" i="15"/>
  <c r="L17" i="15"/>
  <c r="L21" i="15"/>
  <c r="L25" i="15"/>
  <c r="L30" i="15"/>
  <c r="Q5" i="15"/>
  <c r="AL14" i="14"/>
  <c r="AM14" i="14"/>
  <c r="O6" i="15"/>
  <c r="AK15" i="14"/>
  <c r="P6" i="15"/>
  <c r="L6" i="15"/>
  <c r="L10" i="15"/>
  <c r="L14" i="15"/>
  <c r="L18" i="15"/>
  <c r="L22" i="15"/>
  <c r="L26" i="15"/>
  <c r="L31" i="15"/>
  <c r="Q6" i="15"/>
  <c r="AL15" i="14"/>
  <c r="AM15" i="14"/>
  <c r="O7" i="15"/>
  <c r="AK16" i="14"/>
  <c r="P7" i="15"/>
  <c r="L7" i="15"/>
  <c r="L11" i="15"/>
  <c r="L15" i="15"/>
  <c r="L19" i="15"/>
  <c r="L23" i="15"/>
  <c r="L27" i="15"/>
  <c r="Q7" i="15"/>
  <c r="AL16" i="14"/>
  <c r="AM16" i="14"/>
  <c r="AM17" i="14"/>
  <c r="AB13" i="14"/>
  <c r="Y13" i="14"/>
  <c r="X13" i="14"/>
  <c r="AC13" i="14"/>
  <c r="V13" i="14"/>
  <c r="P13" i="14"/>
  <c r="Q13" i="14"/>
  <c r="S13" i="14"/>
  <c r="W13" i="14"/>
  <c r="AD13" i="14"/>
  <c r="AN13" i="14"/>
  <c r="AB14" i="14"/>
  <c r="Y14" i="14"/>
  <c r="X14" i="14"/>
  <c r="AC14" i="14"/>
  <c r="V14" i="14"/>
  <c r="P14" i="14"/>
  <c r="Q14" i="14"/>
  <c r="S14" i="14"/>
  <c r="W14" i="14"/>
  <c r="AD14" i="14"/>
  <c r="AN14" i="14"/>
  <c r="AB15" i="14"/>
  <c r="Y15" i="14"/>
  <c r="X15" i="14"/>
  <c r="AC15" i="14"/>
  <c r="V15" i="14"/>
  <c r="P15" i="14"/>
  <c r="Q15" i="14"/>
  <c r="S15" i="14"/>
  <c r="W15" i="14"/>
  <c r="AD15" i="14"/>
  <c r="AN15" i="14"/>
  <c r="AB16" i="14"/>
  <c r="Y16" i="14"/>
  <c r="X16" i="14"/>
  <c r="AC16" i="14"/>
  <c r="V16" i="14"/>
  <c r="P16" i="14"/>
  <c r="Q16" i="14"/>
  <c r="S16" i="14"/>
  <c r="W16" i="14"/>
  <c r="AD16" i="14"/>
  <c r="AN16" i="14"/>
  <c r="AN17" i="14"/>
  <c r="AP17" i="14"/>
  <c r="AK22" i="14"/>
  <c r="AL22" i="14"/>
  <c r="AM22" i="14"/>
  <c r="AK21" i="14"/>
  <c r="AL21" i="14"/>
  <c r="AM21" i="14"/>
  <c r="AK20" i="14"/>
  <c r="AL20" i="14"/>
  <c r="AM20" i="14"/>
  <c r="AK19" i="14"/>
  <c r="AL19" i="14"/>
  <c r="AM19" i="14"/>
  <c r="I12" i="16"/>
  <c r="I11" i="16"/>
  <c r="I10" i="16"/>
  <c r="I9" i="16"/>
  <c r="V19" i="14"/>
  <c r="P19" i="14"/>
  <c r="Q19" i="14"/>
  <c r="S19" i="14"/>
  <c r="V20" i="14"/>
  <c r="P20" i="14"/>
  <c r="Q20" i="14"/>
  <c r="S20" i="14"/>
  <c r="W20" i="14"/>
  <c r="X20" i="14"/>
  <c r="Y20" i="14"/>
  <c r="AB20" i="14"/>
  <c r="AH20" i="14"/>
  <c r="AJ20" i="14"/>
  <c r="V21" i="14"/>
  <c r="P21" i="14"/>
  <c r="Q21" i="14"/>
  <c r="S21" i="14"/>
  <c r="X21" i="14"/>
  <c r="Y21" i="14"/>
  <c r="AB21" i="14"/>
  <c r="AH21" i="14"/>
  <c r="AJ21" i="14"/>
  <c r="V22" i="14"/>
  <c r="P22" i="14"/>
  <c r="Q22" i="14"/>
  <c r="S22" i="14"/>
  <c r="X22" i="14"/>
  <c r="Y22" i="14"/>
  <c r="AB22" i="14"/>
  <c r="AH22" i="14"/>
  <c r="AJ22" i="14"/>
  <c r="R5" i="15"/>
  <c r="R6" i="15"/>
  <c r="R7" i="15"/>
  <c r="R4" i="15"/>
  <c r="N8" i="15"/>
  <c r="N12" i="15"/>
  <c r="N16" i="15"/>
  <c r="N20" i="15"/>
  <c r="N24" i="15"/>
  <c r="L28" i="15"/>
  <c r="N28" i="15"/>
  <c r="N4" i="15"/>
  <c r="M32" i="15"/>
  <c r="N31" i="15"/>
  <c r="N30" i="15"/>
  <c r="N29" i="15"/>
  <c r="N27" i="15"/>
  <c r="N26" i="15"/>
  <c r="N25" i="15"/>
  <c r="N23" i="15"/>
  <c r="N22" i="15"/>
  <c r="N21" i="15"/>
  <c r="N19" i="15"/>
  <c r="N18" i="15"/>
  <c r="N17" i="15"/>
  <c r="N15" i="15"/>
  <c r="N14" i="15"/>
  <c r="N13" i="15"/>
  <c r="N11" i="15"/>
  <c r="N10" i="15"/>
  <c r="N9" i="15"/>
  <c r="N7" i="15"/>
  <c r="N6" i="15"/>
  <c r="N5" i="15"/>
  <c r="AH16" i="14"/>
  <c r="AJ16" i="14"/>
  <c r="AH15" i="14"/>
  <c r="AJ15" i="14"/>
  <c r="AH14" i="14"/>
  <c r="AJ14" i="14"/>
  <c r="AH13" i="14"/>
  <c r="AJ13" i="14"/>
  <c r="D7" i="14"/>
  <c r="AC21" i="14"/>
  <c r="W22" i="14"/>
  <c r="AC22" i="14"/>
  <c r="W21" i="14"/>
  <c r="AC20" i="14"/>
  <c r="AD20" i="14"/>
  <c r="AN20" i="14"/>
  <c r="W19" i="14"/>
  <c r="AB19" i="14"/>
  <c r="Y19" i="14"/>
  <c r="AH19" i="14"/>
  <c r="AJ19" i="14"/>
  <c r="X19" i="14"/>
  <c r="N32" i="15"/>
  <c r="AD22" i="14"/>
  <c r="AN22" i="14"/>
  <c r="AE20" i="14"/>
  <c r="AD21" i="14"/>
  <c r="AN21" i="14"/>
  <c r="AC19" i="14"/>
  <c r="AD19" i="14"/>
  <c r="AN19" i="14"/>
  <c r="AM23" i="14"/>
  <c r="AE16" i="14"/>
  <c r="AN24" i="14"/>
  <c r="AE22" i="14"/>
  <c r="AE13" i="14"/>
  <c r="AO17" i="14"/>
  <c r="AE21" i="14"/>
  <c r="AE14" i="14"/>
  <c r="AN23" i="14"/>
  <c r="AO23" i="14"/>
  <c r="AE19" i="14"/>
  <c r="AE15" i="14"/>
  <c r="AM27" i="14"/>
  <c r="AP23" i="14"/>
  <c r="AP24" i="14"/>
</calcChain>
</file>

<file path=xl/sharedStrings.xml><?xml version="1.0" encoding="utf-8"?>
<sst xmlns="http://schemas.openxmlformats.org/spreadsheetml/2006/main" count="468" uniqueCount="253">
  <si>
    <t>JLA HOME Price Quote Sheet</t>
  </si>
  <si>
    <t xml:space="preserve"> </t>
  </si>
  <si>
    <t>Customer Name</t>
  </si>
  <si>
    <t>BBB</t>
  </si>
  <si>
    <t>Fashion Bedding Program Size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</si>
  <si>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</si>
  <si>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</si>
  <si>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</si>
  <si>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</si>
  <si>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</si>
  <si>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</si>
  <si>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</si>
  <si>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</si>
  <si>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JLA Division</t>
  </si>
  <si>
    <t>Window</t>
  </si>
  <si>
    <t>Other Division Program Size</t>
  </si>
  <si>
    <t>Non-Replenishment</t>
  </si>
  <si>
    <t>Rollout/Replenishment</t>
  </si>
  <si>
    <t>FOB CA Price Quote</t>
  </si>
  <si>
    <t>FOB GA Price Quote</t>
  </si>
  <si>
    <t>FOB CA/GA Price Quote</t>
  </si>
  <si>
    <t>FOB POE Price Quote</t>
  </si>
  <si>
    <t>FOB China Price Quote</t>
  </si>
  <si>
    <t>Program Name (Keyword)</t>
  </si>
  <si>
    <t>Gothem Texture</t>
  </si>
  <si>
    <t>Order Type</t>
  </si>
  <si>
    <t>DA%</t>
  </si>
  <si>
    <t xml:space="preserve">rebate% </t>
  </si>
  <si>
    <t>Direct Import</t>
  </si>
  <si>
    <t>Domestic: Port</t>
  </si>
  <si>
    <t>Domestic: Warehouse</t>
  </si>
  <si>
    <t>Drop-Ship</t>
  </si>
  <si>
    <t>China Production Team</t>
  </si>
  <si>
    <t>BANG-4</t>
  </si>
  <si>
    <t>Order Process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</si>
  <si>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</si>
  <si>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</si>
  <si>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</si>
  <si>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</si>
  <si>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</si>
  <si>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</si>
  <si>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</si>
  <si>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</si>
  <si>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 xml:space="preserve">Program Commit Date </t>
  </si>
  <si>
    <t>Ship To Location</t>
  </si>
  <si>
    <t>Fashion Bedding</t>
  </si>
  <si>
    <t>Youth Bedding</t>
  </si>
  <si>
    <t>Basic Bedding</t>
  </si>
  <si>
    <t>Blanket</t>
  </si>
  <si>
    <t>Sheets/Towels</t>
  </si>
  <si>
    <t>Bath</t>
  </si>
  <si>
    <t>Pets</t>
  </si>
  <si>
    <t>Dec Pillow</t>
  </si>
  <si>
    <t>Rug</t>
  </si>
  <si>
    <t>Wall Art</t>
  </si>
  <si>
    <t>Apparel</t>
  </si>
  <si>
    <t>Fabric Bedding</t>
  </si>
  <si>
    <t>Store count</t>
  </si>
  <si>
    <t>Est. Sales Total</t>
  </si>
  <si>
    <t>Program Update Date</t>
  </si>
  <si>
    <t>BO-1</t>
  </si>
  <si>
    <t>BO-2</t>
  </si>
  <si>
    <t>BO-3</t>
  </si>
  <si>
    <t>BO-4</t>
  </si>
  <si>
    <t>BOX-1</t>
  </si>
  <si>
    <t>BOX-2</t>
  </si>
  <si>
    <t>BOX-3</t>
  </si>
  <si>
    <t>BOX-4</t>
  </si>
  <si>
    <t>BOX-5</t>
  </si>
  <si>
    <t>BANG-1</t>
  </si>
  <si>
    <t>BANG-2</t>
  </si>
  <si>
    <t>BASIC-1</t>
  </si>
  <si>
    <t>BASIC-2</t>
  </si>
  <si>
    <t>BASIC-3</t>
  </si>
  <si>
    <t>Pattern name</t>
  </si>
  <si>
    <t>Item Description</t>
  </si>
  <si>
    <t xml:space="preserve">Fabrication </t>
  </si>
  <si>
    <t>Size / Spec.</t>
  </si>
  <si>
    <t>Color</t>
  </si>
  <si>
    <t>Item #</t>
  </si>
  <si>
    <t xml:space="preserve">upc </t>
  </si>
  <si>
    <t>China rmb cost</t>
  </si>
  <si>
    <t>Exchange Rate</t>
  </si>
  <si>
    <t>F.O.B Cost $</t>
  </si>
  <si>
    <t xml:space="preserve">Feight </t>
  </si>
  <si>
    <t>duty</t>
  </si>
  <si>
    <t>LDP Cost $</t>
  </si>
  <si>
    <t>Load (AD,DA, Agent fee, Commission, Storage...)</t>
  </si>
  <si>
    <t>Total load $</t>
  </si>
  <si>
    <t>LDP Cost  with load $</t>
  </si>
  <si>
    <t>JLA LDP MU funded</t>
  </si>
  <si>
    <t>JLA LDP price quote  with 10% OOD</t>
  </si>
  <si>
    <t>BBB special load</t>
  </si>
  <si>
    <t>total BBB invoice</t>
  </si>
  <si>
    <t>Suggest retail price based on funded</t>
  </si>
  <si>
    <t>mark up</t>
  </si>
  <si>
    <t xml:space="preserve">Carton size </t>
  </si>
  <si>
    <t>Total units per carton</t>
  </si>
  <si>
    <t>Weight</t>
    <phoneticPr fontId="0" type="noConversion"/>
  </si>
  <si>
    <t>Cubic Meter/ per item</t>
  </si>
  <si>
    <t>Total units per 40' Cnt</t>
  </si>
  <si>
    <t>Freight cost per 40'</t>
  </si>
  <si>
    <t>Freight cost per item $</t>
  </si>
  <si>
    <t>HS number</t>
  </si>
  <si>
    <t>Duty rate</t>
  </si>
  <si>
    <t>Duty cost per item$</t>
  </si>
  <si>
    <t>Royal+AD%</t>
  </si>
  <si>
    <t>4% warehouse charges</t>
  </si>
  <si>
    <t>L (cm)</t>
  </si>
  <si>
    <t>W (cm)</t>
  </si>
  <si>
    <t xml:space="preserve"> H (cm)</t>
  </si>
  <si>
    <t>Retail MU</t>
  </si>
  <si>
    <t>Gotham Texture</t>
  </si>
  <si>
    <t>AKA Liliana textured panel, 100% cotton lining, weighted corner, grommet top,  bottom hem has blind stitches</t>
  </si>
  <si>
    <t xml:space="preserve">face 100% polyester, with 100% cotton  lining,  </t>
  </si>
  <si>
    <t>6303.92.2010</t>
  </si>
  <si>
    <t>52x63,8 grommets,</t>
  </si>
  <si>
    <t>52x84,8 grommets,</t>
  </si>
  <si>
    <t>6303.92.2011</t>
  </si>
  <si>
    <t>52x95,8 grommets,</t>
  </si>
  <si>
    <t>6303.92.2012</t>
  </si>
  <si>
    <t>52x108,8 grommets,</t>
  </si>
  <si>
    <t>6303.92.2013</t>
  </si>
  <si>
    <t>52x63"</t>
  </si>
  <si>
    <t>52x84"</t>
  </si>
  <si>
    <t>52x95"</t>
  </si>
  <si>
    <t>52x108"</t>
  </si>
  <si>
    <t>ood%</t>
  </si>
  <si>
    <t>Size</t>
  </si>
  <si>
    <t>Si'an current production price</t>
  </si>
  <si>
    <t xml:space="preserve">  textured panel, 100% cotton lining, weighted corner, grommet top,  bottom hem has blind stitches</t>
  </si>
  <si>
    <t xml:space="preserve">Current price </t>
  </si>
  <si>
    <t>Store</t>
  </si>
  <si>
    <t>Ecom</t>
  </si>
  <si>
    <t>appointed packaging cost</t>
  </si>
  <si>
    <t>牛肚布260gsm+30s*30/78*65</t>
  </si>
  <si>
    <t>solid</t>
  </si>
  <si>
    <t> Grommet</t>
  </si>
  <si>
    <t>8 Grommet 上4" 下3" sh:1.25"</t>
  </si>
  <si>
    <t>52*63"</t>
  </si>
  <si>
    <t>$7.61</t>
  </si>
  <si>
    <t>牛肚布220gsm+30s*30/78*65</t>
  </si>
  <si>
    <t>$7.51</t>
  </si>
  <si>
    <t>52*84"</t>
  </si>
  <si>
    <t>$8.81</t>
  </si>
  <si>
    <t>$8.66</t>
  </si>
  <si>
    <t>52*95"</t>
  </si>
  <si>
    <t>$9.61</t>
  </si>
  <si>
    <t>$9.43</t>
  </si>
  <si>
    <t>52*108"</t>
  </si>
  <si>
    <t>$10.41</t>
  </si>
  <si>
    <t>$10.20</t>
  </si>
  <si>
    <t>factory own packaging cost</t>
  </si>
  <si>
    <t>$6.46</t>
  </si>
  <si>
    <t>$7.63</t>
  </si>
  <si>
    <t>$8.43</t>
  </si>
  <si>
    <t>$9.23</t>
  </si>
  <si>
    <t>Gotham with  Nominated supplier</t>
  </si>
  <si>
    <t>Pattern</t>
  </si>
  <si>
    <t>JLA SKU#</t>
  </si>
  <si>
    <t>BBB SKU#</t>
  </si>
  <si>
    <t>store count</t>
  </si>
  <si>
    <t>BB40-1299</t>
  </si>
  <si>
    <t>42993681</t>
  </si>
  <si>
    <t>White</t>
  </si>
  <si>
    <t>BB40-1213</t>
  </si>
  <si>
    <t>42993711</t>
  </si>
  <si>
    <t>BB40-1215</t>
  </si>
  <si>
    <t>42993827</t>
  </si>
  <si>
    <t>BB40-1302</t>
  </si>
  <si>
    <t>42993858</t>
  </si>
  <si>
    <t>BB40-946</t>
  </si>
  <si>
    <t>41777671</t>
  </si>
  <si>
    <t>Chalk</t>
  </si>
  <si>
    <t>BB40-953</t>
  </si>
  <si>
    <t>41777657</t>
  </si>
  <si>
    <t>BB40-960</t>
  </si>
  <si>
    <t>41777664</t>
  </si>
  <si>
    <t>BB40-967</t>
  </si>
  <si>
    <t>41777688</t>
  </si>
  <si>
    <t>BB40-949</t>
  </si>
  <si>
    <t>41777794</t>
  </si>
  <si>
    <t>Midnight</t>
  </si>
  <si>
    <t>BB40-956</t>
  </si>
  <si>
    <t>41777770</t>
  </si>
  <si>
    <t>BB40-963</t>
  </si>
  <si>
    <t>41777787</t>
  </si>
  <si>
    <t>BB40-970</t>
  </si>
  <si>
    <t>41777800</t>
  </si>
  <si>
    <t>BB40-948</t>
  </si>
  <si>
    <t>41777756</t>
  </si>
  <si>
    <t>Graphite</t>
  </si>
  <si>
    <t>BB40-955</t>
  </si>
  <si>
    <t>41777732</t>
  </si>
  <si>
    <t>BB40-962</t>
  </si>
  <si>
    <t>41777749</t>
  </si>
  <si>
    <t>BB40-969</t>
  </si>
  <si>
    <t>41777763</t>
  </si>
  <si>
    <t>BB40-1301</t>
  </si>
  <si>
    <t>42993704</t>
  </si>
  <si>
    <t>Azure Blue</t>
  </si>
  <si>
    <t>BB40-1279</t>
  </si>
  <si>
    <t>42993735</t>
  </si>
  <si>
    <t>BB40-1280</t>
  </si>
  <si>
    <t>42993841</t>
  </si>
  <si>
    <t>BB40-1304</t>
  </si>
  <si>
    <t>42993872</t>
  </si>
  <si>
    <t>BB40-947</t>
  </si>
  <si>
    <t>41777718</t>
  </si>
  <si>
    <t>Hemp</t>
  </si>
  <si>
    <t>BB40-954</t>
  </si>
  <si>
    <t>41777695</t>
  </si>
  <si>
    <t>BB40-961</t>
  </si>
  <si>
    <t>41777701</t>
  </si>
  <si>
    <t>BB40-968</t>
  </si>
  <si>
    <t>41777725</t>
  </si>
  <si>
    <t>BB40-2097</t>
  </si>
  <si>
    <t>46351630</t>
  </si>
  <si>
    <t>Mocha</t>
  </si>
  <si>
    <t>BB40-2098</t>
  </si>
  <si>
    <t>46351647</t>
  </si>
  <si>
    <t>BB40-2099</t>
  </si>
  <si>
    <t>46351654</t>
  </si>
  <si>
    <t>BB40-2100</t>
  </si>
  <si>
    <t>46351661</t>
  </si>
  <si>
    <t>Total</t>
  </si>
  <si>
    <t>Gotham new prices with Nominated packaging supplier</t>
  </si>
  <si>
    <t>Future incoming(JLA avail date)</t>
  </si>
  <si>
    <t>Transit units</t>
  </si>
  <si>
    <t>Factory finished packaging units</t>
  </si>
  <si>
    <t>JLA avail 7/2</t>
  </si>
  <si>
    <t>7/28 (PO# BB-190541)</t>
    <phoneticPr fontId="8" type="noConversion"/>
  </si>
  <si>
    <t>8/18 (PO# BB-190604)</t>
    <phoneticPr fontId="8" type="noConversion"/>
  </si>
  <si>
    <t>9/1 (PO# BB-190618)</t>
  </si>
  <si>
    <t>9/22 (PO# BB-190621)</t>
  </si>
  <si>
    <t>Fabric order</t>
  </si>
  <si>
    <t>Midnight</t>
    <phoneticPr fontId="8" type="noConversion"/>
  </si>
  <si>
    <t>Azure Blue</t>
    <phoneticPr fontId="8" type="noConversion"/>
  </si>
  <si>
    <t>Plastic bags have been orderd from nominated supplier,other accessories can be purchased from  non nominated supplier</t>
    <phoneticPr fontId="8" type="noConversion"/>
  </si>
  <si>
    <t>Testing order for Longda</t>
    <phoneticPr fontId="8" type="noConversion"/>
  </si>
  <si>
    <t>Current JLA Inventory</t>
  </si>
  <si>
    <t>Total factory packaging units</t>
  </si>
  <si>
    <t>3 POs</t>
  </si>
  <si>
    <t>Incoming inventory by Oct 19</t>
  </si>
  <si>
    <t>Total sales</t>
  </si>
  <si>
    <t>Total costs</t>
  </si>
  <si>
    <t>Long da</t>
  </si>
  <si>
    <t>Si An</t>
  </si>
  <si>
    <t>Si An available order price (bag has been ordered by nominated supplier)</t>
  </si>
  <si>
    <t>exchange rate: 7.75</t>
  </si>
  <si>
    <t>date: 2019-7-22</t>
  </si>
  <si>
    <t>UCCPM prices</t>
  </si>
  <si>
    <t>effective 07022019</t>
    <phoneticPr fontId="6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</si>
</sst>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&quot;$&quot;#,##0.00_);\(&quot;$&quot;#,##0.00\)"/>
    <numFmt numFmtId="177" formatCode="_(&quot;$&quot;* #,##0.00_);_(&quot;$&quot;* \(#,##0.00\);_(&quot;$&quot;* &quot;-&quot;??_);_(@_)"/>
    <numFmt numFmtId="178" formatCode="&quot;$&quot;#,##0.00"/>
    <numFmt numFmtId="179" formatCode="0.0%"/>
    <numFmt numFmtId="180" formatCode="0.00_);[Red]\(0.00\)"/>
    <numFmt numFmtId="181" formatCode="000000"/>
    <numFmt numFmtId="182" formatCode="0_ "/>
    <numFmt numFmtId="183" formatCode="0.0000"/>
    <numFmt numFmtId="184" formatCode="_ &quot;￥&quot;* #,##0.00_ ;_ &quot;￥&quot;* \-#,##0.00_ ;_ &quot;￥&quot;* &quot;-&quot;??_ ;_ @_ "/>
    <numFmt numFmtId="185" formatCode="0.00_)"/>
    <numFmt numFmtId="186" formatCode="[$-409]mmm\-yy;@"/>
    <numFmt numFmtId="187" formatCode="m/d;@"/>
  </numFmts>
  <fonts count="70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b/>
      <sz val="1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sz val="10"/>
      <color indexed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indexed="9"/>
      <name val="Calibri"/>
      <family val="2"/>
    </font>
    <font>
      <sz val="10"/>
      <color indexed="10"/>
      <name val="Calibri"/>
      <family val="2"/>
    </font>
    <font>
      <b/>
      <sz val="8.5"/>
      <name val="Calibri"/>
      <family val="2"/>
    </font>
    <font>
      <b/>
      <sz val="11"/>
      <color indexed="12"/>
      <name val="Calibri"/>
      <family val="2"/>
    </font>
    <font>
      <b/>
      <sz val="11"/>
      <color indexed="8"/>
      <name val="Calibri"/>
      <family val="2"/>
      <charset val="134"/>
    </font>
    <font>
      <sz val="9"/>
      <color indexed="10"/>
      <name val="Calibri"/>
      <family val="2"/>
    </font>
    <font>
      <sz val="9"/>
      <color indexed="12"/>
      <name val="Calibri"/>
      <family val="2"/>
    </font>
    <font>
      <sz val="11"/>
      <color indexed="8"/>
      <name val="Calibri"/>
      <family val="2"/>
      <charset val="134"/>
    </font>
    <font>
      <b/>
      <sz val="9"/>
      <color indexed="10"/>
      <name val="Calibri"/>
      <family val="2"/>
    </font>
    <font>
      <b/>
      <sz val="9"/>
      <name val="Calibri"/>
      <family val="2"/>
    </font>
    <font>
      <b/>
      <sz val="9"/>
      <color indexed="12"/>
      <name val="Calibri"/>
      <family val="2"/>
    </font>
    <font>
      <sz val="8.5"/>
      <color indexed="12"/>
      <name val="Arial"/>
      <family val="2"/>
    </font>
    <font>
      <b/>
      <sz val="9"/>
      <color indexed="10"/>
      <name val="Calibri"/>
      <family val="2"/>
      <charset val="134"/>
    </font>
    <font>
      <b/>
      <sz val="9"/>
      <color rgb="FFFF0000"/>
      <name val="Calibri"/>
      <family val="2"/>
    </font>
    <font>
      <sz val="11"/>
      <color rgb="FFFF0000"/>
      <name val="宋体"/>
      <family val="2"/>
      <charset val="134"/>
      <scheme val="minor"/>
    </font>
    <font>
      <sz val="9"/>
      <color rgb="FFFF0000"/>
      <name val="Calibri"/>
      <family val="2"/>
      <charset val="134"/>
    </font>
    <font>
      <b/>
      <sz val="8"/>
      <name val="Arial"/>
      <family val="2"/>
    </font>
    <font>
      <sz val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9"/>
      <name val="宋体"/>
      <family val="3"/>
      <charset val="134"/>
    </font>
    <font>
      <sz val="7"/>
      <name val="Small Fonts"/>
      <family val="2"/>
    </font>
    <font>
      <b/>
      <i/>
      <sz val="16"/>
      <name val="Helv"/>
      <family val="2"/>
    </font>
    <font>
      <sz val="11"/>
      <color indexed="8"/>
      <name val="Calibri"/>
      <family val="2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1"/>
      <color rgb="FFFF0000"/>
      <name val="Calibri"/>
      <family val="2"/>
      <charset val="134"/>
    </font>
    <font>
      <b/>
      <sz val="9"/>
      <color rgb="FFFF0000"/>
      <name val="Calibri"/>
      <family val="2"/>
      <charset val="134"/>
    </font>
    <font>
      <sz val="9"/>
      <color rgb="FF000000"/>
      <name val="宋体"/>
      <family val="3"/>
      <charset val="134"/>
    </font>
    <font>
      <b/>
      <sz val="8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宋体"/>
      <family val="2"/>
      <charset val="134"/>
      <scheme val="minor"/>
    </font>
    <font>
      <sz val="10"/>
      <color rgb="FFFF0000"/>
      <name val="宋体"/>
      <family val="2"/>
      <charset val="134"/>
      <scheme val="minor"/>
    </font>
    <font>
      <sz val="11"/>
      <color rgb="FFFF0000"/>
      <name val="宋体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theme="1"/>
      <name val="宋体"/>
      <family val="2"/>
      <scheme val="minor"/>
    </font>
    <font>
      <sz val="1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宋体"/>
      <family val="2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FDE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2">
    <xf numFmtId="0" fontId="0" fillId="0" borderId="0">
      <alignment vertical="center"/>
    </xf>
    <xf numFmtId="9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84" fontId="16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9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38" fontId="26" fillId="21" borderId="0" applyNumberFormat="0" applyBorder="0" applyAlignment="0" applyProtection="0"/>
    <xf numFmtId="10" fontId="26" fillId="22" borderId="5" applyNumberFormat="0" applyBorder="0" applyAlignment="0" applyProtection="0"/>
    <xf numFmtId="37" fontId="33" fillId="0" borderId="0"/>
    <xf numFmtId="185" fontId="34" fillId="0" borderId="0"/>
    <xf numFmtId="0" fontId="1" fillId="0" borderId="0"/>
    <xf numFmtId="10" fontId="1" fillId="0" borderId="0" applyFont="0" applyFill="0" applyBorder="0" applyAlignment="0" applyProtection="0"/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5" fillId="0" borderId="0"/>
    <xf numFmtId="0" fontId="38" fillId="0" borderId="0"/>
    <xf numFmtId="0" fontId="31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27" borderId="19" applyNumberFormat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35" fillId="28" borderId="21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29" borderId="15" applyNumberFormat="0" applyAlignment="0" applyProtection="0">
      <alignment vertical="center"/>
    </xf>
    <xf numFmtId="0" fontId="48" fillId="12" borderId="15" applyNumberFormat="0" applyAlignment="0" applyProtection="0">
      <alignment vertical="center"/>
    </xf>
    <xf numFmtId="0" fontId="49" fillId="29" borderId="22" applyNumberFormat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177" fontId="52" fillId="0" borderId="0" applyFont="0" applyFill="0" applyBorder="0" applyAlignment="0" applyProtection="0"/>
    <xf numFmtId="0" fontId="52" fillId="0" borderId="0"/>
    <xf numFmtId="186" fontId="57" fillId="0" borderId="0"/>
  </cellStyleXfs>
  <cellXfs count="188">
    <xf numFmtId="0" fontId="0" fillId="0" borderId="0" xfId="0">
      <alignment vertical="center"/>
    </xf>
    <xf numFmtId="0" fontId="3" fillId="0" borderId="0" xfId="2" applyFont="1" applyAlignment="1" applyProtection="1">
      <alignment horizontal="left"/>
      <protection locked="0"/>
    </xf>
    <xf numFmtId="178" fontId="4" fillId="0" borderId="0" xfId="2" applyNumberFormat="1" applyFont="1" applyAlignment="1" applyProtection="1">
      <alignment horizontal="left"/>
      <protection locked="0"/>
    </xf>
    <xf numFmtId="0" fontId="5" fillId="0" borderId="0" xfId="2" applyFont="1" applyAlignment="1" applyProtection="1">
      <alignment horizontal="left"/>
      <protection locked="0"/>
    </xf>
    <xf numFmtId="0" fontId="6" fillId="0" borderId="0" xfId="2" applyFont="1" applyAlignment="1" applyProtection="1">
      <alignment horizontal="left"/>
      <protection locked="0"/>
    </xf>
    <xf numFmtId="0" fontId="6" fillId="2" borderId="0" xfId="2" applyFont="1" applyFill="1" applyAlignment="1" applyProtection="1">
      <alignment horizontal="left"/>
      <protection locked="0"/>
    </xf>
    <xf numFmtId="0" fontId="6" fillId="0" borderId="0" xfId="2" applyFont="1" applyFill="1" applyAlignment="1" applyProtection="1">
      <alignment horizontal="left"/>
      <protection locked="0"/>
    </xf>
    <xf numFmtId="0" fontId="3" fillId="0" borderId="0" xfId="2" applyFont="1" applyAlignment="1" applyProtection="1">
      <alignment horizontal="center"/>
      <protection locked="0"/>
    </xf>
    <xf numFmtId="0" fontId="3" fillId="0" borderId="0" xfId="2" applyFont="1" applyFill="1" applyBorder="1" applyAlignment="1" applyProtection="1">
      <alignment horizontal="left"/>
      <protection locked="0"/>
    </xf>
    <xf numFmtId="178" fontId="3" fillId="0" borderId="0" xfId="2" applyNumberFormat="1" applyFont="1" applyAlignment="1" applyProtection="1">
      <alignment horizontal="left"/>
      <protection locked="0"/>
    </xf>
    <xf numFmtId="0" fontId="7" fillId="0" borderId="1" xfId="2" applyFont="1" applyBorder="1" applyAlignment="1" applyProtection="1">
      <alignment horizontal="left"/>
      <protection locked="0"/>
    </xf>
    <xf numFmtId="0" fontId="8" fillId="0" borderId="2" xfId="2" applyFont="1" applyBorder="1" applyAlignment="1" applyProtection="1">
      <alignment horizontal="left"/>
      <protection locked="0"/>
    </xf>
    <xf numFmtId="0" fontId="7" fillId="0" borderId="2" xfId="2" applyFont="1" applyBorder="1" applyAlignment="1" applyProtection="1">
      <protection locked="0"/>
    </xf>
    <xf numFmtId="0" fontId="8" fillId="0" borderId="3" xfId="2" applyFont="1" applyBorder="1" applyAlignment="1" applyProtection="1">
      <alignment horizontal="left"/>
      <protection locked="0"/>
    </xf>
    <xf numFmtId="178" fontId="6" fillId="0" borderId="0" xfId="2" applyNumberFormat="1" applyFont="1" applyAlignment="1" applyProtection="1">
      <alignment horizontal="left"/>
      <protection locked="0"/>
    </xf>
    <xf numFmtId="0" fontId="3" fillId="0" borderId="0" xfId="2" applyFont="1" applyBorder="1" applyAlignment="1" applyProtection="1">
      <alignment horizontal="center"/>
      <protection locked="0"/>
    </xf>
    <xf numFmtId="0" fontId="3" fillId="0" borderId="0" xfId="2" applyFont="1" applyBorder="1" applyAlignment="1" applyProtection="1">
      <alignment horizontal="center" vertical="center" wrapText="1"/>
      <protection locked="0"/>
    </xf>
    <xf numFmtId="0" fontId="3" fillId="0" borderId="0" xfId="2" applyFont="1" applyBorder="1" applyAlignment="1" applyProtection="1">
      <alignment horizontal="left"/>
      <protection locked="0"/>
    </xf>
    <xf numFmtId="9" fontId="3" fillId="0" borderId="0" xfId="2" applyNumberFormat="1" applyFont="1" applyBorder="1" applyAlignment="1" applyProtection="1">
      <alignment horizontal="center" wrapText="1"/>
      <protection locked="0"/>
    </xf>
    <xf numFmtId="0" fontId="9" fillId="0" borderId="0" xfId="2" applyFont="1" applyAlignment="1" applyProtection="1">
      <alignment horizontal="left"/>
      <protection locked="0"/>
    </xf>
    <xf numFmtId="0" fontId="9" fillId="0" borderId="0" xfId="2" applyFont="1" applyFill="1" applyBorder="1" applyAlignment="1" applyProtection="1">
      <alignment horizontal="left"/>
      <protection locked="0"/>
    </xf>
    <xf numFmtId="0" fontId="10" fillId="0" borderId="0" xfId="2" applyFont="1" applyFill="1" applyBorder="1" applyAlignment="1" applyProtection="1">
      <alignment horizontal="left"/>
      <protection locked="0"/>
    </xf>
    <xf numFmtId="0" fontId="7" fillId="0" borderId="4" xfId="2" applyFont="1" applyFill="1" applyBorder="1" applyAlignment="1" applyProtection="1">
      <alignment horizontal="left"/>
      <protection locked="0"/>
    </xf>
    <xf numFmtId="0" fontId="8" fillId="0" borderId="5" xfId="2" applyFont="1" applyFill="1" applyBorder="1" applyAlignment="1" applyProtection="1">
      <alignment horizontal="left"/>
      <protection locked="0"/>
    </xf>
    <xf numFmtId="0" fontId="7" fillId="0" borderId="5" xfId="2" applyFont="1" applyBorder="1" applyAlignment="1" applyProtection="1">
      <protection locked="0"/>
    </xf>
    <xf numFmtId="14" fontId="8" fillId="0" borderId="6" xfId="2" applyNumberFormat="1" applyFont="1" applyBorder="1" applyAlignment="1" applyProtection="1">
      <alignment horizontal="left"/>
      <protection locked="0"/>
    </xf>
    <xf numFmtId="0" fontId="6" fillId="0" borderId="0" xfId="2" applyFont="1" applyBorder="1" applyAlignment="1" applyProtection="1">
      <alignment horizontal="left"/>
      <protection locked="0"/>
    </xf>
    <xf numFmtId="0" fontId="9" fillId="0" borderId="0" xfId="2" applyFont="1" applyAlignment="1" applyProtection="1">
      <alignment horizontal="left"/>
    </xf>
    <xf numFmtId="0" fontId="9" fillId="0" borderId="0" xfId="2" applyFont="1" applyAlignment="1" applyProtection="1">
      <alignment horizontal="left" wrapText="1"/>
    </xf>
    <xf numFmtId="9" fontId="11" fillId="0" borderId="5" xfId="0" applyNumberFormat="1" applyFont="1" applyBorder="1" applyAlignment="1">
      <alignment horizontal="center" vertical="center" wrapText="1"/>
    </xf>
    <xf numFmtId="9" fontId="4" fillId="0" borderId="0" xfId="2" applyNumberFormat="1" applyFont="1" applyBorder="1" applyAlignment="1" applyProtection="1">
      <alignment horizontal="center" wrapText="1"/>
      <protection locked="0"/>
    </xf>
    <xf numFmtId="0" fontId="3" fillId="0" borderId="0" xfId="2" applyFont="1" applyAlignment="1" applyProtection="1">
      <alignment horizontal="left"/>
    </xf>
    <xf numFmtId="0" fontId="3" fillId="0" borderId="0" xfId="2" applyFont="1" applyAlignment="1" applyProtection="1">
      <alignment horizontal="left" wrapText="1"/>
    </xf>
    <xf numFmtId="0" fontId="3" fillId="0" borderId="0" xfId="2" applyFont="1" applyBorder="1" applyAlignment="1" applyProtection="1">
      <alignment horizontal="left" wrapText="1"/>
    </xf>
    <xf numFmtId="178" fontId="3" fillId="0" borderId="0" xfId="2" applyNumberFormat="1" applyFont="1" applyAlignment="1" applyProtection="1">
      <alignment horizontal="left"/>
    </xf>
    <xf numFmtId="0" fontId="9" fillId="0" borderId="0" xfId="2" applyFont="1" applyAlignment="1" applyProtection="1"/>
    <xf numFmtId="14" fontId="9" fillId="0" borderId="0" xfId="2" applyNumberFormat="1" applyFont="1" applyBorder="1" applyAlignment="1" applyProtection="1"/>
    <xf numFmtId="0" fontId="9" fillId="0" borderId="0" xfId="2" applyFont="1" applyBorder="1" applyAlignment="1" applyProtection="1">
      <alignment wrapText="1"/>
    </xf>
    <xf numFmtId="178" fontId="9" fillId="0" borderId="0" xfId="2" applyNumberFormat="1" applyFont="1" applyAlignment="1" applyProtection="1">
      <alignment horizontal="left"/>
    </xf>
    <xf numFmtId="0" fontId="8" fillId="0" borderId="5" xfId="2" applyFont="1" applyFill="1" applyBorder="1" applyAlignment="1" applyProtection="1">
      <alignment horizontal="left" wrapText="1"/>
      <protection locked="0"/>
    </xf>
    <xf numFmtId="0" fontId="8" fillId="0" borderId="6" xfId="2" applyFont="1" applyBorder="1" applyAlignment="1" applyProtection="1">
      <alignment horizontal="left"/>
      <protection locked="0"/>
    </xf>
    <xf numFmtId="10" fontId="11" fillId="0" borderId="5" xfId="0" applyNumberFormat="1" applyFont="1" applyBorder="1" applyAlignment="1">
      <alignment horizontal="center" vertical="center"/>
    </xf>
    <xf numFmtId="179" fontId="11" fillId="0" borderId="5" xfId="0" applyNumberFormat="1" applyFont="1" applyBorder="1" applyAlignment="1">
      <alignment horizontal="center" vertical="center" wrapText="1"/>
    </xf>
    <xf numFmtId="10" fontId="11" fillId="0" borderId="5" xfId="0" applyNumberFormat="1" applyFont="1" applyBorder="1" applyAlignment="1">
      <alignment horizontal="center" vertical="center" wrapText="1"/>
    </xf>
    <xf numFmtId="179" fontId="4" fillId="0" borderId="0" xfId="2" applyNumberFormat="1" applyFont="1" applyBorder="1" applyAlignment="1" applyProtection="1">
      <alignment horizontal="center" wrapText="1"/>
      <protection locked="0"/>
    </xf>
    <xf numFmtId="9" fontId="6" fillId="0" borderId="0" xfId="2" applyNumberFormat="1" applyFont="1" applyBorder="1" applyAlignment="1" applyProtection="1">
      <alignment horizontal="left"/>
      <protection locked="0"/>
    </xf>
    <xf numFmtId="0" fontId="3" fillId="0" borderId="0" xfId="2" applyFont="1" applyAlignment="1" applyProtection="1"/>
    <xf numFmtId="14" fontId="3" fillId="0" borderId="0" xfId="2" applyNumberFormat="1" applyFont="1" applyBorder="1" applyAlignment="1" applyProtection="1"/>
    <xf numFmtId="0" fontId="3" fillId="0" borderId="0" xfId="2" applyFont="1" applyBorder="1" applyAlignment="1" applyProtection="1">
      <alignment wrapText="1"/>
    </xf>
    <xf numFmtId="0" fontId="9" fillId="0" borderId="0" xfId="2" applyFont="1" applyBorder="1" applyAlignment="1" applyProtection="1">
      <alignment horizontal="right" wrapText="1"/>
    </xf>
    <xf numFmtId="0" fontId="7" fillId="0" borderId="4" xfId="2" applyFont="1" applyBorder="1" applyAlignment="1" applyProtection="1">
      <alignment horizontal="left"/>
      <protection locked="0"/>
    </xf>
    <xf numFmtId="14" fontId="8" fillId="0" borderId="5" xfId="2" applyNumberFormat="1" applyFont="1" applyBorder="1" applyAlignment="1" applyProtection="1">
      <alignment horizontal="left" wrapText="1"/>
      <protection locked="0"/>
    </xf>
    <xf numFmtId="0" fontId="7" fillId="0" borderId="5" xfId="2" applyFont="1" applyBorder="1" applyAlignment="1" applyProtection="1">
      <alignment wrapText="1"/>
      <protection locked="0"/>
    </xf>
    <xf numFmtId="0" fontId="8" fillId="0" borderId="6" xfId="2" applyFont="1" applyBorder="1" applyAlignment="1" applyProtection="1">
      <alignment horizontal="left" wrapText="1"/>
      <protection locked="0"/>
    </xf>
    <xf numFmtId="9" fontId="3" fillId="0" borderId="0" xfId="2" applyNumberFormat="1" applyFont="1" applyBorder="1" applyAlignment="1" applyProtection="1">
      <alignment horizontal="center"/>
      <protection locked="0"/>
    </xf>
    <xf numFmtId="9" fontId="6" fillId="0" borderId="0" xfId="2" applyNumberFormat="1" applyFont="1" applyBorder="1" applyAlignment="1" applyProtection="1">
      <alignment horizontal="center" wrapText="1"/>
    </xf>
    <xf numFmtId="0" fontId="3" fillId="0" borderId="0" xfId="2" applyFont="1" applyBorder="1" applyAlignment="1" applyProtection="1">
      <alignment horizontal="right" wrapText="1"/>
    </xf>
    <xf numFmtId="0" fontId="8" fillId="0" borderId="7" xfId="2" applyNumberFormat="1" applyFont="1" applyBorder="1" applyAlignment="1" applyProtection="1">
      <alignment horizontal="left" wrapText="1"/>
      <protection locked="0"/>
    </xf>
    <xf numFmtId="0" fontId="7" fillId="0" borderId="7" xfId="2" applyFont="1" applyBorder="1" applyAlignment="1" applyProtection="1">
      <alignment horizontal="left"/>
      <protection locked="0"/>
    </xf>
    <xf numFmtId="178" fontId="8" fillId="0" borderId="8" xfId="2" applyNumberFormat="1" applyFont="1" applyBorder="1" applyAlignment="1" applyProtection="1">
      <alignment horizontal="left" wrapText="1"/>
      <protection locked="0"/>
    </xf>
    <xf numFmtId="0" fontId="7" fillId="0" borderId="9" xfId="2" applyFont="1" applyBorder="1" applyAlignment="1" applyProtection="1">
      <alignment horizontal="left"/>
      <protection locked="0"/>
    </xf>
    <xf numFmtId="0" fontId="3" fillId="0" borderId="5" xfId="2" applyFont="1" applyFill="1" applyBorder="1" applyAlignment="1" applyProtection="1">
      <alignment horizontal="left"/>
      <protection locked="0"/>
    </xf>
    <xf numFmtId="9" fontId="4" fillId="0" borderId="0" xfId="2" applyNumberFormat="1" applyFont="1" applyBorder="1" applyAlignment="1" applyProtection="1">
      <alignment horizontal="center"/>
      <protection locked="0"/>
    </xf>
    <xf numFmtId="9" fontId="12" fillId="0" borderId="0" xfId="2" applyNumberFormat="1" applyFont="1" applyBorder="1" applyAlignment="1" applyProtection="1">
      <alignment horizont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left"/>
    </xf>
    <xf numFmtId="9" fontId="18" fillId="0" borderId="5" xfId="0" applyNumberFormat="1" applyFont="1" applyBorder="1" applyAlignment="1">
      <alignment horizontal="center" vertical="center" wrapText="1"/>
    </xf>
    <xf numFmtId="10" fontId="18" fillId="0" borderId="5" xfId="0" applyNumberFormat="1" applyFont="1" applyBorder="1" applyAlignment="1">
      <alignment horizontal="center" vertical="center"/>
    </xf>
    <xf numFmtId="179" fontId="18" fillId="0" borderId="5" xfId="0" applyNumberFormat="1" applyFont="1" applyBorder="1" applyAlignment="1">
      <alignment horizontal="center" vertical="center" wrapText="1"/>
    </xf>
    <xf numFmtId="0" fontId="14" fillId="3" borderId="0" xfId="0" applyFont="1" applyFill="1" applyAlignment="1">
      <alignment horizontal="left"/>
    </xf>
    <xf numFmtId="0" fontId="14" fillId="3" borderId="0" xfId="0" applyFont="1" applyFill="1" applyAlignment="1">
      <alignment wrapText="1"/>
    </xf>
    <xf numFmtId="0" fontId="13" fillId="0" borderId="0" xfId="0" applyFont="1">
      <alignment vertical="center"/>
    </xf>
    <xf numFmtId="0" fontId="15" fillId="4" borderId="5" xfId="0" applyFont="1" applyFill="1" applyBorder="1" applyAlignment="1">
      <alignment vertical="center" wrapText="1"/>
    </xf>
    <xf numFmtId="0" fontId="15" fillId="4" borderId="5" xfId="4" applyFont="1" applyFill="1" applyBorder="1" applyAlignment="1">
      <alignment horizontal="center" vertical="center" wrapText="1"/>
    </xf>
    <xf numFmtId="180" fontId="15" fillId="4" borderId="5" xfId="5" applyNumberFormat="1" applyFont="1" applyFill="1" applyBorder="1" applyAlignment="1">
      <alignment horizontal="center" vertical="center" wrapText="1"/>
    </xf>
    <xf numFmtId="177" fontId="15" fillId="4" borderId="5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181" fontId="15" fillId="4" borderId="5" xfId="0" applyNumberFormat="1" applyFont="1" applyFill="1" applyBorder="1" applyAlignment="1">
      <alignment horizontal="center" vertical="center"/>
    </xf>
    <xf numFmtId="2" fontId="15" fillId="4" borderId="5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182" fontId="15" fillId="4" borderId="5" xfId="0" applyNumberFormat="1" applyFont="1" applyFill="1" applyBorder="1" applyAlignment="1">
      <alignment horizontal="center" vertical="center" wrapText="1"/>
    </xf>
    <xf numFmtId="183" fontId="15" fillId="4" borderId="5" xfId="0" applyNumberFormat="1" applyFont="1" applyFill="1" applyBorder="1" applyAlignment="1">
      <alignment horizontal="center" vertical="center"/>
    </xf>
    <xf numFmtId="3" fontId="15" fillId="4" borderId="5" xfId="0" applyNumberFormat="1" applyFont="1" applyFill="1" applyBorder="1" applyAlignment="1">
      <alignment horizontal="center" vertical="center"/>
    </xf>
    <xf numFmtId="3" fontId="15" fillId="4" borderId="5" xfId="0" applyNumberFormat="1" applyFont="1" applyFill="1" applyBorder="1" applyAlignment="1">
      <alignment horizontal="center" vertical="center" wrapText="1"/>
    </xf>
    <xf numFmtId="178" fontId="15" fillId="4" borderId="5" xfId="0" applyNumberFormat="1" applyFont="1" applyFill="1" applyBorder="1" applyAlignment="1">
      <alignment horizontal="center" vertical="center" wrapText="1"/>
    </xf>
    <xf numFmtId="179" fontId="15" fillId="4" borderId="5" xfId="0" applyNumberFormat="1" applyFont="1" applyFill="1" applyBorder="1" applyAlignment="1">
      <alignment horizontal="center" vertical="center"/>
    </xf>
    <xf numFmtId="177" fontId="15" fillId="4" borderId="5" xfId="0" applyNumberFormat="1" applyFont="1" applyFill="1" applyBorder="1" applyAlignment="1">
      <alignment horizontal="center" vertical="center"/>
    </xf>
    <xf numFmtId="178" fontId="15" fillId="4" borderId="5" xfId="6" applyNumberFormat="1" applyFont="1" applyFill="1" applyBorder="1" applyAlignment="1">
      <alignment horizontal="center" vertical="center"/>
    </xf>
    <xf numFmtId="179" fontId="15" fillId="4" borderId="5" xfId="1" applyNumberFormat="1" applyFont="1" applyFill="1" applyBorder="1" applyAlignment="1">
      <alignment horizontal="center" vertical="center"/>
    </xf>
    <xf numFmtId="2" fontId="15" fillId="4" borderId="5" xfId="6" applyNumberFormat="1" applyFont="1" applyFill="1" applyBorder="1" applyAlignment="1">
      <alignment horizontal="center" vertical="center"/>
    </xf>
    <xf numFmtId="9" fontId="15" fillId="4" borderId="5" xfId="0" applyNumberFormat="1" applyFont="1" applyFill="1" applyBorder="1" applyAlignment="1">
      <alignment horizontal="center" vertical="center"/>
    </xf>
    <xf numFmtId="37" fontId="19" fillId="4" borderId="5" xfId="0" applyNumberFormat="1" applyFont="1" applyFill="1" applyBorder="1" applyAlignment="1">
      <alignment horizontal="center" vertical="center" wrapText="1"/>
    </xf>
    <xf numFmtId="12" fontId="15" fillId="4" borderId="5" xfId="0" applyNumberFormat="1" applyFont="1" applyFill="1" applyBorder="1" applyAlignment="1">
      <alignment horizontal="center" vertical="center" wrapText="1"/>
    </xf>
    <xf numFmtId="2" fontId="20" fillId="4" borderId="5" xfId="6" applyNumberFormat="1" applyFont="1" applyFill="1" applyBorder="1" applyAlignment="1">
      <alignment horizontal="center" vertical="center"/>
    </xf>
    <xf numFmtId="178" fontId="21" fillId="2" borderId="5" xfId="0" applyNumberFormat="1" applyFont="1" applyFill="1" applyBorder="1" applyAlignment="1">
      <alignment horizontal="center" vertical="center"/>
    </xf>
    <xf numFmtId="2" fontId="22" fillId="4" borderId="5" xfId="6" applyNumberFormat="1" applyFont="1" applyFill="1" applyBorder="1" applyAlignment="1">
      <alignment horizontal="center" vertical="center"/>
    </xf>
    <xf numFmtId="0" fontId="23" fillId="6" borderId="0" xfId="0" applyFont="1" applyFill="1">
      <alignment vertical="center"/>
    </xf>
    <xf numFmtId="39" fontId="24" fillId="6" borderId="5" xfId="0" applyNumberFormat="1" applyFont="1" applyFill="1" applyBorder="1" applyAlignment="1">
      <alignment horizontal="center" vertical="center" wrapText="1"/>
    </xf>
    <xf numFmtId="177" fontId="15" fillId="4" borderId="5" xfId="99" applyFont="1" applyFill="1" applyBorder="1" applyAlignment="1">
      <alignment horizontal="center" vertical="center" wrapText="1"/>
    </xf>
    <xf numFmtId="9" fontId="15" fillId="4" borderId="5" xfId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76" fontId="24" fillId="0" borderId="5" xfId="0" applyNumberFormat="1" applyFont="1" applyFill="1" applyBorder="1" applyAlignment="1">
      <alignment horizontal="center" vertical="center" wrapText="1"/>
    </xf>
    <xf numFmtId="177" fontId="15" fillId="0" borderId="5" xfId="0" applyNumberFormat="1" applyFont="1" applyFill="1" applyBorder="1" applyAlignment="1">
      <alignment horizontal="center" vertical="center"/>
    </xf>
    <xf numFmtId="0" fontId="2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0" fontId="53" fillId="6" borderId="5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52" fillId="0" borderId="0" xfId="100"/>
    <xf numFmtId="0" fontId="52" fillId="6" borderId="0" xfId="100" applyFill="1"/>
    <xf numFmtId="0" fontId="52" fillId="0" borderId="24" xfId="100" applyBorder="1"/>
    <xf numFmtId="0" fontId="55" fillId="31" borderId="11" xfId="100" applyFont="1" applyFill="1" applyBorder="1" applyAlignment="1">
      <alignment horizontal="center" vertical="center" wrapText="1"/>
    </xf>
    <xf numFmtId="0" fontId="55" fillId="31" borderId="12" xfId="100" applyFont="1" applyFill="1" applyBorder="1" applyAlignment="1">
      <alignment horizontal="center" vertical="center" wrapText="1"/>
    </xf>
    <xf numFmtId="0" fontId="55" fillId="31" borderId="12" xfId="100" applyFont="1" applyFill="1" applyBorder="1" applyAlignment="1">
      <alignment vertical="center" wrapText="1"/>
    </xf>
    <xf numFmtId="0" fontId="55" fillId="31" borderId="13" xfId="100" applyFont="1" applyFill="1" applyBorder="1" applyAlignment="1">
      <alignment horizontal="center" vertical="center" wrapText="1"/>
    </xf>
    <xf numFmtId="0" fontId="55" fillId="31" borderId="14" xfId="100" applyFont="1" applyFill="1" applyBorder="1" applyAlignment="1">
      <alignment horizontal="center" vertical="center" wrapText="1"/>
    </xf>
    <xf numFmtId="0" fontId="55" fillId="31" borderId="14" xfId="100" applyFont="1" applyFill="1" applyBorder="1" applyAlignment="1">
      <alignment vertical="center" wrapText="1"/>
    </xf>
    <xf numFmtId="186" fontId="26" fillId="35" borderId="5" xfId="101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/>
    </xf>
    <xf numFmtId="1" fontId="26" fillId="4" borderId="5" xfId="0" applyNumberFormat="1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1" fontId="26" fillId="36" borderId="5" xfId="0" applyNumberFormat="1" applyFont="1" applyFill="1" applyBorder="1" applyAlignment="1">
      <alignment horizontal="center" vertical="center"/>
    </xf>
    <xf numFmtId="0" fontId="58" fillId="0" borderId="0" xfId="0" applyFont="1" applyAlignment="1"/>
    <xf numFmtId="0" fontId="26" fillId="0" borderId="5" xfId="0" applyFont="1" applyFill="1" applyBorder="1" applyAlignment="1">
      <alignment horizontal="center" vertical="center"/>
    </xf>
    <xf numFmtId="37" fontId="0" fillId="0" borderId="0" xfId="0" applyNumberFormat="1">
      <alignment vertical="center"/>
    </xf>
    <xf numFmtId="177" fontId="0" fillId="0" borderId="0" xfId="99" applyFont="1" applyAlignment="1">
      <alignment vertical="center"/>
    </xf>
    <xf numFmtId="177" fontId="0" fillId="0" borderId="0" xfId="0" applyNumberFormat="1">
      <alignment vertical="center"/>
    </xf>
    <xf numFmtId="9" fontId="23" fillId="0" borderId="0" xfId="1" applyFont="1" applyAlignment="1">
      <alignment vertical="center"/>
    </xf>
    <xf numFmtId="178" fontId="0" fillId="0" borderId="0" xfId="0" applyNumberFormat="1">
      <alignment vertical="center"/>
    </xf>
    <xf numFmtId="0" fontId="0" fillId="0" borderId="0" xfId="0" applyFill="1" applyBorder="1" applyAlignment="1">
      <alignment horizontal="center" vertical="center" wrapText="1"/>
    </xf>
    <xf numFmtId="0" fontId="23" fillId="0" borderId="0" xfId="0" applyFont="1">
      <alignment vertical="center"/>
    </xf>
    <xf numFmtId="178" fontId="54" fillId="32" borderId="5" xfId="0" applyNumberFormat="1" applyFont="1" applyFill="1" applyBorder="1" applyAlignment="1">
      <alignment horizontal="center" vertical="center"/>
    </xf>
    <xf numFmtId="2" fontId="24" fillId="32" borderId="5" xfId="6" applyNumberFormat="1" applyFont="1" applyFill="1" applyBorder="1" applyAlignment="1">
      <alignment horizontal="center" vertical="center"/>
    </xf>
    <xf numFmtId="2" fontId="54" fillId="32" borderId="5" xfId="6" applyNumberFormat="1" applyFont="1" applyFill="1" applyBorder="1" applyAlignment="1">
      <alignment horizontal="center" vertical="center"/>
    </xf>
    <xf numFmtId="9" fontId="15" fillId="32" borderId="5" xfId="0" applyNumberFormat="1" applyFont="1" applyFill="1" applyBorder="1" applyAlignment="1">
      <alignment horizontal="center" vertical="center"/>
    </xf>
    <xf numFmtId="0" fontId="59" fillId="0" borderId="0" xfId="0" applyFont="1">
      <alignment vertical="center"/>
    </xf>
    <xf numFmtId="0" fontId="60" fillId="0" borderId="0" xfId="0" applyFont="1">
      <alignment vertical="center"/>
    </xf>
    <xf numFmtId="0" fontId="18" fillId="0" borderId="5" xfId="0" applyFont="1" applyFill="1" applyBorder="1" applyAlignment="1">
      <alignment horizontal="center" vertical="center" wrapText="1"/>
    </xf>
    <xf numFmtId="0" fontId="2" fillId="0" borderId="0" xfId="2" applyFont="1" applyBorder="1" applyAlignment="1" applyProtection="1">
      <alignment horizontal="center"/>
      <protection locked="0"/>
    </xf>
    <xf numFmtId="0" fontId="4" fillId="0" borderId="0" xfId="2" applyFont="1" applyBorder="1" applyAlignment="1" applyProtection="1">
      <alignment horizontal="center"/>
      <protection locked="0"/>
    </xf>
    <xf numFmtId="0" fontId="0" fillId="0" borderId="0" xfId="0" applyAlignment="1"/>
    <xf numFmtId="0" fontId="58" fillId="0" borderId="5" xfId="0" applyFont="1" applyBorder="1" applyAlignment="1">
      <alignment horizontal="center"/>
    </xf>
    <xf numFmtId="0" fontId="25" fillId="32" borderId="5" xfId="0" applyFont="1" applyFill="1" applyBorder="1" applyAlignment="1">
      <alignment horizontal="center" vertical="center"/>
    </xf>
    <xf numFmtId="1" fontId="25" fillId="32" borderId="5" xfId="0" applyNumberFormat="1" applyFont="1" applyFill="1" applyBorder="1" applyAlignment="1">
      <alignment horizontal="center" vertical="center"/>
    </xf>
    <xf numFmtId="1" fontId="25" fillId="6" borderId="5" xfId="0" applyNumberFormat="1" applyFont="1" applyFill="1" applyBorder="1" applyAlignment="1">
      <alignment horizontal="center" vertical="center"/>
    </xf>
    <xf numFmtId="187" fontId="62" fillId="0" borderId="5" xfId="0" applyNumberFormat="1" applyFont="1" applyFill="1" applyBorder="1" applyAlignment="1">
      <alignment horizontal="center" vertical="center"/>
    </xf>
    <xf numFmtId="187" fontId="63" fillId="33" borderId="5" xfId="0" applyNumberFormat="1" applyFont="1" applyFill="1" applyBorder="1" applyAlignment="1">
      <alignment horizontal="center" vertical="center"/>
    </xf>
    <xf numFmtId="0" fontId="56" fillId="34" borderId="5" xfId="0" applyFont="1" applyFill="1" applyBorder="1" applyAlignment="1">
      <alignment horizontal="center"/>
    </xf>
    <xf numFmtId="1" fontId="0" fillId="0" borderId="0" xfId="0" applyNumberFormat="1" applyAlignment="1"/>
    <xf numFmtId="1" fontId="62" fillId="0" borderId="5" xfId="0" applyNumberFormat="1" applyFont="1" applyFill="1" applyBorder="1" applyAlignment="1">
      <alignment horizontal="center" vertical="center"/>
    </xf>
    <xf numFmtId="1" fontId="26" fillId="0" borderId="5" xfId="0" applyNumberFormat="1" applyFont="1" applyFill="1" applyBorder="1" applyAlignment="1">
      <alignment horizontal="center" vertical="center"/>
    </xf>
    <xf numFmtId="1" fontId="56" fillId="33" borderId="5" xfId="0" applyNumberFormat="1" applyFont="1" applyFill="1" applyBorder="1" applyAlignment="1">
      <alignment horizontal="center" vertical="center"/>
    </xf>
    <xf numFmtId="0" fontId="56" fillId="34" borderId="5" xfId="0" applyFont="1" applyFill="1" applyBorder="1" applyAlignment="1">
      <alignment horizontal="center" vertical="center"/>
    </xf>
    <xf numFmtId="1" fontId="15" fillId="4" borderId="5" xfId="1" applyNumberFormat="1" applyFont="1" applyFill="1" applyBorder="1" applyAlignment="1">
      <alignment horizontal="center" vertical="center" wrapText="1"/>
    </xf>
    <xf numFmtId="0" fontId="56" fillId="6" borderId="0" xfId="0" applyFont="1" applyFill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61" fillId="0" borderId="0" xfId="0" applyFont="1" applyAlignment="1">
      <alignment horizontal="left" vertical="center" wrapText="1"/>
    </xf>
    <xf numFmtId="177" fontId="15" fillId="4" borderId="5" xfId="99" applyFont="1" applyFill="1" applyBorder="1" applyAlignment="1">
      <alignment horizontal="center" vertical="center"/>
    </xf>
    <xf numFmtId="179" fontId="23" fillId="0" borderId="0" xfId="1" applyNumberFormat="1" applyFont="1" applyAlignment="1">
      <alignment vertical="center"/>
    </xf>
    <xf numFmtId="1" fontId="15" fillId="4" borderId="5" xfId="0" applyNumberFormat="1" applyFont="1" applyFill="1" applyBorder="1" applyAlignment="1">
      <alignment horizontal="center" vertical="center" wrapText="1"/>
    </xf>
    <xf numFmtId="0" fontId="65" fillId="0" borderId="0" xfId="0" applyFont="1" applyFill="1">
      <alignment vertical="center"/>
    </xf>
    <xf numFmtId="178" fontId="21" fillId="6" borderId="5" xfId="0" applyNumberFormat="1" applyFont="1" applyFill="1" applyBorder="1" applyAlignment="1">
      <alignment horizontal="center" vertical="center"/>
    </xf>
    <xf numFmtId="9" fontId="15" fillId="0" borderId="5" xfId="0" applyNumberFormat="1" applyFont="1" applyFill="1" applyBorder="1" applyAlignment="1">
      <alignment horizontal="center" vertical="center"/>
    </xf>
    <xf numFmtId="1" fontId="0" fillId="0" borderId="0" xfId="0" applyNumberFormat="1">
      <alignment vertical="center"/>
    </xf>
    <xf numFmtId="0" fontId="52" fillId="36" borderId="0" xfId="100" applyFill="1"/>
    <xf numFmtId="0" fontId="66" fillId="37" borderId="5" xfId="100" applyFont="1" applyFill="1" applyBorder="1"/>
    <xf numFmtId="0" fontId="66" fillId="37" borderId="5" xfId="100" applyFont="1" applyFill="1" applyBorder="1" applyAlignment="1">
      <alignment wrapText="1"/>
    </xf>
    <xf numFmtId="0" fontId="55" fillId="36" borderId="0" xfId="100" applyFont="1" applyFill="1" applyBorder="1" applyAlignment="1">
      <alignment horizontal="center" vertical="center" wrapText="1"/>
    </xf>
    <xf numFmtId="0" fontId="52" fillId="37" borderId="5" xfId="100" applyFill="1" applyBorder="1"/>
    <xf numFmtId="0" fontId="2" fillId="0" borderId="0" xfId="2" applyFont="1" applyBorder="1" applyAlignment="1" applyProtection="1">
      <alignment horizontal="center"/>
      <protection locked="0"/>
    </xf>
    <xf numFmtId="0" fontId="4" fillId="0" borderId="0" xfId="2" applyFont="1" applyBorder="1" applyAlignment="1" applyProtection="1">
      <alignment horizontal="center"/>
      <protection locked="0"/>
    </xf>
    <xf numFmtId="0" fontId="18" fillId="0" borderId="5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56" fillId="6" borderId="5" xfId="0" applyFont="1" applyFill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64" fillId="0" borderId="25" xfId="0" applyFont="1" applyBorder="1" applyAlignment="1">
      <alignment horizontal="left" vertical="center" wrapText="1"/>
    </xf>
    <xf numFmtId="0" fontId="64" fillId="0" borderId="0" xfId="0" applyFont="1" applyBorder="1" applyAlignment="1">
      <alignment horizontal="left" vertical="center" wrapText="1"/>
    </xf>
    <xf numFmtId="0" fontId="61" fillId="0" borderId="0" xfId="0" applyFont="1" applyAlignment="1">
      <alignment horizontal="left" vertical="center" wrapText="1"/>
    </xf>
    <xf numFmtId="0" fontId="52" fillId="6" borderId="0" xfId="100" applyFill="1" applyAlignment="1">
      <alignment horizontal="center"/>
    </xf>
    <xf numFmtId="0" fontId="52" fillId="6" borderId="24" xfId="100" applyFill="1" applyBorder="1" applyAlignment="1">
      <alignment horizontal="center"/>
    </xf>
    <xf numFmtId="0" fontId="67" fillId="31" borderId="26" xfId="100" applyFont="1" applyFill="1" applyBorder="1" applyAlignment="1">
      <alignment horizontal="center" vertical="center" wrapText="1"/>
    </xf>
    <xf numFmtId="0" fontId="68" fillId="38" borderId="0" xfId="100" applyFont="1" applyFill="1" applyBorder="1" applyAlignment="1">
      <alignment horizontal="center" vertical="center" wrapText="1"/>
    </xf>
    <xf numFmtId="0" fontId="68" fillId="31" borderId="0" xfId="100" applyFont="1" applyFill="1" applyBorder="1" applyAlignment="1">
      <alignment horizontal="center" vertical="center" wrapText="1"/>
    </xf>
  </cellXfs>
  <cellStyles count="102">
    <cellStyle name=" 1" xfId="3"/>
    <cellStyle name="_2009 forcast" xfId="7"/>
    <cellStyle name="_Anna's Linen Electric 90105" xfId="8"/>
    <cellStyle name="_BBB RA Manor Hamilton Window Panel Quote Sheet-06242009 to jennifer" xfId="9"/>
    <cellStyle name="_CCD-WMCA Sheet Set 02 10 09" xfId="10"/>
    <cellStyle name="_duckwall and gordman order margin review- 80701" xfId="11"/>
    <cellStyle name="_ET_STYLE_NoName_00_" xfId="12"/>
    <cellStyle name="_ET_STYLE_NoName_00__CO080506-MPD-375" xfId="13"/>
    <cellStyle name="_ET_STYLE_NoName_00__CO080506-MPD-500" xfId="14"/>
    <cellStyle name="_Fall 2009 Military Macys Home Orders to E AND E 2 25" xfId="15"/>
    <cellStyle name="_HSN Blanket  Throw  90106 complete" xfId="16"/>
    <cellStyle name="_Mix and Max production plan WK201048_production" xfId="17"/>
    <cellStyle name="_WMCADI Blanket  Throw 90210" xfId="18"/>
    <cellStyle name="_WMCADI Blanket &amp; Throw 90210" xfId="19"/>
    <cellStyle name="_副本Robert Allen-Bath shower curtain quote sheet-90904" xfId="20"/>
    <cellStyle name="20% - 强调文字颜色 1" xfId="21"/>
    <cellStyle name="20% - 强调文字颜色 1 2" xfId="22"/>
    <cellStyle name="20% - 强调文字颜色 2" xfId="23"/>
    <cellStyle name="20% - 强调文字颜色 2 2" xfId="24"/>
    <cellStyle name="20% - 强调文字颜色 3" xfId="25"/>
    <cellStyle name="20% - 强调文字颜色 3 2" xfId="26"/>
    <cellStyle name="20% - 强调文字颜色 4" xfId="27"/>
    <cellStyle name="20% - 强调文字颜色 4 2" xfId="28"/>
    <cellStyle name="20% - 强调文字颜色 5" xfId="29"/>
    <cellStyle name="20% - 强调文字颜色 5 2" xfId="30"/>
    <cellStyle name="20% - 强调文字颜色 6" xfId="31"/>
    <cellStyle name="20% - 强调文字颜色 6 2" xfId="32"/>
    <cellStyle name="40% - 强调文字颜色 1" xfId="33"/>
    <cellStyle name="40% - 强调文字颜色 1 2" xfId="34"/>
    <cellStyle name="40% - 强调文字颜色 2" xfId="35"/>
    <cellStyle name="40% - 强调文字颜色 2 2" xfId="36"/>
    <cellStyle name="40% - 强调文字颜色 3" xfId="37"/>
    <cellStyle name="40% - 强调文字颜色 3 2" xfId="38"/>
    <cellStyle name="40% - 强调文字颜色 4" xfId="39"/>
    <cellStyle name="40% - 强调文字颜色 4 2" xfId="40"/>
    <cellStyle name="40% - 强调文字颜色 5" xfId="41"/>
    <cellStyle name="40% - 强调文字颜色 5 2" xfId="42"/>
    <cellStyle name="40% - 强调文字颜色 6" xfId="43"/>
    <cellStyle name="40% - 强调文字颜色 6 2" xfId="44"/>
    <cellStyle name="60% - 强调文字颜色 1" xfId="45"/>
    <cellStyle name="60% - 强调文字颜色 1 2" xfId="46"/>
    <cellStyle name="60% - 强调文字颜色 2" xfId="47"/>
    <cellStyle name="60% - 强调文字颜色 2 2" xfId="48"/>
    <cellStyle name="60% - 强调文字颜色 3" xfId="49"/>
    <cellStyle name="60% - 强调文字颜色 3 2" xfId="50"/>
    <cellStyle name="60% - 强调文字颜色 4" xfId="51"/>
    <cellStyle name="60% - 强调文字颜色 4 2" xfId="52"/>
    <cellStyle name="60% - 强调文字颜色 5" xfId="53"/>
    <cellStyle name="60% - 强调文字颜色 5 2" xfId="54"/>
    <cellStyle name="60% - 强调文字颜色 6" xfId="55"/>
    <cellStyle name="60% - 强调文字颜色 6 2" xfId="56"/>
    <cellStyle name="Currency_BBB Bombay Madrid stitch quote 11-14-012" xfId="6"/>
    <cellStyle name="Grey" xfId="57"/>
    <cellStyle name="Input [yellow]" xfId="58"/>
    <cellStyle name="no dec" xfId="59"/>
    <cellStyle name="Normal - Style1" xfId="60"/>
    <cellStyle name="Normal 2" xfId="61"/>
    <cellStyle name="Normal 3" xfId="100"/>
    <cellStyle name="Normal_Sheet2" xfId="101"/>
    <cellStyle name="Percent [2]" xfId="62"/>
    <cellStyle name="百分比" xfId="1" builtinId="5"/>
    <cellStyle name="标题" xfId="83"/>
    <cellStyle name="标题 1" xfId="84"/>
    <cellStyle name="标题 2" xfId="85"/>
    <cellStyle name="标题 3" xfId="86"/>
    <cellStyle name="标题 4" xfId="87"/>
    <cellStyle name="标题_KC window texture 05312013 updated price list updated history" xfId="88"/>
    <cellStyle name="差" xfId="65"/>
    <cellStyle name="差_KC window texture 05312013 updated price list updated history" xfId="66"/>
    <cellStyle name="常规" xfId="0" builtinId="0"/>
    <cellStyle name="常规 2" xfId="67"/>
    <cellStyle name="常规 3" xfId="68"/>
    <cellStyle name="常规 4" xfId="69"/>
    <cellStyle name="常规 5" xfId="70"/>
    <cellStyle name="常规_Sheet1" xfId="4"/>
    <cellStyle name="常规_Sheet1_BBB RA Manor Hamilton Window Panel Quote Sheet-06242009 to jennifer" xfId="5"/>
    <cellStyle name="好" xfId="63"/>
    <cellStyle name="好_KC window texture 05312013 updated price list updated history" xfId="64"/>
    <cellStyle name="汇总" xfId="90"/>
    <cellStyle name="货币" xfId="99" builtinId="4"/>
    <cellStyle name="计算" xfId="94"/>
    <cellStyle name="检查单元格" xfId="89"/>
    <cellStyle name="解释性文本" xfId="92"/>
    <cellStyle name="警告文本" xfId="93"/>
    <cellStyle name="链接单元格" xfId="98"/>
    <cellStyle name="强调文字颜色 1" xfId="71"/>
    <cellStyle name="强调文字颜色 1 2" xfId="72"/>
    <cellStyle name="强调文字颜色 2" xfId="73"/>
    <cellStyle name="强调文字颜色 2 2" xfId="74"/>
    <cellStyle name="强调文字颜色 3" xfId="75"/>
    <cellStyle name="强调文字颜色 3 2" xfId="76"/>
    <cellStyle name="强调文字颜色 4" xfId="77"/>
    <cellStyle name="强调文字颜色 4 2" xfId="78"/>
    <cellStyle name="强调文字颜色 5" xfId="79"/>
    <cellStyle name="强调文字颜色 5 2" xfId="80"/>
    <cellStyle name="强调文字颜色 6" xfId="81"/>
    <cellStyle name="强调文字颜色 6 2" xfId="82"/>
    <cellStyle name="适中" xfId="97"/>
    <cellStyle name="输出" xfId="96"/>
    <cellStyle name="输入" xfId="95"/>
    <cellStyle name="样式 1" xfId="2"/>
    <cellStyle name="注释" xfId="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9525</xdr:colOff>
      <xdr:row>0</xdr:row>
      <xdr:rowOff>0</xdr:rowOff>
    </xdr:from>
    <xdr:to>
      <xdr:col>33</xdr:col>
      <xdr:colOff>742950</xdr:colOff>
      <xdr:row>3</xdr:row>
      <xdr:rowOff>323850</xdr:rowOff>
    </xdr:to>
    <xdr:pic>
      <xdr:nvPicPr>
        <xdr:cNvPr id="2" name="Picture 1" descr="untitled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41225" y="0"/>
          <a:ext cx="40544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34</xdr:col>
      <xdr:colOff>15875</xdr:colOff>
      <xdr:row>0</xdr:row>
      <xdr:rowOff>241300</xdr:rowOff>
    </xdr:from>
    <xdr:to>
      <xdr:col>37</xdr:col>
      <xdr:colOff>1492250</xdr:colOff>
      <xdr:row>5</xdr:row>
      <xdr:rowOff>136525</xdr:rowOff>
    </xdr:to>
    <xdr:pic>
      <xdr:nvPicPr>
        <xdr:cNvPr id="3" name="Picture 5" descr="untitled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594175" y="241300"/>
          <a:ext cx="5648325" cy="190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37</xdr:col>
      <xdr:colOff>536575</xdr:colOff>
      <xdr:row>0</xdr:row>
      <xdr:rowOff>0</xdr:rowOff>
    </xdr:from>
    <xdr:to>
      <xdr:col>39</xdr:col>
      <xdr:colOff>406400</xdr:colOff>
      <xdr:row>6</xdr:row>
      <xdr:rowOff>152400</xdr:rowOff>
    </xdr:to>
    <xdr:pic>
      <xdr:nvPicPr>
        <xdr:cNvPr id="4" name="Picture 3" descr="_1_0EDC8EF40EFF3180005ABEF385257FB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6825" y="0"/>
          <a:ext cx="2416175" cy="245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32</xdr:row>
      <xdr:rowOff>95251</xdr:rowOff>
    </xdr:from>
    <xdr:to>
      <xdr:col>7</xdr:col>
      <xdr:colOff>292100</xdr:colOff>
      <xdr:row>43</xdr:row>
      <xdr:rowOff>161925</xdr:rowOff>
    </xdr:to>
    <xdr:pic>
      <xdr:nvPicPr>
        <xdr:cNvPr id="2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2125" y="5988051"/>
          <a:ext cx="2390775" cy="20669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A33"/>
  <sheetViews>
    <sheetView tabSelected="1" topLeftCell="V13" workbookViewId="0">
      <selection activeCell="AG19" sqref="AG19"/>
    </sheetView>
  </sheetViews>
  <sheetFormatPr defaultRowHeight="15"/>
  <cols>
    <col min="1" max="1" width="24.375" customWidth="1"/>
    <col min="2" max="2" width="23" customWidth="1"/>
    <col min="3" max="3" width="27.625" customWidth="1"/>
    <col min="4" max="4" width="22.625" customWidth="1"/>
    <col min="5" max="5" width="13.625" customWidth="1"/>
    <col min="6" max="6" width="10.25" customWidth="1"/>
    <col min="7" max="7" width="15.875" customWidth="1"/>
    <col min="8" max="8" width="10.625" customWidth="1"/>
    <col min="9" max="9" width="14.125" customWidth="1"/>
    <col min="10" max="10" width="12.875" customWidth="1"/>
    <col min="20" max="21" width="13.25" customWidth="1"/>
    <col min="32" max="32" width="26.625" style="71" customWidth="1"/>
    <col min="33" max="33" width="12.25" customWidth="1"/>
    <col min="34" max="34" width="17.625" customWidth="1"/>
    <col min="35" max="35" width="20.75" customWidth="1"/>
    <col min="37" max="37" width="30.25" customWidth="1"/>
    <col min="38" max="38" width="27.75" customWidth="1"/>
    <col min="39" max="40" width="20.75" customWidth="1"/>
    <col min="42" max="42" width="12.125" bestFit="1" customWidth="1"/>
    <col min="43" max="43" width="11.125" bestFit="1" customWidth="1"/>
  </cols>
  <sheetData>
    <row r="1" spans="1:209" s="8" customFormat="1" ht="31.5" customHeight="1" thickBot="1">
      <c r="A1" s="169" t="s">
        <v>0</v>
      </c>
      <c r="B1" s="169"/>
      <c r="C1" s="169"/>
      <c r="D1" s="169"/>
      <c r="E1" s="138"/>
      <c r="F1" s="1"/>
      <c r="G1" s="1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1"/>
      <c r="W1" s="1"/>
      <c r="X1" s="1" t="s">
        <v>1</v>
      </c>
      <c r="Y1" s="1"/>
      <c r="Z1" s="1"/>
      <c r="AA1" s="1"/>
      <c r="AB1" s="1"/>
      <c r="AC1" s="1"/>
      <c r="AD1" s="1"/>
      <c r="AE1" s="4"/>
      <c r="AF1" s="4"/>
      <c r="AG1" s="4"/>
      <c r="AH1" s="4"/>
      <c r="AI1" s="4"/>
      <c r="AJ1" s="5"/>
      <c r="AK1" s="6"/>
      <c r="AL1" s="6"/>
      <c r="AM1" s="4"/>
      <c r="AN1" s="4"/>
      <c r="GP1" s="9"/>
      <c r="GQ1" s="1"/>
      <c r="GR1" s="1"/>
      <c r="GS1" s="1"/>
    </row>
    <row r="2" spans="1:209" s="8" customFormat="1" ht="22.5" customHeight="1">
      <c r="A2" s="10" t="s">
        <v>2</v>
      </c>
      <c r="B2" s="11" t="s">
        <v>3</v>
      </c>
      <c r="C2" s="12" t="s">
        <v>4</v>
      </c>
      <c r="D2" s="13"/>
      <c r="E2" s="7"/>
      <c r="F2" s="1"/>
      <c r="G2" s="1"/>
      <c r="H2" s="1"/>
      <c r="I2" s="1"/>
      <c r="J2" s="14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1"/>
      <c r="W2" s="1"/>
      <c r="X2" s="1"/>
      <c r="Y2" s="15"/>
      <c r="Z2" s="15"/>
      <c r="AA2" s="16"/>
      <c r="AB2" s="17"/>
      <c r="AC2" s="17"/>
      <c r="AD2" s="18"/>
      <c r="AE2" s="4"/>
      <c r="AF2" s="4"/>
      <c r="AG2" s="4"/>
      <c r="AH2" s="4"/>
      <c r="AI2" s="4"/>
      <c r="AJ2" s="5"/>
      <c r="AK2" s="6"/>
      <c r="AL2" s="6"/>
      <c r="AM2" s="4"/>
      <c r="AN2" s="4"/>
      <c r="GD2" s="1"/>
      <c r="GE2" s="1"/>
      <c r="GF2" s="1"/>
      <c r="GG2" s="1"/>
      <c r="GH2" s="9"/>
      <c r="GI2" s="1"/>
      <c r="GJ2" s="1"/>
      <c r="GL2" s="19" t="s">
        <v>5</v>
      </c>
      <c r="GM2" s="19" t="s">
        <v>6</v>
      </c>
      <c r="GN2" s="19" t="s">
        <v>7</v>
      </c>
      <c r="GO2" s="19" t="s">
        <v>8</v>
      </c>
      <c r="GP2" s="20"/>
      <c r="GQ2" s="19" t="s">
        <v>9</v>
      </c>
      <c r="GR2" s="19" t="s">
        <v>10</v>
      </c>
      <c r="GS2" s="19" t="s">
        <v>11</v>
      </c>
      <c r="GT2" s="19" t="s">
        <v>12</v>
      </c>
      <c r="GU2" s="20"/>
      <c r="GV2" s="20"/>
      <c r="GW2" s="20"/>
      <c r="GX2" s="20"/>
      <c r="GY2" s="20"/>
      <c r="GZ2" s="20"/>
      <c r="HA2" s="21"/>
    </row>
    <row r="3" spans="1:209" s="8" customFormat="1" ht="22.5" customHeight="1">
      <c r="A3" s="22" t="s">
        <v>13</v>
      </c>
      <c r="B3" s="23" t="s">
        <v>14</v>
      </c>
      <c r="C3" s="24" t="s">
        <v>15</v>
      </c>
      <c r="D3" s="25" t="s">
        <v>9</v>
      </c>
      <c r="E3" s="7"/>
      <c r="F3" s="1"/>
      <c r="G3" s="1"/>
      <c r="H3" s="1"/>
      <c r="I3" s="1"/>
      <c r="J3" s="14"/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1"/>
      <c r="W3" s="1"/>
      <c r="X3" s="1"/>
      <c r="Y3" s="170"/>
      <c r="Z3" s="170"/>
      <c r="AA3" s="170"/>
      <c r="AB3" s="170"/>
      <c r="AC3" s="170"/>
      <c r="AD3" s="170"/>
      <c r="AE3" s="26"/>
      <c r="AF3" s="26"/>
      <c r="AG3" s="26"/>
      <c r="AH3" s="26"/>
      <c r="AI3" s="26"/>
      <c r="AJ3" s="5"/>
      <c r="AK3" s="6"/>
      <c r="AL3" s="6"/>
      <c r="AM3" s="26"/>
      <c r="AN3" s="26"/>
      <c r="GD3" s="1"/>
      <c r="GE3" s="1"/>
      <c r="GF3" s="1"/>
      <c r="GG3" s="1"/>
      <c r="GH3" s="9"/>
      <c r="GI3" s="1"/>
      <c r="GJ3" s="1"/>
      <c r="GL3" s="27" t="s">
        <v>16</v>
      </c>
      <c r="GM3" s="28" t="s">
        <v>17</v>
      </c>
      <c r="GN3" s="20" t="s">
        <v>18</v>
      </c>
      <c r="GO3" s="20" t="s">
        <v>19</v>
      </c>
      <c r="GP3" s="20" t="s">
        <v>20</v>
      </c>
      <c r="GQ3" s="20" t="s">
        <v>21</v>
      </c>
      <c r="GR3" s="27" t="s">
        <v>22</v>
      </c>
      <c r="GS3" s="19"/>
      <c r="GT3" s="20"/>
      <c r="GU3" s="20"/>
      <c r="GV3" s="20"/>
      <c r="GW3" s="20"/>
      <c r="GX3" s="20"/>
      <c r="GY3" s="20"/>
      <c r="GZ3" s="20"/>
      <c r="HA3" s="21"/>
    </row>
    <row r="4" spans="1:209" s="8" customFormat="1" ht="44.25" customHeight="1">
      <c r="A4" s="22" t="s">
        <v>23</v>
      </c>
      <c r="B4" s="23" t="s">
        <v>24</v>
      </c>
      <c r="C4" s="24" t="s">
        <v>25</v>
      </c>
      <c r="D4" s="25" t="s">
        <v>17</v>
      </c>
      <c r="E4" s="7"/>
      <c r="F4" s="1"/>
      <c r="G4" s="1"/>
      <c r="H4" s="1"/>
      <c r="I4" s="1"/>
      <c r="J4" s="14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1"/>
      <c r="W4" s="1"/>
      <c r="X4" s="29"/>
      <c r="Y4" s="29"/>
      <c r="Z4" s="29"/>
      <c r="AA4" s="29"/>
      <c r="AB4" s="139"/>
      <c r="AC4" s="139"/>
      <c r="AD4" s="30"/>
      <c r="AE4" s="26"/>
      <c r="AF4" s="26"/>
      <c r="AG4" s="26"/>
      <c r="AH4" s="26"/>
      <c r="AI4" s="26"/>
      <c r="AJ4" s="5"/>
      <c r="AK4" s="6"/>
      <c r="AL4" s="6"/>
      <c r="AM4" s="26"/>
      <c r="AN4" s="26"/>
      <c r="GD4" s="31"/>
      <c r="GE4" s="32"/>
      <c r="GF4" s="31"/>
      <c r="GG4" s="33"/>
      <c r="GH4" s="34"/>
      <c r="GI4" s="31"/>
      <c r="GJ4" s="31"/>
      <c r="GL4" s="35" t="s">
        <v>28</v>
      </c>
      <c r="GM4" s="35" t="s">
        <v>29</v>
      </c>
      <c r="GN4" s="36" t="s">
        <v>30</v>
      </c>
      <c r="GO4" s="37" t="s">
        <v>31</v>
      </c>
      <c r="GP4" s="38"/>
      <c r="GQ4" s="27"/>
      <c r="GR4" s="27"/>
      <c r="GS4" s="19"/>
      <c r="GT4" s="20"/>
      <c r="GU4" s="20"/>
      <c r="GV4" s="20"/>
      <c r="GW4" s="20"/>
      <c r="GX4" s="20"/>
      <c r="GY4" s="20"/>
      <c r="GZ4" s="20"/>
      <c r="HA4" s="21"/>
    </row>
    <row r="5" spans="1:209" s="8" customFormat="1" ht="38.25" customHeight="1">
      <c r="A5" s="22" t="s">
        <v>32</v>
      </c>
      <c r="B5" s="39" t="s">
        <v>33</v>
      </c>
      <c r="C5" s="24" t="s">
        <v>34</v>
      </c>
      <c r="D5" s="40" t="s">
        <v>30</v>
      </c>
      <c r="E5" s="7"/>
      <c r="F5" s="1"/>
      <c r="G5" s="1"/>
      <c r="H5" s="1"/>
      <c r="I5" s="1"/>
      <c r="J5" s="14"/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1"/>
      <c r="W5" s="1"/>
      <c r="X5" s="41"/>
      <c r="Y5" s="29"/>
      <c r="Z5" s="42"/>
      <c r="AA5" s="43"/>
      <c r="AB5" s="43"/>
      <c r="AC5" s="44"/>
      <c r="AD5" s="30"/>
      <c r="AE5" s="45"/>
      <c r="AF5" s="26"/>
      <c r="AG5" s="26"/>
      <c r="AH5" s="26"/>
      <c r="AI5" s="26"/>
      <c r="AJ5" s="5"/>
      <c r="AK5" s="6"/>
      <c r="AL5" s="6"/>
      <c r="AM5" s="26"/>
      <c r="AN5" s="26"/>
      <c r="GD5" s="46"/>
      <c r="GE5" s="46"/>
      <c r="GF5" s="47"/>
      <c r="GG5" s="48"/>
      <c r="GH5" s="34"/>
      <c r="GI5" s="31"/>
      <c r="GJ5" s="31"/>
      <c r="GL5" s="27" t="s">
        <v>35</v>
      </c>
      <c r="GM5" s="27" t="s">
        <v>36</v>
      </c>
      <c r="GN5" s="38" t="s">
        <v>37</v>
      </c>
      <c r="GO5" s="49" t="s">
        <v>38</v>
      </c>
      <c r="GP5" s="49" t="s">
        <v>39</v>
      </c>
      <c r="GQ5" s="27" t="s">
        <v>40</v>
      </c>
      <c r="GR5" s="27" t="s">
        <v>41</v>
      </c>
      <c r="GS5" s="19" t="s">
        <v>42</v>
      </c>
      <c r="GT5" s="20"/>
      <c r="GU5" s="20"/>
      <c r="GV5" s="20"/>
      <c r="GW5" s="20"/>
      <c r="GX5" s="20"/>
      <c r="GY5" s="20"/>
      <c r="GZ5" s="20"/>
      <c r="HA5" s="21"/>
    </row>
    <row r="6" spans="1:209" s="8" customFormat="1" ht="22.5" customHeight="1">
      <c r="A6" s="50" t="s">
        <v>43</v>
      </c>
      <c r="B6" s="51">
        <v>41386</v>
      </c>
      <c r="C6" s="52" t="s">
        <v>44</v>
      </c>
      <c r="D6" s="53" t="s">
        <v>38</v>
      </c>
      <c r="E6" s="7"/>
      <c r="F6" s="1"/>
      <c r="G6" s="1"/>
      <c r="H6" s="1"/>
      <c r="I6" s="1"/>
      <c r="J6" s="14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1"/>
      <c r="W6" s="1"/>
      <c r="X6" s="1"/>
      <c r="Y6" s="54"/>
      <c r="Z6" s="54"/>
      <c r="AA6" s="18"/>
      <c r="AB6" s="18"/>
      <c r="AC6" s="18"/>
      <c r="AD6" s="55"/>
      <c r="AE6" s="4"/>
      <c r="AF6" s="4"/>
      <c r="AG6" s="4"/>
      <c r="AH6" s="4"/>
      <c r="AI6" s="4"/>
      <c r="AJ6" s="5"/>
      <c r="AK6" s="6"/>
      <c r="AL6" s="6"/>
      <c r="AM6" s="4"/>
      <c r="AN6" s="4"/>
      <c r="GD6" s="31"/>
      <c r="GE6" s="31"/>
      <c r="GF6" s="34"/>
      <c r="GG6" s="56"/>
      <c r="GH6" s="56"/>
      <c r="GI6" s="31"/>
      <c r="GJ6" s="31"/>
      <c r="GL6" s="20" t="s">
        <v>45</v>
      </c>
      <c r="GM6" s="20" t="s">
        <v>46</v>
      </c>
      <c r="GN6" s="20" t="s">
        <v>47</v>
      </c>
      <c r="GO6" s="20" t="s">
        <v>48</v>
      </c>
      <c r="GP6" s="20" t="s">
        <v>49</v>
      </c>
      <c r="GQ6" s="20" t="s">
        <v>50</v>
      </c>
      <c r="GR6" s="20" t="s">
        <v>14</v>
      </c>
      <c r="GS6" s="20" t="s">
        <v>51</v>
      </c>
      <c r="GT6" s="20" t="s">
        <v>52</v>
      </c>
      <c r="GU6" s="20" t="s">
        <v>53</v>
      </c>
      <c r="GV6" s="20" t="s">
        <v>54</v>
      </c>
      <c r="GW6" s="20" t="s">
        <v>55</v>
      </c>
      <c r="GX6" s="20" t="s">
        <v>56</v>
      </c>
      <c r="GY6" s="20"/>
      <c r="GZ6" s="20"/>
      <c r="HA6" s="21"/>
    </row>
    <row r="7" spans="1:209" s="8" customFormat="1" ht="22.5" customHeight="1">
      <c r="A7" s="50" t="s">
        <v>57</v>
      </c>
      <c r="B7" s="57">
        <v>123</v>
      </c>
      <c r="C7" s="58" t="s">
        <v>58</v>
      </c>
      <c r="D7" s="59" t="e">
        <f>#REF!</f>
        <v>#REF!</v>
      </c>
      <c r="E7" s="7"/>
      <c r="F7" s="1"/>
      <c r="G7" s="1"/>
      <c r="H7" s="1"/>
      <c r="I7" s="1"/>
      <c r="J7" s="14"/>
      <c r="K7" s="1"/>
      <c r="L7" s="1"/>
      <c r="M7" s="1"/>
      <c r="N7" s="1"/>
      <c r="O7" s="1"/>
      <c r="P7" s="1"/>
      <c r="Q7" s="1"/>
      <c r="R7" s="1"/>
      <c r="S7" s="1"/>
      <c r="T7" s="1"/>
      <c r="U7" s="3"/>
      <c r="V7" s="1"/>
      <c r="W7" s="1"/>
      <c r="X7" s="1"/>
      <c r="Y7" s="54"/>
      <c r="Z7" s="54"/>
      <c r="AA7" s="18"/>
      <c r="AB7" s="18"/>
      <c r="AC7" s="18"/>
      <c r="AD7" s="55"/>
      <c r="AE7" s="4"/>
      <c r="AF7" s="4"/>
      <c r="AG7" s="4"/>
      <c r="AH7" s="4"/>
      <c r="AI7" s="4"/>
      <c r="AJ7" s="5"/>
      <c r="AK7" s="6"/>
      <c r="AL7" s="6"/>
      <c r="AM7" s="4"/>
      <c r="AN7" s="4"/>
      <c r="GD7" s="31"/>
      <c r="GE7" s="31"/>
      <c r="GF7" s="34"/>
      <c r="GG7" s="56"/>
      <c r="GH7" s="56"/>
      <c r="GI7" s="31"/>
      <c r="GJ7" s="31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1"/>
    </row>
    <row r="8" spans="1:209" s="8" customFormat="1" ht="27.75" customHeight="1" thickBot="1">
      <c r="A8" s="60" t="s">
        <v>59</v>
      </c>
      <c r="B8" s="51"/>
      <c r="C8" s="61"/>
      <c r="D8" s="61"/>
      <c r="E8" s="7"/>
      <c r="F8" s="1"/>
      <c r="G8" s="1"/>
      <c r="H8" s="1"/>
      <c r="I8" s="1"/>
      <c r="J8" s="14"/>
      <c r="K8" s="1"/>
      <c r="L8" s="1"/>
      <c r="M8" s="1"/>
      <c r="N8" s="1"/>
      <c r="O8" s="1"/>
      <c r="P8" s="1"/>
      <c r="Q8" s="1"/>
      <c r="R8" s="1"/>
      <c r="S8" s="1"/>
      <c r="T8" s="1"/>
      <c r="U8" s="3"/>
      <c r="V8" s="1"/>
      <c r="W8" s="1"/>
      <c r="X8" s="1"/>
      <c r="Y8" s="62"/>
      <c r="Z8" s="62"/>
      <c r="AA8" s="30"/>
      <c r="AB8" s="30"/>
      <c r="AC8" s="30"/>
      <c r="AD8" s="63"/>
      <c r="AE8" s="4"/>
      <c r="AF8" s="4"/>
      <c r="AG8" s="4"/>
      <c r="AH8" s="4"/>
      <c r="AI8" s="4"/>
      <c r="AJ8" s="5"/>
      <c r="AK8" s="6"/>
      <c r="AL8" s="6"/>
      <c r="AM8" s="4"/>
      <c r="AN8" s="4"/>
      <c r="GD8" s="34"/>
      <c r="GE8" s="34"/>
      <c r="GF8" s="34"/>
      <c r="GG8" s="34"/>
      <c r="GH8" s="34"/>
      <c r="GI8" s="34"/>
      <c r="GJ8" s="34"/>
      <c r="GL8" s="38" t="s">
        <v>60</v>
      </c>
      <c r="GM8" s="38" t="s">
        <v>61</v>
      </c>
      <c r="GN8" s="38" t="s">
        <v>62</v>
      </c>
      <c r="GO8" s="38" t="s">
        <v>63</v>
      </c>
      <c r="GP8" s="38" t="s">
        <v>64</v>
      </c>
      <c r="GQ8" s="38" t="s">
        <v>65</v>
      </c>
      <c r="GR8" s="38" t="s">
        <v>66</v>
      </c>
      <c r="GS8" s="38" t="s">
        <v>67</v>
      </c>
      <c r="GT8" s="38" t="s">
        <v>68</v>
      </c>
      <c r="GU8" s="20" t="s">
        <v>69</v>
      </c>
      <c r="GV8" s="20" t="s">
        <v>70</v>
      </c>
      <c r="GW8" s="20" t="s">
        <v>33</v>
      </c>
      <c r="GX8" s="20" t="s">
        <v>71</v>
      </c>
      <c r="GY8" s="20" t="s">
        <v>72</v>
      </c>
      <c r="GZ8" s="20" t="s">
        <v>73</v>
      </c>
      <c r="HA8" s="21"/>
    </row>
    <row r="9" spans="1:209" s="65" customFormat="1" ht="12" customHeight="1">
      <c r="A9" s="171" t="s">
        <v>74</v>
      </c>
      <c r="B9" s="171" t="s">
        <v>75</v>
      </c>
      <c r="C9" s="171" t="s">
        <v>76</v>
      </c>
      <c r="D9" s="171" t="s">
        <v>77</v>
      </c>
      <c r="E9" s="172" t="s">
        <v>78</v>
      </c>
      <c r="F9" s="172" t="s">
        <v>79</v>
      </c>
      <c r="G9" s="172" t="s">
        <v>80</v>
      </c>
      <c r="H9" s="172" t="s">
        <v>81</v>
      </c>
      <c r="I9" s="172" t="s">
        <v>82</v>
      </c>
      <c r="J9" s="176" t="s">
        <v>83</v>
      </c>
      <c r="K9" s="177" t="s">
        <v>84</v>
      </c>
      <c r="L9" s="177"/>
      <c r="M9" s="177"/>
      <c r="N9" s="177"/>
      <c r="O9" s="177"/>
      <c r="P9" s="177"/>
      <c r="Q9" s="177"/>
      <c r="R9" s="177"/>
      <c r="S9" s="177"/>
      <c r="T9" s="177" t="s">
        <v>85</v>
      </c>
      <c r="U9" s="177"/>
      <c r="V9" s="177"/>
      <c r="W9" s="176" t="s">
        <v>86</v>
      </c>
      <c r="X9" s="177" t="s">
        <v>87</v>
      </c>
      <c r="Y9" s="177"/>
      <c r="Z9" s="177"/>
      <c r="AA9" s="177"/>
      <c r="AB9" s="177"/>
      <c r="AC9" s="176" t="s">
        <v>88</v>
      </c>
      <c r="AD9" s="176" t="s">
        <v>89</v>
      </c>
      <c r="AE9" s="173" t="s">
        <v>90</v>
      </c>
      <c r="AF9" s="173" t="s">
        <v>91</v>
      </c>
      <c r="AG9" s="174" t="s">
        <v>92</v>
      </c>
      <c r="AH9" s="175" t="s">
        <v>93</v>
      </c>
      <c r="AI9" s="172" t="s">
        <v>94</v>
      </c>
      <c r="AJ9" s="172" t="s">
        <v>95</v>
      </c>
      <c r="AK9" s="172" t="s">
        <v>240</v>
      </c>
      <c r="AL9" s="172" t="s">
        <v>243</v>
      </c>
      <c r="AM9" s="172" t="s">
        <v>244</v>
      </c>
      <c r="AN9" s="172" t="s">
        <v>245</v>
      </c>
    </row>
    <row r="10" spans="1:209" s="65" customFormat="1" ht="36">
      <c r="A10" s="171"/>
      <c r="B10" s="171"/>
      <c r="C10" s="171"/>
      <c r="D10" s="171"/>
      <c r="E10" s="172"/>
      <c r="F10" s="172"/>
      <c r="G10" s="172"/>
      <c r="H10" s="172"/>
      <c r="I10" s="172"/>
      <c r="J10" s="176"/>
      <c r="K10" s="177" t="s">
        <v>96</v>
      </c>
      <c r="L10" s="177"/>
      <c r="M10" s="177"/>
      <c r="N10" s="172" t="s">
        <v>97</v>
      </c>
      <c r="O10" s="172" t="s">
        <v>98</v>
      </c>
      <c r="P10" s="176" t="s">
        <v>99</v>
      </c>
      <c r="Q10" s="176" t="s">
        <v>100</v>
      </c>
      <c r="R10" s="172" t="s">
        <v>101</v>
      </c>
      <c r="S10" s="176" t="s">
        <v>102</v>
      </c>
      <c r="T10" s="172" t="s">
        <v>103</v>
      </c>
      <c r="U10" s="172" t="s">
        <v>104</v>
      </c>
      <c r="V10" s="176" t="s">
        <v>105</v>
      </c>
      <c r="W10" s="176"/>
      <c r="X10" s="66" t="s">
        <v>26</v>
      </c>
      <c r="Y10" s="66" t="s">
        <v>27</v>
      </c>
      <c r="Z10" s="66" t="s">
        <v>127</v>
      </c>
      <c r="AA10" s="66" t="s">
        <v>106</v>
      </c>
      <c r="AB10" s="66" t="s">
        <v>107</v>
      </c>
      <c r="AC10" s="176"/>
      <c r="AD10" s="176"/>
      <c r="AE10" s="173"/>
      <c r="AF10" s="173"/>
      <c r="AG10" s="174"/>
      <c r="AH10" s="175"/>
      <c r="AI10" s="172"/>
      <c r="AJ10" s="172"/>
      <c r="AK10" s="172"/>
      <c r="AL10" s="172"/>
      <c r="AM10" s="172"/>
      <c r="AN10" s="172"/>
    </row>
    <row r="11" spans="1:209" s="65" customFormat="1" ht="12">
      <c r="A11" s="171"/>
      <c r="B11" s="171"/>
      <c r="C11" s="171"/>
      <c r="D11" s="171"/>
      <c r="E11" s="172"/>
      <c r="F11" s="172"/>
      <c r="G11" s="172"/>
      <c r="H11" s="172"/>
      <c r="I11" s="137">
        <v>6.8</v>
      </c>
      <c r="J11" s="176"/>
      <c r="K11" s="137" t="s">
        <v>108</v>
      </c>
      <c r="L11" s="137" t="s">
        <v>109</v>
      </c>
      <c r="M11" s="137" t="s">
        <v>110</v>
      </c>
      <c r="N11" s="172"/>
      <c r="O11" s="172"/>
      <c r="P11" s="176"/>
      <c r="Q11" s="176"/>
      <c r="R11" s="172"/>
      <c r="S11" s="176"/>
      <c r="T11" s="172"/>
      <c r="U11" s="172"/>
      <c r="V11" s="176"/>
      <c r="W11" s="176"/>
      <c r="X11" s="67">
        <v>0.03</v>
      </c>
      <c r="Y11" s="66">
        <v>0.06</v>
      </c>
      <c r="Z11" s="68">
        <v>0.05</v>
      </c>
      <c r="AA11" s="66"/>
      <c r="AB11" s="66">
        <v>0.06</v>
      </c>
      <c r="AC11" s="176"/>
      <c r="AD11" s="176"/>
      <c r="AE11" s="173"/>
      <c r="AF11" s="173"/>
      <c r="AG11" s="174"/>
      <c r="AH11" s="175"/>
      <c r="AI11" s="172"/>
      <c r="AJ11" s="172" t="s">
        <v>111</v>
      </c>
      <c r="AK11" s="172"/>
      <c r="AL11" s="172"/>
      <c r="AM11" s="172"/>
      <c r="AN11" s="172"/>
    </row>
    <row r="12" spans="1:209">
      <c r="E12" s="97"/>
      <c r="J12" t="s">
        <v>129</v>
      </c>
      <c r="AF12" s="71" t="s">
        <v>131</v>
      </c>
    </row>
    <row r="13" spans="1:209" s="69" customFormat="1" ht="48">
      <c r="A13" s="72" t="s">
        <v>112</v>
      </c>
      <c r="B13" s="72" t="s">
        <v>113</v>
      </c>
      <c r="C13" s="73" t="s">
        <v>114</v>
      </c>
      <c r="D13" s="74" t="s">
        <v>116</v>
      </c>
      <c r="E13" s="98"/>
      <c r="F13" s="76"/>
      <c r="G13" s="77"/>
      <c r="H13" s="78"/>
      <c r="I13" s="79"/>
      <c r="J13" s="78">
        <v>7.9</v>
      </c>
      <c r="K13" s="79">
        <v>20</v>
      </c>
      <c r="L13" s="80">
        <v>30</v>
      </c>
      <c r="M13" s="81">
        <v>22</v>
      </c>
      <c r="N13" s="79">
        <v>2</v>
      </c>
      <c r="O13" s="79">
        <v>2.7</v>
      </c>
      <c r="P13" s="82">
        <f>K13*L13*M13/1000000</f>
        <v>1.32E-2</v>
      </c>
      <c r="Q13" s="83">
        <f>56/P13*N13</f>
        <v>8484.8484848484841</v>
      </c>
      <c r="R13" s="84">
        <v>2400</v>
      </c>
      <c r="S13" s="85">
        <f>R13/Q13</f>
        <v>0.28285714285714286</v>
      </c>
      <c r="T13" s="76" t="s">
        <v>115</v>
      </c>
      <c r="U13" s="86">
        <v>0.113</v>
      </c>
      <c r="V13" s="87">
        <f>J13*U13</f>
        <v>0.89270000000000005</v>
      </c>
      <c r="W13" s="87">
        <f>V13+S13+J13</f>
        <v>9.0755571428571429</v>
      </c>
      <c r="X13" s="87">
        <f>AF13*$X$11</f>
        <v>0.41489999999999999</v>
      </c>
      <c r="Y13" s="87">
        <f>AF13*$Y$11</f>
        <v>0.82979999999999998</v>
      </c>
      <c r="Z13" s="87"/>
      <c r="AA13" s="87"/>
      <c r="AB13" s="87">
        <f>AF13*$AB$11</f>
        <v>0.82979999999999998</v>
      </c>
      <c r="AC13" s="88">
        <f>AB13+Y13+Z13+X13+AA13</f>
        <v>2.0745</v>
      </c>
      <c r="AD13" s="87">
        <f>AC13+W13</f>
        <v>11.150057142857143</v>
      </c>
      <c r="AE13" s="89">
        <f>(AF13-AD13)/AF13</f>
        <v>0.19377750232414004</v>
      </c>
      <c r="AF13" s="95">
        <v>13.83</v>
      </c>
      <c r="AG13" s="90">
        <v>2.2799999999999998</v>
      </c>
      <c r="AH13" s="96">
        <f>AF13+AG13</f>
        <v>16.11</v>
      </c>
      <c r="AI13" s="90">
        <v>39.99</v>
      </c>
      <c r="AJ13" s="91">
        <f>(AI13-AH13)/AI13</f>
        <v>0.59714928732183048</v>
      </c>
      <c r="AK13" s="153">
        <f>Units!O4</f>
        <v>1508</v>
      </c>
      <c r="AL13" s="92">
        <f>Units!P4+Units!Q4</f>
        <v>730</v>
      </c>
      <c r="AM13" s="157">
        <f>(AK13+AL13)*AF13</f>
        <v>30951.54</v>
      </c>
      <c r="AN13" s="157">
        <f>(AK13+AL13)*AD13</f>
        <v>24953.827885714287</v>
      </c>
    </row>
    <row r="14" spans="1:209" s="70" customFormat="1" ht="48">
      <c r="A14" s="72" t="s">
        <v>112</v>
      </c>
      <c r="B14" s="72" t="s">
        <v>113</v>
      </c>
      <c r="C14" s="73" t="s">
        <v>114</v>
      </c>
      <c r="D14" s="74" t="s">
        <v>117</v>
      </c>
      <c r="E14" s="98"/>
      <c r="F14" s="75"/>
      <c r="G14" s="93"/>
      <c r="H14" s="78"/>
      <c r="I14" s="79"/>
      <c r="J14" s="78">
        <v>9.5</v>
      </c>
      <c r="K14" s="79">
        <v>20</v>
      </c>
      <c r="L14" s="80">
        <v>30</v>
      </c>
      <c r="M14" s="81">
        <v>23</v>
      </c>
      <c r="N14" s="79">
        <v>2</v>
      </c>
      <c r="O14" s="79">
        <v>3.3</v>
      </c>
      <c r="P14" s="82">
        <f>K14*L14*M14/1000000</f>
        <v>1.38E-2</v>
      </c>
      <c r="Q14" s="83">
        <f>56/P14*N14</f>
        <v>8115.942028985507</v>
      </c>
      <c r="R14" s="84">
        <v>2400</v>
      </c>
      <c r="S14" s="85">
        <f>R14/Q14</f>
        <v>0.29571428571428571</v>
      </c>
      <c r="T14" s="76" t="s">
        <v>118</v>
      </c>
      <c r="U14" s="86">
        <v>0.113</v>
      </c>
      <c r="V14" s="87">
        <f>J14*U14</f>
        <v>1.0735000000000001</v>
      </c>
      <c r="W14" s="87">
        <f>V14+S14+J14</f>
        <v>10.869214285714285</v>
      </c>
      <c r="X14" s="87">
        <f t="shared" ref="X14:X22" si="0">AF14*$X$11</f>
        <v>0.49469999999999992</v>
      </c>
      <c r="Y14" s="87">
        <f t="shared" ref="Y14:Y22" si="1">AF14*$Y$11</f>
        <v>0.98939999999999984</v>
      </c>
      <c r="Z14" s="87"/>
      <c r="AA14" s="87"/>
      <c r="AB14" s="87">
        <f>AF14*$AB$11</f>
        <v>0.98939999999999984</v>
      </c>
      <c r="AC14" s="88">
        <f>AB14+Y14+Z14+X14+AA14</f>
        <v>2.4734999999999996</v>
      </c>
      <c r="AD14" s="87">
        <f>AC14+W14</f>
        <v>13.342714285714285</v>
      </c>
      <c r="AE14" s="89">
        <f>(AF14-AD14)/AF14</f>
        <v>0.19086026163042533</v>
      </c>
      <c r="AF14" s="131">
        <v>16.489999999999998</v>
      </c>
      <c r="AG14" s="132">
        <v>3.65</v>
      </c>
      <c r="AH14" s="133">
        <f t="shared" ref="AH14:AH16" si="2">AF14+AG14</f>
        <v>20.139999999999997</v>
      </c>
      <c r="AI14" s="132">
        <v>49.99</v>
      </c>
      <c r="AJ14" s="134">
        <f>(AI14-AH14)/AI14</f>
        <v>0.59711942388477701</v>
      </c>
      <c r="AK14" s="153">
        <f>Units!O5</f>
        <v>7006</v>
      </c>
      <c r="AL14" s="92">
        <f>Units!P5+Units!Q5</f>
        <v>14690</v>
      </c>
      <c r="AM14" s="157">
        <f t="shared" ref="AM14:AM16" si="3">(AK14+AL14)*AF14</f>
        <v>357767.04</v>
      </c>
      <c r="AN14" s="157">
        <f t="shared" ref="AN14:AN16" si="4">(AK14+AL14)*AD14</f>
        <v>289483.52914285712</v>
      </c>
    </row>
    <row r="15" spans="1:209" s="64" customFormat="1" ht="48">
      <c r="A15" s="72" t="s">
        <v>112</v>
      </c>
      <c r="B15" s="72" t="s">
        <v>113</v>
      </c>
      <c r="C15" s="73" t="s">
        <v>114</v>
      </c>
      <c r="D15" s="74" t="s">
        <v>119</v>
      </c>
      <c r="E15" s="98"/>
      <c r="F15" s="76"/>
      <c r="G15" s="77"/>
      <c r="H15" s="78"/>
      <c r="I15" s="79"/>
      <c r="J15" s="78">
        <v>10.3</v>
      </c>
      <c r="K15" s="79">
        <v>20</v>
      </c>
      <c r="L15" s="80">
        <v>30</v>
      </c>
      <c r="M15" s="81">
        <v>24</v>
      </c>
      <c r="N15" s="79">
        <v>2</v>
      </c>
      <c r="O15" s="79">
        <v>3.8</v>
      </c>
      <c r="P15" s="82">
        <f>K15*L15*M15/1000000</f>
        <v>1.44E-2</v>
      </c>
      <c r="Q15" s="83">
        <f>56/P15*N15</f>
        <v>7777.7777777777783</v>
      </c>
      <c r="R15" s="84">
        <v>2400</v>
      </c>
      <c r="S15" s="85">
        <f>R15/Q15</f>
        <v>0.30857142857142855</v>
      </c>
      <c r="T15" s="76" t="s">
        <v>120</v>
      </c>
      <c r="U15" s="86">
        <v>0.113</v>
      </c>
      <c r="V15" s="87">
        <f>J15*U15</f>
        <v>1.1639000000000002</v>
      </c>
      <c r="W15" s="87">
        <f>V15+S15+J15</f>
        <v>11.772471428571428</v>
      </c>
      <c r="X15" s="87">
        <f t="shared" si="0"/>
        <v>0.54269999999999996</v>
      </c>
      <c r="Y15" s="87">
        <f t="shared" si="1"/>
        <v>1.0853999999999999</v>
      </c>
      <c r="Z15" s="87"/>
      <c r="AA15" s="87"/>
      <c r="AB15" s="87">
        <f>AF15*$AB$11</f>
        <v>1.0853999999999999</v>
      </c>
      <c r="AC15" s="88">
        <f>AB15+Y15+Z15+X15+AA15</f>
        <v>2.7134999999999998</v>
      </c>
      <c r="AD15" s="87">
        <f>AC15+W15</f>
        <v>14.485971428571428</v>
      </c>
      <c r="AE15" s="89">
        <f>(AF15-AD15)/AF15</f>
        <v>0.19922767116796969</v>
      </c>
      <c r="AF15" s="95">
        <v>18.09</v>
      </c>
      <c r="AG15" s="94">
        <v>6.07</v>
      </c>
      <c r="AH15" s="96">
        <f t="shared" si="2"/>
        <v>24.16</v>
      </c>
      <c r="AI15" s="90">
        <v>59.99</v>
      </c>
      <c r="AJ15" s="91">
        <f>(AI15-AH15)/AI15</f>
        <v>0.59726621103517252</v>
      </c>
      <c r="AK15" s="153">
        <f>Units!O6</f>
        <v>3640</v>
      </c>
      <c r="AL15" s="92">
        <f>Units!P6+Units!Q6</f>
        <v>5480</v>
      </c>
      <c r="AM15" s="157">
        <f t="shared" si="3"/>
        <v>164980.79999999999</v>
      </c>
      <c r="AN15" s="157">
        <f t="shared" si="4"/>
        <v>132112.05942857143</v>
      </c>
    </row>
    <row r="16" spans="1:209" s="64" customFormat="1" ht="48">
      <c r="A16" s="72" t="s">
        <v>112</v>
      </c>
      <c r="B16" s="72" t="s">
        <v>113</v>
      </c>
      <c r="C16" s="73" t="s">
        <v>114</v>
      </c>
      <c r="D16" s="74" t="s">
        <v>121</v>
      </c>
      <c r="E16" s="98"/>
      <c r="F16" s="76"/>
      <c r="G16" s="77"/>
      <c r="H16" s="78"/>
      <c r="I16" s="79"/>
      <c r="J16" s="78">
        <v>11.3</v>
      </c>
      <c r="K16" s="79">
        <v>20</v>
      </c>
      <c r="L16" s="80">
        <v>30</v>
      </c>
      <c r="M16" s="81">
        <v>25</v>
      </c>
      <c r="N16" s="79">
        <v>2</v>
      </c>
      <c r="O16" s="79">
        <v>4.2</v>
      </c>
      <c r="P16" s="82">
        <f>K16*L16*M16/1000000</f>
        <v>1.4999999999999999E-2</v>
      </c>
      <c r="Q16" s="83">
        <f>56/P16*N16</f>
        <v>7466.666666666667</v>
      </c>
      <c r="R16" s="84">
        <v>2400</v>
      </c>
      <c r="S16" s="85">
        <f>R16/Q16</f>
        <v>0.3214285714285714</v>
      </c>
      <c r="T16" s="76" t="s">
        <v>122</v>
      </c>
      <c r="U16" s="86">
        <v>0.113</v>
      </c>
      <c r="V16" s="87">
        <f>J16*U16</f>
        <v>1.2769000000000001</v>
      </c>
      <c r="W16" s="87">
        <f>V16+S16+J16</f>
        <v>12.898328571428571</v>
      </c>
      <c r="X16" s="87">
        <f t="shared" si="0"/>
        <v>0.59039999999999992</v>
      </c>
      <c r="Y16" s="87">
        <f t="shared" si="1"/>
        <v>1.1807999999999998</v>
      </c>
      <c r="Z16" s="87"/>
      <c r="AA16" s="87"/>
      <c r="AB16" s="87">
        <f>AF16*$AB$11</f>
        <v>1.1807999999999998</v>
      </c>
      <c r="AC16" s="88">
        <f>AB16+Y16+Z16+X16+AA16</f>
        <v>2.9519999999999995</v>
      </c>
      <c r="AD16" s="87">
        <f>AC16+W16</f>
        <v>15.850328571428571</v>
      </c>
      <c r="AE16" s="89">
        <f>(AF16-AD16)/AF16</f>
        <v>0.19459712543554006</v>
      </c>
      <c r="AF16" s="95">
        <v>19.68</v>
      </c>
      <c r="AG16" s="94">
        <v>8.51</v>
      </c>
      <c r="AH16" s="96">
        <f t="shared" si="2"/>
        <v>28.189999999999998</v>
      </c>
      <c r="AI16" s="90">
        <v>69.989999999999995</v>
      </c>
      <c r="AJ16" s="91">
        <f>(AI16-AH16)/AI16</f>
        <v>0.59722817545363627</v>
      </c>
      <c r="AK16" s="153">
        <f>Units!O7</f>
        <v>1352</v>
      </c>
      <c r="AL16" s="92">
        <f>Units!P7+Units!Q7</f>
        <v>1080</v>
      </c>
      <c r="AM16" s="157">
        <f t="shared" si="3"/>
        <v>47861.760000000002</v>
      </c>
      <c r="AN16" s="157">
        <f t="shared" si="4"/>
        <v>38547.999085714284</v>
      </c>
    </row>
    <row r="17" spans="1:43" ht="48" customHeight="1">
      <c r="AF17"/>
      <c r="AK17" s="163"/>
      <c r="AL17" s="124"/>
      <c r="AM17" s="126">
        <f>SUM(AM13:AM16)</f>
        <v>601561.1399999999</v>
      </c>
      <c r="AN17" s="126">
        <f>SUM(AN13:AN16)</f>
        <v>485097.41554285714</v>
      </c>
      <c r="AO17" s="158">
        <f>(AM17-AN17)/AM17</f>
        <v>0.19360247315367277</v>
      </c>
      <c r="AP17" s="126">
        <f>AM17-AN17</f>
        <v>116463.72445714276</v>
      </c>
    </row>
    <row r="18" spans="1:43" s="101" customFormat="1" ht="51.75" customHeight="1" thickBot="1">
      <c r="E18" s="102"/>
      <c r="I18" s="105"/>
      <c r="J18" s="105" t="s">
        <v>251</v>
      </c>
      <c r="X18" s="103"/>
      <c r="Y18" s="103"/>
      <c r="Z18" s="103"/>
      <c r="AF18" s="106" t="s">
        <v>226</v>
      </c>
      <c r="AG18" s="101" t="s">
        <v>252</v>
      </c>
      <c r="AI18" s="104"/>
      <c r="AK18" s="107" t="s">
        <v>240</v>
      </c>
      <c r="AL18" s="129" t="s">
        <v>243</v>
      </c>
      <c r="AM18" s="160" t="s">
        <v>244</v>
      </c>
      <c r="AN18" s="160" t="s">
        <v>245</v>
      </c>
    </row>
    <row r="19" spans="1:43" s="69" customFormat="1" ht="48.75" thickBot="1">
      <c r="A19" s="72" t="s">
        <v>157</v>
      </c>
      <c r="B19" s="72" t="s">
        <v>130</v>
      </c>
      <c r="C19" s="73" t="s">
        <v>114</v>
      </c>
      <c r="D19" s="74" t="s">
        <v>116</v>
      </c>
      <c r="E19" s="120" t="s">
        <v>164</v>
      </c>
      <c r="F19" s="118" t="s">
        <v>162</v>
      </c>
      <c r="G19" s="77"/>
      <c r="H19" s="100"/>
      <c r="I19" s="99"/>
      <c r="J19" s="112" t="s">
        <v>153</v>
      </c>
      <c r="K19" s="79">
        <v>20</v>
      </c>
      <c r="L19" s="80">
        <v>30</v>
      </c>
      <c r="M19" s="81">
        <v>22</v>
      </c>
      <c r="N19" s="79">
        <v>2</v>
      </c>
      <c r="O19" s="79">
        <v>2.7</v>
      </c>
      <c r="P19" s="82">
        <f t="shared" ref="P19:P22" si="5">K19*L19*M19/1000000</f>
        <v>1.32E-2</v>
      </c>
      <c r="Q19" s="83">
        <f t="shared" ref="Q19:Q22" si="6">56/P19*N19</f>
        <v>8484.8484848484841</v>
      </c>
      <c r="R19" s="84">
        <v>2400</v>
      </c>
      <c r="S19" s="85">
        <f t="shared" ref="S19:S22" si="7">R19/Q19</f>
        <v>0.28285714285714286</v>
      </c>
      <c r="T19" s="76" t="s">
        <v>115</v>
      </c>
      <c r="U19" s="86">
        <v>0.113</v>
      </c>
      <c r="V19" s="87">
        <f t="shared" ref="V19:V22" si="8">J19*U19</f>
        <v>0.72997999999999996</v>
      </c>
      <c r="W19" s="87">
        <f t="shared" ref="W19:W22" si="9">V19+S19+J19</f>
        <v>7.4728371428571432</v>
      </c>
      <c r="X19" s="87">
        <f t="shared" si="0"/>
        <v>0.39900000000000002</v>
      </c>
      <c r="Y19" s="87">
        <f t="shared" si="1"/>
        <v>0.79800000000000004</v>
      </c>
      <c r="Z19" s="87"/>
      <c r="AA19" s="87"/>
      <c r="AB19" s="87">
        <f t="shared" ref="AB19:AB22" si="10">AF19*$AB$11</f>
        <v>0.79800000000000004</v>
      </c>
      <c r="AC19" s="88">
        <f t="shared" ref="AC19:AC22" si="11">AB19+Y19+Z19+X19+AA19</f>
        <v>1.9950000000000001</v>
      </c>
      <c r="AD19" s="87">
        <f t="shared" ref="AD19:AD22" si="12">AC19+W19</f>
        <v>9.4678371428571424</v>
      </c>
      <c r="AE19" s="89">
        <f t="shared" ref="AE19:AE22" si="13">(AF19-AD19)/AF19</f>
        <v>0.28813254564983898</v>
      </c>
      <c r="AF19" s="161">
        <v>13.3</v>
      </c>
      <c r="AG19" s="90"/>
      <c r="AH19" s="96">
        <f>AF19</f>
        <v>13.3</v>
      </c>
      <c r="AI19" s="90">
        <v>39.99</v>
      </c>
      <c r="AJ19" s="91">
        <f t="shared" ref="AJ19:AJ22" si="14">(AI19-AH19)/AI19</f>
        <v>0.66741685421355335</v>
      </c>
      <c r="AK19" s="159">
        <f>AK13</f>
        <v>1508</v>
      </c>
      <c r="AL19" s="92">
        <f>AL13</f>
        <v>730</v>
      </c>
      <c r="AM19" s="157">
        <f>(AK19+AL19)*AF19</f>
        <v>29765.4</v>
      </c>
      <c r="AN19" s="157">
        <f>(AK19+AL19)*AD19</f>
        <v>21189.019525714284</v>
      </c>
    </row>
    <row r="20" spans="1:43" s="70" customFormat="1" ht="48.75" thickBot="1">
      <c r="A20" s="72" t="s">
        <v>157</v>
      </c>
      <c r="B20" s="72" t="s">
        <v>130</v>
      </c>
      <c r="C20" s="73" t="s">
        <v>114</v>
      </c>
      <c r="D20" s="74" t="s">
        <v>117</v>
      </c>
      <c r="E20" s="120" t="s">
        <v>164</v>
      </c>
      <c r="F20" s="118" t="s">
        <v>165</v>
      </c>
      <c r="G20" s="93"/>
      <c r="H20" s="100"/>
      <c r="I20" s="99"/>
      <c r="J20" s="115" t="s">
        <v>154</v>
      </c>
      <c r="K20" s="79">
        <v>20</v>
      </c>
      <c r="L20" s="80">
        <v>30</v>
      </c>
      <c r="M20" s="81">
        <v>23</v>
      </c>
      <c r="N20" s="79">
        <v>2</v>
      </c>
      <c r="O20" s="79">
        <v>3.3</v>
      </c>
      <c r="P20" s="82">
        <f t="shared" si="5"/>
        <v>1.38E-2</v>
      </c>
      <c r="Q20" s="83">
        <f t="shared" si="6"/>
        <v>8115.942028985507</v>
      </c>
      <c r="R20" s="84">
        <v>2400</v>
      </c>
      <c r="S20" s="85">
        <f t="shared" si="7"/>
        <v>0.29571428571428571</v>
      </c>
      <c r="T20" s="76" t="s">
        <v>118</v>
      </c>
      <c r="U20" s="86">
        <v>0.113</v>
      </c>
      <c r="V20" s="87">
        <f t="shared" si="8"/>
        <v>0.86219000000000001</v>
      </c>
      <c r="W20" s="87">
        <f t="shared" si="9"/>
        <v>8.7879042857142853</v>
      </c>
      <c r="X20" s="87">
        <f t="shared" si="0"/>
        <v>0.44549999999999995</v>
      </c>
      <c r="Y20" s="87">
        <f t="shared" si="1"/>
        <v>0.8909999999999999</v>
      </c>
      <c r="Z20" s="87"/>
      <c r="AA20" s="87"/>
      <c r="AB20" s="87">
        <f t="shared" si="10"/>
        <v>0.8909999999999999</v>
      </c>
      <c r="AC20" s="88">
        <f t="shared" si="11"/>
        <v>2.2274999999999996</v>
      </c>
      <c r="AD20" s="87">
        <f t="shared" si="12"/>
        <v>11.015404285714284</v>
      </c>
      <c r="AE20" s="89">
        <f t="shared" si="13"/>
        <v>0.25822193362193369</v>
      </c>
      <c r="AF20" s="161">
        <v>14.85</v>
      </c>
      <c r="AG20" s="90"/>
      <c r="AH20" s="96">
        <f t="shared" ref="AH20:AH22" si="15">AF20</f>
        <v>14.85</v>
      </c>
      <c r="AI20" s="132">
        <v>49.99</v>
      </c>
      <c r="AJ20" s="162">
        <f t="shared" si="14"/>
        <v>0.7029405881176235</v>
      </c>
      <c r="AK20" s="159">
        <f t="shared" ref="AK20:AL22" si="16">AK14</f>
        <v>7006</v>
      </c>
      <c r="AL20" s="92">
        <f t="shared" si="16"/>
        <v>14690</v>
      </c>
      <c r="AM20" s="157">
        <f t="shared" ref="AM20:AM22" si="17">(AK20+AL20)*AF20</f>
        <v>322185.59999999998</v>
      </c>
      <c r="AN20" s="157">
        <f t="shared" ref="AN20:AN22" si="18">(AK20+AL20)*AD20</f>
        <v>238990.21138285712</v>
      </c>
    </row>
    <row r="21" spans="1:43" s="64" customFormat="1" ht="48.75" thickBot="1">
      <c r="A21" s="72" t="s">
        <v>157</v>
      </c>
      <c r="B21" s="72" t="s">
        <v>130</v>
      </c>
      <c r="C21" s="73" t="s">
        <v>114</v>
      </c>
      <c r="D21" s="74" t="s">
        <v>119</v>
      </c>
      <c r="E21" s="120" t="s">
        <v>164</v>
      </c>
      <c r="F21" s="118" t="s">
        <v>167</v>
      </c>
      <c r="G21" s="77"/>
      <c r="H21" s="100"/>
      <c r="I21" s="99"/>
      <c r="J21" s="115" t="s">
        <v>155</v>
      </c>
      <c r="K21" s="79">
        <v>20</v>
      </c>
      <c r="L21" s="80">
        <v>30</v>
      </c>
      <c r="M21" s="81">
        <v>24</v>
      </c>
      <c r="N21" s="79">
        <v>2</v>
      </c>
      <c r="O21" s="79">
        <v>3.8</v>
      </c>
      <c r="P21" s="82">
        <f t="shared" si="5"/>
        <v>1.44E-2</v>
      </c>
      <c r="Q21" s="83">
        <f t="shared" si="6"/>
        <v>7777.7777777777783</v>
      </c>
      <c r="R21" s="84">
        <v>2400</v>
      </c>
      <c r="S21" s="85">
        <f t="shared" si="7"/>
        <v>0.30857142857142855</v>
      </c>
      <c r="T21" s="76" t="s">
        <v>120</v>
      </c>
      <c r="U21" s="86">
        <v>0.113</v>
      </c>
      <c r="V21" s="87">
        <f t="shared" si="8"/>
        <v>0.95259000000000005</v>
      </c>
      <c r="W21" s="87">
        <f t="shared" si="9"/>
        <v>9.6911614285714283</v>
      </c>
      <c r="X21" s="87">
        <f t="shared" si="0"/>
        <v>0.50849999999999995</v>
      </c>
      <c r="Y21" s="87">
        <f t="shared" si="1"/>
        <v>1.0169999999999999</v>
      </c>
      <c r="Z21" s="87"/>
      <c r="AA21" s="87"/>
      <c r="AB21" s="87">
        <f t="shared" si="10"/>
        <v>1.0169999999999999</v>
      </c>
      <c r="AC21" s="88">
        <f t="shared" si="11"/>
        <v>2.5424999999999995</v>
      </c>
      <c r="AD21" s="87">
        <f t="shared" si="12"/>
        <v>12.233661428571427</v>
      </c>
      <c r="AE21" s="89">
        <f t="shared" si="13"/>
        <v>0.27825006321112522</v>
      </c>
      <c r="AF21" s="161">
        <v>16.95</v>
      </c>
      <c r="AG21" s="90"/>
      <c r="AH21" s="96">
        <f t="shared" si="15"/>
        <v>16.95</v>
      </c>
      <c r="AI21" s="90">
        <v>59.99</v>
      </c>
      <c r="AJ21" s="91">
        <f t="shared" si="14"/>
        <v>0.71745290881813639</v>
      </c>
      <c r="AK21" s="159">
        <f t="shared" si="16"/>
        <v>3640</v>
      </c>
      <c r="AL21" s="92">
        <f t="shared" si="16"/>
        <v>5480</v>
      </c>
      <c r="AM21" s="157">
        <f t="shared" si="17"/>
        <v>154584</v>
      </c>
      <c r="AN21" s="157">
        <f t="shared" si="18"/>
        <v>111570.99222857141</v>
      </c>
    </row>
    <row r="22" spans="1:43" s="64" customFormat="1" ht="48.75" thickBot="1">
      <c r="A22" s="72" t="s">
        <v>157</v>
      </c>
      <c r="B22" s="72" t="s">
        <v>130</v>
      </c>
      <c r="C22" s="73" t="s">
        <v>114</v>
      </c>
      <c r="D22" s="74" t="s">
        <v>121</v>
      </c>
      <c r="E22" s="120" t="s">
        <v>164</v>
      </c>
      <c r="F22" s="118" t="s">
        <v>169</v>
      </c>
      <c r="G22" s="77"/>
      <c r="H22" s="100"/>
      <c r="I22" s="99"/>
      <c r="J22" s="115" t="s">
        <v>156</v>
      </c>
      <c r="K22" s="79">
        <v>20</v>
      </c>
      <c r="L22" s="80">
        <v>30</v>
      </c>
      <c r="M22" s="81">
        <v>25</v>
      </c>
      <c r="N22" s="79">
        <v>2</v>
      </c>
      <c r="O22" s="79">
        <v>4.2</v>
      </c>
      <c r="P22" s="82">
        <f t="shared" si="5"/>
        <v>1.4999999999999999E-2</v>
      </c>
      <c r="Q22" s="83">
        <f t="shared" si="6"/>
        <v>7466.666666666667</v>
      </c>
      <c r="R22" s="84">
        <v>2400</v>
      </c>
      <c r="S22" s="85">
        <f t="shared" si="7"/>
        <v>0.3214285714285714</v>
      </c>
      <c r="T22" s="76" t="s">
        <v>122</v>
      </c>
      <c r="U22" s="86">
        <v>0.113</v>
      </c>
      <c r="V22" s="87">
        <f t="shared" si="8"/>
        <v>1.0429900000000001</v>
      </c>
      <c r="W22" s="87">
        <f t="shared" si="9"/>
        <v>10.594418571428571</v>
      </c>
      <c r="X22" s="87">
        <f t="shared" si="0"/>
        <v>0.54749999999999999</v>
      </c>
      <c r="Y22" s="87">
        <f t="shared" si="1"/>
        <v>1.095</v>
      </c>
      <c r="Z22" s="87"/>
      <c r="AA22" s="87"/>
      <c r="AB22" s="87">
        <f t="shared" si="10"/>
        <v>1.095</v>
      </c>
      <c r="AC22" s="88">
        <f t="shared" si="11"/>
        <v>2.7374999999999998</v>
      </c>
      <c r="AD22" s="87">
        <f t="shared" si="12"/>
        <v>13.33191857142857</v>
      </c>
      <c r="AE22" s="89">
        <f t="shared" si="13"/>
        <v>0.26948391389432491</v>
      </c>
      <c r="AF22" s="161">
        <v>18.25</v>
      </c>
      <c r="AG22" s="90"/>
      <c r="AH22" s="96">
        <f t="shared" si="15"/>
        <v>18.25</v>
      </c>
      <c r="AI22" s="90">
        <v>69.989999999999995</v>
      </c>
      <c r="AJ22" s="91">
        <f t="shared" si="14"/>
        <v>0.73924846406629519</v>
      </c>
      <c r="AK22" s="159">
        <f t="shared" si="16"/>
        <v>1352</v>
      </c>
      <c r="AL22" s="92">
        <f t="shared" si="16"/>
        <v>1080</v>
      </c>
      <c r="AM22" s="157">
        <f t="shared" si="17"/>
        <v>44384</v>
      </c>
      <c r="AN22" s="157">
        <f t="shared" si="18"/>
        <v>32423.225965714282</v>
      </c>
    </row>
    <row r="23" spans="1:43" ht="13.5">
      <c r="AF23"/>
      <c r="AL23" s="124"/>
      <c r="AM23" s="126">
        <f>SUM(AM19:AM22)</f>
        <v>550919</v>
      </c>
      <c r="AN23" s="126">
        <f>SUM(AN19:AN22)</f>
        <v>404173.44910285709</v>
      </c>
      <c r="AO23" s="158">
        <f>(AM23-AN23)/AM23</f>
        <v>0.26636502080549573</v>
      </c>
      <c r="AP23" s="126">
        <f>AM23-AN23</f>
        <v>146745.55089714291</v>
      </c>
      <c r="AQ23" s="126"/>
    </row>
    <row r="24" spans="1:43" ht="13.5">
      <c r="AF24"/>
      <c r="AL24" s="128"/>
      <c r="AN24" s="126">
        <f>AM17-AM23</f>
        <v>50642.139999999898</v>
      </c>
      <c r="AP24" s="126">
        <f>AP17-AP23</f>
        <v>-30281.82644000015</v>
      </c>
    </row>
    <row r="25" spans="1:43" ht="13.5">
      <c r="AF25"/>
      <c r="AL25" s="128"/>
      <c r="AM25" s="126"/>
    </row>
    <row r="26" spans="1:43" ht="13.5">
      <c r="AF26"/>
      <c r="AL26" s="127"/>
    </row>
    <row r="27" spans="1:43" ht="13.5">
      <c r="AF27"/>
      <c r="AK27" s="130"/>
      <c r="AL27" s="125"/>
      <c r="AM27" s="158">
        <f>(AM23-(AN23+AN24))/AM23</f>
        <v>0.1744419976387509</v>
      </c>
    </row>
    <row r="29" spans="1:43">
      <c r="AK29" s="135"/>
      <c r="AL29" s="128"/>
    </row>
    <row r="30" spans="1:43">
      <c r="AK30" s="135"/>
      <c r="AL30" s="126"/>
    </row>
    <row r="31" spans="1:43">
      <c r="AK31" s="135"/>
      <c r="AL31" s="127"/>
    </row>
    <row r="32" spans="1:43">
      <c r="AK32" s="136"/>
      <c r="AL32" s="125"/>
    </row>
    <row r="33" spans="37:38">
      <c r="AK33" s="135"/>
      <c r="AL33" s="125"/>
    </row>
  </sheetData>
  <protectedRanges>
    <protectedRange password="F78C" sqref="GD4:GJ7 GD8:GG8 GL8:GO8 GL3:GM5 GR3:GR5 GN4:GQ5" name="区域1_1"/>
  </protectedRanges>
  <mergeCells count="38">
    <mergeCell ref="AM9:AM11"/>
    <mergeCell ref="AN9:AN11"/>
    <mergeCell ref="K10:M10"/>
    <mergeCell ref="N10:N11"/>
    <mergeCell ref="O10:O11"/>
    <mergeCell ref="P10:P11"/>
    <mergeCell ref="Q10:Q11"/>
    <mergeCell ref="R10:R11"/>
    <mergeCell ref="S10:S11"/>
    <mergeCell ref="AI9:AI11"/>
    <mergeCell ref="AJ9:AJ11"/>
    <mergeCell ref="AK9:AK11"/>
    <mergeCell ref="AL9:AL11"/>
    <mergeCell ref="AC9:AC11"/>
    <mergeCell ref="AD9:AD11"/>
    <mergeCell ref="AE9:AE11"/>
    <mergeCell ref="AF9:AF11"/>
    <mergeCell ref="AG9:AG11"/>
    <mergeCell ref="AH9:AH11"/>
    <mergeCell ref="I9:I10"/>
    <mergeCell ref="J9:J11"/>
    <mergeCell ref="K9:S9"/>
    <mergeCell ref="T9:V9"/>
    <mergeCell ref="W9:W11"/>
    <mergeCell ref="X9:AB9"/>
    <mergeCell ref="T10:T11"/>
    <mergeCell ref="U10:U11"/>
    <mergeCell ref="V10:V11"/>
    <mergeCell ref="A1:D1"/>
    <mergeCell ref="Y3:AD3"/>
    <mergeCell ref="A9:A11"/>
    <mergeCell ref="B9:B11"/>
    <mergeCell ref="C9:C11"/>
    <mergeCell ref="D9:D11"/>
    <mergeCell ref="E9:E11"/>
    <mergeCell ref="F9:F11"/>
    <mergeCell ref="G9:G11"/>
    <mergeCell ref="H9:H11"/>
  </mergeCells>
  <phoneticPr fontId="69" type="noConversion"/>
  <dataValidations count="5">
    <dataValidation type="list" allowBlank="1" showInputMessage="1" showErrorMessage="1" sqref="D2:D4">
      <formula1>#REF!</formula1>
    </dataValidation>
    <dataValidation type="list" allowBlank="1" showInputMessage="1" showErrorMessage="1" sqref="B3">
      <formula1>$GL$3:$GX$3</formula1>
    </dataValidation>
    <dataValidation type="list" allowBlank="1" showInputMessage="1" showErrorMessage="1" sqref="B5">
      <formula1>$GL$4:$GZ$4</formula1>
    </dataValidation>
    <dataValidation type="list" allowBlank="1" showInputMessage="1" showErrorMessage="1" sqref="D6">
      <formula1>$GL$2:$GS$2</formula1>
    </dataValidation>
    <dataValidation type="list" allowBlank="1" showInputMessage="1" showErrorMessage="1" sqref="D5">
      <formula1>$GL$1:$GO$1</formula1>
    </dataValidation>
  </dataValidations>
  <pageMargins left="0.7" right="0.7" top="0.75" bottom="0.75" header="0.3" footer="0.3"/>
  <pageSetup paperSize="9" orientation="portrait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opLeftCell="G22" workbookViewId="0">
      <selection activeCell="K33" sqref="K33"/>
    </sheetView>
  </sheetViews>
  <sheetFormatPr defaultColWidth="8.75" defaultRowHeight="13.5"/>
  <cols>
    <col min="1" max="1" width="15.875" style="140" customWidth="1"/>
    <col min="2" max="5" width="8.75" style="140"/>
    <col min="6" max="6" width="10.125" style="140" bestFit="1" customWidth="1"/>
    <col min="7" max="7" width="15.625" style="140" customWidth="1"/>
    <col min="8" max="9" width="16.875" style="140" bestFit="1" customWidth="1"/>
    <col min="10" max="10" width="16" style="140" bestFit="1" customWidth="1"/>
    <col min="11" max="11" width="16.875" style="140" bestFit="1" customWidth="1"/>
    <col min="12" max="12" width="16.875" style="140" customWidth="1"/>
    <col min="13" max="13" width="12.875" style="140" bestFit="1" customWidth="1"/>
    <col min="14" max="14" width="16" style="140" customWidth="1"/>
    <col min="15" max="16384" width="8.75" style="140"/>
  </cols>
  <sheetData>
    <row r="1" spans="1:18" ht="14.25">
      <c r="A1" s="122"/>
      <c r="B1" s="122"/>
      <c r="C1" s="122"/>
      <c r="D1" s="122"/>
      <c r="E1" s="122"/>
      <c r="F1" s="122"/>
      <c r="G1" s="122"/>
      <c r="H1" s="178" t="s">
        <v>227</v>
      </c>
      <c r="I1" s="178"/>
      <c r="J1" s="178"/>
      <c r="K1" s="178"/>
      <c r="L1" s="154"/>
      <c r="M1" s="122"/>
      <c r="N1" s="122"/>
    </row>
    <row r="2" spans="1:18" ht="14.25">
      <c r="A2" s="122"/>
      <c r="B2" s="122"/>
      <c r="C2" s="122"/>
      <c r="D2" s="122"/>
      <c r="E2" s="122"/>
      <c r="F2" s="122"/>
      <c r="G2" s="122"/>
      <c r="H2" s="141" t="s">
        <v>228</v>
      </c>
      <c r="I2" s="179" t="s">
        <v>229</v>
      </c>
      <c r="J2" s="179"/>
      <c r="K2" s="179"/>
      <c r="L2" s="155" t="s">
        <v>241</v>
      </c>
      <c r="M2" s="122"/>
      <c r="N2" s="122"/>
    </row>
    <row r="3" spans="1:18" ht="14.25">
      <c r="A3" s="142" t="s">
        <v>158</v>
      </c>
      <c r="B3" s="142" t="s">
        <v>159</v>
      </c>
      <c r="C3" s="143" t="s">
        <v>160</v>
      </c>
      <c r="D3" s="142" t="s">
        <v>78</v>
      </c>
      <c r="E3" s="142" t="s">
        <v>128</v>
      </c>
      <c r="F3" s="143" t="s">
        <v>161</v>
      </c>
      <c r="G3" s="144" t="s">
        <v>230</v>
      </c>
      <c r="H3" s="145" t="s">
        <v>231</v>
      </c>
      <c r="I3" s="145" t="s">
        <v>232</v>
      </c>
      <c r="J3" s="145" t="s">
        <v>233</v>
      </c>
      <c r="K3" s="145" t="s">
        <v>234</v>
      </c>
      <c r="L3" s="145" t="s">
        <v>242</v>
      </c>
      <c r="M3" s="146" t="s">
        <v>235</v>
      </c>
      <c r="N3" s="147" t="s">
        <v>225</v>
      </c>
      <c r="O3" s="148"/>
    </row>
    <row r="4" spans="1:18" ht="14.25">
      <c r="A4" s="117" t="s">
        <v>112</v>
      </c>
      <c r="B4" s="118" t="s">
        <v>162</v>
      </c>
      <c r="C4" s="119" t="s">
        <v>163</v>
      </c>
      <c r="D4" s="120" t="s">
        <v>164</v>
      </c>
      <c r="E4" s="120" t="s">
        <v>123</v>
      </c>
      <c r="F4" s="121">
        <v>4</v>
      </c>
      <c r="G4" s="141">
        <v>370</v>
      </c>
      <c r="H4" s="149">
        <v>110</v>
      </c>
      <c r="I4" s="149">
        <v>80</v>
      </c>
      <c r="J4" s="149">
        <v>80</v>
      </c>
      <c r="K4" s="149">
        <v>80</v>
      </c>
      <c r="L4" s="149">
        <f>SUM(I4:K4)</f>
        <v>240</v>
      </c>
      <c r="M4" s="149">
        <v>220</v>
      </c>
      <c r="N4" s="141">
        <f t="shared" ref="N4:N7" si="0">SUM(G4:M4)</f>
        <v>1180</v>
      </c>
      <c r="O4" s="148">
        <f>G4+G8+G12+G16+G20+G24+G28</f>
        <v>1508</v>
      </c>
      <c r="P4" s="148">
        <f>H4+H8+H12+H16+H20+H24+H28</f>
        <v>340</v>
      </c>
      <c r="Q4" s="148">
        <f>L4+L8+L12+L16+L20+L24+L29</f>
        <v>390</v>
      </c>
      <c r="R4" s="148">
        <f>M4+M8+M12+M16+M20+M24+M28</f>
        <v>840</v>
      </c>
    </row>
    <row r="5" spans="1:18" ht="14.25">
      <c r="A5" s="117" t="s">
        <v>112</v>
      </c>
      <c r="B5" s="118" t="s">
        <v>165</v>
      </c>
      <c r="C5" s="119" t="s">
        <v>166</v>
      </c>
      <c r="D5" s="120" t="s">
        <v>164</v>
      </c>
      <c r="E5" s="120" t="s">
        <v>124</v>
      </c>
      <c r="F5" s="121">
        <v>1008</v>
      </c>
      <c r="G5" s="141">
        <v>764</v>
      </c>
      <c r="H5" s="149">
        <v>1500</v>
      </c>
      <c r="I5" s="149">
        <v>2100</v>
      </c>
      <c r="J5" s="149">
        <v>1720</v>
      </c>
      <c r="K5" s="149">
        <v>1070</v>
      </c>
      <c r="L5" s="149">
        <f t="shared" ref="L5:L31" si="1">SUM(I5:K5)</f>
        <v>4890</v>
      </c>
      <c r="M5" s="149">
        <v>3000</v>
      </c>
      <c r="N5" s="141">
        <f t="shared" si="0"/>
        <v>15044</v>
      </c>
      <c r="O5" s="148">
        <f t="shared" ref="O5:O7" si="2">G5+G9+G13+G17+G21+G25+G29</f>
        <v>7006</v>
      </c>
      <c r="P5" s="148">
        <f t="shared" ref="P5:P7" si="3">H5+H9+H13+H17+H21+H25+H29</f>
        <v>3700</v>
      </c>
      <c r="Q5" s="148">
        <f t="shared" ref="Q5:Q7" si="4">L5+L9+L13+L17+L21+L25+L30</f>
        <v>10990</v>
      </c>
      <c r="R5" s="148">
        <f t="shared" ref="R5:R7" si="5">M5+M9+M13+M17+M21+M25+M29</f>
        <v>12825</v>
      </c>
    </row>
    <row r="6" spans="1:18" ht="14.25">
      <c r="A6" s="117" t="s">
        <v>112</v>
      </c>
      <c r="B6" s="118" t="s">
        <v>167</v>
      </c>
      <c r="C6" s="119" t="s">
        <v>168</v>
      </c>
      <c r="D6" s="120" t="s">
        <v>164</v>
      </c>
      <c r="E6" s="120" t="s">
        <v>125</v>
      </c>
      <c r="F6" s="121">
        <v>545</v>
      </c>
      <c r="G6" s="141">
        <v>1208</v>
      </c>
      <c r="H6" s="149">
        <v>700</v>
      </c>
      <c r="I6" s="149">
        <v>200</v>
      </c>
      <c r="J6" s="149">
        <v>500</v>
      </c>
      <c r="K6" s="149">
        <v>680</v>
      </c>
      <c r="L6" s="149">
        <f t="shared" si="1"/>
        <v>1380</v>
      </c>
      <c r="M6" s="149">
        <v>970</v>
      </c>
      <c r="N6" s="141">
        <f t="shared" si="0"/>
        <v>5638</v>
      </c>
      <c r="O6" s="148">
        <f t="shared" si="2"/>
        <v>3640</v>
      </c>
      <c r="P6" s="148">
        <f t="shared" si="3"/>
        <v>1850</v>
      </c>
      <c r="Q6" s="148">
        <f t="shared" si="4"/>
        <v>3630</v>
      </c>
      <c r="R6" s="148">
        <f t="shared" si="5"/>
        <v>4010</v>
      </c>
    </row>
    <row r="7" spans="1:18" ht="14.25">
      <c r="A7" s="117" t="s">
        <v>112</v>
      </c>
      <c r="B7" s="118" t="s">
        <v>169</v>
      </c>
      <c r="C7" s="119" t="s">
        <v>170</v>
      </c>
      <c r="D7" s="120" t="s">
        <v>164</v>
      </c>
      <c r="E7" s="120" t="s">
        <v>126</v>
      </c>
      <c r="F7" s="121">
        <v>4</v>
      </c>
      <c r="G7" s="141">
        <v>544</v>
      </c>
      <c r="H7" s="149">
        <v>180</v>
      </c>
      <c r="I7" s="149">
        <v>100</v>
      </c>
      <c r="J7" s="149">
        <v>0</v>
      </c>
      <c r="K7" s="149">
        <v>170</v>
      </c>
      <c r="L7" s="149">
        <f t="shared" si="1"/>
        <v>270</v>
      </c>
      <c r="M7" s="149">
        <v>210</v>
      </c>
      <c r="N7" s="141">
        <f t="shared" si="0"/>
        <v>1474</v>
      </c>
      <c r="O7" s="148">
        <f t="shared" si="2"/>
        <v>1352</v>
      </c>
      <c r="P7" s="148">
        <f t="shared" si="3"/>
        <v>420</v>
      </c>
      <c r="Q7" s="148">
        <f t="shared" si="4"/>
        <v>660</v>
      </c>
      <c r="R7" s="148">
        <f t="shared" si="5"/>
        <v>940</v>
      </c>
    </row>
    <row r="8" spans="1:18" ht="14.25">
      <c r="A8" s="117" t="s">
        <v>112</v>
      </c>
      <c r="B8" s="118" t="s">
        <v>171</v>
      </c>
      <c r="C8" s="119" t="s">
        <v>172</v>
      </c>
      <c r="D8" s="120" t="s">
        <v>173</v>
      </c>
      <c r="E8" s="120" t="s">
        <v>123</v>
      </c>
      <c r="F8" s="121">
        <v>4</v>
      </c>
      <c r="G8" s="141">
        <v>324</v>
      </c>
      <c r="H8" s="149">
        <v>60</v>
      </c>
      <c r="I8" s="149"/>
      <c r="J8" s="149"/>
      <c r="K8" s="149"/>
      <c r="L8" s="149">
        <f t="shared" si="1"/>
        <v>0</v>
      </c>
      <c r="M8" s="149">
        <v>110</v>
      </c>
      <c r="N8" s="141">
        <f t="shared" ref="N8:N31" si="6">SUM(G8:M8)</f>
        <v>494</v>
      </c>
      <c r="O8" s="148"/>
    </row>
    <row r="9" spans="1:18" ht="14.25">
      <c r="A9" s="117" t="s">
        <v>112</v>
      </c>
      <c r="B9" s="118" t="s">
        <v>174</v>
      </c>
      <c r="C9" s="119" t="s">
        <v>175</v>
      </c>
      <c r="D9" s="120" t="s">
        <v>173</v>
      </c>
      <c r="E9" s="120" t="s">
        <v>124</v>
      </c>
      <c r="F9" s="121">
        <v>1002</v>
      </c>
      <c r="G9" s="141">
        <v>838</v>
      </c>
      <c r="H9" s="149">
        <v>900</v>
      </c>
      <c r="I9" s="149">
        <v>1420</v>
      </c>
      <c r="J9" s="149"/>
      <c r="K9" s="149"/>
      <c r="L9" s="149">
        <f t="shared" si="1"/>
        <v>1420</v>
      </c>
      <c r="M9" s="149">
        <v>2935</v>
      </c>
      <c r="N9" s="141">
        <f t="shared" si="6"/>
        <v>7513</v>
      </c>
      <c r="O9" s="148"/>
    </row>
    <row r="10" spans="1:18" ht="14.25">
      <c r="A10" s="117" t="s">
        <v>112</v>
      </c>
      <c r="B10" s="118" t="s">
        <v>176</v>
      </c>
      <c r="C10" s="119" t="s">
        <v>177</v>
      </c>
      <c r="D10" s="120" t="s">
        <v>173</v>
      </c>
      <c r="E10" s="120" t="s">
        <v>125</v>
      </c>
      <c r="F10" s="121">
        <v>545</v>
      </c>
      <c r="G10" s="141">
        <v>250</v>
      </c>
      <c r="H10" s="149">
        <v>520</v>
      </c>
      <c r="I10" s="149">
        <v>660</v>
      </c>
      <c r="J10" s="149"/>
      <c r="K10" s="149"/>
      <c r="L10" s="149">
        <f t="shared" si="1"/>
        <v>660</v>
      </c>
      <c r="M10" s="149">
        <v>820</v>
      </c>
      <c r="N10" s="141">
        <f t="shared" si="6"/>
        <v>2910</v>
      </c>
      <c r="O10" s="148"/>
    </row>
    <row r="11" spans="1:18" ht="14.25">
      <c r="A11" s="117" t="s">
        <v>112</v>
      </c>
      <c r="B11" s="118" t="s">
        <v>178</v>
      </c>
      <c r="C11" s="119" t="s">
        <v>179</v>
      </c>
      <c r="D11" s="120" t="s">
        <v>173</v>
      </c>
      <c r="E11" s="120" t="s">
        <v>126</v>
      </c>
      <c r="F11" s="121">
        <v>4</v>
      </c>
      <c r="G11" s="141">
        <v>20</v>
      </c>
      <c r="H11" s="149">
        <v>150</v>
      </c>
      <c r="I11" s="149">
        <v>110</v>
      </c>
      <c r="J11" s="149"/>
      <c r="K11" s="149"/>
      <c r="L11" s="149">
        <f t="shared" si="1"/>
        <v>110</v>
      </c>
      <c r="M11" s="149">
        <v>190</v>
      </c>
      <c r="N11" s="141">
        <f t="shared" si="6"/>
        <v>580</v>
      </c>
      <c r="O11" s="148"/>
    </row>
    <row r="12" spans="1:18" ht="14.25">
      <c r="A12" s="117" t="s">
        <v>112</v>
      </c>
      <c r="B12" s="118" t="s">
        <v>180</v>
      </c>
      <c r="C12" s="119" t="s">
        <v>181</v>
      </c>
      <c r="D12" s="120" t="s">
        <v>182</v>
      </c>
      <c r="E12" s="123" t="s">
        <v>123</v>
      </c>
      <c r="F12" s="121">
        <v>4</v>
      </c>
      <c r="G12" s="141">
        <v>146</v>
      </c>
      <c r="H12" s="149">
        <v>50</v>
      </c>
      <c r="I12" s="149">
        <v>70</v>
      </c>
      <c r="J12" s="149"/>
      <c r="K12" s="149"/>
      <c r="L12" s="149">
        <f t="shared" si="1"/>
        <v>70</v>
      </c>
      <c r="M12" s="150">
        <v>160</v>
      </c>
      <c r="N12" s="141">
        <f t="shared" si="6"/>
        <v>496</v>
      </c>
    </row>
    <row r="13" spans="1:18" ht="14.25">
      <c r="A13" s="117" t="s">
        <v>112</v>
      </c>
      <c r="B13" s="118" t="s">
        <v>183</v>
      </c>
      <c r="C13" s="119" t="s">
        <v>184</v>
      </c>
      <c r="D13" s="120" t="s">
        <v>236</v>
      </c>
      <c r="E13" s="120" t="s">
        <v>124</v>
      </c>
      <c r="F13" s="121">
        <v>1009</v>
      </c>
      <c r="G13" s="141">
        <v>2496</v>
      </c>
      <c r="H13" s="149">
        <v>500</v>
      </c>
      <c r="I13" s="149">
        <v>1060</v>
      </c>
      <c r="J13" s="149"/>
      <c r="K13" s="149"/>
      <c r="L13" s="149">
        <f t="shared" si="1"/>
        <v>1060</v>
      </c>
      <c r="M13" s="150">
        <v>1790</v>
      </c>
      <c r="N13" s="141">
        <f t="shared" si="6"/>
        <v>6906</v>
      </c>
    </row>
    <row r="14" spans="1:18" ht="14.25">
      <c r="A14" s="117" t="s">
        <v>112</v>
      </c>
      <c r="B14" s="118" t="s">
        <v>185</v>
      </c>
      <c r="C14" s="119" t="s">
        <v>186</v>
      </c>
      <c r="D14" s="120" t="s">
        <v>182</v>
      </c>
      <c r="E14" s="120" t="s">
        <v>125</v>
      </c>
      <c r="F14" s="121">
        <v>541</v>
      </c>
      <c r="G14" s="141">
        <v>978</v>
      </c>
      <c r="H14" s="149">
        <v>350</v>
      </c>
      <c r="I14" s="149">
        <v>580</v>
      </c>
      <c r="J14" s="149"/>
      <c r="K14" s="149"/>
      <c r="L14" s="149">
        <f t="shared" si="1"/>
        <v>580</v>
      </c>
      <c r="M14" s="150">
        <v>790</v>
      </c>
      <c r="N14" s="141">
        <f t="shared" si="6"/>
        <v>3278</v>
      </c>
    </row>
    <row r="15" spans="1:18" ht="14.25">
      <c r="A15" s="117" t="s">
        <v>112</v>
      </c>
      <c r="B15" s="118" t="s">
        <v>187</v>
      </c>
      <c r="C15" s="119" t="s">
        <v>188</v>
      </c>
      <c r="D15" s="120" t="s">
        <v>182</v>
      </c>
      <c r="E15" s="120" t="s">
        <v>126</v>
      </c>
      <c r="F15" s="121">
        <v>4</v>
      </c>
      <c r="G15" s="141">
        <v>228</v>
      </c>
      <c r="H15" s="149">
        <v>60</v>
      </c>
      <c r="I15" s="149">
        <v>30</v>
      </c>
      <c r="J15" s="149"/>
      <c r="K15" s="149"/>
      <c r="L15" s="149">
        <f t="shared" si="1"/>
        <v>30</v>
      </c>
      <c r="M15" s="150">
        <v>120</v>
      </c>
      <c r="N15" s="141">
        <f t="shared" si="6"/>
        <v>468</v>
      </c>
    </row>
    <row r="16" spans="1:18" ht="14.25">
      <c r="A16" s="117" t="s">
        <v>112</v>
      </c>
      <c r="B16" s="118" t="s">
        <v>189</v>
      </c>
      <c r="C16" s="119" t="s">
        <v>190</v>
      </c>
      <c r="D16" s="120" t="s">
        <v>191</v>
      </c>
      <c r="E16" s="120" t="s">
        <v>123</v>
      </c>
      <c r="F16" s="121">
        <v>4</v>
      </c>
      <c r="G16" s="141">
        <v>194</v>
      </c>
      <c r="H16" s="149">
        <v>70</v>
      </c>
      <c r="I16" s="149">
        <v>50</v>
      </c>
      <c r="J16" s="149"/>
      <c r="K16" s="149"/>
      <c r="L16" s="149">
        <f t="shared" si="1"/>
        <v>50</v>
      </c>
      <c r="M16" s="149">
        <v>150</v>
      </c>
      <c r="N16" s="141">
        <f t="shared" si="6"/>
        <v>514</v>
      </c>
    </row>
    <row r="17" spans="1:14" ht="14.25">
      <c r="A17" s="117" t="s">
        <v>112</v>
      </c>
      <c r="B17" s="118" t="s">
        <v>192</v>
      </c>
      <c r="C17" s="119" t="s">
        <v>193</v>
      </c>
      <c r="D17" s="120" t="s">
        <v>191</v>
      </c>
      <c r="E17" s="120" t="s">
        <v>124</v>
      </c>
      <c r="F17" s="121">
        <v>1010</v>
      </c>
      <c r="G17" s="141">
        <v>310</v>
      </c>
      <c r="H17" s="149">
        <v>500</v>
      </c>
      <c r="I17" s="149">
        <v>970</v>
      </c>
      <c r="J17" s="149">
        <v>850</v>
      </c>
      <c r="K17" s="149"/>
      <c r="L17" s="149">
        <f t="shared" si="1"/>
        <v>1820</v>
      </c>
      <c r="M17" s="149">
        <v>2000</v>
      </c>
      <c r="N17" s="141">
        <f t="shared" si="6"/>
        <v>6450</v>
      </c>
    </row>
    <row r="18" spans="1:14" ht="14.25">
      <c r="A18" s="117" t="s">
        <v>112</v>
      </c>
      <c r="B18" s="118" t="s">
        <v>194</v>
      </c>
      <c r="C18" s="119" t="s">
        <v>195</v>
      </c>
      <c r="D18" s="120" t="s">
        <v>191</v>
      </c>
      <c r="E18" s="120" t="s">
        <v>125</v>
      </c>
      <c r="F18" s="121">
        <v>549</v>
      </c>
      <c r="G18" s="141">
        <v>292</v>
      </c>
      <c r="H18" s="149">
        <v>200</v>
      </c>
      <c r="I18" s="149">
        <v>260</v>
      </c>
      <c r="J18" s="149">
        <v>300</v>
      </c>
      <c r="K18" s="149"/>
      <c r="L18" s="149">
        <f t="shared" si="1"/>
        <v>560</v>
      </c>
      <c r="M18" s="149">
        <v>610</v>
      </c>
      <c r="N18" s="141">
        <f t="shared" si="6"/>
        <v>2222</v>
      </c>
    </row>
    <row r="19" spans="1:14" ht="14.25">
      <c r="A19" s="117" t="s">
        <v>112</v>
      </c>
      <c r="B19" s="118" t="s">
        <v>196</v>
      </c>
      <c r="C19" s="119" t="s">
        <v>197</v>
      </c>
      <c r="D19" s="120" t="s">
        <v>191</v>
      </c>
      <c r="E19" s="120" t="s">
        <v>126</v>
      </c>
      <c r="F19" s="121">
        <v>4</v>
      </c>
      <c r="G19" s="141">
        <v>180</v>
      </c>
      <c r="H19" s="149">
        <v>30</v>
      </c>
      <c r="I19" s="149">
        <v>30</v>
      </c>
      <c r="J19" s="149">
        <v>80</v>
      </c>
      <c r="K19" s="149"/>
      <c r="L19" s="149">
        <f t="shared" si="1"/>
        <v>110</v>
      </c>
      <c r="M19" s="149">
        <v>160</v>
      </c>
      <c r="N19" s="141">
        <f t="shared" si="6"/>
        <v>590</v>
      </c>
    </row>
    <row r="20" spans="1:14" ht="14.25">
      <c r="A20" s="117" t="s">
        <v>112</v>
      </c>
      <c r="B20" s="118" t="s">
        <v>198</v>
      </c>
      <c r="C20" s="119" t="s">
        <v>199</v>
      </c>
      <c r="D20" s="120" t="s">
        <v>200</v>
      </c>
      <c r="E20" s="120" t="s">
        <v>123</v>
      </c>
      <c r="F20" s="121">
        <v>4</v>
      </c>
      <c r="G20" s="141">
        <v>218</v>
      </c>
      <c r="H20" s="149"/>
      <c r="I20" s="149"/>
      <c r="J20" s="149"/>
      <c r="K20" s="149"/>
      <c r="L20" s="149">
        <f t="shared" si="1"/>
        <v>0</v>
      </c>
      <c r="M20" s="149">
        <v>110</v>
      </c>
      <c r="N20" s="141">
        <f t="shared" si="6"/>
        <v>328</v>
      </c>
    </row>
    <row r="21" spans="1:14" ht="14.25">
      <c r="A21" s="117" t="s">
        <v>112</v>
      </c>
      <c r="B21" s="118" t="s">
        <v>201</v>
      </c>
      <c r="C21" s="119" t="s">
        <v>202</v>
      </c>
      <c r="D21" s="120" t="s">
        <v>237</v>
      </c>
      <c r="E21" s="120" t="s">
        <v>124</v>
      </c>
      <c r="F21" s="121">
        <v>1000</v>
      </c>
      <c r="G21" s="141">
        <v>1254</v>
      </c>
      <c r="H21" s="149"/>
      <c r="I21" s="149">
        <v>780</v>
      </c>
      <c r="J21" s="149"/>
      <c r="K21" s="149"/>
      <c r="L21" s="149">
        <f t="shared" si="1"/>
        <v>780</v>
      </c>
      <c r="M21" s="149">
        <v>1570</v>
      </c>
      <c r="N21" s="141">
        <f t="shared" si="6"/>
        <v>4384</v>
      </c>
    </row>
    <row r="22" spans="1:14" ht="14.25">
      <c r="A22" s="117" t="s">
        <v>112</v>
      </c>
      <c r="B22" s="118" t="s">
        <v>203</v>
      </c>
      <c r="C22" s="119" t="s">
        <v>204</v>
      </c>
      <c r="D22" s="120" t="s">
        <v>200</v>
      </c>
      <c r="E22" s="120" t="s">
        <v>125</v>
      </c>
      <c r="F22" s="121">
        <v>542</v>
      </c>
      <c r="G22" s="141">
        <v>504</v>
      </c>
      <c r="H22" s="149"/>
      <c r="I22" s="149">
        <v>400</v>
      </c>
      <c r="J22" s="149"/>
      <c r="K22" s="149"/>
      <c r="L22" s="149">
        <f t="shared" si="1"/>
        <v>400</v>
      </c>
      <c r="M22" s="149">
        <v>670</v>
      </c>
      <c r="N22" s="141">
        <f t="shared" si="6"/>
        <v>1974</v>
      </c>
    </row>
    <row r="23" spans="1:14" ht="14.25">
      <c r="A23" s="117" t="s">
        <v>112</v>
      </c>
      <c r="B23" s="118" t="s">
        <v>205</v>
      </c>
      <c r="C23" s="119" t="s">
        <v>206</v>
      </c>
      <c r="D23" s="120" t="s">
        <v>200</v>
      </c>
      <c r="E23" s="120" t="s">
        <v>126</v>
      </c>
      <c r="F23" s="121">
        <v>4</v>
      </c>
      <c r="G23" s="141">
        <v>102</v>
      </c>
      <c r="H23" s="149"/>
      <c r="I23" s="149">
        <v>90</v>
      </c>
      <c r="J23" s="149"/>
      <c r="K23" s="149"/>
      <c r="L23" s="149">
        <f t="shared" si="1"/>
        <v>90</v>
      </c>
      <c r="M23" s="149">
        <v>170</v>
      </c>
      <c r="N23" s="141">
        <f t="shared" si="6"/>
        <v>452</v>
      </c>
    </row>
    <row r="24" spans="1:14" ht="14.25">
      <c r="A24" s="117" t="s">
        <v>112</v>
      </c>
      <c r="B24" s="118" t="s">
        <v>207</v>
      </c>
      <c r="C24" s="119" t="s">
        <v>208</v>
      </c>
      <c r="D24" s="120" t="s">
        <v>209</v>
      </c>
      <c r="E24" s="120" t="s">
        <v>123</v>
      </c>
      <c r="F24" s="121">
        <v>4</v>
      </c>
      <c r="G24" s="141">
        <v>146</v>
      </c>
      <c r="H24" s="149">
        <v>50</v>
      </c>
      <c r="I24" s="149">
        <v>30</v>
      </c>
      <c r="J24" s="149"/>
      <c r="K24" s="149"/>
      <c r="L24" s="149">
        <f t="shared" si="1"/>
        <v>30</v>
      </c>
      <c r="M24" s="149">
        <v>90</v>
      </c>
      <c r="N24" s="141">
        <f t="shared" si="6"/>
        <v>346</v>
      </c>
    </row>
    <row r="25" spans="1:14" ht="14.25">
      <c r="A25" s="117" t="s">
        <v>112</v>
      </c>
      <c r="B25" s="118" t="s">
        <v>210</v>
      </c>
      <c r="C25" s="119" t="s">
        <v>211</v>
      </c>
      <c r="D25" s="120" t="s">
        <v>209</v>
      </c>
      <c r="E25" s="120" t="s">
        <v>124</v>
      </c>
      <c r="F25" s="121">
        <v>984</v>
      </c>
      <c r="G25" s="141">
        <v>596</v>
      </c>
      <c r="H25" s="149">
        <v>300</v>
      </c>
      <c r="I25" s="149">
        <v>920</v>
      </c>
      <c r="J25" s="149"/>
      <c r="K25" s="149"/>
      <c r="L25" s="149">
        <f t="shared" si="1"/>
        <v>920</v>
      </c>
      <c r="M25" s="149">
        <v>1400</v>
      </c>
      <c r="N25" s="141">
        <f t="shared" si="6"/>
        <v>4136</v>
      </c>
    </row>
    <row r="26" spans="1:14" ht="14.25">
      <c r="A26" s="117" t="s">
        <v>112</v>
      </c>
      <c r="B26" s="118" t="s">
        <v>212</v>
      </c>
      <c r="C26" s="119" t="s">
        <v>213</v>
      </c>
      <c r="D26" s="120" t="s">
        <v>209</v>
      </c>
      <c r="E26" s="120" t="s">
        <v>125</v>
      </c>
      <c r="F26" s="121">
        <v>12</v>
      </c>
      <c r="G26" s="141">
        <v>206</v>
      </c>
      <c r="H26" s="149">
        <v>80</v>
      </c>
      <c r="I26" s="149">
        <v>50</v>
      </c>
      <c r="J26" s="149"/>
      <c r="K26" s="149"/>
      <c r="L26" s="149">
        <f t="shared" si="1"/>
        <v>50</v>
      </c>
      <c r="M26" s="150">
        <v>150</v>
      </c>
      <c r="N26" s="141">
        <f t="shared" si="6"/>
        <v>536</v>
      </c>
    </row>
    <row r="27" spans="1:14" ht="14.25">
      <c r="A27" s="117" t="s">
        <v>112</v>
      </c>
      <c r="B27" s="118" t="s">
        <v>214</v>
      </c>
      <c r="C27" s="119" t="s">
        <v>215</v>
      </c>
      <c r="D27" s="120" t="s">
        <v>209</v>
      </c>
      <c r="E27" s="120" t="s">
        <v>126</v>
      </c>
      <c r="F27" s="121">
        <v>4</v>
      </c>
      <c r="G27" s="141">
        <v>106</v>
      </c>
      <c r="H27" s="149"/>
      <c r="I27" s="149">
        <v>50</v>
      </c>
      <c r="J27" s="149"/>
      <c r="K27" s="149"/>
      <c r="L27" s="149">
        <f t="shared" si="1"/>
        <v>50</v>
      </c>
      <c r="M27" s="150">
        <v>90</v>
      </c>
      <c r="N27" s="141">
        <f t="shared" si="6"/>
        <v>296</v>
      </c>
    </row>
    <row r="28" spans="1:14" ht="14.25">
      <c r="A28" s="117" t="s">
        <v>112</v>
      </c>
      <c r="B28" s="118" t="s">
        <v>216</v>
      </c>
      <c r="C28" s="119" t="s">
        <v>217</v>
      </c>
      <c r="D28" s="120" t="s">
        <v>218</v>
      </c>
      <c r="E28" s="120" t="s">
        <v>123</v>
      </c>
      <c r="F28" s="121">
        <v>4</v>
      </c>
      <c r="G28" s="141">
        <v>110</v>
      </c>
      <c r="H28" s="149"/>
      <c r="I28" s="149">
        <v>50</v>
      </c>
      <c r="J28" s="149"/>
      <c r="K28" s="149"/>
      <c r="L28" s="149">
        <f t="shared" si="1"/>
        <v>50</v>
      </c>
      <c r="M28" s="149"/>
      <c r="N28" s="141">
        <f t="shared" si="6"/>
        <v>210</v>
      </c>
    </row>
    <row r="29" spans="1:14" ht="14.25">
      <c r="A29" s="117" t="s">
        <v>112</v>
      </c>
      <c r="B29" s="118" t="s">
        <v>219</v>
      </c>
      <c r="C29" s="119" t="s">
        <v>220</v>
      </c>
      <c r="D29" s="120" t="s">
        <v>218</v>
      </c>
      <c r="E29" s="120" t="s">
        <v>124</v>
      </c>
      <c r="F29" s="121">
        <v>482</v>
      </c>
      <c r="G29" s="141">
        <v>748</v>
      </c>
      <c r="H29" s="149"/>
      <c r="I29" s="149"/>
      <c r="J29" s="149"/>
      <c r="K29" s="149"/>
      <c r="L29" s="149">
        <f t="shared" si="1"/>
        <v>0</v>
      </c>
      <c r="M29" s="149">
        <v>130</v>
      </c>
      <c r="N29" s="141">
        <f t="shared" si="6"/>
        <v>878</v>
      </c>
    </row>
    <row r="30" spans="1:14" ht="14.25">
      <c r="A30" s="117" t="s">
        <v>112</v>
      </c>
      <c r="B30" s="118" t="s">
        <v>221</v>
      </c>
      <c r="C30" s="119" t="s">
        <v>222</v>
      </c>
      <c r="D30" s="120" t="s">
        <v>218</v>
      </c>
      <c r="E30" s="120" t="s">
        <v>125</v>
      </c>
      <c r="F30" s="121">
        <v>9</v>
      </c>
      <c r="G30" s="141">
        <v>202</v>
      </c>
      <c r="H30" s="149"/>
      <c r="I30" s="149">
        <v>100</v>
      </c>
      <c r="J30" s="149"/>
      <c r="K30" s="149"/>
      <c r="L30" s="149">
        <f t="shared" si="1"/>
        <v>100</v>
      </c>
      <c r="M30" s="149"/>
      <c r="N30" s="141">
        <f t="shared" si="6"/>
        <v>402</v>
      </c>
    </row>
    <row r="31" spans="1:14" ht="14.25">
      <c r="A31" s="117" t="s">
        <v>112</v>
      </c>
      <c r="B31" s="118" t="s">
        <v>223</v>
      </c>
      <c r="C31" s="119" t="s">
        <v>224</v>
      </c>
      <c r="D31" s="120" t="s">
        <v>218</v>
      </c>
      <c r="E31" s="120" t="s">
        <v>126</v>
      </c>
      <c r="F31" s="121">
        <v>4</v>
      </c>
      <c r="G31" s="141">
        <v>172</v>
      </c>
      <c r="H31" s="149"/>
      <c r="I31" s="149"/>
      <c r="J31" s="149"/>
      <c r="K31" s="149"/>
      <c r="L31" s="149">
        <f t="shared" si="1"/>
        <v>0</v>
      </c>
      <c r="M31" s="149"/>
      <c r="N31" s="141">
        <f t="shared" si="6"/>
        <v>172</v>
      </c>
    </row>
    <row r="32" spans="1:14">
      <c r="F32" s="143" t="s">
        <v>225</v>
      </c>
      <c r="G32" s="144">
        <f>SUM(G4:G31)</f>
        <v>13506</v>
      </c>
      <c r="H32" s="150">
        <f t="shared" ref="H32:K32" si="7">SUM(H4:H31)</f>
        <v>6310</v>
      </c>
      <c r="I32" s="150">
        <f t="shared" si="7"/>
        <v>10190</v>
      </c>
      <c r="J32" s="150">
        <f t="shared" si="7"/>
        <v>3530</v>
      </c>
      <c r="K32" s="150">
        <f t="shared" si="7"/>
        <v>2000</v>
      </c>
      <c r="L32" s="150"/>
      <c r="M32" s="151">
        <f>SUM(M4:M31)</f>
        <v>18615</v>
      </c>
      <c r="N32" s="152">
        <f>SUM(N4:N31)</f>
        <v>69871</v>
      </c>
    </row>
    <row r="33" spans="9:13" ht="13.5" customHeight="1">
      <c r="K33" s="148">
        <f>I34-G32</f>
        <v>22030</v>
      </c>
      <c r="M33" s="180" t="s">
        <v>238</v>
      </c>
    </row>
    <row r="34" spans="9:13" ht="13.5" customHeight="1">
      <c r="I34" s="148">
        <f>G32+H32+I32+J32+K32</f>
        <v>35536</v>
      </c>
      <c r="K34" s="182" t="s">
        <v>239</v>
      </c>
      <c r="L34" s="156"/>
      <c r="M34" s="181"/>
    </row>
    <row r="35" spans="9:13">
      <c r="K35" s="182"/>
      <c r="L35" s="156"/>
      <c r="M35" s="181"/>
    </row>
    <row r="36" spans="9:13">
      <c r="K36" s="182"/>
      <c r="L36" s="156"/>
      <c r="M36" s="181"/>
    </row>
    <row r="37" spans="9:13">
      <c r="K37" s="182"/>
      <c r="L37" s="156"/>
      <c r="M37" s="181"/>
    </row>
    <row r="38" spans="9:13">
      <c r="K38" s="182"/>
      <c r="L38" s="156"/>
      <c r="M38" s="181"/>
    </row>
    <row r="39" spans="9:13">
      <c r="K39" s="182"/>
      <c r="L39" s="156"/>
      <c r="M39" s="181"/>
    </row>
    <row r="40" spans="9:13">
      <c r="K40" s="182"/>
      <c r="L40" s="156"/>
      <c r="M40" s="181"/>
    </row>
    <row r="41" spans="9:13">
      <c r="K41" s="182"/>
      <c r="L41" s="156"/>
      <c r="M41" s="181"/>
    </row>
    <row r="42" spans="9:13">
      <c r="K42" s="182"/>
      <c r="L42" s="156"/>
      <c r="M42" s="181"/>
    </row>
    <row r="43" spans="9:13">
      <c r="M43" s="181"/>
    </row>
  </sheetData>
  <mergeCells count="4">
    <mergeCell ref="H1:K1"/>
    <mergeCell ref="I2:K2"/>
    <mergeCell ref="M33:M43"/>
    <mergeCell ref="K34:K42"/>
  </mergeCells>
  <phoneticPr fontId="69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2"/>
  <sheetViews>
    <sheetView workbookViewId="0">
      <selection sqref="A1:XFD1048576"/>
    </sheetView>
  </sheetViews>
  <sheetFormatPr defaultColWidth="9.125" defaultRowHeight="13.5"/>
  <cols>
    <col min="1" max="16384" width="9.125" style="108"/>
  </cols>
  <sheetData>
    <row r="1" spans="2:17">
      <c r="E1" s="109" t="s">
        <v>132</v>
      </c>
      <c r="I1" s="110"/>
      <c r="N1" s="109" t="s">
        <v>133</v>
      </c>
    </row>
    <row r="2" spans="2:17" ht="14.25" thickBot="1">
      <c r="B2" s="109" t="s">
        <v>134</v>
      </c>
      <c r="C2" s="109"/>
      <c r="D2" s="109"/>
      <c r="I2" s="110"/>
      <c r="K2" s="109" t="s">
        <v>134</v>
      </c>
      <c r="L2" s="109"/>
      <c r="M2" s="109"/>
    </row>
    <row r="3" spans="2:17" ht="34.5" thickBot="1">
      <c r="B3" s="111" t="s">
        <v>3</v>
      </c>
      <c r="C3" s="112" t="s">
        <v>135</v>
      </c>
      <c r="D3" s="112" t="s">
        <v>136</v>
      </c>
      <c r="E3" s="113" t="s">
        <v>137</v>
      </c>
      <c r="F3" s="113" t="s">
        <v>138</v>
      </c>
      <c r="G3" s="112" t="s">
        <v>139</v>
      </c>
      <c r="H3" s="112" t="s">
        <v>140</v>
      </c>
      <c r="I3" s="110"/>
      <c r="K3" s="111" t="s">
        <v>3</v>
      </c>
      <c r="L3" s="112" t="s">
        <v>141</v>
      </c>
      <c r="M3" s="112" t="s">
        <v>136</v>
      </c>
      <c r="N3" s="113" t="s">
        <v>137</v>
      </c>
      <c r="O3" s="113" t="s">
        <v>138</v>
      </c>
      <c r="P3" s="112" t="s">
        <v>139</v>
      </c>
      <c r="Q3" s="112" t="s">
        <v>142</v>
      </c>
    </row>
    <row r="4" spans="2:17" ht="34.5" thickBot="1">
      <c r="B4" s="114" t="s">
        <v>3</v>
      </c>
      <c r="C4" s="112" t="s">
        <v>135</v>
      </c>
      <c r="D4" s="115" t="s">
        <v>136</v>
      </c>
      <c r="E4" s="116" t="s">
        <v>137</v>
      </c>
      <c r="F4" s="116" t="s">
        <v>138</v>
      </c>
      <c r="G4" s="115" t="s">
        <v>143</v>
      </c>
      <c r="H4" s="115" t="s">
        <v>144</v>
      </c>
      <c r="I4" s="110"/>
      <c r="K4" s="114" t="s">
        <v>3</v>
      </c>
      <c r="L4" s="112" t="s">
        <v>141</v>
      </c>
      <c r="M4" s="115" t="s">
        <v>136</v>
      </c>
      <c r="N4" s="116" t="s">
        <v>137</v>
      </c>
      <c r="O4" s="116" t="s">
        <v>138</v>
      </c>
      <c r="P4" s="115" t="s">
        <v>143</v>
      </c>
      <c r="Q4" s="115" t="s">
        <v>145</v>
      </c>
    </row>
    <row r="5" spans="2:17" ht="34.5" thickBot="1">
      <c r="B5" s="114" t="s">
        <v>3</v>
      </c>
      <c r="C5" s="112" t="s">
        <v>135</v>
      </c>
      <c r="D5" s="115" t="s">
        <v>136</v>
      </c>
      <c r="E5" s="116" t="s">
        <v>137</v>
      </c>
      <c r="F5" s="116" t="s">
        <v>138</v>
      </c>
      <c r="G5" s="115" t="s">
        <v>146</v>
      </c>
      <c r="H5" s="115" t="s">
        <v>147</v>
      </c>
      <c r="I5" s="110"/>
      <c r="K5" s="114" t="s">
        <v>3</v>
      </c>
      <c r="L5" s="112" t="s">
        <v>141</v>
      </c>
      <c r="M5" s="115" t="s">
        <v>136</v>
      </c>
      <c r="N5" s="116" t="s">
        <v>137</v>
      </c>
      <c r="O5" s="116" t="s">
        <v>138</v>
      </c>
      <c r="P5" s="115" t="s">
        <v>146</v>
      </c>
      <c r="Q5" s="115" t="s">
        <v>148</v>
      </c>
    </row>
    <row r="6" spans="2:17" ht="34.5" thickBot="1">
      <c r="B6" s="114" t="s">
        <v>3</v>
      </c>
      <c r="C6" s="112" t="s">
        <v>135</v>
      </c>
      <c r="D6" s="115" t="s">
        <v>136</v>
      </c>
      <c r="E6" s="116" t="s">
        <v>137</v>
      </c>
      <c r="F6" s="116" t="s">
        <v>138</v>
      </c>
      <c r="G6" s="115" t="s">
        <v>149</v>
      </c>
      <c r="H6" s="115" t="s">
        <v>150</v>
      </c>
      <c r="I6" s="110"/>
      <c r="K6" s="114" t="s">
        <v>3</v>
      </c>
      <c r="L6" s="112" t="s">
        <v>141</v>
      </c>
      <c r="M6" s="115" t="s">
        <v>136</v>
      </c>
      <c r="N6" s="116" t="s">
        <v>137</v>
      </c>
      <c r="O6" s="116" t="s">
        <v>138</v>
      </c>
      <c r="P6" s="115" t="s">
        <v>149</v>
      </c>
      <c r="Q6" s="115" t="s">
        <v>151</v>
      </c>
    </row>
    <row r="7" spans="2:17">
      <c r="I7" s="110"/>
    </row>
    <row r="8" spans="2:17" ht="14.25" thickBot="1">
      <c r="B8" s="109" t="s">
        <v>152</v>
      </c>
      <c r="C8" s="109"/>
      <c r="D8" s="109"/>
      <c r="I8" s="110"/>
    </row>
    <row r="9" spans="2:17" ht="34.5" thickBot="1">
      <c r="B9" s="111" t="s">
        <v>3</v>
      </c>
      <c r="C9" s="112" t="s">
        <v>135</v>
      </c>
      <c r="D9" s="112" t="s">
        <v>136</v>
      </c>
      <c r="E9" s="113" t="s">
        <v>137</v>
      </c>
      <c r="F9" s="113" t="s">
        <v>138</v>
      </c>
      <c r="G9" s="112" t="s">
        <v>139</v>
      </c>
      <c r="H9" s="112" t="s">
        <v>153</v>
      </c>
      <c r="I9" s="110">
        <f>H9-H3</f>
        <v>-1.1500000000000004</v>
      </c>
    </row>
    <row r="10" spans="2:17" ht="34.5" thickBot="1">
      <c r="B10" s="114" t="s">
        <v>3</v>
      </c>
      <c r="C10" s="112" t="s">
        <v>135</v>
      </c>
      <c r="D10" s="115" t="s">
        <v>136</v>
      </c>
      <c r="E10" s="116" t="s">
        <v>137</v>
      </c>
      <c r="F10" s="116" t="s">
        <v>138</v>
      </c>
      <c r="G10" s="115" t="s">
        <v>143</v>
      </c>
      <c r="H10" s="115" t="s">
        <v>154</v>
      </c>
      <c r="I10" s="110">
        <f t="shared" ref="I10:I12" si="0">H10-H4</f>
        <v>-1.1800000000000006</v>
      </c>
    </row>
    <row r="11" spans="2:17" ht="34.5" thickBot="1">
      <c r="B11" s="114" t="s">
        <v>3</v>
      </c>
      <c r="C11" s="112" t="s">
        <v>135</v>
      </c>
      <c r="D11" s="115" t="s">
        <v>136</v>
      </c>
      <c r="E11" s="116" t="s">
        <v>137</v>
      </c>
      <c r="F11" s="116" t="s">
        <v>138</v>
      </c>
      <c r="G11" s="115" t="s">
        <v>146</v>
      </c>
      <c r="H11" s="115" t="s">
        <v>155</v>
      </c>
      <c r="I11" s="110">
        <f t="shared" si="0"/>
        <v>-1.1799999999999997</v>
      </c>
    </row>
    <row r="12" spans="2:17" ht="34.5" thickBot="1">
      <c r="B12" s="114" t="s">
        <v>3</v>
      </c>
      <c r="C12" s="112" t="s">
        <v>135</v>
      </c>
      <c r="D12" s="115" t="s">
        <v>136</v>
      </c>
      <c r="E12" s="116" t="s">
        <v>137</v>
      </c>
      <c r="F12" s="116" t="s">
        <v>138</v>
      </c>
      <c r="G12" s="115" t="s">
        <v>149</v>
      </c>
      <c r="H12" s="115" t="s">
        <v>156</v>
      </c>
      <c r="I12" s="110">
        <f t="shared" si="0"/>
        <v>-1.1799999999999997</v>
      </c>
    </row>
  </sheetData>
  <phoneticPr fontId="6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G10" sqref="G10"/>
    </sheetView>
  </sheetViews>
  <sheetFormatPr defaultColWidth="9.125" defaultRowHeight="13.5"/>
  <cols>
    <col min="1" max="9" width="9.125" style="108"/>
    <col min="10" max="10" width="23" style="108" customWidth="1"/>
    <col min="11" max="16384" width="9.125" style="108"/>
  </cols>
  <sheetData>
    <row r="1" spans="1:10">
      <c r="A1" s="183" t="s">
        <v>152</v>
      </c>
      <c r="B1" s="183"/>
      <c r="C1" s="183"/>
      <c r="D1" s="183"/>
      <c r="E1" s="183"/>
      <c r="F1" s="183"/>
      <c r="G1" s="183"/>
      <c r="H1" s="183"/>
      <c r="I1" s="183"/>
      <c r="J1" s="184"/>
    </row>
    <row r="2" spans="1:10" ht="54.75" thickBot="1">
      <c r="A2" s="185" t="s">
        <v>246</v>
      </c>
      <c r="B2" s="185"/>
      <c r="C2" s="185"/>
      <c r="D2" s="185"/>
      <c r="E2" s="185"/>
      <c r="F2" s="185"/>
      <c r="G2" s="185"/>
      <c r="H2" s="164"/>
      <c r="I2" s="165" t="s">
        <v>247</v>
      </c>
      <c r="J2" s="166" t="s">
        <v>248</v>
      </c>
    </row>
    <row r="3" spans="1:10" ht="34.5" thickBot="1">
      <c r="A3" s="111" t="s">
        <v>3</v>
      </c>
      <c r="B3" s="112" t="s">
        <v>135</v>
      </c>
      <c r="C3" s="112" t="s">
        <v>136</v>
      </c>
      <c r="D3" s="113" t="s">
        <v>137</v>
      </c>
      <c r="E3" s="113" t="s">
        <v>138</v>
      </c>
      <c r="F3" s="112" t="s">
        <v>139</v>
      </c>
      <c r="G3" s="112" t="s">
        <v>153</v>
      </c>
      <c r="H3" s="167"/>
      <c r="I3" s="168">
        <v>7.38</v>
      </c>
      <c r="J3" s="168">
        <v>7.43</v>
      </c>
    </row>
    <row r="4" spans="1:10" ht="34.5" thickBot="1">
      <c r="A4" s="114" t="s">
        <v>3</v>
      </c>
      <c r="B4" s="112" t="s">
        <v>135</v>
      </c>
      <c r="C4" s="115" t="s">
        <v>136</v>
      </c>
      <c r="D4" s="116" t="s">
        <v>137</v>
      </c>
      <c r="E4" s="116" t="s">
        <v>138</v>
      </c>
      <c r="F4" s="115" t="s">
        <v>143</v>
      </c>
      <c r="G4" s="115" t="s">
        <v>154</v>
      </c>
      <c r="H4" s="167"/>
      <c r="I4" s="168">
        <v>8.98</v>
      </c>
      <c r="J4" s="168">
        <v>9.0299999999999994</v>
      </c>
    </row>
    <row r="5" spans="1:10" ht="34.5" thickBot="1">
      <c r="A5" s="114" t="s">
        <v>3</v>
      </c>
      <c r="B5" s="112" t="s">
        <v>135</v>
      </c>
      <c r="C5" s="115" t="s">
        <v>136</v>
      </c>
      <c r="D5" s="116" t="s">
        <v>137</v>
      </c>
      <c r="E5" s="116" t="s">
        <v>138</v>
      </c>
      <c r="F5" s="115" t="s">
        <v>146</v>
      </c>
      <c r="G5" s="115" t="s">
        <v>155</v>
      </c>
      <c r="H5" s="167"/>
      <c r="I5" s="168">
        <v>9.7799999999999994</v>
      </c>
      <c r="J5" s="168">
        <v>9.84</v>
      </c>
    </row>
    <row r="6" spans="1:10" ht="34.5" thickBot="1">
      <c r="A6" s="114" t="s">
        <v>3</v>
      </c>
      <c r="B6" s="112" t="s">
        <v>135</v>
      </c>
      <c r="C6" s="115" t="s">
        <v>136</v>
      </c>
      <c r="D6" s="116" t="s">
        <v>137</v>
      </c>
      <c r="E6" s="116" t="s">
        <v>138</v>
      </c>
      <c r="F6" s="115" t="s">
        <v>149</v>
      </c>
      <c r="G6" s="115" t="s">
        <v>156</v>
      </c>
      <c r="H6" s="167"/>
      <c r="I6" s="168">
        <v>10.79</v>
      </c>
      <c r="J6" s="168">
        <v>10.84</v>
      </c>
    </row>
    <row r="8" spans="1:10" ht="22.9" customHeight="1">
      <c r="A8" s="186" t="s">
        <v>249</v>
      </c>
      <c r="B8" s="186"/>
      <c r="C8" s="186"/>
      <c r="D8" s="186"/>
      <c r="E8" s="186"/>
      <c r="F8" s="186"/>
      <c r="G8" s="186"/>
      <c r="H8" s="186"/>
      <c r="I8" s="186"/>
      <c r="J8" s="186"/>
    </row>
    <row r="9" spans="1:10" ht="21.6" customHeight="1">
      <c r="A9" s="187" t="s">
        <v>250</v>
      </c>
      <c r="B9" s="187"/>
      <c r="C9" s="187"/>
      <c r="D9" s="187"/>
      <c r="E9" s="187"/>
      <c r="F9" s="187"/>
      <c r="G9" s="187"/>
      <c r="H9" s="187"/>
      <c r="I9" s="187"/>
      <c r="J9" s="187"/>
    </row>
  </sheetData>
  <mergeCells count="4">
    <mergeCell ref="A1:J1"/>
    <mergeCell ref="A2:G2"/>
    <mergeCell ref="A8:J8"/>
    <mergeCell ref="A9:J9"/>
  </mergeCells>
  <phoneticPr fontId="69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BBB quote with units</vt:lpstr>
      <vt:lpstr>Units</vt:lpstr>
      <vt:lpstr>Longda price</vt:lpstr>
      <vt:lpstr>longda 07222019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Chen</dc:creator>
  <cp:lastModifiedBy>郭金辉</cp:lastModifiedBy>
  <dcterms:created xsi:type="dcterms:W3CDTF">2018-11-08T15:30:15Z</dcterms:created>
  <dcterms:modified xsi:type="dcterms:W3CDTF">2019-09-20T03:12:24Z</dcterms:modified>
</cp:coreProperties>
</file>