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item defects" sheetId="1" r:id="rId1"/>
    <sheet name="fty" sheetId="3" r:id="rId2"/>
  </sheets>
  <externalReferences>
    <externalReference r:id="rId3"/>
  </externalReferences>
  <definedNames>
    <definedName name="_xlnm._FilterDatabase" localSheetId="0" hidden="1">'item defects'!$A$1:$R$41</definedName>
  </definedNames>
  <calcPr calcId="152511"/>
</workbook>
</file>

<file path=xl/calcChain.xml><?xml version="1.0" encoding="utf-8"?>
<calcChain xmlns="http://schemas.openxmlformats.org/spreadsheetml/2006/main">
  <c r="B8" i="3" l="1"/>
  <c r="B7" i="3"/>
  <c r="B6" i="3"/>
  <c r="B5" i="3"/>
  <c r="B4" i="3"/>
  <c r="B3" i="3"/>
  <c r="B2" i="3" l="1"/>
  <c r="R42" i="1"/>
  <c r="B9" i="3" l="1"/>
  <c r="C2" i="3" s="1"/>
  <c r="D2" i="3" l="1"/>
  <c r="C5" i="3"/>
  <c r="D5" i="3" s="1"/>
  <c r="C4" i="3"/>
  <c r="D4" i="3" s="1"/>
  <c r="C6" i="3"/>
  <c r="D6" i="3" s="1"/>
  <c r="C8" i="3"/>
  <c r="D8" i="3" s="1"/>
  <c r="C3" i="3"/>
  <c r="D3" i="3" s="1"/>
  <c r="C7" i="3"/>
  <c r="D7" i="3" s="1"/>
  <c r="D9" i="3" l="1"/>
  <c r="C9" i="3"/>
  <c r="H42" i="1" l="1"/>
  <c r="F41" i="1"/>
  <c r="G41" i="1" s="1"/>
  <c r="F40" i="1"/>
  <c r="G40" i="1" s="1"/>
  <c r="F39" i="1"/>
  <c r="G39" i="1" s="1"/>
  <c r="F38" i="1"/>
  <c r="G38" i="1" s="1"/>
  <c r="F37" i="1"/>
  <c r="G37" i="1" s="1"/>
  <c r="F34" i="1"/>
  <c r="G34" i="1" s="1"/>
  <c r="F33" i="1"/>
  <c r="G33" i="1" s="1"/>
  <c r="F32" i="1"/>
  <c r="G32" i="1" s="1"/>
  <c r="F31" i="1"/>
  <c r="G31" i="1" s="1"/>
  <c r="F30" i="1"/>
  <c r="G30" i="1" s="1"/>
  <c r="F29" i="1"/>
  <c r="G29" i="1" s="1"/>
  <c r="F28" i="1"/>
  <c r="G28" i="1" s="1"/>
  <c r="F27" i="1"/>
  <c r="G27" i="1" s="1"/>
  <c r="F26" i="1"/>
  <c r="G26" i="1" s="1"/>
  <c r="F25" i="1"/>
  <c r="G25" i="1" s="1"/>
  <c r="F23" i="1"/>
  <c r="G23" i="1" s="1"/>
  <c r="F15" i="1"/>
  <c r="G15" i="1" s="1"/>
  <c r="F14" i="1"/>
  <c r="G14" i="1" s="1"/>
  <c r="F13" i="1"/>
  <c r="G13" i="1" s="1"/>
  <c r="F12" i="1"/>
  <c r="G12" i="1" s="1"/>
  <c r="F10" i="1"/>
  <c r="G10" i="1" s="1"/>
  <c r="F9" i="1"/>
  <c r="G9" i="1" s="1"/>
  <c r="F8" i="1"/>
  <c r="G8" i="1" s="1"/>
  <c r="F5" i="1"/>
  <c r="G5" i="1" s="1"/>
  <c r="F7" i="1"/>
  <c r="G7" i="1" s="1"/>
  <c r="F6" i="1"/>
  <c r="G6" i="1" s="1"/>
  <c r="F4" i="1"/>
  <c r="G4" i="1" s="1"/>
  <c r="F3" i="1"/>
  <c r="G3" i="1" s="1"/>
  <c r="F11" i="1"/>
  <c r="G11" i="1" s="1"/>
  <c r="F16" i="1"/>
  <c r="G16" i="1" s="1"/>
  <c r="F17" i="1"/>
  <c r="G17" i="1" s="1"/>
  <c r="F18" i="1"/>
  <c r="G18" i="1" s="1"/>
  <c r="F19" i="1"/>
  <c r="G19" i="1" s="1"/>
  <c r="F20" i="1"/>
  <c r="G20" i="1" s="1"/>
  <c r="F21" i="1"/>
  <c r="G21" i="1" s="1"/>
  <c r="F22" i="1"/>
  <c r="G22" i="1" s="1"/>
  <c r="F24" i="1"/>
  <c r="G24" i="1" s="1"/>
  <c r="F35" i="1"/>
  <c r="G35" i="1" s="1"/>
  <c r="F36" i="1"/>
  <c r="G36" i="1" s="1"/>
  <c r="F2" i="1"/>
  <c r="G2" i="1" s="1"/>
  <c r="B9" i="1"/>
  <c r="E9" i="1" s="1"/>
  <c r="B4" i="1"/>
  <c r="H4" i="1" s="1"/>
  <c r="J4" i="1" s="1"/>
  <c r="B23" i="1"/>
  <c r="H23" i="1" s="1"/>
  <c r="J23" i="1" s="1"/>
  <c r="B24" i="1"/>
  <c r="E24" i="1" s="1"/>
  <c r="B25" i="1"/>
  <c r="E25" i="1" s="1"/>
  <c r="B26" i="1"/>
  <c r="H26" i="1" s="1"/>
  <c r="J26" i="1" s="1"/>
  <c r="B27" i="1"/>
  <c r="H27" i="1" s="1"/>
  <c r="J27" i="1" s="1"/>
  <c r="B28" i="1"/>
  <c r="E28" i="1" s="1"/>
  <c r="B29" i="1"/>
  <c r="E29" i="1" s="1"/>
  <c r="B30" i="1"/>
  <c r="E30" i="1" s="1"/>
  <c r="B31" i="1"/>
  <c r="H31" i="1" s="1"/>
  <c r="J31" i="1" s="1"/>
  <c r="B32" i="1"/>
  <c r="E32" i="1" s="1"/>
  <c r="B33" i="1"/>
  <c r="E33" i="1" s="1"/>
  <c r="B34" i="1"/>
  <c r="E34" i="1" s="1"/>
  <c r="B35" i="1"/>
  <c r="H35" i="1" s="1"/>
  <c r="J35" i="1" s="1"/>
  <c r="B36" i="1"/>
  <c r="E36" i="1" s="1"/>
  <c r="B37" i="1"/>
  <c r="H37" i="1" s="1"/>
  <c r="J37" i="1" s="1"/>
  <c r="B38" i="1"/>
  <c r="E38" i="1" s="1"/>
  <c r="B39" i="1"/>
  <c r="H39" i="1" s="1"/>
  <c r="J39" i="1" s="1"/>
  <c r="B40" i="1"/>
  <c r="E40" i="1" s="1"/>
  <c r="B41" i="1"/>
  <c r="H41" i="1" s="1"/>
  <c r="J41" i="1" s="1"/>
  <c r="B3" i="1"/>
  <c r="E3" i="1" s="1"/>
  <c r="B5" i="1"/>
  <c r="E5" i="1" s="1"/>
  <c r="B6" i="1"/>
  <c r="E6" i="1" s="1"/>
  <c r="B7" i="1"/>
  <c r="E7" i="1" s="1"/>
  <c r="B8" i="1"/>
  <c r="E8" i="1" s="1"/>
  <c r="B10" i="1"/>
  <c r="E10" i="1" s="1"/>
  <c r="B11" i="1"/>
  <c r="E11" i="1" s="1"/>
  <c r="B12" i="1"/>
  <c r="E12" i="1" s="1"/>
  <c r="B13" i="1"/>
  <c r="E13" i="1" s="1"/>
  <c r="B14" i="1"/>
  <c r="E14" i="1" s="1"/>
  <c r="B15" i="1"/>
  <c r="E15" i="1" s="1"/>
  <c r="B16" i="1"/>
  <c r="E16" i="1" s="1"/>
  <c r="B17" i="1"/>
  <c r="E17" i="1" s="1"/>
  <c r="B18" i="1"/>
  <c r="E18" i="1" s="1"/>
  <c r="B19" i="1"/>
  <c r="E19" i="1" s="1"/>
  <c r="B20" i="1"/>
  <c r="E20" i="1" s="1"/>
  <c r="B21" i="1"/>
  <c r="E21" i="1" s="1"/>
  <c r="B22" i="1"/>
  <c r="E22" i="1" s="1"/>
  <c r="B2" i="1"/>
  <c r="H2" i="1" s="1"/>
  <c r="J2" i="1" s="1"/>
  <c r="I36" i="1" l="1"/>
  <c r="P36" i="1" s="1"/>
  <c r="Q36" i="1"/>
  <c r="I21" i="1"/>
  <c r="P21" i="1" s="1"/>
  <c r="Q21" i="1"/>
  <c r="I17" i="1"/>
  <c r="P17" i="1" s="1"/>
  <c r="Q17" i="1"/>
  <c r="I8" i="1"/>
  <c r="P8" i="1" s="1"/>
  <c r="Q8" i="1" s="1"/>
  <c r="I13" i="1"/>
  <c r="P13" i="1" s="1"/>
  <c r="Q13" i="1"/>
  <c r="I25" i="1"/>
  <c r="P25" i="1" s="1"/>
  <c r="Q25" i="1" s="1"/>
  <c r="I29" i="1"/>
  <c r="P29" i="1" s="1"/>
  <c r="Q29" i="1" s="1"/>
  <c r="I33" i="1"/>
  <c r="P33" i="1" s="1"/>
  <c r="Q33" i="1" s="1"/>
  <c r="I20" i="1"/>
  <c r="P20" i="1" s="1"/>
  <c r="Q20" i="1"/>
  <c r="I16" i="1"/>
  <c r="P16" i="1" s="1"/>
  <c r="Q16" i="1" s="1"/>
  <c r="I6" i="1"/>
  <c r="P6" i="1" s="1"/>
  <c r="Q6" i="1" s="1"/>
  <c r="I9" i="1"/>
  <c r="P9" i="1" s="1"/>
  <c r="Q9" i="1" s="1"/>
  <c r="I14" i="1"/>
  <c r="P14" i="1" s="1"/>
  <c r="Q14" i="1" s="1"/>
  <c r="I30" i="1"/>
  <c r="P30" i="1" s="1"/>
  <c r="Q30" i="1" s="1"/>
  <c r="I34" i="1"/>
  <c r="P34" i="1" s="1"/>
  <c r="Q34" i="1" s="1"/>
  <c r="I40" i="1"/>
  <c r="P40" i="1" s="1"/>
  <c r="Q40" i="1"/>
  <c r="I24" i="1"/>
  <c r="P24" i="1" s="1"/>
  <c r="Q24" i="1"/>
  <c r="I19" i="1"/>
  <c r="P19" i="1" s="1"/>
  <c r="Q19" i="1"/>
  <c r="I11" i="1"/>
  <c r="P11" i="1" s="1"/>
  <c r="Q11" i="1"/>
  <c r="I7" i="1"/>
  <c r="P7" i="1" s="1"/>
  <c r="Q7" i="1"/>
  <c r="I10" i="1"/>
  <c r="P10" i="1" s="1"/>
  <c r="Q10" i="1" s="1"/>
  <c r="I15" i="1"/>
  <c r="P15" i="1" s="1"/>
  <c r="Q15" i="1"/>
  <c r="I31" i="1"/>
  <c r="P31" i="1" s="1"/>
  <c r="Q31" i="1" s="1"/>
  <c r="I22" i="1"/>
  <c r="P22" i="1" s="1"/>
  <c r="Q22" i="1" s="1"/>
  <c r="I18" i="1"/>
  <c r="P18" i="1" s="1"/>
  <c r="Q18" i="1" s="1"/>
  <c r="I3" i="1"/>
  <c r="P3" i="1" s="1"/>
  <c r="Q3" i="1"/>
  <c r="I5" i="1"/>
  <c r="P5" i="1" s="1"/>
  <c r="Q5" i="1" s="1"/>
  <c r="I12" i="1"/>
  <c r="P12" i="1" s="1"/>
  <c r="Q12" i="1"/>
  <c r="I28" i="1"/>
  <c r="P28" i="1" s="1"/>
  <c r="Q28" i="1"/>
  <c r="I32" i="1"/>
  <c r="P32" i="1" s="1"/>
  <c r="Q32" i="1"/>
  <c r="I38" i="1"/>
  <c r="P38" i="1" s="1"/>
  <c r="Q38" i="1" s="1"/>
  <c r="G42" i="1"/>
  <c r="L26" i="1"/>
  <c r="L4" i="1"/>
  <c r="L2" i="1"/>
  <c r="H40" i="1"/>
  <c r="J40" i="1" s="1"/>
  <c r="L27" i="1"/>
  <c r="K39" i="1"/>
  <c r="L39" i="1"/>
  <c r="K35" i="1"/>
  <c r="L35" i="1"/>
  <c r="K31" i="1"/>
  <c r="L31" i="1"/>
  <c r="K23" i="1"/>
  <c r="L23" i="1"/>
  <c r="L41" i="1"/>
  <c r="K41" i="1"/>
  <c r="L37" i="1"/>
  <c r="K37" i="1"/>
  <c r="H36" i="1"/>
  <c r="J36" i="1" s="1"/>
  <c r="H25" i="1"/>
  <c r="J25" i="1" s="1"/>
  <c r="E41" i="1"/>
  <c r="I41" i="1" s="1"/>
  <c r="P41" i="1" s="1"/>
  <c r="Q41" i="1" s="1"/>
  <c r="H24" i="1"/>
  <c r="J24" i="1" s="1"/>
  <c r="H30" i="1"/>
  <c r="J30" i="1" s="1"/>
  <c r="E37" i="1"/>
  <c r="I37" i="1" s="1"/>
  <c r="P37" i="1" s="1"/>
  <c r="Q37" i="1" s="1"/>
  <c r="H34" i="1"/>
  <c r="J34" i="1" s="1"/>
  <c r="H29" i="1"/>
  <c r="J29" i="1" s="1"/>
  <c r="E26" i="1"/>
  <c r="I26" i="1" s="1"/>
  <c r="P26" i="1" s="1"/>
  <c r="Q26" i="1" s="1"/>
  <c r="H38" i="1"/>
  <c r="J38" i="1" s="1"/>
  <c r="H33" i="1"/>
  <c r="J33" i="1" s="1"/>
  <c r="H28" i="1"/>
  <c r="J28" i="1" s="1"/>
  <c r="H9" i="1"/>
  <c r="J9" i="1" s="1"/>
  <c r="H32" i="1"/>
  <c r="J32" i="1" s="1"/>
  <c r="H6" i="1"/>
  <c r="J6" i="1" s="1"/>
  <c r="E31" i="1"/>
  <c r="H22" i="1"/>
  <c r="J22" i="1" s="1"/>
  <c r="H18" i="1"/>
  <c r="J18" i="1" s="1"/>
  <c r="H14" i="1"/>
  <c r="J14" i="1" s="1"/>
  <c r="H10" i="1"/>
  <c r="J10" i="1" s="1"/>
  <c r="E35" i="1"/>
  <c r="I35" i="1" s="1"/>
  <c r="P35" i="1" s="1"/>
  <c r="Q35" i="1" s="1"/>
  <c r="E4" i="1"/>
  <c r="I4" i="1" s="1"/>
  <c r="P4" i="1" s="1"/>
  <c r="Q4" i="1" s="1"/>
  <c r="H21" i="1"/>
  <c r="J21" i="1" s="1"/>
  <c r="H17" i="1"/>
  <c r="J17" i="1" s="1"/>
  <c r="H13" i="1"/>
  <c r="J13" i="1" s="1"/>
  <c r="H5" i="1"/>
  <c r="J5" i="1" s="1"/>
  <c r="E39" i="1"/>
  <c r="I39" i="1" s="1"/>
  <c r="P39" i="1" s="1"/>
  <c r="Q39" i="1" s="1"/>
  <c r="E23" i="1"/>
  <c r="I23" i="1" s="1"/>
  <c r="P23" i="1" s="1"/>
  <c r="Q23" i="1" s="1"/>
  <c r="H20" i="1"/>
  <c r="J20" i="1" s="1"/>
  <c r="H16" i="1"/>
  <c r="J16" i="1" s="1"/>
  <c r="H12" i="1"/>
  <c r="J12" i="1" s="1"/>
  <c r="H8" i="1"/>
  <c r="J8" i="1" s="1"/>
  <c r="E27" i="1"/>
  <c r="I27" i="1" s="1"/>
  <c r="P27" i="1" s="1"/>
  <c r="Q27" i="1" s="1"/>
  <c r="E2" i="1"/>
  <c r="I2" i="1" s="1"/>
  <c r="P2" i="1" s="1"/>
  <c r="Q2" i="1" s="1"/>
  <c r="H19" i="1"/>
  <c r="J19" i="1" s="1"/>
  <c r="H15" i="1"/>
  <c r="J15" i="1" s="1"/>
  <c r="H11" i="1"/>
  <c r="J11" i="1" s="1"/>
  <c r="H7" i="1"/>
  <c r="J7" i="1" s="1"/>
  <c r="H3" i="1"/>
  <c r="J3" i="1" s="1"/>
  <c r="K16" i="1" l="1"/>
  <c r="K40" i="1"/>
  <c r="L8" i="1"/>
  <c r="L28" i="1"/>
  <c r="L24" i="1"/>
  <c r="L3" i="1"/>
  <c r="L6" i="1"/>
  <c r="L40" i="1"/>
  <c r="L7" i="1"/>
  <c r="L5" i="1"/>
  <c r="L25" i="1"/>
  <c r="L15" i="1"/>
  <c r="L17" i="1"/>
  <c r="K17" i="1"/>
  <c r="L10" i="1"/>
  <c r="K10" i="1"/>
  <c r="L29" i="1"/>
  <c r="K29" i="1"/>
  <c r="K19" i="1"/>
  <c r="L19" i="1"/>
  <c r="K12" i="1"/>
  <c r="L12" i="1"/>
  <c r="L21" i="1"/>
  <c r="K21" i="1"/>
  <c r="L14" i="1"/>
  <c r="L33" i="1"/>
  <c r="K33" i="1"/>
  <c r="L34" i="1"/>
  <c r="K34" i="1"/>
  <c r="L16" i="1"/>
  <c r="L18" i="1"/>
  <c r="K18" i="1"/>
  <c r="L32" i="1"/>
  <c r="K32" i="1"/>
  <c r="L38" i="1"/>
  <c r="K38" i="1"/>
  <c r="K11" i="1"/>
  <c r="L11" i="1"/>
  <c r="L20" i="1"/>
  <c r="L13" i="1"/>
  <c r="L22" i="1"/>
  <c r="K22" i="1"/>
  <c r="K9" i="1"/>
  <c r="L9" i="1"/>
  <c r="L30" i="1"/>
  <c r="K30" i="1"/>
  <c r="L36" i="1"/>
  <c r="K36" i="1"/>
</calcChain>
</file>

<file path=xl/sharedStrings.xml><?xml version="1.0" encoding="utf-8"?>
<sst xmlns="http://schemas.openxmlformats.org/spreadsheetml/2006/main" count="165" uniqueCount="97">
  <si>
    <t>Item # 30630169 / Returns Qty 3 / Returns Cost 62.53 / USD</t>
  </si>
  <si>
    <t>Item # 30640566 / Returns Qty 30 / Returns Cost 502.5 / USD</t>
  </si>
  <si>
    <t>Item # 30640567 / Returns Qty 158 / Returns Cost 3400.7 / USD</t>
  </si>
  <si>
    <t>Item # 30687835 / Returns Qty 91 / Returns Cost 2363.87 / USD</t>
  </si>
  <si>
    <t>Item # 30687836 / Returns Qty 11 / Returns Cost 320.38 / USD</t>
  </si>
  <si>
    <t>Item # 30692391 / Returns Qty 46 / Returns Cost 1484.22 / USD</t>
  </si>
  <si>
    <t>Item # 30692392 / Returns Qty 10 / Returns Cost 357.19 / USD</t>
  </si>
  <si>
    <t>Item # 30727848 / Returns Qty 194 / Returns Cost 5174.34 / USD</t>
  </si>
  <si>
    <t>Item # 30727849 / Returns Qty 63 / Returns Cost 1863.42 / USD</t>
  </si>
  <si>
    <t>Item # 30728308 / Returns Qty 34 / Returns Cost 578.8 / USD</t>
  </si>
  <si>
    <t>Item # 30728309 / Returns Qty 97 / Returns Cost 2123.39 / USD</t>
  </si>
  <si>
    <t>Item # 30794235 / Returns Qty 35 / Returns Cost 325.39 / USD</t>
  </si>
  <si>
    <t>Item # 30794237 / Returns Qty 77 / Returns Cost 933.02 / USD</t>
  </si>
  <si>
    <t>Item # 30794316 / Returns Qty 30 / Returns Cost 429.84 / USD</t>
  </si>
  <si>
    <t>Item # 30962750 / Returns Qty 1 / Returns Cost 8.24 / USD</t>
  </si>
  <si>
    <t>Item # 30962825 / Returns Qty 1 / Returns Cost 8.24 / USD</t>
  </si>
  <si>
    <t>Item # 30962826 / Returns Qty 2 / Returns Cost 16.48 / USD</t>
  </si>
  <si>
    <t>Item # 30962827 / Returns Qty 2 / Returns Cost 16.48 / USD</t>
  </si>
  <si>
    <t>Item # 31356813 / Returns Qty 2 / Returns Cost 41.69 / USD</t>
  </si>
  <si>
    <t>Item # 31359886 / Returns Qty 3 / Returns Cost 91.64 / USD</t>
  </si>
  <si>
    <t>Item # 31359887 / Returns Qty 2 / Returns Cost 56.91 / USD</t>
  </si>
  <si>
    <t>Item # 31366392 / Returns Qty 4 / Returns Cost 115.44 / USD</t>
  </si>
  <si>
    <t>Item # 31582771 / Returns Qty 29 / Returns Cost 935.7 / USD</t>
  </si>
  <si>
    <t>Item # 31582772 / Returns Qty 15 / Returns Cost 535.78 / USD</t>
  </si>
  <si>
    <t>Item # 31583178 / Returns Qty 42 / Returns Cost 1355.16 / USD</t>
  </si>
  <si>
    <t>Item # 31593321 / Returns Qty 22 / Returns Cost 785.81 / USD</t>
  </si>
  <si>
    <t>Item # 31593323 / Returns Qty 63 / Returns Cost 2032.73 / USD</t>
  </si>
  <si>
    <t>Item # 31613911 / Returns Qty 37 / Returns Cost 1544.17 / USD</t>
  </si>
  <si>
    <t>Item # 31613912 / Returns Qty 18 / Returns Cost 849.38 / USD</t>
  </si>
  <si>
    <t>Item # 31613913 / Returns Qty 20 / Returns Cost 834.69 / USD</t>
  </si>
  <si>
    <t>Item # 31613914 / Returns Qty 20 / Returns Cost 943.75 / USD</t>
  </si>
  <si>
    <t>Item # 31620530 / Returns Qty 56 / Returns Cost 2802.19 / USD</t>
  </si>
  <si>
    <t>Item # 31620531 / Returns Qty 27 / Returns Cost 1535.63 / USD</t>
  </si>
  <si>
    <t>Item # 31620536 / Returns Qty 15 / Returns Cost 716.6 / USD</t>
  </si>
  <si>
    <t>Item # 31648866 / Returns Qty 12 / Returns Cost 433.5 / USD</t>
  </si>
  <si>
    <t>Item # 31648867 / Returns Qty 10 / Returns Cost 406.95 / USD</t>
  </si>
  <si>
    <t>Item # 31648868 / Returns Qty 19 / Returns Cost 686.38 / USD</t>
  </si>
  <si>
    <t>Item # 31648869 / Returns Qty 15 / Returns Cost 610.43 / USD</t>
  </si>
  <si>
    <t>Item # 31648870 / Returns Qty 14 / Returns Cost 567.88 / USD</t>
  </si>
  <si>
    <t>Item # 31648871 / Returns Qty 9 / Returns Cost 323.79 / USD</t>
  </si>
  <si>
    <t>list from WMCA invoice</t>
    <phoneticPr fontId="1" type="noConversion"/>
  </si>
  <si>
    <t>customer item#</t>
    <phoneticPr fontId="1" type="noConversion"/>
  </si>
  <si>
    <t>qty</t>
    <phoneticPr fontId="1" type="noConversion"/>
  </si>
  <si>
    <t>item description</t>
    <phoneticPr fontId="1" type="noConversion"/>
  </si>
  <si>
    <t>D/Q 638-Mink to Berber-HT</t>
    <phoneticPr fontId="1" type="noConversion"/>
  </si>
  <si>
    <t>T 701-Mink to berber Black-HT</t>
    <phoneticPr fontId="1" type="noConversion"/>
  </si>
  <si>
    <t>PA</t>
    <phoneticPr fontId="1" type="noConversion"/>
  </si>
  <si>
    <t>Tracy</t>
    <phoneticPr fontId="1" type="noConversion"/>
  </si>
  <si>
    <t>D/Q 701-Mink to berber Black-HT</t>
    <phoneticPr fontId="1" type="noConversion"/>
  </si>
  <si>
    <t>D/Q 700-Faux Fur Grey-HT</t>
    <phoneticPr fontId="1" type="noConversion"/>
  </si>
  <si>
    <t>K 700-Faux Fur Grey-HT</t>
    <phoneticPr fontId="1" type="noConversion"/>
  </si>
  <si>
    <t>Q Bella 718-Boxing Day MS BIAB Promo-MS</t>
    <phoneticPr fontId="1" type="noConversion"/>
  </si>
  <si>
    <t>Hu Jianping</t>
    <phoneticPr fontId="1" type="noConversion"/>
  </si>
  <si>
    <t>K Bella 718-Boxing Day MS BIAB Promo-MS</t>
    <phoneticPr fontId="1" type="noConversion"/>
  </si>
  <si>
    <t>Q Jelena 718-Boxing Day MS BIAB Promo-MS</t>
    <phoneticPr fontId="1" type="noConversion"/>
  </si>
  <si>
    <t>K Jelena 718-Boxing Day MS BIAB Promo-MS</t>
    <phoneticPr fontId="1" type="noConversion"/>
  </si>
  <si>
    <t>Q Avani 718-Boxing Day MS BIAB Promo-MS</t>
    <phoneticPr fontId="1" type="noConversion"/>
  </si>
  <si>
    <t>K Avani 718-Boxing Day MS BIAB Promo-MS</t>
    <phoneticPr fontId="1" type="noConversion"/>
  </si>
  <si>
    <t>Q Scallop 718-Boxing Day MS BIAB Promo-MS</t>
    <phoneticPr fontId="1" type="noConversion"/>
  </si>
  <si>
    <t>size</t>
    <phoneticPr fontId="1" type="noConversion"/>
  </si>
  <si>
    <t>T Rol</t>
    <phoneticPr fontId="1" type="noConversion"/>
  </si>
  <si>
    <t>D Rol</t>
    <phoneticPr fontId="1" type="noConversion"/>
  </si>
  <si>
    <t>Q Rol</t>
    <phoneticPr fontId="1" type="noConversion"/>
  </si>
  <si>
    <t>Muhammud</t>
    <phoneticPr fontId="1" type="noConversion"/>
  </si>
  <si>
    <t>Nitin</t>
    <phoneticPr fontId="1" type="noConversion"/>
  </si>
  <si>
    <t>liuli/Zhangying</t>
    <phoneticPr fontId="1" type="noConversion"/>
  </si>
  <si>
    <t>total deducted amount</t>
    <phoneticPr fontId="1" type="noConversion"/>
  </si>
  <si>
    <t>TTL</t>
    <phoneticPr fontId="1" type="noConversion"/>
  </si>
  <si>
    <t>fty</t>
    <phoneticPr fontId="1" type="noConversion"/>
  </si>
  <si>
    <t>Yijia</t>
    <phoneticPr fontId="1" type="noConversion"/>
  </si>
  <si>
    <t>Yaoxin</t>
    <phoneticPr fontId="1" type="noConversion"/>
  </si>
  <si>
    <t>Yililai</t>
    <phoneticPr fontId="1" type="noConversion"/>
  </si>
  <si>
    <t>Wanxiang</t>
    <phoneticPr fontId="1" type="noConversion"/>
  </si>
  <si>
    <t>Meihua</t>
    <phoneticPr fontId="1" type="noConversion"/>
  </si>
  <si>
    <t>Yijia</t>
    <phoneticPr fontId="1" type="noConversion"/>
  </si>
  <si>
    <t>Yaoxin</t>
    <phoneticPr fontId="1" type="noConversion"/>
  </si>
  <si>
    <t xml:space="preserve">YUNUS </t>
    <phoneticPr fontId="1" type="noConversion"/>
  </si>
  <si>
    <t>PAN OVERSEAS</t>
    <phoneticPr fontId="1" type="noConversion"/>
  </si>
  <si>
    <t>fty</t>
    <phoneticPr fontId="1" type="noConversion"/>
  </si>
  <si>
    <t>meihua</t>
    <phoneticPr fontId="1" type="noConversion"/>
  </si>
  <si>
    <t>pan oversea</t>
    <phoneticPr fontId="1" type="noConversion"/>
  </si>
  <si>
    <t>wanxiang</t>
    <phoneticPr fontId="1" type="noConversion"/>
  </si>
  <si>
    <t>yaoxin</t>
    <phoneticPr fontId="1" type="noConversion"/>
  </si>
  <si>
    <t>yijia</t>
    <phoneticPr fontId="1" type="noConversion"/>
  </si>
  <si>
    <t>yililai</t>
    <phoneticPr fontId="1" type="noConversion"/>
  </si>
  <si>
    <t>yunus</t>
    <phoneticPr fontId="1" type="noConversion"/>
  </si>
  <si>
    <t>sum</t>
    <phoneticPr fontId="1" type="noConversion"/>
  </si>
  <si>
    <t>Total qty of item</t>
    <phoneticPr fontId="1" type="noConversion"/>
  </si>
  <si>
    <t>defective percentage</t>
    <phoneticPr fontId="1" type="noConversion"/>
  </si>
  <si>
    <t>deducted amount</t>
    <phoneticPr fontId="1" type="noConversion"/>
  </si>
  <si>
    <t>TTL excess</t>
    <phoneticPr fontId="1" type="noConversion"/>
  </si>
  <si>
    <t>excess part</t>
    <phoneticPr fontId="1" type="noConversion"/>
  </si>
  <si>
    <t>excess part</t>
    <phoneticPr fontId="1" type="noConversion"/>
  </si>
  <si>
    <t>excess percentage</t>
    <phoneticPr fontId="1" type="noConversion"/>
  </si>
  <si>
    <t>relative charge back amount</t>
    <phoneticPr fontId="1" type="noConversion"/>
  </si>
  <si>
    <t>unit customer store cost</t>
    <phoneticPr fontId="1" type="noConversion"/>
  </si>
  <si>
    <t>defective pertange based on TTL unit store cost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</si>
</sst>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\$#,##0.00;\-\$#,##0.00"/>
    <numFmt numFmtId="178" formatCode="0.00_);[Red]\(0.00\)"/>
  </numFmts>
  <fonts count="6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宋体"/>
      <family val="2"/>
      <scheme val="minor"/>
    </font>
    <font>
      <b/>
      <sz val="11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>
      <alignment vertical="center"/>
    </xf>
  </cellStyleXfs>
  <cellXfs count="24">
    <xf numFmtId="0" fontId="0" fillId="0" borderId="0" xfId="0"/>
    <xf numFmtId="0" fontId="2" fillId="0" borderId="0" xfId="0" applyFont="1" applyAlignment="1">
      <alignment wrapText="1"/>
    </xf>
    <xf numFmtId="176" fontId="2" fillId="0" borderId="0" xfId="0" applyNumberFormat="1" applyFont="1" applyAlignment="1">
      <alignment wrapText="1"/>
    </xf>
    <xf numFmtId="0" fontId="3" fillId="0" borderId="0" xfId="0" applyFont="1"/>
    <xf numFmtId="176" fontId="3" fillId="0" borderId="0" xfId="0" applyNumberFormat="1" applyFont="1"/>
    <xf numFmtId="0" fontId="2" fillId="0" borderId="0" xfId="0" applyFont="1" applyAlignment="1"/>
    <xf numFmtId="0" fontId="3" fillId="0" borderId="0" xfId="0" applyFont="1" applyAlignment="1"/>
    <xf numFmtId="176" fontId="3" fillId="2" borderId="0" xfId="0" applyNumberFormat="1" applyFont="1" applyFill="1"/>
    <xf numFmtId="0" fontId="0" fillId="0" borderId="1" xfId="0" applyBorder="1"/>
    <xf numFmtId="0" fontId="5" fillId="0" borderId="0" xfId="0" applyFont="1"/>
    <xf numFmtId="10" fontId="2" fillId="0" borderId="0" xfId="1" applyNumberFormat="1" applyFont="1" applyAlignment="1">
      <alignment wrapText="1"/>
    </xf>
    <xf numFmtId="10" fontId="3" fillId="0" borderId="0" xfId="1" applyNumberFormat="1" applyFont="1" applyAlignment="1"/>
    <xf numFmtId="178" fontId="3" fillId="0" borderId="0" xfId="0" applyNumberFormat="1" applyFont="1"/>
    <xf numFmtId="178" fontId="2" fillId="0" borderId="0" xfId="0" applyNumberFormat="1" applyFont="1" applyAlignment="1">
      <alignment wrapText="1"/>
    </xf>
    <xf numFmtId="10" fontId="3" fillId="2" borderId="0" xfId="1" applyNumberFormat="1" applyFont="1" applyFill="1" applyAlignment="1"/>
    <xf numFmtId="178" fontId="3" fillId="2" borderId="0" xfId="1" applyNumberFormat="1" applyFont="1" applyFill="1" applyAlignment="1"/>
    <xf numFmtId="178" fontId="3" fillId="2" borderId="0" xfId="0" applyNumberFormat="1" applyFont="1" applyFill="1"/>
    <xf numFmtId="0" fontId="3" fillId="0" borderId="0" xfId="0" applyFont="1" applyAlignment="1">
      <alignment horizontal="right"/>
    </xf>
    <xf numFmtId="176" fontId="3" fillId="0" borderId="0" xfId="0" applyNumberFormat="1" applyFont="1" applyFill="1"/>
    <xf numFmtId="9" fontId="0" fillId="0" borderId="0" xfId="1" applyFont="1" applyAlignment="1">
      <alignment horizontal="center"/>
    </xf>
    <xf numFmtId="176" fontId="0" fillId="0" borderId="0" xfId="0" applyNumberFormat="1"/>
    <xf numFmtId="176" fontId="0" fillId="0" borderId="1" xfId="0" applyNumberFormat="1" applyBorder="1"/>
    <xf numFmtId="9" fontId="0" fillId="0" borderId="0" xfId="0" applyNumberFormat="1"/>
    <xf numFmtId="9" fontId="0" fillId="0" borderId="1" xfId="1" applyFont="1" applyBorder="1" applyAlignment="1">
      <alignment horizontal="center"/>
    </xf>
  </cellXfs>
  <cellStyles count="2">
    <cellStyle name="百分比" xfId="1" builtinId="5"/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zh-CN"/>
              <a:t>chart</a:t>
            </a:r>
            <a:endParaRPr lang="zh-CN" alt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cat>
            <c:strRef>
              <c:f>fty!$A$2:$A$8</c:f>
              <c:strCache>
                <c:ptCount val="7"/>
                <c:pt idx="0">
                  <c:v>meihua</c:v>
                </c:pt>
                <c:pt idx="1">
                  <c:v>pan oversea</c:v>
                </c:pt>
                <c:pt idx="2">
                  <c:v>wanxiang</c:v>
                </c:pt>
                <c:pt idx="3">
                  <c:v>yaoxin</c:v>
                </c:pt>
                <c:pt idx="4">
                  <c:v>yijia</c:v>
                </c:pt>
                <c:pt idx="5">
                  <c:v>yililai</c:v>
                </c:pt>
                <c:pt idx="6">
                  <c:v>yunus</c:v>
                </c:pt>
              </c:strCache>
            </c:strRef>
          </c:cat>
          <c:val>
            <c:numRef>
              <c:f>fty!$C$2:$C$8</c:f>
              <c:numCache>
                <c:formatCode>0%</c:formatCode>
                <c:ptCount val="7"/>
                <c:pt idx="0">
                  <c:v>0</c:v>
                </c:pt>
                <c:pt idx="1">
                  <c:v>0.17247706422018347</c:v>
                </c:pt>
                <c:pt idx="2">
                  <c:v>9.1376146788990822E-2</c:v>
                </c:pt>
                <c:pt idx="3">
                  <c:v>0.39522935779816509</c:v>
                </c:pt>
                <c:pt idx="4">
                  <c:v>9.1376146788990822E-2</c:v>
                </c:pt>
                <c:pt idx="5">
                  <c:v>9.7981651376146769E-2</c:v>
                </c:pt>
                <c:pt idx="6">
                  <c:v>0.1515596330275229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47624</xdr:rowOff>
    </xdr:from>
    <xdr:to>
      <xdr:col>3</xdr:col>
      <xdr:colOff>1895475</xdr:colOff>
      <xdr:row>31</xdr:row>
      <xdr:rowOff>133349</xdr:rowOff>
    </xdr:to>
    <xdr:graphicFrame macro="">
      <xdr:nvGraphicFramePr>
        <xdr:cNvPr id="2" name="图表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xuliya\Desktop\ItemMasterOutlo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 refreshError="1">
        <row r="3">
          <cell r="B3" t="str">
            <v>TBA</v>
          </cell>
          <cell r="C3" t="str">
            <v>086569308245</v>
          </cell>
          <cell r="D3" t="str">
            <v>King</v>
          </cell>
          <cell r="E3" t="str">
            <v>Simona</v>
          </cell>
          <cell r="F3">
            <v>18.7</v>
          </cell>
          <cell r="G3">
            <v>0</v>
          </cell>
        </row>
        <row r="4">
          <cell r="B4" t="str">
            <v>TBA</v>
          </cell>
          <cell r="C4" t="str">
            <v>086569308238</v>
          </cell>
          <cell r="D4" t="str">
            <v>Queen</v>
          </cell>
          <cell r="E4" t="str">
            <v>Simona</v>
          </cell>
          <cell r="F4">
            <v>18</v>
          </cell>
          <cell r="G4">
            <v>0</v>
          </cell>
        </row>
        <row r="5">
          <cell r="B5" t="str">
            <v>TBA</v>
          </cell>
          <cell r="C5" t="str">
            <v>086569308221</v>
          </cell>
          <cell r="D5" t="str">
            <v>King</v>
          </cell>
          <cell r="E5" t="str">
            <v>Teal Jacquard</v>
          </cell>
          <cell r="F5">
            <v>18.7</v>
          </cell>
          <cell r="G5">
            <v>0</v>
          </cell>
        </row>
        <row r="6">
          <cell r="B6" t="str">
            <v>TBA</v>
          </cell>
          <cell r="C6" t="str">
            <v>086569308214</v>
          </cell>
          <cell r="D6" t="str">
            <v>Queen</v>
          </cell>
          <cell r="E6" t="str">
            <v>Teal Jacquard</v>
          </cell>
          <cell r="F6">
            <v>18</v>
          </cell>
          <cell r="G6">
            <v>0</v>
          </cell>
        </row>
        <row r="7">
          <cell r="B7" t="str">
            <v>TBA</v>
          </cell>
          <cell r="C7" t="str">
            <v>086569308191</v>
          </cell>
          <cell r="D7" t="str">
            <v>King</v>
          </cell>
          <cell r="E7" t="str">
            <v>Black Jacquard</v>
          </cell>
          <cell r="F7">
            <v>18.7</v>
          </cell>
          <cell r="G7">
            <v>0</v>
          </cell>
        </row>
        <row r="8">
          <cell r="B8" t="str">
            <v>TBA</v>
          </cell>
          <cell r="C8" t="str">
            <v>086569308184</v>
          </cell>
          <cell r="D8" t="str">
            <v>Queen</v>
          </cell>
          <cell r="E8" t="str">
            <v>Black Jacquard</v>
          </cell>
          <cell r="F8">
            <v>18</v>
          </cell>
          <cell r="G8">
            <v>0</v>
          </cell>
        </row>
        <row r="9">
          <cell r="B9" t="str">
            <v>31056307</v>
          </cell>
          <cell r="C9" t="str">
            <v>086569296511</v>
          </cell>
          <cell r="D9" t="str">
            <v>Queen</v>
          </cell>
          <cell r="E9" t="str">
            <v>Laurie</v>
          </cell>
          <cell r="F9">
            <v>23.1</v>
          </cell>
          <cell r="G9">
            <v>0</v>
          </cell>
        </row>
        <row r="10">
          <cell r="B10" t="str">
            <v>31056306</v>
          </cell>
          <cell r="C10" t="str">
            <v>086569296504</v>
          </cell>
          <cell r="D10" t="str">
            <v>King</v>
          </cell>
          <cell r="E10" t="str">
            <v>Tulsi</v>
          </cell>
          <cell r="F10">
            <v>24.34</v>
          </cell>
          <cell r="G10">
            <v>0</v>
          </cell>
        </row>
        <row r="11">
          <cell r="B11" t="str">
            <v>31056305</v>
          </cell>
          <cell r="C11" t="str">
            <v>086569296498</v>
          </cell>
          <cell r="D11" t="str">
            <v>Queen</v>
          </cell>
          <cell r="E11" t="str">
            <v>Tulsi</v>
          </cell>
          <cell r="F11">
            <v>23.1</v>
          </cell>
          <cell r="G11">
            <v>0</v>
          </cell>
        </row>
        <row r="12">
          <cell r="B12" t="str">
            <v>31056302</v>
          </cell>
          <cell r="C12" t="str">
            <v>086569133656</v>
          </cell>
          <cell r="D12" t="str">
            <v>King</v>
          </cell>
          <cell r="E12" t="str">
            <v>Felicity</v>
          </cell>
          <cell r="F12">
            <v>24.34</v>
          </cell>
          <cell r="G12">
            <v>0</v>
          </cell>
        </row>
        <row r="13">
          <cell r="B13" t="str">
            <v>31056248</v>
          </cell>
          <cell r="C13" t="str">
            <v>086569133649</v>
          </cell>
          <cell r="D13" t="str">
            <v>Queen</v>
          </cell>
          <cell r="E13" t="str">
            <v>Felicity</v>
          </cell>
          <cell r="F13">
            <v>23.1</v>
          </cell>
          <cell r="G13">
            <v>0</v>
          </cell>
        </row>
        <row r="14">
          <cell r="B14" t="str">
            <v>31056196</v>
          </cell>
          <cell r="C14" t="str">
            <v>086569133632</v>
          </cell>
          <cell r="D14" t="str">
            <v>King</v>
          </cell>
          <cell r="E14" t="str">
            <v>Biadere</v>
          </cell>
          <cell r="F14">
            <v>24.34</v>
          </cell>
          <cell r="G14">
            <v>0</v>
          </cell>
        </row>
        <row r="15">
          <cell r="B15" t="str">
            <v>31056084</v>
          </cell>
          <cell r="C15" t="str">
            <v>086569133625</v>
          </cell>
          <cell r="D15" t="str">
            <v>Queen</v>
          </cell>
          <cell r="E15" t="str">
            <v>Biadere</v>
          </cell>
          <cell r="F15">
            <v>23.1</v>
          </cell>
          <cell r="G15">
            <v>0</v>
          </cell>
        </row>
        <row r="16">
          <cell r="B16" t="str">
            <v>30667579</v>
          </cell>
          <cell r="C16" t="str">
            <v>086569283764</v>
          </cell>
          <cell r="D16" t="str">
            <v>Assortment</v>
          </cell>
          <cell r="E16" t="str">
            <v>Bette|Adela</v>
          </cell>
          <cell r="F16">
            <v>315.95999999999998</v>
          </cell>
          <cell r="G16">
            <v>0</v>
          </cell>
        </row>
        <row r="17">
          <cell r="B17" t="str">
            <v>30159522</v>
          </cell>
          <cell r="C17" t="str">
            <v>086569282286</v>
          </cell>
          <cell r="D17" t="str">
            <v>Assortment</v>
          </cell>
          <cell r="E17" t="str">
            <v>Assortment</v>
          </cell>
          <cell r="F17">
            <v>1231.44</v>
          </cell>
          <cell r="G17">
            <v>919.8</v>
          </cell>
        </row>
        <row r="18">
          <cell r="B18" t="str">
            <v>30159520</v>
          </cell>
          <cell r="C18" t="str">
            <v>086569282279</v>
          </cell>
          <cell r="D18" t="str">
            <v>King: 108x102"/20x40"(2)/78x80+13"</v>
          </cell>
          <cell r="E18" t="str">
            <v>Love Love Love</v>
          </cell>
          <cell r="F18">
            <v>28.94</v>
          </cell>
          <cell r="G18">
            <v>21.8</v>
          </cell>
        </row>
        <row r="19">
          <cell r="B19" t="str">
            <v>30159513</v>
          </cell>
          <cell r="C19" t="str">
            <v>086569282262</v>
          </cell>
          <cell r="D19" t="str">
            <v>Queen: 90x102"/20x30"(2)/60x80+13"</v>
          </cell>
          <cell r="E19" t="str">
            <v>Love Love Love</v>
          </cell>
          <cell r="F19">
            <v>25.2</v>
          </cell>
          <cell r="G19">
            <v>18.5</v>
          </cell>
        </row>
        <row r="20">
          <cell r="B20" t="str">
            <v>30159500</v>
          </cell>
          <cell r="C20" t="str">
            <v>086569282255</v>
          </cell>
          <cell r="D20" t="str">
            <v>Double: 81x96/20x30"(2)/54x75+13"</v>
          </cell>
          <cell r="E20" t="str">
            <v>Love Love Love</v>
          </cell>
          <cell r="F20">
            <v>23.28</v>
          </cell>
          <cell r="G20">
            <v>17.850000000000001</v>
          </cell>
        </row>
        <row r="21">
          <cell r="B21" t="str">
            <v>30159497</v>
          </cell>
          <cell r="C21" t="str">
            <v>086569282248</v>
          </cell>
          <cell r="D21" t="str">
            <v>King: 108x102"/20x40"(2)/78x80+13"</v>
          </cell>
          <cell r="E21" t="str">
            <v>Heart Twill</v>
          </cell>
          <cell r="F21">
            <v>28.94</v>
          </cell>
          <cell r="G21">
            <v>21.8</v>
          </cell>
        </row>
        <row r="22">
          <cell r="B22" t="str">
            <v>30159451</v>
          </cell>
          <cell r="C22" t="str">
            <v>086569282231</v>
          </cell>
          <cell r="D22" t="str">
            <v>Queen: 90x102"/20x30"(2)/60x80+13"</v>
          </cell>
          <cell r="E22" t="str">
            <v>Heart Twill</v>
          </cell>
          <cell r="F22">
            <v>25.2</v>
          </cell>
          <cell r="G22">
            <v>18.5</v>
          </cell>
        </row>
        <row r="23">
          <cell r="B23" t="str">
            <v>30159046</v>
          </cell>
          <cell r="C23" t="str">
            <v>086569282224</v>
          </cell>
          <cell r="D23" t="str">
            <v>Double: 81x96/20x30"(2)/54x75+13"</v>
          </cell>
          <cell r="E23" t="str">
            <v>Heart Twill</v>
          </cell>
          <cell r="F23">
            <v>23.28</v>
          </cell>
          <cell r="G23">
            <v>17.850000000000001</v>
          </cell>
        </row>
        <row r="24">
          <cell r="B24" t="str">
            <v>30159036</v>
          </cell>
          <cell r="C24" t="str">
            <v>086569282217</v>
          </cell>
          <cell r="D24" t="str">
            <v>King: 108x102"/20x40"(2)/78x80+13"</v>
          </cell>
          <cell r="E24" t="str">
            <v>Dogs</v>
          </cell>
          <cell r="F24">
            <v>28.94</v>
          </cell>
          <cell r="G24">
            <v>21.8</v>
          </cell>
        </row>
        <row r="25">
          <cell r="B25" t="str">
            <v>30159034</v>
          </cell>
          <cell r="C25" t="str">
            <v>086569282200</v>
          </cell>
          <cell r="D25" t="str">
            <v>Queen: 90x102"/20x30"(2)/60x80+13"</v>
          </cell>
          <cell r="E25" t="str">
            <v>Dogs</v>
          </cell>
          <cell r="F25">
            <v>25.2</v>
          </cell>
          <cell r="G25">
            <v>18.5</v>
          </cell>
        </row>
        <row r="26">
          <cell r="B26" t="str">
            <v>30159020</v>
          </cell>
          <cell r="C26" t="str">
            <v>086569282194</v>
          </cell>
          <cell r="D26" t="str">
            <v>Double: 81x96/20x30"(2)/54x75+13"</v>
          </cell>
          <cell r="E26" t="str">
            <v>Dogs</v>
          </cell>
          <cell r="F26">
            <v>23.28</v>
          </cell>
          <cell r="G26">
            <v>17.850000000000001</v>
          </cell>
        </row>
        <row r="27">
          <cell r="B27" t="str">
            <v>30159016</v>
          </cell>
          <cell r="C27" t="str">
            <v>086569282187</v>
          </cell>
          <cell r="D27" t="str">
            <v>King: 108x102"/20x40"(2)/78x80+13"</v>
          </cell>
          <cell r="E27" t="str">
            <v>Amour</v>
          </cell>
          <cell r="F27">
            <v>28.94</v>
          </cell>
          <cell r="G27">
            <v>21.8</v>
          </cell>
        </row>
        <row r="28">
          <cell r="B28" t="str">
            <v>30158916</v>
          </cell>
          <cell r="C28" t="str">
            <v>086569282170</v>
          </cell>
          <cell r="D28" t="str">
            <v>Queen: 90x102"/20x30"(2)/60x80+13"</v>
          </cell>
          <cell r="E28" t="str">
            <v>Amour</v>
          </cell>
          <cell r="F28">
            <v>25.2</v>
          </cell>
          <cell r="G28">
            <v>18.5</v>
          </cell>
        </row>
        <row r="29">
          <cell r="B29" t="str">
            <v>30158318</v>
          </cell>
          <cell r="C29" t="str">
            <v>086569282163</v>
          </cell>
          <cell r="D29" t="str">
            <v>Double: 81x96/20x30"(2)/54x75+13"</v>
          </cell>
          <cell r="E29" t="str">
            <v>Amour</v>
          </cell>
          <cell r="F29">
            <v>23.28</v>
          </cell>
          <cell r="G29">
            <v>17.850000000000001</v>
          </cell>
        </row>
        <row r="30">
          <cell r="B30" t="str">
            <v>30964878</v>
          </cell>
          <cell r="C30" t="str">
            <v>086569281654</v>
          </cell>
          <cell r="D30" t="str">
            <v>50x60"</v>
          </cell>
          <cell r="E30" t="str">
            <v/>
          </cell>
          <cell r="F30">
            <v>365.46</v>
          </cell>
          <cell r="G30">
            <v>263.15800000000002</v>
          </cell>
        </row>
        <row r="31">
          <cell r="B31" t="str">
            <v>30964606</v>
          </cell>
          <cell r="C31" t="str">
            <v>086569281647</v>
          </cell>
          <cell r="D31" t="str">
            <v>50x60"</v>
          </cell>
          <cell r="E31" t="str">
            <v/>
          </cell>
          <cell r="F31">
            <v>4.4000000000000004</v>
          </cell>
          <cell r="G31">
            <v>0</v>
          </cell>
        </row>
        <row r="32">
          <cell r="B32" t="str">
            <v>30964685</v>
          </cell>
          <cell r="C32" t="str">
            <v>086569281630</v>
          </cell>
          <cell r="D32" t="str">
            <v>50x60"</v>
          </cell>
          <cell r="E32" t="str">
            <v/>
          </cell>
          <cell r="F32">
            <v>4.4000000000000004</v>
          </cell>
          <cell r="G32">
            <v>0</v>
          </cell>
        </row>
        <row r="33">
          <cell r="B33" t="str">
            <v>30964631</v>
          </cell>
          <cell r="C33" t="str">
            <v>086569281623</v>
          </cell>
          <cell r="D33" t="str">
            <v>50x60"</v>
          </cell>
          <cell r="E33" t="str">
            <v/>
          </cell>
          <cell r="F33">
            <v>4.1100000000000003</v>
          </cell>
          <cell r="G33">
            <v>0</v>
          </cell>
        </row>
        <row r="34">
          <cell r="B34" t="str">
            <v>30964684</v>
          </cell>
          <cell r="C34" t="str">
            <v>086569281616</v>
          </cell>
          <cell r="D34" t="str">
            <v>50x60"</v>
          </cell>
          <cell r="E34" t="str">
            <v/>
          </cell>
          <cell r="F34">
            <v>4.1100000000000003</v>
          </cell>
          <cell r="G34">
            <v>0</v>
          </cell>
        </row>
        <row r="35">
          <cell r="B35" t="str">
            <v>30964686</v>
          </cell>
          <cell r="C35" t="str">
            <v>086569281609</v>
          </cell>
          <cell r="D35" t="str">
            <v>50x60"</v>
          </cell>
          <cell r="E35" t="str">
            <v/>
          </cell>
          <cell r="F35">
            <v>6.98</v>
          </cell>
          <cell r="G35">
            <v>0</v>
          </cell>
        </row>
        <row r="36">
          <cell r="B36" t="str">
            <v>30964757</v>
          </cell>
          <cell r="C36" t="str">
            <v>086569281593</v>
          </cell>
          <cell r="D36" t="str">
            <v>50x60"</v>
          </cell>
          <cell r="E36" t="str">
            <v/>
          </cell>
          <cell r="F36">
            <v>6.98</v>
          </cell>
          <cell r="G36">
            <v>0</v>
          </cell>
        </row>
        <row r="37">
          <cell r="B37" t="str">
            <v>30679559</v>
          </cell>
          <cell r="C37" t="str">
            <v>086569280527</v>
          </cell>
          <cell r="D37" t="str">
            <v>12x18"</v>
          </cell>
          <cell r="E37" t="str">
            <v>.</v>
          </cell>
          <cell r="F37">
            <v>4.57</v>
          </cell>
          <cell r="G37">
            <v>0</v>
          </cell>
        </row>
        <row r="38">
          <cell r="B38" t="str">
            <v>30679557</v>
          </cell>
          <cell r="C38" t="str">
            <v>086569280510</v>
          </cell>
          <cell r="D38" t="str">
            <v>18x18"</v>
          </cell>
          <cell r="E38" t="str">
            <v>.</v>
          </cell>
          <cell r="F38">
            <v>5.77</v>
          </cell>
          <cell r="G38">
            <v>0</v>
          </cell>
        </row>
        <row r="39">
          <cell r="B39" t="str">
            <v>30679554</v>
          </cell>
          <cell r="C39" t="str">
            <v>086569280503</v>
          </cell>
          <cell r="D39" t="str">
            <v>12x18"</v>
          </cell>
          <cell r="E39" t="str">
            <v>.</v>
          </cell>
          <cell r="F39">
            <v>4.57</v>
          </cell>
          <cell r="G39">
            <v>0</v>
          </cell>
        </row>
        <row r="40">
          <cell r="B40" t="str">
            <v>30679551</v>
          </cell>
          <cell r="C40" t="str">
            <v>086569280497</v>
          </cell>
          <cell r="D40" t="str">
            <v>18x18"</v>
          </cell>
          <cell r="E40" t="str">
            <v>.</v>
          </cell>
          <cell r="F40">
            <v>5.77</v>
          </cell>
          <cell r="G40">
            <v>0</v>
          </cell>
        </row>
        <row r="41">
          <cell r="B41" t="str">
            <v>30679548</v>
          </cell>
          <cell r="C41" t="str">
            <v>086569280480</v>
          </cell>
          <cell r="D41" t="str">
            <v>12x18"</v>
          </cell>
          <cell r="E41" t="str">
            <v>.</v>
          </cell>
          <cell r="F41">
            <v>4.57</v>
          </cell>
          <cell r="G41">
            <v>0</v>
          </cell>
        </row>
        <row r="42">
          <cell r="B42" t="str">
            <v>30679545</v>
          </cell>
          <cell r="C42" t="str">
            <v>086569280473</v>
          </cell>
          <cell r="D42" t="str">
            <v>18x18"</v>
          </cell>
          <cell r="E42" t="str">
            <v>.</v>
          </cell>
          <cell r="F42">
            <v>5.77</v>
          </cell>
          <cell r="G42">
            <v>0</v>
          </cell>
        </row>
        <row r="43">
          <cell r="B43" t="str">
            <v>30679561</v>
          </cell>
          <cell r="C43" t="str">
            <v>086569280411</v>
          </cell>
          <cell r="D43" t="str">
            <v>18x18"</v>
          </cell>
          <cell r="E43" t="str">
            <v>.</v>
          </cell>
          <cell r="F43">
            <v>155.13</v>
          </cell>
          <cell r="G43">
            <v>90.322999999999993</v>
          </cell>
        </row>
        <row r="44">
          <cell r="B44" t="str">
            <v>30667544</v>
          </cell>
          <cell r="C44" t="str">
            <v>086569280381</v>
          </cell>
          <cell r="D44" t="str">
            <v>King: 106x90"/20x36"(2)</v>
          </cell>
          <cell r="E44" t="str">
            <v>Bette</v>
          </cell>
          <cell r="F44">
            <v>35.42</v>
          </cell>
          <cell r="G44">
            <v>28.43</v>
          </cell>
        </row>
        <row r="45">
          <cell r="B45" t="str">
            <v>30667348</v>
          </cell>
          <cell r="C45" t="str">
            <v>086569280374</v>
          </cell>
          <cell r="D45" t="str">
            <v>Double/Queen:  90x90"/20x26"(2)</v>
          </cell>
          <cell r="E45" t="str">
            <v>Bette</v>
          </cell>
          <cell r="F45">
            <v>31.52</v>
          </cell>
          <cell r="G45">
            <v>25.25</v>
          </cell>
        </row>
        <row r="46">
          <cell r="B46" t="str">
            <v>30666748</v>
          </cell>
          <cell r="C46" t="str">
            <v>086569280299</v>
          </cell>
          <cell r="D46" t="str">
            <v>King: 106x90"/20x36"(2)</v>
          </cell>
          <cell r="E46" t="str">
            <v>Adela</v>
          </cell>
          <cell r="F46">
            <v>33.700000000000003</v>
          </cell>
          <cell r="G46">
            <v>27.61</v>
          </cell>
        </row>
        <row r="47">
          <cell r="B47" t="str">
            <v>30666740</v>
          </cell>
          <cell r="C47" t="str">
            <v>086569280282</v>
          </cell>
          <cell r="D47" t="str">
            <v>Double/Queen:  90x90"/20x26"(2)</v>
          </cell>
          <cell r="E47" t="str">
            <v>Adela</v>
          </cell>
          <cell r="F47">
            <v>29.99</v>
          </cell>
          <cell r="G47">
            <v>25.24</v>
          </cell>
        </row>
        <row r="48">
          <cell r="B48" t="str">
            <v>N/A</v>
          </cell>
          <cell r="C48" t="str">
            <v>086569252722</v>
          </cell>
          <cell r="D48" t="str">
            <v>90x90"</v>
          </cell>
          <cell r="E48" t="str">
            <v/>
          </cell>
          <cell r="F48">
            <v>14.56</v>
          </cell>
          <cell r="G48">
            <v>8.7360000000000007</v>
          </cell>
        </row>
        <row r="49">
          <cell r="B49" t="str">
            <v>N/A</v>
          </cell>
          <cell r="C49" t="str">
            <v>086569252708</v>
          </cell>
          <cell r="D49" t="str">
            <v>63x86"</v>
          </cell>
          <cell r="E49" t="str">
            <v/>
          </cell>
          <cell r="F49">
            <v>11.01</v>
          </cell>
          <cell r="G49">
            <v>6.6059999999999999</v>
          </cell>
        </row>
        <row r="50">
          <cell r="B50" t="str">
            <v>HTF9706122C</v>
          </cell>
          <cell r="C50" t="str">
            <v>086569252333</v>
          </cell>
          <cell r="D50" t="str">
            <v>102x90"</v>
          </cell>
          <cell r="E50" t="str">
            <v/>
          </cell>
          <cell r="F50">
            <v>20.350000000000001</v>
          </cell>
          <cell r="G50">
            <v>16.282</v>
          </cell>
        </row>
        <row r="51">
          <cell r="B51" t="str">
            <v>HTF9706022C</v>
          </cell>
          <cell r="C51" t="str">
            <v>086569252326</v>
          </cell>
          <cell r="D51" t="str">
            <v>90x90"</v>
          </cell>
          <cell r="E51" t="str">
            <v/>
          </cell>
          <cell r="F51">
            <v>17.97</v>
          </cell>
          <cell r="G51">
            <v>14.615</v>
          </cell>
        </row>
        <row r="52">
          <cell r="B52" t="str">
            <v>31669089</v>
          </cell>
          <cell r="C52" t="str">
            <v>086569234728</v>
          </cell>
          <cell r="D52" t="str">
            <v>20x30"</v>
          </cell>
          <cell r="E52" t="str">
            <v>Assorted</v>
          </cell>
          <cell r="F52">
            <v>88.8</v>
          </cell>
          <cell r="G52">
            <v>49.92</v>
          </cell>
        </row>
        <row r="53">
          <cell r="B53" t="str">
            <v>31669068</v>
          </cell>
          <cell r="C53" t="str">
            <v>086569233448</v>
          </cell>
          <cell r="D53" t="str">
            <v>20x30"</v>
          </cell>
          <cell r="E53" t="str">
            <v>Smile often</v>
          </cell>
          <cell r="F53">
            <v>3.4</v>
          </cell>
          <cell r="G53">
            <v>2.04</v>
          </cell>
        </row>
        <row r="54">
          <cell r="B54" t="str">
            <v>31669067</v>
          </cell>
          <cell r="C54" t="str">
            <v>086569233431</v>
          </cell>
          <cell r="D54" t="str">
            <v>20x30"</v>
          </cell>
          <cell r="E54" t="str">
            <v>Pugs and Kisses</v>
          </cell>
          <cell r="F54">
            <v>3.4</v>
          </cell>
          <cell r="G54">
            <v>2.04</v>
          </cell>
        </row>
        <row r="55">
          <cell r="B55" t="str">
            <v>31669066</v>
          </cell>
          <cell r="C55" t="str">
            <v>086569233424</v>
          </cell>
          <cell r="D55" t="str">
            <v>20x30"</v>
          </cell>
          <cell r="E55" t="str">
            <v>I'm going bananas</v>
          </cell>
          <cell r="F55">
            <v>3.4</v>
          </cell>
          <cell r="G55">
            <v>2.04</v>
          </cell>
        </row>
        <row r="56">
          <cell r="B56" t="str">
            <v>31669065</v>
          </cell>
          <cell r="C56" t="str">
            <v>086569233400</v>
          </cell>
          <cell r="D56" t="str">
            <v>20x30"</v>
          </cell>
          <cell r="E56" t="str">
            <v>Eat more hole foods</v>
          </cell>
          <cell r="F56">
            <v>3.4</v>
          </cell>
          <cell r="G56">
            <v>2.04</v>
          </cell>
        </row>
        <row r="57">
          <cell r="B57" t="str">
            <v>31669064</v>
          </cell>
          <cell r="C57" t="str">
            <v>086569233394</v>
          </cell>
          <cell r="D57" t="str">
            <v>20x30"</v>
          </cell>
          <cell r="E57" t="str">
            <v>Sarcasm</v>
          </cell>
          <cell r="F57">
            <v>3.4</v>
          </cell>
          <cell r="G57">
            <v>2.04</v>
          </cell>
        </row>
        <row r="58">
          <cell r="B58" t="str">
            <v>31669063</v>
          </cell>
          <cell r="C58" t="str">
            <v>086569233370</v>
          </cell>
          <cell r="D58" t="str">
            <v>20x30"</v>
          </cell>
          <cell r="E58" t="str">
            <v>Hang on the weekend's coming</v>
          </cell>
          <cell r="F58">
            <v>3.4</v>
          </cell>
          <cell r="G58">
            <v>2.04</v>
          </cell>
        </row>
        <row r="59">
          <cell r="B59" t="str">
            <v>31174118</v>
          </cell>
          <cell r="C59" t="str">
            <v>086569224668</v>
          </cell>
          <cell r="D59" t="str">
            <v>King: 106x96"/20x36"(2)/12x18"/16x16"</v>
          </cell>
          <cell r="E59" t="str">
            <v>1026-Peyton-HT</v>
          </cell>
          <cell r="F59">
            <v>43.99</v>
          </cell>
          <cell r="G59">
            <v>31.710999999999999</v>
          </cell>
        </row>
        <row r="60">
          <cell r="B60" t="str">
            <v>31174120</v>
          </cell>
          <cell r="C60" t="str">
            <v>086569224651</v>
          </cell>
          <cell r="D60" t="str">
            <v>Queen: 90x90"/20x26"(2)/12x18"/16x16"</v>
          </cell>
          <cell r="E60" t="str">
            <v>1026-Peyton-HT</v>
          </cell>
          <cell r="F60">
            <v>38.26</v>
          </cell>
          <cell r="G60">
            <v>27.895</v>
          </cell>
        </row>
        <row r="61">
          <cell r="B61" t="str">
            <v>30619843</v>
          </cell>
          <cell r="C61" t="str">
            <v>086569213792</v>
          </cell>
          <cell r="D61" t="str">
            <v>King: 106x96"/20x26"(2)/12x18"</v>
          </cell>
          <cell r="E61" t="str">
            <v>Erickson</v>
          </cell>
          <cell r="F61">
            <v>19.63</v>
          </cell>
          <cell r="G61">
            <v>12.564</v>
          </cell>
        </row>
        <row r="62">
          <cell r="B62" t="str">
            <v>30619840</v>
          </cell>
          <cell r="C62" t="str">
            <v>086569213785</v>
          </cell>
          <cell r="D62" t="str">
            <v>Double/Queen: 92x96"/20x26"(2)/12x18"</v>
          </cell>
          <cell r="E62" t="str">
            <v>Erickson</v>
          </cell>
          <cell r="F62">
            <v>17.670000000000002</v>
          </cell>
          <cell r="G62">
            <v>11.282</v>
          </cell>
        </row>
        <row r="63">
          <cell r="B63" t="str">
            <v>30280944</v>
          </cell>
          <cell r="C63" t="str">
            <v>086569213778</v>
          </cell>
          <cell r="D63" t="str">
            <v>Double/Queen: 92x96"/20x26"(2)</v>
          </cell>
          <cell r="E63" t="str">
            <v>Dupri</v>
          </cell>
          <cell r="F63">
            <v>8.9870000000000001</v>
          </cell>
          <cell r="G63">
            <v>6.6669999999999998</v>
          </cell>
        </row>
        <row r="64">
          <cell r="B64" t="str">
            <v>30414787</v>
          </cell>
          <cell r="C64" t="str">
            <v>086569213693</v>
          </cell>
          <cell r="D64" t="str">
            <v>Double/Queen: 88x90"/20x26+2"(2)</v>
          </cell>
          <cell r="E64" t="str">
            <v>Yellow Ogge</v>
          </cell>
          <cell r="F64">
            <v>13.77</v>
          </cell>
          <cell r="G64">
            <v>10.8</v>
          </cell>
        </row>
        <row r="65">
          <cell r="B65" t="str">
            <v>30414793</v>
          </cell>
          <cell r="C65" t="str">
            <v>086569213686</v>
          </cell>
          <cell r="D65" t="str">
            <v>Twin: 66x86"/20x26+2"</v>
          </cell>
          <cell r="E65" t="str">
            <v>Yellow Ogge</v>
          </cell>
          <cell r="F65">
            <v>10.35</v>
          </cell>
          <cell r="G65">
            <v>8.3000000000000007</v>
          </cell>
        </row>
        <row r="66">
          <cell r="B66" t="str">
            <v>30830783</v>
          </cell>
          <cell r="C66" t="str">
            <v>086569213679</v>
          </cell>
          <cell r="D66" t="str">
            <v>King: 106x96"/20x36"(2)/12x18"/16x16"</v>
          </cell>
          <cell r="E66" t="str">
            <v>Dot</v>
          </cell>
          <cell r="F66">
            <v>35.744999999999997</v>
          </cell>
          <cell r="G66">
            <v>31.4</v>
          </cell>
        </row>
        <row r="67">
          <cell r="B67" t="str">
            <v>30346108</v>
          </cell>
          <cell r="C67" t="str">
            <v>086569213662</v>
          </cell>
          <cell r="D67" t="str">
            <v>Double/Queen: 88x90"/20x26"(2)</v>
          </cell>
          <cell r="E67" t="str">
            <v>Kiss Pleat</v>
          </cell>
          <cell r="F67">
            <v>16.97</v>
          </cell>
          <cell r="G67">
            <v>12.179</v>
          </cell>
        </row>
        <row r="68">
          <cell r="B68" t="str">
            <v>30346107</v>
          </cell>
          <cell r="C68" t="str">
            <v>086569213655</v>
          </cell>
          <cell r="D68" t="str">
            <v>Twin: 66x86"/20x26"</v>
          </cell>
          <cell r="E68" t="str">
            <v>Kiss Pleat</v>
          </cell>
          <cell r="F68">
            <v>12.23</v>
          </cell>
          <cell r="G68">
            <v>9.2309999999999999</v>
          </cell>
        </row>
        <row r="69">
          <cell r="B69" t="str">
            <v>30346106</v>
          </cell>
          <cell r="C69" t="str">
            <v>086569213624</v>
          </cell>
          <cell r="D69" t="str">
            <v>King: 102x90"/20x36+2"(2)/108x102"/78x80+12"/20x36</v>
          </cell>
          <cell r="E69" t="str">
            <v>Blue Ridge</v>
          </cell>
          <cell r="F69">
            <v>26.16</v>
          </cell>
          <cell r="G69">
            <v>20.513000000000002</v>
          </cell>
        </row>
        <row r="70">
          <cell r="B70" t="str">
            <v>30830781</v>
          </cell>
          <cell r="C70" t="str">
            <v>086569213617</v>
          </cell>
          <cell r="D70" t="str">
            <v>Double/Queen: 92x96"/20x26"(2)/12x18"/16x16"</v>
          </cell>
          <cell r="E70" t="str">
            <v>Dot</v>
          </cell>
          <cell r="F70">
            <v>32.9</v>
          </cell>
          <cell r="G70">
            <v>27.2</v>
          </cell>
        </row>
        <row r="71">
          <cell r="B71" t="str">
            <v>30346105</v>
          </cell>
          <cell r="C71" t="str">
            <v>086569213600</v>
          </cell>
          <cell r="D71" t="str">
            <v>Queen: 88x90"/20x26+2"(2)/90x102"/60x80+12"/20x26"(2)</v>
          </cell>
          <cell r="E71" t="str">
            <v>Blue Ridge</v>
          </cell>
          <cell r="F71">
            <v>23.31</v>
          </cell>
          <cell r="G71">
            <v>17.949000000000002</v>
          </cell>
        </row>
        <row r="72">
          <cell r="B72" t="str">
            <v>30346052</v>
          </cell>
          <cell r="C72" t="str">
            <v>086569213594</v>
          </cell>
          <cell r="D72" t="str">
            <v>Double:80x86"/20x26+2"(2)/81x96"/54x75+12"/20x26"(2)</v>
          </cell>
          <cell r="E72" t="str">
            <v>Blue Ridge</v>
          </cell>
          <cell r="F72">
            <v>21.01</v>
          </cell>
          <cell r="G72">
            <v>16.667000000000002</v>
          </cell>
        </row>
        <row r="73">
          <cell r="B73" t="str">
            <v>30325439</v>
          </cell>
          <cell r="C73" t="str">
            <v>086569208972</v>
          </cell>
          <cell r="D73" t="str">
            <v>King: 108x102"/ 78x80+13"/ 20x40"(2)</v>
          </cell>
          <cell r="E73" t="str">
            <v>1021-Solid -CAN</v>
          </cell>
          <cell r="F73">
            <v>24.027999999999999</v>
          </cell>
          <cell r="G73">
            <v>20.16</v>
          </cell>
        </row>
        <row r="74">
          <cell r="B74" t="str">
            <v>30325436</v>
          </cell>
          <cell r="C74" t="str">
            <v>086569208965</v>
          </cell>
          <cell r="D74" t="str">
            <v>Queen: 90x102"/ 60x80+13"/ 20x30"(2)</v>
          </cell>
          <cell r="E74" t="str">
            <v>1021-Solid -CAN</v>
          </cell>
          <cell r="F74">
            <v>19.559999999999999</v>
          </cell>
          <cell r="G74">
            <v>16.43</v>
          </cell>
        </row>
        <row r="75">
          <cell r="B75" t="str">
            <v>30858407</v>
          </cell>
          <cell r="C75" t="str">
            <v>086569208958</v>
          </cell>
          <cell r="D75" t="str">
            <v>Queen: 90x102"/ 60x80+13"/ 20x30"(2)</v>
          </cell>
          <cell r="E75" t="str">
            <v>1020-Printed -CAN</v>
          </cell>
          <cell r="F75">
            <v>19.559999999999999</v>
          </cell>
          <cell r="G75">
            <v>11.97</v>
          </cell>
        </row>
        <row r="76">
          <cell r="B76" t="str">
            <v>30858406</v>
          </cell>
          <cell r="C76" t="str">
            <v>086569208941</v>
          </cell>
          <cell r="D76" t="str">
            <v>Double: 84x96"/ 54x75+13"/ 20x30"(2)</v>
          </cell>
          <cell r="E76" t="str">
            <v>1020-Printed -CAN</v>
          </cell>
          <cell r="F76">
            <v>18.135000000000002</v>
          </cell>
          <cell r="G76">
            <v>11.12</v>
          </cell>
        </row>
        <row r="77">
          <cell r="B77" t="str">
            <v>30858405</v>
          </cell>
          <cell r="C77" t="str">
            <v>086569208934</v>
          </cell>
          <cell r="D77" t="str">
            <v>Queen: 90x102"/ 60x80+13"/ 20x30"(2)</v>
          </cell>
          <cell r="E77" t="str">
            <v>1020-Printed -CAN</v>
          </cell>
          <cell r="F77">
            <v>19.559999999999999</v>
          </cell>
          <cell r="G77">
            <v>11.97</v>
          </cell>
        </row>
        <row r="78">
          <cell r="B78" t="str">
            <v>30858404</v>
          </cell>
          <cell r="C78" t="str">
            <v>086569208927</v>
          </cell>
          <cell r="D78" t="str">
            <v>Double: 84x96"/ 54x75+13"/ 20x30"(2)</v>
          </cell>
          <cell r="E78" t="str">
            <v>1020-Printed -CAN</v>
          </cell>
          <cell r="F78">
            <v>18.135000000000002</v>
          </cell>
          <cell r="G78">
            <v>11.12</v>
          </cell>
        </row>
        <row r="79">
          <cell r="B79" t="str">
            <v>30858403</v>
          </cell>
          <cell r="C79" t="str">
            <v>086569208910</v>
          </cell>
          <cell r="D79" t="str">
            <v>Queen: 90x102"/ 60x80+13"/ 20x30"(2)</v>
          </cell>
          <cell r="E79" t="str">
            <v>1020-Printed -CAN</v>
          </cell>
          <cell r="F79">
            <v>19.559999999999999</v>
          </cell>
          <cell r="G79">
            <v>11.97</v>
          </cell>
        </row>
        <row r="80">
          <cell r="B80" t="str">
            <v>30858402</v>
          </cell>
          <cell r="C80" t="str">
            <v>086569208903</v>
          </cell>
          <cell r="D80" t="str">
            <v>Double: 84x96"/ 54x75+13"/ 20x30"(2)</v>
          </cell>
          <cell r="E80" t="str">
            <v>1020-Printed -CAN</v>
          </cell>
          <cell r="F80">
            <v>18.135000000000002</v>
          </cell>
          <cell r="G80">
            <v>11.12</v>
          </cell>
        </row>
        <row r="81">
          <cell r="B81" t="str">
            <v>30427875</v>
          </cell>
          <cell r="C81" t="str">
            <v>086569208835</v>
          </cell>
          <cell r="D81" t="str">
            <v>King: 106x96"/20x40"(2)</v>
          </cell>
          <cell r="E81" t="str">
            <v>1019-Grey Chambray-CAN</v>
          </cell>
          <cell r="F81">
            <v>33</v>
          </cell>
          <cell r="G81">
            <v>23.140999999999998</v>
          </cell>
        </row>
        <row r="82">
          <cell r="B82" t="str">
            <v>30427714</v>
          </cell>
          <cell r="C82" t="str">
            <v>086569208828</v>
          </cell>
          <cell r="D82" t="str">
            <v>Double/Queen: 92x96"/ 20x30"(2)</v>
          </cell>
          <cell r="E82" t="str">
            <v>1019-Grey Chambray-CAN</v>
          </cell>
          <cell r="F82">
            <v>27.754999999999999</v>
          </cell>
          <cell r="G82">
            <v>20.385000000000002</v>
          </cell>
        </row>
        <row r="83">
          <cell r="B83" t="str">
            <v>30284382</v>
          </cell>
          <cell r="C83" t="str">
            <v>086569208811</v>
          </cell>
          <cell r="D83" t="str">
            <v>King: 106x96"/20x40"(2)</v>
          </cell>
          <cell r="E83" t="str">
            <v>1018-Red Buffalo-CAN</v>
          </cell>
          <cell r="F83">
            <v>30.06</v>
          </cell>
          <cell r="G83">
            <v>17.949000000000002</v>
          </cell>
        </row>
        <row r="84">
          <cell r="B84" t="str">
            <v>30284384</v>
          </cell>
          <cell r="C84" t="str">
            <v>086569208804</v>
          </cell>
          <cell r="D84" t="str">
            <v>Double/Queen: 92x96"/20x30"(2)</v>
          </cell>
          <cell r="E84" t="str">
            <v>1018-Red Buffalo-CAN</v>
          </cell>
          <cell r="F84">
            <v>25.256</v>
          </cell>
          <cell r="G84">
            <v>15.897</v>
          </cell>
        </row>
        <row r="85">
          <cell r="B85" t="str">
            <v>30606826</v>
          </cell>
          <cell r="C85" t="str">
            <v>086569208330</v>
          </cell>
          <cell r="D85" t="str">
            <v>Queen: 86x90"/20x26"(2)</v>
          </cell>
          <cell r="E85" t="str">
            <v>1010-Leila-MSK</v>
          </cell>
          <cell r="F85">
            <v>15.61</v>
          </cell>
          <cell r="G85">
            <v>12.026</v>
          </cell>
        </row>
        <row r="86">
          <cell r="B86" t="str">
            <v>30606831</v>
          </cell>
          <cell r="C86" t="str">
            <v>086569208323</v>
          </cell>
          <cell r="D86" t="str">
            <v>Twin: 66x90"/20x26"</v>
          </cell>
          <cell r="E86" t="str">
            <v>1010-Leila-MSK</v>
          </cell>
          <cell r="F86">
            <v>12.52</v>
          </cell>
          <cell r="G86">
            <v>9.41</v>
          </cell>
        </row>
        <row r="87">
          <cell r="B87" t="str">
            <v>30662261</v>
          </cell>
          <cell r="C87" t="str">
            <v>086569208316</v>
          </cell>
          <cell r="D87" t="str">
            <v>Queen: 88x92"/20x26"(2)</v>
          </cell>
          <cell r="E87" t="str">
            <v>1009-Tassel-MSK(Tassle Seersucker)</v>
          </cell>
          <cell r="F87">
            <v>14.86</v>
          </cell>
          <cell r="G87">
            <v>12.013</v>
          </cell>
        </row>
        <row r="88">
          <cell r="B88" t="str">
            <v>30662260</v>
          </cell>
          <cell r="C88" t="str">
            <v>086569208309</v>
          </cell>
          <cell r="D88" t="str">
            <v>Twin: 66x90"/20x26"</v>
          </cell>
          <cell r="E88" t="str">
            <v>1009-Tassel-MSK(Tassle Seersucker)</v>
          </cell>
          <cell r="F88">
            <v>11.93</v>
          </cell>
          <cell r="G88">
            <v>9.2690000000000001</v>
          </cell>
        </row>
        <row r="89">
          <cell r="B89" t="str">
            <v>30606830</v>
          </cell>
          <cell r="C89" t="str">
            <v>086569208293</v>
          </cell>
          <cell r="D89" t="str">
            <v>Queen: 86x90"/20x26+1"(2)</v>
          </cell>
          <cell r="E89" t="str">
            <v>1008-Raina (Blush)-MSK</v>
          </cell>
          <cell r="F89">
            <v>14.86</v>
          </cell>
          <cell r="G89">
            <v>10.449</v>
          </cell>
        </row>
        <row r="90">
          <cell r="B90" t="str">
            <v>30606822</v>
          </cell>
          <cell r="C90" t="str">
            <v>086569208286</v>
          </cell>
          <cell r="D90" t="str">
            <v>Twin: 66x90"/20x26+1"</v>
          </cell>
          <cell r="E90" t="str">
            <v>1008-Raina (Blush)-MSK</v>
          </cell>
          <cell r="F90">
            <v>11.93</v>
          </cell>
          <cell r="G90">
            <v>8.1029999999999998</v>
          </cell>
        </row>
        <row r="91">
          <cell r="B91" t="str">
            <v>31648869</v>
          </cell>
          <cell r="C91" t="str">
            <v>086569185204</v>
          </cell>
          <cell r="D91" t="str">
            <v>King: 106x96"/20x36"(2)/106x96"</v>
          </cell>
          <cell r="E91" t="str">
            <v>Westwood</v>
          </cell>
          <cell r="F91">
            <v>29.53</v>
          </cell>
          <cell r="G91">
            <v>23.312999999999999</v>
          </cell>
        </row>
        <row r="92">
          <cell r="B92" t="str">
            <v>31648868</v>
          </cell>
          <cell r="C92" t="str">
            <v>086569185174</v>
          </cell>
          <cell r="D92" t="str">
            <v>Queen: 92x96"/20x26"(2)/92x96"</v>
          </cell>
          <cell r="E92" t="str">
            <v>Westwood</v>
          </cell>
          <cell r="F92">
            <v>26.24</v>
          </cell>
          <cell r="G92">
            <v>20.625</v>
          </cell>
        </row>
        <row r="93">
          <cell r="B93" t="str">
            <v>31648867</v>
          </cell>
          <cell r="C93" t="str">
            <v>086569185167</v>
          </cell>
          <cell r="D93" t="str">
            <v>King: 106x96"/20x36"(2)/106x96"</v>
          </cell>
          <cell r="E93" t="str">
            <v>Westwood</v>
          </cell>
          <cell r="F93">
            <v>29.53</v>
          </cell>
          <cell r="G93">
            <v>23.062999999999999</v>
          </cell>
        </row>
        <row r="94">
          <cell r="B94" t="str">
            <v>31648866</v>
          </cell>
          <cell r="C94" t="str">
            <v>086569185150</v>
          </cell>
          <cell r="D94" t="str">
            <v>Queen: 92x96"/20x26"(2)/92x96"</v>
          </cell>
          <cell r="E94" t="str">
            <v>Westwood</v>
          </cell>
          <cell r="F94">
            <v>26.24</v>
          </cell>
          <cell r="G94">
            <v>20.375</v>
          </cell>
        </row>
        <row r="95">
          <cell r="B95" t="str">
            <v>31648870</v>
          </cell>
          <cell r="C95" t="str">
            <v>086569185143</v>
          </cell>
          <cell r="D95" t="str">
            <v>King: 106x96"/20x36"(2)/106x96"</v>
          </cell>
          <cell r="E95" t="str">
            <v>Quebec</v>
          </cell>
          <cell r="F95">
            <v>29.42</v>
          </cell>
          <cell r="G95">
            <v>22.75</v>
          </cell>
        </row>
        <row r="96">
          <cell r="B96" t="str">
            <v>31648871</v>
          </cell>
          <cell r="C96" t="str">
            <v>086569185136</v>
          </cell>
          <cell r="D96" t="str">
            <v>Queen: 92x96"/20x26"(2)/92x96"</v>
          </cell>
          <cell r="E96" t="str">
            <v>Quebec</v>
          </cell>
          <cell r="F96">
            <v>26.12</v>
          </cell>
          <cell r="G96">
            <v>20.125</v>
          </cell>
        </row>
        <row r="97">
          <cell r="B97" t="str">
            <v>30962827</v>
          </cell>
          <cell r="C97" t="str">
            <v>086569170385</v>
          </cell>
          <cell r="D97" t="str">
            <v>60x70"</v>
          </cell>
          <cell r="E97" t="str">
            <v>Pineapple</v>
          </cell>
          <cell r="F97">
            <v>5.9</v>
          </cell>
          <cell r="G97">
            <v>4.5129999999999999</v>
          </cell>
        </row>
        <row r="98">
          <cell r="B98" t="str">
            <v>30962826</v>
          </cell>
          <cell r="C98" t="str">
            <v>086569170354</v>
          </cell>
          <cell r="D98" t="str">
            <v>60x70"</v>
          </cell>
          <cell r="E98" t="str">
            <v>Stripe</v>
          </cell>
          <cell r="F98">
            <v>5.9</v>
          </cell>
          <cell r="G98">
            <v>4.5129999999999999</v>
          </cell>
        </row>
        <row r="99">
          <cell r="B99" t="str">
            <v>30880892</v>
          </cell>
          <cell r="C99" t="str">
            <v>086569161833</v>
          </cell>
          <cell r="D99" t="str">
            <v>50x60"</v>
          </cell>
          <cell r="E99" t="str">
            <v>732-Verbiage throws-HT</v>
          </cell>
          <cell r="F99">
            <v>4.1500000000000004</v>
          </cell>
          <cell r="G99">
            <v>2.9750000000000001</v>
          </cell>
        </row>
        <row r="100">
          <cell r="B100" t="str">
            <v>30880883</v>
          </cell>
          <cell r="C100" t="str">
            <v>086569161826</v>
          </cell>
          <cell r="D100" t="str">
            <v>50x60"</v>
          </cell>
          <cell r="E100" t="str">
            <v>732-Verbiage throws-HT</v>
          </cell>
          <cell r="F100">
            <v>4.1500000000000004</v>
          </cell>
          <cell r="G100">
            <v>2.9750000000000001</v>
          </cell>
        </row>
        <row r="101">
          <cell r="B101" t="str">
            <v>30880885</v>
          </cell>
          <cell r="C101" t="str">
            <v>086569161819</v>
          </cell>
          <cell r="D101" t="str">
            <v>50x60"</v>
          </cell>
          <cell r="E101" t="str">
            <v>732-Verbiage throws-HT</v>
          </cell>
          <cell r="F101">
            <v>4.1500000000000004</v>
          </cell>
          <cell r="G101">
            <v>2.9750000000000001</v>
          </cell>
        </row>
        <row r="102">
          <cell r="B102" t="str">
            <v>30880890</v>
          </cell>
          <cell r="C102" t="str">
            <v>086569161802</v>
          </cell>
          <cell r="D102" t="str">
            <v>50x60"</v>
          </cell>
          <cell r="E102" t="str">
            <v>732-Verbiage throws-HT</v>
          </cell>
          <cell r="F102">
            <v>4.1500000000000004</v>
          </cell>
          <cell r="G102">
            <v>2.9750000000000001</v>
          </cell>
        </row>
        <row r="103">
          <cell r="B103" t="str">
            <v>31620536</v>
          </cell>
          <cell r="C103" t="str">
            <v>086569152831</v>
          </cell>
          <cell r="D103" t="str">
            <v>Queen: 90x90"/20x26"(2)</v>
          </cell>
          <cell r="E103" t="str">
            <v>Nami</v>
          </cell>
          <cell r="F103">
            <v>35.700000000000003</v>
          </cell>
          <cell r="G103">
            <v>27.36</v>
          </cell>
        </row>
        <row r="104">
          <cell r="B104" t="str">
            <v>30962825</v>
          </cell>
          <cell r="C104" t="str">
            <v>086569150547</v>
          </cell>
          <cell r="D104" t="str">
            <v>60x70"</v>
          </cell>
          <cell r="E104" t="str">
            <v>MINT WATERMELON</v>
          </cell>
          <cell r="F104">
            <v>5.9</v>
          </cell>
          <cell r="G104">
            <v>4.5129999999999999</v>
          </cell>
        </row>
        <row r="105">
          <cell r="B105" t="str">
            <v>30880888</v>
          </cell>
          <cell r="C105" t="str">
            <v>086569152084</v>
          </cell>
          <cell r="D105" t="str">
            <v>50x60"</v>
          </cell>
          <cell r="E105" t="str">
            <v>732-Verbiage throws-HT</v>
          </cell>
          <cell r="F105">
            <v>4.1500000000000004</v>
          </cell>
          <cell r="G105">
            <v>2.9750000000000001</v>
          </cell>
        </row>
        <row r="106">
          <cell r="B106" t="str">
            <v>30962750</v>
          </cell>
          <cell r="C106" t="str">
            <v>086569152077</v>
          </cell>
          <cell r="D106" t="str">
            <v>60x70"</v>
          </cell>
          <cell r="E106" t="str">
            <v>Stripe</v>
          </cell>
          <cell r="F106">
            <v>5.9</v>
          </cell>
          <cell r="G106">
            <v>4.5129999999999999</v>
          </cell>
        </row>
        <row r="107">
          <cell r="B107" t="str">
            <v>31613914</v>
          </cell>
          <cell r="C107" t="str">
            <v>086569144508</v>
          </cell>
          <cell r="D107" t="str">
            <v>King: Duvet Cover 104x92", Sham 20x36"(2), Throw, 50x60"</v>
          </cell>
          <cell r="E107" t="str">
            <v>730- Waffle Weave-HT</v>
          </cell>
          <cell r="F107">
            <v>35.47</v>
          </cell>
          <cell r="G107">
            <v>28.6</v>
          </cell>
        </row>
        <row r="108">
          <cell r="B108" t="str">
            <v>31613913</v>
          </cell>
          <cell r="C108" t="str">
            <v>086569144492</v>
          </cell>
          <cell r="D108" t="str">
            <v>Double/Queen: Duvet Cover 90x92", Sham 20x26"(2),Throw, 50x60"</v>
          </cell>
          <cell r="E108" t="str">
            <v>730- Waffle Weave-HT</v>
          </cell>
          <cell r="F108">
            <v>31.41</v>
          </cell>
          <cell r="G108">
            <v>25.4</v>
          </cell>
        </row>
        <row r="109">
          <cell r="B109" t="str">
            <v>31613912</v>
          </cell>
          <cell r="C109" t="str">
            <v>086569144485</v>
          </cell>
          <cell r="D109" t="str">
            <v>King: Duvet Cover 104x92", Sham 20x36"(2), Throw, 50x60"</v>
          </cell>
          <cell r="E109" t="str">
            <v>730- Waffle Weave-HT</v>
          </cell>
          <cell r="F109">
            <v>35.47</v>
          </cell>
          <cell r="G109">
            <v>27.53</v>
          </cell>
        </row>
        <row r="110">
          <cell r="B110" t="str">
            <v>31613911</v>
          </cell>
          <cell r="C110" t="str">
            <v>086569144478</v>
          </cell>
          <cell r="D110" t="str">
            <v>Double/Queen: Duvet Cover 90x92", Sham 20x26"(2),Throw, 50x60"</v>
          </cell>
          <cell r="E110" t="str">
            <v>730- Waffle Weave-HT</v>
          </cell>
          <cell r="F110">
            <v>31.41</v>
          </cell>
          <cell r="G110">
            <v>24.46</v>
          </cell>
        </row>
        <row r="111">
          <cell r="B111" t="str">
            <v>31620531</v>
          </cell>
          <cell r="C111" t="str">
            <v>086569144461</v>
          </cell>
          <cell r="D111" t="str">
            <v>King: 106x96",20x36"(2)</v>
          </cell>
          <cell r="E111" t="str">
            <v>734- Chenille Wave-HT</v>
          </cell>
          <cell r="F111">
            <v>43</v>
          </cell>
          <cell r="G111">
            <v>34.35</v>
          </cell>
        </row>
        <row r="112">
          <cell r="B112" t="str">
            <v>31620530</v>
          </cell>
          <cell r="C112" t="str">
            <v>086569144454</v>
          </cell>
          <cell r="D112" t="str">
            <v>Double/Queen: 92x96",20x30"(2)</v>
          </cell>
          <cell r="E112" t="str">
            <v>734- Chenille Wave-HT</v>
          </cell>
          <cell r="F112">
            <v>38.1</v>
          </cell>
          <cell r="G112">
            <v>30.3</v>
          </cell>
        </row>
        <row r="113">
          <cell r="B113" t="str">
            <v>30794316</v>
          </cell>
          <cell r="C113" t="str">
            <v>086569138453</v>
          </cell>
          <cell r="D113" t="str">
            <v>102x92"</v>
          </cell>
          <cell r="E113" t="str">
            <v/>
          </cell>
          <cell r="F113">
            <v>10.48</v>
          </cell>
          <cell r="G113">
            <v>7.923</v>
          </cell>
        </row>
        <row r="114">
          <cell r="B114" t="str">
            <v>30794237</v>
          </cell>
          <cell r="C114" t="str">
            <v>086569138446</v>
          </cell>
          <cell r="D114" t="str">
            <v>86x92"</v>
          </cell>
          <cell r="E114" t="str">
            <v/>
          </cell>
          <cell r="F114">
            <v>8.76</v>
          </cell>
          <cell r="G114">
            <v>6.641</v>
          </cell>
        </row>
        <row r="115">
          <cell r="B115" t="str">
            <v>30794235</v>
          </cell>
          <cell r="C115" t="str">
            <v>086569138439</v>
          </cell>
          <cell r="D115" t="str">
            <v>63x92"</v>
          </cell>
          <cell r="E115" t="str">
            <v/>
          </cell>
          <cell r="F115">
            <v>6.71</v>
          </cell>
          <cell r="G115">
            <v>5.1539999999999999</v>
          </cell>
        </row>
        <row r="116">
          <cell r="B116" t="str">
            <v>31582772</v>
          </cell>
          <cell r="C116" t="str">
            <v>086569123923</v>
          </cell>
          <cell r="D116" t="str">
            <v>King:104x92/20x36+2"(2)/16x16"/12x16"/20x40"(2)/104x90"</v>
          </cell>
          <cell r="E116" t="str">
            <v>Avani</v>
          </cell>
          <cell r="F116">
            <v>25.62</v>
          </cell>
          <cell r="G116">
            <v>20.8</v>
          </cell>
        </row>
        <row r="117">
          <cell r="B117" t="str">
            <v>31593321</v>
          </cell>
          <cell r="C117" t="str">
            <v>086569123916</v>
          </cell>
          <cell r="D117" t="str">
            <v>King:104x92/20x36"(2)/16x16"/12x16"/20x40"(2)/104x90"</v>
          </cell>
          <cell r="E117" t="str">
            <v>Jelena</v>
          </cell>
          <cell r="F117">
            <v>25.62</v>
          </cell>
          <cell r="G117">
            <v>20.8</v>
          </cell>
        </row>
        <row r="118">
          <cell r="B118" t="str">
            <v>30692392</v>
          </cell>
          <cell r="C118" t="str">
            <v>086569123909</v>
          </cell>
          <cell r="D118" t="str">
            <v>King:104x92/20x36+2"(2)/16x16"/12x16"/20x40"(2)/104x90"</v>
          </cell>
          <cell r="E118" t="str">
            <v>Bella</v>
          </cell>
          <cell r="F118">
            <v>25.62</v>
          </cell>
          <cell r="G118">
            <v>20.8</v>
          </cell>
        </row>
        <row r="119">
          <cell r="B119" t="str">
            <v>31583178</v>
          </cell>
          <cell r="C119" t="str">
            <v>086569123893</v>
          </cell>
          <cell r="D119" t="str">
            <v>Queen: 88x92/20x26+2"(2)/16x16"/12x16"/20x30"(2)/86x90"</v>
          </cell>
          <cell r="E119" t="str">
            <v>Scallop</v>
          </cell>
          <cell r="F119">
            <v>23.1</v>
          </cell>
          <cell r="G119">
            <v>18.7</v>
          </cell>
        </row>
        <row r="120">
          <cell r="B120" t="str">
            <v>31582771</v>
          </cell>
          <cell r="C120" t="str">
            <v>086569123886</v>
          </cell>
          <cell r="D120" t="str">
            <v>Queen: 88x92/20x26+2"(2)/16x16"/12x16"/20x30"(2)/86x90"</v>
          </cell>
          <cell r="E120" t="str">
            <v>Avani</v>
          </cell>
          <cell r="F120">
            <v>23.1</v>
          </cell>
          <cell r="G120">
            <v>18.7</v>
          </cell>
        </row>
        <row r="121">
          <cell r="B121" t="str">
            <v>31593323</v>
          </cell>
          <cell r="C121" t="str">
            <v>086569123879</v>
          </cell>
          <cell r="D121" t="str">
            <v>Queen: 88x92/20x26"(2)/16x16"/12x16"/20x30"(2)/86x90"</v>
          </cell>
          <cell r="E121" t="str">
            <v>Jelena</v>
          </cell>
          <cell r="F121">
            <v>23.1</v>
          </cell>
          <cell r="G121">
            <v>18.7</v>
          </cell>
        </row>
        <row r="122">
          <cell r="B122" t="str">
            <v>30692391</v>
          </cell>
          <cell r="C122" t="str">
            <v>086569123862</v>
          </cell>
          <cell r="D122" t="str">
            <v>Queen: 88x92/20x26+2"(2)/16x16"/12x16"/20x30"(2)/86x90"</v>
          </cell>
          <cell r="E122" t="str">
            <v>Bella</v>
          </cell>
          <cell r="F122">
            <v>23.1</v>
          </cell>
          <cell r="G122">
            <v>18.7</v>
          </cell>
        </row>
        <row r="123">
          <cell r="B123" t="str">
            <v>30727849</v>
          </cell>
          <cell r="C123" t="str">
            <v>086569040763</v>
          </cell>
          <cell r="D123" t="str">
            <v>102x90"</v>
          </cell>
          <cell r="E123" t="str">
            <v>697-Burnt Out to velour-Burgundy Medallion-HT</v>
          </cell>
          <cell r="F123">
            <v>21.8</v>
          </cell>
          <cell r="G123">
            <v>17.568000000000001</v>
          </cell>
        </row>
        <row r="124">
          <cell r="B124" t="str">
            <v>30727848</v>
          </cell>
          <cell r="C124" t="str">
            <v>086569040732</v>
          </cell>
          <cell r="D124" t="str">
            <v>90x90"</v>
          </cell>
          <cell r="E124" t="str">
            <v>697-Burnt Out to velour-Burgundy Medallion-HT</v>
          </cell>
          <cell r="F124">
            <v>19.5</v>
          </cell>
          <cell r="G124">
            <v>15.743</v>
          </cell>
        </row>
        <row r="125">
          <cell r="B125" t="str">
            <v>30728309</v>
          </cell>
          <cell r="C125" t="str">
            <v>086569040701</v>
          </cell>
          <cell r="D125" t="str">
            <v>90x90"</v>
          </cell>
          <cell r="E125" t="str">
            <v>699-Mink to Berber -Printed Grey Plaid  Comforter-HT</v>
          </cell>
          <cell r="F125">
            <v>15.63</v>
          </cell>
          <cell r="G125">
            <v>12.73</v>
          </cell>
        </row>
        <row r="126">
          <cell r="B126" t="str">
            <v>30728308</v>
          </cell>
          <cell r="C126" t="str">
            <v>086569040671</v>
          </cell>
          <cell r="D126" t="str">
            <v>63x86"</v>
          </cell>
          <cell r="E126" t="str">
            <v>699-Mink to Berber -Printed Grey Plaid  Comforter-HT</v>
          </cell>
          <cell r="F126">
            <v>11.82</v>
          </cell>
          <cell r="G126">
            <v>9.5950000000000006</v>
          </cell>
        </row>
        <row r="127">
          <cell r="B127" t="str">
            <v>30640567</v>
          </cell>
          <cell r="C127" t="str">
            <v>086569039682</v>
          </cell>
          <cell r="D127" t="str">
            <v>90x90"</v>
          </cell>
          <cell r="E127" t="str">
            <v>701-Mink to berber Black-HT</v>
          </cell>
          <cell r="F127">
            <v>14.56</v>
          </cell>
          <cell r="G127">
            <v>12.404999999999999</v>
          </cell>
        </row>
        <row r="128">
          <cell r="B128" t="str">
            <v>30640566</v>
          </cell>
          <cell r="C128" t="str">
            <v>086569039675</v>
          </cell>
          <cell r="D128" t="str">
            <v>63x86"</v>
          </cell>
          <cell r="E128" t="str">
            <v>701-Mink to berber Black-HT</v>
          </cell>
          <cell r="F128">
            <v>11.01</v>
          </cell>
          <cell r="G128">
            <v>9.3780000000000001</v>
          </cell>
        </row>
        <row r="129">
          <cell r="B129" t="str">
            <v>30687836</v>
          </cell>
          <cell r="C129" t="str">
            <v>086569039668</v>
          </cell>
          <cell r="D129" t="str">
            <v>102x90"</v>
          </cell>
          <cell r="E129" t="str">
            <v>700-Faux Fur Grey-HT</v>
          </cell>
          <cell r="F129">
            <v>21.42</v>
          </cell>
          <cell r="G129">
            <v>17.431999999999999</v>
          </cell>
        </row>
        <row r="130">
          <cell r="B130" t="str">
            <v>30687835</v>
          </cell>
          <cell r="C130" t="str">
            <v>086569039651</v>
          </cell>
          <cell r="D130" t="str">
            <v>90x90"</v>
          </cell>
          <cell r="E130" t="str">
            <v>700-Faux Fur Grey-HT</v>
          </cell>
          <cell r="F130">
            <v>18.920000000000002</v>
          </cell>
          <cell r="G130">
            <v>15.404999999999999</v>
          </cell>
        </row>
        <row r="131">
          <cell r="B131" t="str">
            <v>31359886</v>
          </cell>
          <cell r="C131" t="str">
            <v>675716951825</v>
          </cell>
          <cell r="D131" t="str">
            <v>King: 102x90"</v>
          </cell>
          <cell r="E131" t="str">
            <v>637-Animal-HT</v>
          </cell>
          <cell r="F131">
            <v>21</v>
          </cell>
          <cell r="G131">
            <v>16.771000000000001</v>
          </cell>
        </row>
        <row r="132">
          <cell r="B132" t="str">
            <v>31359887</v>
          </cell>
          <cell r="C132" t="str">
            <v>675716951818</v>
          </cell>
          <cell r="D132" t="str">
            <v>Double/Queen: 90x90"</v>
          </cell>
          <cell r="E132" t="str">
            <v>637-Animal-HT</v>
          </cell>
          <cell r="F132">
            <v>19.5</v>
          </cell>
          <cell r="G132">
            <v>15.565</v>
          </cell>
        </row>
        <row r="133">
          <cell r="B133" t="str">
            <v>31366392</v>
          </cell>
          <cell r="C133" t="str">
            <v>675716951801</v>
          </cell>
          <cell r="D133" t="str">
            <v>King: 102x90"</v>
          </cell>
          <cell r="E133" t="str">
            <v>636-Houndstooth-HT</v>
          </cell>
          <cell r="F133">
            <v>19.75</v>
          </cell>
          <cell r="G133">
            <v>15.038</v>
          </cell>
        </row>
        <row r="134">
          <cell r="B134" t="str">
            <v>31366391</v>
          </cell>
          <cell r="C134" t="str">
            <v>675716951795</v>
          </cell>
          <cell r="D134" t="str">
            <v>Double/Queen: 90x90"</v>
          </cell>
          <cell r="E134" t="str">
            <v>636-Houndstooth-HT</v>
          </cell>
          <cell r="F134">
            <v>16.649999999999999</v>
          </cell>
          <cell r="G134">
            <v>13.241</v>
          </cell>
        </row>
        <row r="135">
          <cell r="B135" t="str">
            <v>30630169</v>
          </cell>
          <cell r="C135" t="str">
            <v>675716951788</v>
          </cell>
          <cell r="D135" t="str">
            <v>Double/Queen: 90x90"</v>
          </cell>
          <cell r="E135" t="str">
            <v>638-Mink to Berber-HT</v>
          </cell>
          <cell r="F135">
            <v>13.68</v>
          </cell>
          <cell r="G135">
            <v>10.917</v>
          </cell>
        </row>
        <row r="136">
          <cell r="B136" t="str">
            <v>30630170</v>
          </cell>
          <cell r="C136" t="str">
            <v>675716951702</v>
          </cell>
          <cell r="D136" t="str">
            <v>Twin: 63x86"</v>
          </cell>
          <cell r="E136" t="str">
            <v>638-Mink to Berber-HT</v>
          </cell>
          <cell r="F136">
            <v>10.35</v>
          </cell>
          <cell r="G136">
            <v>8.2040000000000006</v>
          </cell>
        </row>
        <row r="137">
          <cell r="B137" t="str">
            <v>31356813</v>
          </cell>
          <cell r="C137" t="str">
            <v>675716951696</v>
          </cell>
          <cell r="D137" t="str">
            <v>Double/Queen: 90x90"</v>
          </cell>
          <cell r="E137" t="str">
            <v>638-Mink to Berber-HT</v>
          </cell>
          <cell r="F137">
            <v>13.68</v>
          </cell>
          <cell r="G137">
            <v>10.917</v>
          </cell>
        </row>
        <row r="138">
          <cell r="B138" t="str">
            <v>1356773</v>
          </cell>
          <cell r="C138" t="str">
            <v>675716951689</v>
          </cell>
          <cell r="D138" t="str">
            <v>Twin: 63x86"</v>
          </cell>
          <cell r="E138" t="str">
            <v>638-Mink to Berber-HT</v>
          </cell>
          <cell r="F138">
            <v>10.35</v>
          </cell>
          <cell r="G138">
            <v>8.2040000000000006</v>
          </cell>
        </row>
        <row r="139">
          <cell r="B139" t="str">
            <v>030247688</v>
          </cell>
          <cell r="C139" t="str">
            <v>675716849573</v>
          </cell>
          <cell r="D139" t="str">
            <v>Double/Queen: 92x96"/20x26"(2)/18x18"/12x18"</v>
          </cell>
          <cell r="E139" t="str">
            <v>577-Serene-HT</v>
          </cell>
          <cell r="F139">
            <v>31.9</v>
          </cell>
          <cell r="G139">
            <v>24.164999999999999</v>
          </cell>
        </row>
        <row r="140">
          <cell r="B140" t="str">
            <v>31274757</v>
          </cell>
          <cell r="C140" t="str">
            <v>675716770495</v>
          </cell>
          <cell r="D140" t="str">
            <v>King: 102x90"</v>
          </cell>
          <cell r="E140" t="str">
            <v>521-Mink to Berber Comforter-HT</v>
          </cell>
          <cell r="F140">
            <v>17.05</v>
          </cell>
          <cell r="G140">
            <v>12.368</v>
          </cell>
        </row>
        <row r="141">
          <cell r="B141" t="str">
            <v>31274756</v>
          </cell>
          <cell r="C141" t="str">
            <v>675716770488</v>
          </cell>
          <cell r="D141" t="str">
            <v>Double/Queen: 90x90"</v>
          </cell>
          <cell r="E141" t="str">
            <v>521-Mink to Berber Comforter-HT</v>
          </cell>
          <cell r="F141">
            <v>14.87</v>
          </cell>
          <cell r="G141">
            <v>11.211</v>
          </cell>
        </row>
        <row r="142">
          <cell r="B142" t="str">
            <v>31274755</v>
          </cell>
          <cell r="C142" t="str">
            <v>675716770471</v>
          </cell>
          <cell r="D142" t="str">
            <v>Twin: 63x86"</v>
          </cell>
          <cell r="E142" t="str">
            <v>521-Mink to Berber Comforter-HT</v>
          </cell>
          <cell r="F142">
            <v>11.25</v>
          </cell>
          <cell r="G142">
            <v>8.3819999999999997</v>
          </cell>
        </row>
        <row r="143">
          <cell r="B143" t="str">
            <v>31276522</v>
          </cell>
          <cell r="C143" t="str">
            <v>675716770464</v>
          </cell>
          <cell r="D143" t="str">
            <v>King: 102x90"</v>
          </cell>
          <cell r="E143" t="str">
            <v>521-Mink to Berber Comforter-HT</v>
          </cell>
          <cell r="F143">
            <v>17.05</v>
          </cell>
          <cell r="G143">
            <v>12.368</v>
          </cell>
        </row>
        <row r="144">
          <cell r="B144" t="str">
            <v>31276519</v>
          </cell>
          <cell r="C144" t="str">
            <v>675716770457</v>
          </cell>
          <cell r="D144" t="str">
            <v>Double/Queen: 90x90"</v>
          </cell>
          <cell r="E144" t="str">
            <v>521-Mink to Berber Comforter-HT</v>
          </cell>
          <cell r="F144">
            <v>14.87</v>
          </cell>
          <cell r="G144">
            <v>11.211</v>
          </cell>
        </row>
        <row r="145">
          <cell r="B145" t="str">
            <v>31276523</v>
          </cell>
          <cell r="C145" t="str">
            <v>675716770440</v>
          </cell>
          <cell r="D145" t="str">
            <v>Twin: 63x86"</v>
          </cell>
          <cell r="E145" t="str">
            <v>521-Mink to Berber Comforter-HT</v>
          </cell>
          <cell r="F145">
            <v>11.25</v>
          </cell>
          <cell r="G145">
            <v>8.3819999999999997</v>
          </cell>
        </row>
        <row r="146">
          <cell r="B146" t="str">
            <v>31098644</v>
          </cell>
          <cell r="C146" t="str">
            <v>675716615758</v>
          </cell>
          <cell r="D146" t="str">
            <v>King: 102x90"</v>
          </cell>
          <cell r="E146" t="str">
            <v>295-Mink berber-HT</v>
          </cell>
          <cell r="F146">
            <v>18.329999999999998</v>
          </cell>
          <cell r="G146">
            <v>14.182</v>
          </cell>
        </row>
        <row r="147">
          <cell r="B147" t="str">
            <v>31098645</v>
          </cell>
          <cell r="C147" t="str">
            <v>675716615741</v>
          </cell>
          <cell r="D147" t="str">
            <v>Double/Queen: 90x90"</v>
          </cell>
          <cell r="E147" t="str">
            <v>295-Mink berber-HT</v>
          </cell>
          <cell r="F147">
            <v>15.99</v>
          </cell>
          <cell r="G147">
            <v>12.867000000000001</v>
          </cell>
        </row>
        <row r="148">
          <cell r="B148" t="str">
            <v>31098633</v>
          </cell>
          <cell r="C148" t="str">
            <v>675716615734</v>
          </cell>
          <cell r="D148" t="str">
            <v>King: 102x90"</v>
          </cell>
          <cell r="E148" t="str">
            <v>295-Mink berber-HT</v>
          </cell>
          <cell r="F148">
            <v>18.329999999999998</v>
          </cell>
          <cell r="G148">
            <v>14.182</v>
          </cell>
        </row>
        <row r="149">
          <cell r="B149" t="str">
            <v>31098634</v>
          </cell>
          <cell r="C149" t="str">
            <v>675716615727</v>
          </cell>
          <cell r="D149" t="str">
            <v>Double/Queen: 90x90"</v>
          </cell>
          <cell r="E149" t="str">
            <v>295-Mink berber-HT</v>
          </cell>
          <cell r="F149">
            <v>15.99</v>
          </cell>
          <cell r="G149">
            <v>12.867000000000001</v>
          </cell>
        </row>
        <row r="150">
          <cell r="B150" t="str">
            <v>31098666</v>
          </cell>
          <cell r="C150" t="str">
            <v>675716615710</v>
          </cell>
          <cell r="D150" t="str">
            <v>King: 102x90"</v>
          </cell>
          <cell r="E150" t="str">
            <v>295-Mink berber-HT</v>
          </cell>
          <cell r="F150">
            <v>18.329999999999998</v>
          </cell>
          <cell r="G150">
            <v>14.182</v>
          </cell>
        </row>
        <row r="151">
          <cell r="B151" t="str">
            <v>31098665</v>
          </cell>
          <cell r="C151" t="str">
            <v>675716615703</v>
          </cell>
          <cell r="D151" t="str">
            <v>Double/Queen: 90x90"</v>
          </cell>
          <cell r="E151" t="str">
            <v>295-Mink berber-HT</v>
          </cell>
          <cell r="F151">
            <v>15.99</v>
          </cell>
          <cell r="G151">
            <v>12.867000000000001</v>
          </cell>
        </row>
        <row r="152">
          <cell r="B152" t="str">
            <v>31098675</v>
          </cell>
          <cell r="C152" t="str">
            <v>675716615697</v>
          </cell>
          <cell r="D152" t="str">
            <v>King: 102x90"</v>
          </cell>
          <cell r="E152" t="str">
            <v>295-Mink berber-HT</v>
          </cell>
          <cell r="F152">
            <v>18.329999999999998</v>
          </cell>
          <cell r="G152">
            <v>14.182</v>
          </cell>
        </row>
        <row r="153">
          <cell r="B153" t="str">
            <v>31098676</v>
          </cell>
          <cell r="C153" t="str">
            <v>675716615680</v>
          </cell>
          <cell r="D153" t="str">
            <v>Double/Queen: 90x90"</v>
          </cell>
          <cell r="E153" t="str">
            <v>295-Mink berber-HT</v>
          </cell>
          <cell r="F153">
            <v>15.99</v>
          </cell>
          <cell r="G153">
            <v>12.867000000000001</v>
          </cell>
        </row>
        <row r="154">
          <cell r="B154" t="str">
            <v>30905365</v>
          </cell>
          <cell r="C154" t="str">
            <v>675716517380</v>
          </cell>
          <cell r="D154" t="str">
            <v>Double/Queen: 90x90"</v>
          </cell>
          <cell r="E154" t="str">
            <v>Print Mink/Berber Comforter</v>
          </cell>
          <cell r="F154">
            <v>20.95</v>
          </cell>
          <cell r="G154">
            <v>14.477</v>
          </cell>
        </row>
        <row r="155">
          <cell r="B155" t="str">
            <v>30905364</v>
          </cell>
          <cell r="C155" t="str">
            <v>675716517373</v>
          </cell>
          <cell r="D155" t="str">
            <v>Double/Queen: 90x90"</v>
          </cell>
          <cell r="E155" t="str">
            <v>Print Mink/Berber Comforter</v>
          </cell>
          <cell r="F155">
            <v>20.95</v>
          </cell>
          <cell r="G155">
            <v>14.477</v>
          </cell>
        </row>
        <row r="156">
          <cell r="B156" t="str">
            <v>30907065</v>
          </cell>
          <cell r="C156" t="str">
            <v>675716517366</v>
          </cell>
          <cell r="D156" t="str">
            <v>King: 102x90"</v>
          </cell>
          <cell r="E156" t="str">
            <v>294-Aspen-HT</v>
          </cell>
          <cell r="F156">
            <v>26.5</v>
          </cell>
          <cell r="G156">
            <v>16.904</v>
          </cell>
        </row>
        <row r="157">
          <cell r="B157" t="str">
            <v>30907068</v>
          </cell>
          <cell r="C157" t="str">
            <v>675716517359</v>
          </cell>
          <cell r="D157" t="str">
            <v>Double/Queen: 90x90"</v>
          </cell>
          <cell r="E157" t="str">
            <v>294-Aspen-HT</v>
          </cell>
          <cell r="F157">
            <v>22.1</v>
          </cell>
          <cell r="G157">
            <v>15.233000000000001</v>
          </cell>
        </row>
        <row r="158">
          <cell r="B158" t="str">
            <v>30907067</v>
          </cell>
          <cell r="C158" t="str">
            <v>675716517342</v>
          </cell>
          <cell r="D158" t="str">
            <v>King: 102x90"</v>
          </cell>
          <cell r="E158" t="str">
            <v>294-Aspen-HT</v>
          </cell>
          <cell r="F158">
            <v>24.5</v>
          </cell>
          <cell r="G158">
            <v>15.189</v>
          </cell>
        </row>
        <row r="159">
          <cell r="B159" t="str">
            <v>30907066</v>
          </cell>
          <cell r="C159" t="str">
            <v>675716517335</v>
          </cell>
          <cell r="D159" t="str">
            <v>Double/Queen: 90x90"</v>
          </cell>
          <cell r="E159" t="str">
            <v>294-Aspen-HT</v>
          </cell>
          <cell r="F159">
            <v>20.13</v>
          </cell>
          <cell r="G159">
            <v>13.663</v>
          </cell>
        </row>
        <row r="160">
          <cell r="B160" t="str">
            <v>WC10-390</v>
          </cell>
          <cell r="C160" t="str">
            <v>675716517328</v>
          </cell>
          <cell r="D160" t="str">
            <v>King: 102x90"</v>
          </cell>
          <cell r="E160" t="str">
            <v>295-Mink berber-HT</v>
          </cell>
          <cell r="F160">
            <v>20.75</v>
          </cell>
          <cell r="G160">
            <v>15.407</v>
          </cell>
        </row>
        <row r="161">
          <cell r="B161" t="str">
            <v>30905150</v>
          </cell>
          <cell r="C161" t="str">
            <v>675716517311</v>
          </cell>
          <cell r="D161" t="str">
            <v>King: 102x90"</v>
          </cell>
          <cell r="E161" t="str">
            <v>295-Mink berber-HT</v>
          </cell>
          <cell r="F161">
            <v>20.75</v>
          </cell>
          <cell r="G161">
            <v>15.407</v>
          </cell>
        </row>
        <row r="162">
          <cell r="B162" t="str">
            <v>30905154</v>
          </cell>
          <cell r="C162" t="str">
            <v>675716517304</v>
          </cell>
          <cell r="D162" t="str">
            <v>King: 102x90"</v>
          </cell>
          <cell r="E162" t="str">
            <v>295-Mink berber-HT</v>
          </cell>
          <cell r="F162">
            <v>20.75</v>
          </cell>
          <cell r="G162">
            <v>15.407</v>
          </cell>
        </row>
        <row r="163">
          <cell r="B163" t="str">
            <v>30905147</v>
          </cell>
          <cell r="C163" t="str">
            <v>675716517298</v>
          </cell>
          <cell r="D163" t="str">
            <v>King: 102x90"</v>
          </cell>
          <cell r="E163" t="str">
            <v>295-Mink berber-HT</v>
          </cell>
          <cell r="F163">
            <v>20.75</v>
          </cell>
          <cell r="G163">
            <v>15.407</v>
          </cell>
        </row>
        <row r="164">
          <cell r="B164" t="str">
            <v>30905151</v>
          </cell>
          <cell r="C164" t="str">
            <v>675716517281</v>
          </cell>
          <cell r="D164" t="str">
            <v>Double/Queen: 90x90"</v>
          </cell>
          <cell r="E164" t="str">
            <v>295-Mink berber-HT</v>
          </cell>
          <cell r="F164">
            <v>18.100000000000001</v>
          </cell>
          <cell r="G164">
            <v>13.663</v>
          </cell>
        </row>
        <row r="165">
          <cell r="B165" t="str">
            <v>30905149</v>
          </cell>
          <cell r="C165" t="str">
            <v>675716517274</v>
          </cell>
          <cell r="D165" t="str">
            <v>Double/Queen: 90x90"</v>
          </cell>
          <cell r="E165" t="str">
            <v>295-Mink berber-HT</v>
          </cell>
          <cell r="F165">
            <v>18.100000000000001</v>
          </cell>
          <cell r="G165">
            <v>13.663</v>
          </cell>
        </row>
        <row r="166">
          <cell r="B166" t="str">
            <v>30905153</v>
          </cell>
          <cell r="C166" t="str">
            <v>675716517267</v>
          </cell>
          <cell r="D166" t="str">
            <v>Double/Queen: 90x90"</v>
          </cell>
          <cell r="E166" t="str">
            <v>295-Mink berber-HT</v>
          </cell>
          <cell r="F166">
            <v>18.100000000000001</v>
          </cell>
          <cell r="G166">
            <v>13.663</v>
          </cell>
        </row>
        <row r="167">
          <cell r="B167" t="str">
            <v>30905148</v>
          </cell>
          <cell r="C167" t="str">
            <v>675716517250</v>
          </cell>
          <cell r="D167" t="str">
            <v>Double/Queen: 90x90"</v>
          </cell>
          <cell r="E167" t="str">
            <v>295-Mink berber-HT</v>
          </cell>
          <cell r="F167">
            <v>18.100000000000001</v>
          </cell>
          <cell r="G167">
            <v>13.663</v>
          </cell>
        </row>
        <row r="168">
          <cell r="B168" t="str">
            <v>30748698</v>
          </cell>
          <cell r="C168" t="str">
            <v>675716455163</v>
          </cell>
          <cell r="D168" t="str">
            <v>90x90"</v>
          </cell>
          <cell r="E168" t="str">
            <v>295-Mink/Berber-HT</v>
          </cell>
          <cell r="F168">
            <v>18.100000000000001</v>
          </cell>
          <cell r="G168">
            <v>14.143000000000001</v>
          </cell>
        </row>
        <row r="169">
          <cell r="B169" t="str">
            <v>30748700</v>
          </cell>
          <cell r="C169" t="str">
            <v>675716455156</v>
          </cell>
          <cell r="D169" t="str">
            <v>90x90"</v>
          </cell>
          <cell r="E169" t="str">
            <v>295-Mink/Berber-HT</v>
          </cell>
          <cell r="F169">
            <v>18.100000000000001</v>
          </cell>
          <cell r="G169">
            <v>14.143000000000001</v>
          </cell>
        </row>
        <row r="170">
          <cell r="B170" t="str">
            <v>30748701</v>
          </cell>
          <cell r="C170" t="str">
            <v>675716455149</v>
          </cell>
          <cell r="D170" t="str">
            <v>90x90"</v>
          </cell>
          <cell r="E170" t="str">
            <v>295-Mink/Berber-HT</v>
          </cell>
          <cell r="F170">
            <v>18.100000000000001</v>
          </cell>
          <cell r="G170">
            <v>14.143000000000001</v>
          </cell>
        </row>
        <row r="171">
          <cell r="B171" t="str">
            <v>30748699</v>
          </cell>
          <cell r="C171" t="str">
            <v>675716455132</v>
          </cell>
          <cell r="D171" t="str">
            <v>90x90"</v>
          </cell>
          <cell r="E171" t="str">
            <v>295-Mink/Berber-HT</v>
          </cell>
          <cell r="F171">
            <v>18.100000000000001</v>
          </cell>
          <cell r="G171">
            <v>14.143000000000001</v>
          </cell>
        </row>
        <row r="172">
          <cell r="B172" t="str">
            <v>30743053</v>
          </cell>
          <cell r="C172" t="str">
            <v>675716454654</v>
          </cell>
          <cell r="D172" t="str">
            <v>90x90"</v>
          </cell>
          <cell r="E172" t="str">
            <v>294-Aspen-HT</v>
          </cell>
          <cell r="F172">
            <v>20.23</v>
          </cell>
          <cell r="G172">
            <v>14.429</v>
          </cell>
        </row>
        <row r="173">
          <cell r="B173" t="str">
            <v>30743054</v>
          </cell>
          <cell r="C173" t="str">
            <v>675716454647</v>
          </cell>
          <cell r="D173" t="str">
            <v>90x90"</v>
          </cell>
          <cell r="E173" t="str">
            <v>294-Aspen-HT</v>
          </cell>
          <cell r="F173">
            <v>22.2</v>
          </cell>
          <cell r="G173">
            <v>16</v>
          </cell>
        </row>
        <row r="174">
          <cell r="B174" t="str">
            <v>030273763</v>
          </cell>
          <cell r="C174" t="str">
            <v>675716367312</v>
          </cell>
          <cell r="D174" t="str">
            <v>Double/Queen: 90x90"</v>
          </cell>
          <cell r="E174" t="str">
            <v>162-Micro-WM</v>
          </cell>
          <cell r="F174">
            <v>10.35</v>
          </cell>
          <cell r="G174">
            <v>9.32</v>
          </cell>
        </row>
        <row r="175">
          <cell r="B175" t="str">
            <v>030273762</v>
          </cell>
          <cell r="C175" t="str">
            <v>675716367305</v>
          </cell>
          <cell r="D175" t="str">
            <v>Double/Queen: 90x90"</v>
          </cell>
          <cell r="E175" t="str">
            <v>162-Micro-WM</v>
          </cell>
          <cell r="F175">
            <v>10.35</v>
          </cell>
          <cell r="G175">
            <v>9.32</v>
          </cell>
        </row>
        <row r="176">
          <cell r="B176" t="str">
            <v>030273761</v>
          </cell>
          <cell r="C176" t="str">
            <v>675716367299</v>
          </cell>
          <cell r="D176" t="str">
            <v>Double/Queen: 90x90"</v>
          </cell>
          <cell r="E176" t="str">
            <v>162-Micro-WM</v>
          </cell>
          <cell r="F176">
            <v>10.35</v>
          </cell>
          <cell r="G176">
            <v>9.32</v>
          </cell>
        </row>
        <row r="177">
          <cell r="B177" t="str">
            <v>002252127</v>
          </cell>
          <cell r="C177" t="str">
            <v>675716266509</v>
          </cell>
          <cell r="D177" t="str">
            <v>King: 104x92"/21x41+2"-2pcs</v>
          </cell>
          <cell r="E177" t="str">
            <v>983-velvet comforter mini set</v>
          </cell>
          <cell r="F177">
            <v>30.5</v>
          </cell>
          <cell r="G177">
            <v>24.041</v>
          </cell>
        </row>
        <row r="178">
          <cell r="B178" t="str">
            <v>002252120</v>
          </cell>
          <cell r="C178" t="str">
            <v>675716266493</v>
          </cell>
          <cell r="D178" t="str">
            <v>King: 104x92"/21x41+2"-2pcs</v>
          </cell>
          <cell r="E178" t="str">
            <v>983-velvet comforter mini set</v>
          </cell>
          <cell r="F178">
            <v>30.5</v>
          </cell>
          <cell r="G178">
            <v>24.041</v>
          </cell>
        </row>
        <row r="179">
          <cell r="B179" t="str">
            <v>002252113</v>
          </cell>
          <cell r="C179" t="str">
            <v>675716266486</v>
          </cell>
          <cell r="D179" t="str">
            <v>King: 104x92"/21x41+2"-2pcs</v>
          </cell>
          <cell r="E179" t="str">
            <v>983-velvet comforter mini set</v>
          </cell>
          <cell r="F179">
            <v>30.5</v>
          </cell>
          <cell r="G179">
            <v>24.041</v>
          </cell>
        </row>
        <row r="180">
          <cell r="B180" t="str">
            <v>002252106</v>
          </cell>
          <cell r="C180" t="str">
            <v>675716266479</v>
          </cell>
          <cell r="D180" t="str">
            <v>King: 104x92"/21x41+2"-2pcs</v>
          </cell>
          <cell r="E180" t="str">
            <v>983-velvet comforter mini set</v>
          </cell>
          <cell r="F180">
            <v>30.5</v>
          </cell>
          <cell r="G180">
            <v>24.041</v>
          </cell>
        </row>
        <row r="181">
          <cell r="B181" t="str">
            <v>002252428</v>
          </cell>
          <cell r="C181" t="str">
            <v>675716266462</v>
          </cell>
          <cell r="D181" t="str">
            <v>Queen: 87x90"/ 21x34+2"-2pcs</v>
          </cell>
          <cell r="E181" t="str">
            <v>983-velvet comforter mini set</v>
          </cell>
          <cell r="F181">
            <v>27.7</v>
          </cell>
          <cell r="G181">
            <v>21.33</v>
          </cell>
        </row>
        <row r="182">
          <cell r="B182" t="str">
            <v>002252099</v>
          </cell>
          <cell r="C182" t="str">
            <v>675716266455</v>
          </cell>
          <cell r="D182" t="str">
            <v>Queen: 87x90"/ 21x34+2"-2pcs</v>
          </cell>
          <cell r="E182" t="str">
            <v>983-velvet comforter mini set</v>
          </cell>
          <cell r="F182">
            <v>27.7</v>
          </cell>
          <cell r="G182">
            <v>21.33</v>
          </cell>
        </row>
        <row r="183">
          <cell r="B183" t="str">
            <v>002252092</v>
          </cell>
          <cell r="C183" t="str">
            <v>675716266448</v>
          </cell>
          <cell r="D183" t="str">
            <v>Queen: 87x90"/ 21x34+2"-2pcs</v>
          </cell>
          <cell r="E183" t="str">
            <v>983-velvet comforter mini set</v>
          </cell>
          <cell r="F183">
            <v>27.7</v>
          </cell>
          <cell r="G183">
            <v>21.33</v>
          </cell>
        </row>
        <row r="184">
          <cell r="B184" t="str">
            <v>002252085</v>
          </cell>
          <cell r="C184" t="str">
            <v>675716266431</v>
          </cell>
          <cell r="D184" t="str">
            <v>Queen: 87x90"/ 21x34+2"-2pcs</v>
          </cell>
          <cell r="E184" t="str">
            <v>983-velvet comforter mini set</v>
          </cell>
          <cell r="F184">
            <v>27.7</v>
          </cell>
          <cell r="G184">
            <v>21.33</v>
          </cell>
        </row>
        <row r="185">
          <cell r="B185" t="str">
            <v>002252827</v>
          </cell>
          <cell r="C185" t="str">
            <v>675716266417</v>
          </cell>
          <cell r="D185" t="str">
            <v>Double/Queen: 87x87"</v>
          </cell>
          <cell r="E185" t="str">
            <v>984-micro fiber comforter</v>
          </cell>
          <cell r="F185">
            <v>12.3</v>
          </cell>
          <cell r="G185">
            <v>8.9809999999999999</v>
          </cell>
        </row>
        <row r="186">
          <cell r="B186" t="str">
            <v>002252820</v>
          </cell>
          <cell r="C186" t="str">
            <v>675716266400</v>
          </cell>
          <cell r="D186" t="str">
            <v>Double/Queen: 87x87"</v>
          </cell>
          <cell r="E186" t="str">
            <v>984-micro fiber comforter</v>
          </cell>
          <cell r="F186">
            <v>12.3</v>
          </cell>
          <cell r="G186">
            <v>8.9809999999999999</v>
          </cell>
        </row>
        <row r="187">
          <cell r="B187" t="str">
            <v>002252813</v>
          </cell>
          <cell r="C187" t="str">
            <v>675716266394</v>
          </cell>
          <cell r="D187" t="str">
            <v>Double/Queen: 87x87"</v>
          </cell>
          <cell r="E187" t="str">
            <v>984-micro fiber comforter</v>
          </cell>
          <cell r="F187">
            <v>12.3</v>
          </cell>
          <cell r="G187">
            <v>8.9809999999999999</v>
          </cell>
        </row>
        <row r="188">
          <cell r="B188" t="str">
            <v>002252806</v>
          </cell>
          <cell r="C188" t="str">
            <v>675716266387</v>
          </cell>
          <cell r="D188" t="str">
            <v>Double/Queen: 87x87"</v>
          </cell>
          <cell r="E188" t="str">
            <v>984-micro fiber comforter</v>
          </cell>
          <cell r="F188">
            <v>12.3</v>
          </cell>
          <cell r="G188">
            <v>8.9809999999999999</v>
          </cell>
        </row>
        <row r="189">
          <cell r="B189" t="str">
            <v>002252799</v>
          </cell>
          <cell r="C189" t="str">
            <v>675716266370</v>
          </cell>
          <cell r="D189" t="str">
            <v>Twin: 67x87"</v>
          </cell>
          <cell r="E189" t="str">
            <v>984-micro fiber comforter</v>
          </cell>
          <cell r="F189">
            <v>9.6999999999999993</v>
          </cell>
          <cell r="G189">
            <v>7.2610000000000001</v>
          </cell>
        </row>
        <row r="190">
          <cell r="B190" t="str">
            <v>002252792</v>
          </cell>
          <cell r="C190" t="str">
            <v>675716266363</v>
          </cell>
          <cell r="D190" t="str">
            <v>Twin: 67x87"</v>
          </cell>
          <cell r="E190" t="str">
            <v>984-micro fiber comforter</v>
          </cell>
          <cell r="F190">
            <v>9.6999999999999993</v>
          </cell>
          <cell r="G190">
            <v>7.2610000000000001</v>
          </cell>
        </row>
        <row r="191">
          <cell r="B191" t="str">
            <v>002252785</v>
          </cell>
          <cell r="C191" t="str">
            <v>675716266356</v>
          </cell>
          <cell r="D191" t="str">
            <v>Twin: 67x87"</v>
          </cell>
          <cell r="E191" t="str">
            <v>984-micro fiber comforter</v>
          </cell>
          <cell r="F191">
            <v>9.6999999999999993</v>
          </cell>
          <cell r="G191">
            <v>7.2610000000000001</v>
          </cell>
        </row>
        <row r="192">
          <cell r="B192" t="str">
            <v>002252778</v>
          </cell>
          <cell r="C192" t="str">
            <v>675716266349</v>
          </cell>
          <cell r="D192" t="str">
            <v>Twin: 67x87"</v>
          </cell>
          <cell r="E192" t="str">
            <v>984-micro fiber comforter</v>
          </cell>
          <cell r="F192">
            <v>9.6999999999999993</v>
          </cell>
          <cell r="G192">
            <v>7.2610000000000001</v>
          </cell>
        </row>
        <row r="193">
          <cell r="B193" t="str">
            <v>002252771</v>
          </cell>
          <cell r="C193" t="str">
            <v>675716266332</v>
          </cell>
          <cell r="D193" t="str">
            <v>Double/Queen: 87x87"</v>
          </cell>
          <cell r="E193" t="str">
            <v>984-micro fiber comforter</v>
          </cell>
          <cell r="F193">
            <v>11.35</v>
          </cell>
          <cell r="G193">
            <v>8.1530000000000005</v>
          </cell>
        </row>
        <row r="194">
          <cell r="B194" t="str">
            <v>002252764</v>
          </cell>
          <cell r="C194" t="str">
            <v>675716266325</v>
          </cell>
          <cell r="D194" t="str">
            <v>Double/Queen: 87x87"</v>
          </cell>
          <cell r="E194" t="str">
            <v>984-micro fiber comforter</v>
          </cell>
          <cell r="F194">
            <v>11.35</v>
          </cell>
          <cell r="G194">
            <v>8.1530000000000005</v>
          </cell>
        </row>
        <row r="195">
          <cell r="B195" t="str">
            <v>002252757</v>
          </cell>
          <cell r="C195" t="str">
            <v>675716266318</v>
          </cell>
          <cell r="D195" t="str">
            <v>Twin: 67x87"</v>
          </cell>
          <cell r="E195" t="str">
            <v>984-micro fiber comforter</v>
          </cell>
          <cell r="F195">
            <v>9</v>
          </cell>
          <cell r="G195">
            <v>6.6239999999999997</v>
          </cell>
        </row>
        <row r="196">
          <cell r="B196" t="str">
            <v>002252750</v>
          </cell>
          <cell r="C196" t="str">
            <v>675716266424</v>
          </cell>
          <cell r="D196" t="str">
            <v>Twin: 67x87"</v>
          </cell>
          <cell r="E196" t="str">
            <v>984-micro fiber comforter</v>
          </cell>
          <cell r="F196">
            <v>9</v>
          </cell>
          <cell r="G196">
            <v>6.6239999999999997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3"/>
  <sheetViews>
    <sheetView tabSelected="1" workbookViewId="0">
      <pane xSplit="6" ySplit="1" topLeftCell="G2" activePane="bottomRight" state="frozenSplit"/>
      <selection sqref="A1:XFD1"/>
      <selection pane="topRight" activeCell="G1" sqref="G1"/>
      <selection pane="bottomLeft" activeCell="A4" sqref="A4"/>
      <selection pane="bottomRight" activeCell="J35" sqref="J35"/>
    </sheetView>
  </sheetViews>
  <sheetFormatPr defaultRowHeight="15" x14ac:dyDescent="0.25"/>
  <cols>
    <col min="1" max="1" width="49.125" style="3" customWidth="1"/>
    <col min="2" max="2" width="14.5" style="3" hidden="1" customWidth="1"/>
    <col min="3" max="4" width="0" style="3" hidden="1" customWidth="1"/>
    <col min="5" max="5" width="6.5" style="3" customWidth="1"/>
    <col min="6" max="6" width="14.75" style="3" hidden="1" customWidth="1"/>
    <col min="7" max="7" width="12.625" style="4" customWidth="1"/>
    <col min="8" max="8" width="0" style="3" hidden="1" customWidth="1"/>
    <col min="9" max="9" width="9" style="3"/>
    <col min="10" max="10" width="10.125" style="3" customWidth="1"/>
    <col min="11" max="11" width="42.25" style="3" customWidth="1"/>
    <col min="12" max="12" width="10" style="6" customWidth="1"/>
    <col min="13" max="13" width="13" style="3" customWidth="1"/>
    <col min="14" max="14" width="12.125" style="3" customWidth="1"/>
    <col min="15" max="15" width="9" style="3"/>
    <col min="16" max="16" width="14.5" style="3" customWidth="1"/>
    <col min="17" max="17" width="9.5" style="11" customWidth="1"/>
    <col min="18" max="18" width="10.125" style="12" bestFit="1" customWidth="1"/>
    <col min="19" max="16384" width="9" style="3"/>
  </cols>
  <sheetData>
    <row r="1" spans="1:18" s="1" customFormat="1" ht="61.5" customHeight="1" x14ac:dyDescent="0.25">
      <c r="A1" s="1" t="s">
        <v>40</v>
      </c>
      <c r="E1" s="1" t="s">
        <v>42</v>
      </c>
      <c r="G1" s="2" t="s">
        <v>66</v>
      </c>
      <c r="I1" s="1" t="s">
        <v>95</v>
      </c>
      <c r="J1" s="1" t="s">
        <v>41</v>
      </c>
      <c r="K1" s="1" t="s">
        <v>43</v>
      </c>
      <c r="L1" s="5" t="s">
        <v>59</v>
      </c>
      <c r="M1" s="1" t="s">
        <v>68</v>
      </c>
      <c r="N1" s="1" t="s">
        <v>46</v>
      </c>
      <c r="O1" s="1" t="s">
        <v>87</v>
      </c>
      <c r="P1" s="1" t="s">
        <v>96</v>
      </c>
      <c r="Q1" s="10" t="s">
        <v>88</v>
      </c>
      <c r="R1" s="13" t="s">
        <v>92</v>
      </c>
    </row>
    <row r="2" spans="1:18" x14ac:dyDescent="0.25">
      <c r="A2" s="3" t="s">
        <v>0</v>
      </c>
      <c r="B2" s="3" t="str">
        <f>LEFT(A2,32)</f>
        <v xml:space="preserve">Item # 30630169 / Returns Qty 3 </v>
      </c>
      <c r="E2" s="3" t="str">
        <f>RIGHT(B2,2)</f>
        <v xml:space="preserve">3 </v>
      </c>
      <c r="F2" s="3" t="str">
        <f>RIGHT(A2,11)</f>
        <v>62.53 / USD</v>
      </c>
      <c r="G2" s="4" t="str">
        <f>LEFT(F2,5)</f>
        <v>62.53</v>
      </c>
      <c r="H2" s="3" t="str">
        <f>LEFT(B2,15)</f>
        <v>Item # 30630169</v>
      </c>
      <c r="I2" s="4">
        <f>G2/E2</f>
        <v>20.843333333333334</v>
      </c>
      <c r="J2" s="3" t="str">
        <f>RIGHT(H2,8)</f>
        <v>30630169</v>
      </c>
      <c r="K2" s="3" t="s">
        <v>44</v>
      </c>
      <c r="L2" s="6" t="str">
        <f>VLOOKUP(J2,[1]Sheet1!$B$3:$G$196,3,FALSE)</f>
        <v>Double/Queen: 90x90"</v>
      </c>
      <c r="M2" s="3" t="s">
        <v>69</v>
      </c>
      <c r="N2" s="3" t="s">
        <v>47</v>
      </c>
      <c r="P2" s="4">
        <f>O2*I2</f>
        <v>0</v>
      </c>
      <c r="Q2" s="11" t="e">
        <f>G2/P2</f>
        <v>#DIV/0!</v>
      </c>
    </row>
    <row r="3" spans="1:18" x14ac:dyDescent="0.25">
      <c r="A3" s="3" t="s">
        <v>1</v>
      </c>
      <c r="B3" s="3" t="str">
        <f>LEFT(A3,32)</f>
        <v>Item # 30640566 / Returns Qty 30</v>
      </c>
      <c r="E3" s="3" t="str">
        <f t="shared" ref="E3:E41" si="0">RIGHT(B3,2)</f>
        <v>30</v>
      </c>
      <c r="F3" s="3" t="str">
        <f>RIGHT(A3,11)</f>
        <v>502.5 / USD</v>
      </c>
      <c r="G3" s="4" t="str">
        <f t="shared" ref="G3:G36" si="1">LEFT(F3,5)</f>
        <v>502.5</v>
      </c>
      <c r="H3" s="3" t="str">
        <f t="shared" ref="H3:H42" si="2">LEFT(B3,15)</f>
        <v>Item # 30640566</v>
      </c>
      <c r="I3" s="4">
        <f t="shared" ref="I3:I41" si="3">G3/E3</f>
        <v>16.75</v>
      </c>
      <c r="J3" s="3" t="str">
        <f>RIGHT(H3,8)</f>
        <v>30640566</v>
      </c>
      <c r="K3" s="3" t="s">
        <v>45</v>
      </c>
      <c r="L3" s="6" t="str">
        <f>VLOOKUP(J3,[1]Sheet1!$B$3:$G$196,3,FALSE)</f>
        <v>63x86"</v>
      </c>
      <c r="M3" s="3" t="s">
        <v>69</v>
      </c>
      <c r="N3" s="3" t="s">
        <v>47</v>
      </c>
      <c r="O3" s="3">
        <v>1914</v>
      </c>
      <c r="P3" s="4">
        <f>O3*I3</f>
        <v>32059.5</v>
      </c>
      <c r="Q3" s="14">
        <f>G3/P3</f>
        <v>1.5673981191222569E-2</v>
      </c>
      <c r="R3" s="16">
        <v>0.56999999999999995</v>
      </c>
    </row>
    <row r="4" spans="1:18" x14ac:dyDescent="0.25">
      <c r="A4" s="3" t="s">
        <v>2</v>
      </c>
      <c r="B4" s="3" t="str">
        <f>LEFT(A4,33)</f>
        <v>Item # 30640567 / Returns Qty 158</v>
      </c>
      <c r="E4" s="3" t="str">
        <f>RIGHT(B4,3)</f>
        <v>158</v>
      </c>
      <c r="F4" s="3" t="str">
        <f>RIGHT(A4,12)</f>
        <v>3400.7 / USD</v>
      </c>
      <c r="G4" s="4" t="str">
        <f>LEFT(F4,6)</f>
        <v>3400.7</v>
      </c>
      <c r="H4" s="3" t="str">
        <f t="shared" si="2"/>
        <v>Item # 30640567</v>
      </c>
      <c r="I4" s="4">
        <f t="shared" si="3"/>
        <v>21.523417721518985</v>
      </c>
      <c r="J4" s="3" t="str">
        <f t="shared" ref="J4:J41" si="4">RIGHT(H4,8)</f>
        <v>30640567</v>
      </c>
      <c r="K4" s="3" t="s">
        <v>48</v>
      </c>
      <c r="L4" s="6" t="str">
        <f>VLOOKUP(J4,[1]Sheet1!$B$3:$G$196,3,FALSE)</f>
        <v>90x90"</v>
      </c>
      <c r="M4" s="3" t="s">
        <v>69</v>
      </c>
      <c r="N4" s="3" t="s">
        <v>47</v>
      </c>
      <c r="O4" s="3">
        <v>15016</v>
      </c>
      <c r="P4" s="4">
        <f t="shared" ref="P4:P41" si="5">O4*I4</f>
        <v>323195.64050632907</v>
      </c>
      <c r="Q4" s="14">
        <f t="shared" ref="Q4:Q41" si="6">G4/P4</f>
        <v>1.0522109749600427E-2</v>
      </c>
      <c r="R4" s="16">
        <v>0.05</v>
      </c>
    </row>
    <row r="5" spans="1:18" x14ac:dyDescent="0.25">
      <c r="A5" s="3" t="s">
        <v>3</v>
      </c>
      <c r="B5" s="3" t="str">
        <f>LEFT(A5,32)</f>
        <v>Item # 30687835 / Returns Qty 91</v>
      </c>
      <c r="E5" s="3" t="str">
        <f t="shared" si="0"/>
        <v>91</v>
      </c>
      <c r="F5" s="3" t="str">
        <f>RIGHT(A5,13)</f>
        <v>2363.87 / USD</v>
      </c>
      <c r="G5" s="4" t="str">
        <f>LEFT(F5,7)</f>
        <v>2363.87</v>
      </c>
      <c r="H5" s="3" t="str">
        <f t="shared" si="2"/>
        <v>Item # 30687835</v>
      </c>
      <c r="I5" s="4">
        <f t="shared" si="3"/>
        <v>25.976593406593405</v>
      </c>
      <c r="J5" s="3" t="str">
        <f t="shared" si="4"/>
        <v>30687835</v>
      </c>
      <c r="K5" s="3" t="s">
        <v>49</v>
      </c>
      <c r="L5" s="6" t="str">
        <f>VLOOKUP(J5,[1]Sheet1!$B$3:$G$196,3,FALSE)</f>
        <v>90x90"</v>
      </c>
      <c r="M5" s="3" t="s">
        <v>69</v>
      </c>
      <c r="N5" s="3" t="s">
        <v>47</v>
      </c>
      <c r="O5" s="3">
        <v>7200</v>
      </c>
      <c r="P5" s="4">
        <f t="shared" si="5"/>
        <v>187031.47252747251</v>
      </c>
      <c r="Q5" s="14">
        <f t="shared" si="6"/>
        <v>1.263888888888889E-2</v>
      </c>
      <c r="R5" s="16">
        <v>0.26</v>
      </c>
    </row>
    <row r="6" spans="1:18" x14ac:dyDescent="0.25">
      <c r="A6" s="3" t="s">
        <v>4</v>
      </c>
      <c r="B6" s="3" t="str">
        <f>LEFT(A6,32)</f>
        <v>Item # 30687836 / Returns Qty 11</v>
      </c>
      <c r="E6" s="3" t="str">
        <f t="shared" si="0"/>
        <v>11</v>
      </c>
      <c r="F6" s="3" t="str">
        <f>RIGHT(A6,12)</f>
        <v>320.38 / USD</v>
      </c>
      <c r="G6" s="4" t="str">
        <f>LEFT(F6,6)</f>
        <v>320.38</v>
      </c>
      <c r="H6" s="3" t="str">
        <f t="shared" si="2"/>
        <v>Item # 30687836</v>
      </c>
      <c r="I6" s="4">
        <f t="shared" si="3"/>
        <v>29.125454545454545</v>
      </c>
      <c r="J6" s="3" t="str">
        <f t="shared" si="4"/>
        <v>30687836</v>
      </c>
      <c r="K6" s="3" t="s">
        <v>50</v>
      </c>
      <c r="L6" s="6" t="str">
        <f>VLOOKUP(J6,[1]Sheet1!$B$3:$G$196,3,FALSE)</f>
        <v>102x90"</v>
      </c>
      <c r="M6" s="3" t="s">
        <v>69</v>
      </c>
      <c r="N6" s="3" t="s">
        <v>47</v>
      </c>
      <c r="O6" s="3">
        <v>648</v>
      </c>
      <c r="P6" s="4">
        <f t="shared" si="5"/>
        <v>18873.294545454544</v>
      </c>
      <c r="Q6" s="14">
        <f t="shared" si="6"/>
        <v>1.6975308641975311E-2</v>
      </c>
      <c r="R6" s="16">
        <v>0.7</v>
      </c>
    </row>
    <row r="7" spans="1:18" x14ac:dyDescent="0.25">
      <c r="A7" s="3" t="s">
        <v>5</v>
      </c>
      <c r="B7" s="3" t="str">
        <f>LEFT(A7,32)</f>
        <v>Item # 30692391 / Returns Qty 46</v>
      </c>
      <c r="E7" s="3" t="str">
        <f t="shared" si="0"/>
        <v>46</v>
      </c>
      <c r="F7" s="3" t="str">
        <f>RIGHT(A7,13)</f>
        <v>1484.22 / USD</v>
      </c>
      <c r="G7" s="4" t="str">
        <f>LEFT(F7,7)</f>
        <v>1484.22</v>
      </c>
      <c r="H7" s="3" t="str">
        <f t="shared" si="2"/>
        <v>Item # 30692391</v>
      </c>
      <c r="I7" s="4">
        <f t="shared" si="3"/>
        <v>32.265652173913047</v>
      </c>
      <c r="J7" s="3" t="str">
        <f>RIGHT(H7,8)</f>
        <v>30692391</v>
      </c>
      <c r="K7" s="3" t="s">
        <v>51</v>
      </c>
      <c r="L7" s="6" t="str">
        <f>VLOOKUP(J7,[1]Sheet1!$B$3:$G$196,3,FALSE)</f>
        <v>Queen: 88x92/20x26+2"(2)/16x16"/12x16"/20x30"(2)/86x90"</v>
      </c>
      <c r="M7" s="3" t="s">
        <v>70</v>
      </c>
      <c r="N7" s="3" t="s">
        <v>52</v>
      </c>
      <c r="O7" s="3">
        <v>3240</v>
      </c>
      <c r="P7" s="4">
        <f t="shared" si="5"/>
        <v>104540.71304347827</v>
      </c>
      <c r="Q7" s="14">
        <f t="shared" si="6"/>
        <v>1.4197530864197529E-2</v>
      </c>
      <c r="R7" s="15">
        <v>0.42</v>
      </c>
    </row>
    <row r="8" spans="1:18" x14ac:dyDescent="0.25">
      <c r="A8" s="3" t="s">
        <v>6</v>
      </c>
      <c r="B8" s="3" t="str">
        <f>LEFT(A8,32)</f>
        <v>Item # 30692392 / Returns Qty 10</v>
      </c>
      <c r="E8" s="3" t="str">
        <f t="shared" si="0"/>
        <v>10</v>
      </c>
      <c r="F8" s="3" t="str">
        <f>RIGHT(A8,12)</f>
        <v>357.19 / USD</v>
      </c>
      <c r="G8" s="4" t="str">
        <f>LEFT(F8,6)</f>
        <v>357.19</v>
      </c>
      <c r="H8" s="3" t="str">
        <f t="shared" si="2"/>
        <v>Item # 30692392</v>
      </c>
      <c r="I8" s="4">
        <f t="shared" si="3"/>
        <v>35.719000000000001</v>
      </c>
      <c r="J8" s="3" t="str">
        <f t="shared" si="4"/>
        <v>30692392</v>
      </c>
      <c r="K8" s="3" t="s">
        <v>53</v>
      </c>
      <c r="L8" s="6" t="str">
        <f>VLOOKUP(J8,[1]Sheet1!$B$3:$G$196,3,FALSE)</f>
        <v>King:104x92/20x36+2"(2)/16x16"/12x16"/20x40"(2)/104x90"</v>
      </c>
      <c r="M8" s="3" t="s">
        <v>70</v>
      </c>
      <c r="N8" s="3" t="s">
        <v>52</v>
      </c>
      <c r="O8" s="3">
        <v>820</v>
      </c>
      <c r="P8" s="4">
        <f t="shared" si="5"/>
        <v>29289.58</v>
      </c>
      <c r="Q8" s="14">
        <f t="shared" si="6"/>
        <v>1.2195121951219511E-2</v>
      </c>
      <c r="R8" s="16">
        <v>0.22</v>
      </c>
    </row>
    <row r="9" spans="1:18" x14ac:dyDescent="0.25">
      <c r="A9" s="3" t="s">
        <v>7</v>
      </c>
      <c r="B9" s="3" t="str">
        <f>LEFT(A9,33)</f>
        <v>Item # 30727848 / Returns Qty 194</v>
      </c>
      <c r="E9" s="3" t="str">
        <f>RIGHT(B9,3)</f>
        <v>194</v>
      </c>
      <c r="F9" s="3" t="str">
        <f>RIGHT(A9,13)</f>
        <v>5174.34 / USD</v>
      </c>
      <c r="G9" s="4" t="str">
        <f>LEFT(F9,7)</f>
        <v>5174.34</v>
      </c>
      <c r="H9" s="3" t="str">
        <f t="shared" si="2"/>
        <v>Item # 30727848</v>
      </c>
      <c r="I9" s="4">
        <f t="shared" si="3"/>
        <v>26.671855670103092</v>
      </c>
      <c r="J9" s="3" t="str">
        <f t="shared" si="4"/>
        <v>30727848</v>
      </c>
      <c r="K9" s="3" t="str">
        <f>VLOOKUP(J9,[1]Sheet1!$B$3:$G$196,4,FALSE)</f>
        <v>697-Burnt Out to velour-Burgundy Medallion-HT</v>
      </c>
      <c r="L9" s="6" t="str">
        <f>VLOOKUP(J9,[1]Sheet1!$B$3:$G$196,3,FALSE)</f>
        <v>90x90"</v>
      </c>
      <c r="M9" s="3" t="s">
        <v>71</v>
      </c>
      <c r="N9" s="3" t="s">
        <v>47</v>
      </c>
      <c r="O9" s="3">
        <v>10890</v>
      </c>
      <c r="P9" s="4">
        <f t="shared" si="5"/>
        <v>290456.50824742269</v>
      </c>
      <c r="Q9" s="14">
        <f t="shared" si="6"/>
        <v>1.7814508723599631E-2</v>
      </c>
      <c r="R9" s="16">
        <v>0.78</v>
      </c>
    </row>
    <row r="10" spans="1:18" x14ac:dyDescent="0.25">
      <c r="A10" s="3" t="s">
        <v>8</v>
      </c>
      <c r="B10" s="3" t="str">
        <f t="shared" ref="B10:B41" si="7">LEFT(A10,32)</f>
        <v>Item # 30727849 / Returns Qty 63</v>
      </c>
      <c r="E10" s="3" t="str">
        <f t="shared" si="0"/>
        <v>63</v>
      </c>
      <c r="F10" s="3" t="str">
        <f>RIGHT(A10,13)</f>
        <v>1863.42 / USD</v>
      </c>
      <c r="G10" s="4" t="str">
        <f>LEFT(F10,7)</f>
        <v>1863.42</v>
      </c>
      <c r="H10" s="3" t="str">
        <f t="shared" si="2"/>
        <v>Item # 30727849</v>
      </c>
      <c r="I10" s="4">
        <f t="shared" si="3"/>
        <v>29.578095238095241</v>
      </c>
      <c r="J10" s="3" t="str">
        <f t="shared" si="4"/>
        <v>30727849</v>
      </c>
      <c r="K10" s="3" t="str">
        <f>VLOOKUP(J10,[1]Sheet1!$B$3:$G$196,4,FALSE)</f>
        <v>697-Burnt Out to velour-Burgundy Medallion-HT</v>
      </c>
      <c r="L10" s="6" t="str">
        <f>VLOOKUP(J10,[1]Sheet1!$B$3:$G$196,3,FALSE)</f>
        <v>102x90"</v>
      </c>
      <c r="M10" s="3" t="s">
        <v>71</v>
      </c>
      <c r="N10" s="3" t="s">
        <v>47</v>
      </c>
      <c r="O10" s="3">
        <v>2178</v>
      </c>
      <c r="P10" s="4">
        <f t="shared" si="5"/>
        <v>64421.091428571432</v>
      </c>
      <c r="Q10" s="14">
        <f t="shared" si="6"/>
        <v>2.8925619834710745E-2</v>
      </c>
      <c r="R10" s="16">
        <v>1.89</v>
      </c>
    </row>
    <row r="11" spans="1:18" x14ac:dyDescent="0.25">
      <c r="A11" s="3" t="s">
        <v>9</v>
      </c>
      <c r="B11" s="3" t="str">
        <f t="shared" si="7"/>
        <v>Item # 30728308 / Returns Qty 34</v>
      </c>
      <c r="E11" s="3" t="str">
        <f t="shared" si="0"/>
        <v>34</v>
      </c>
      <c r="F11" s="3" t="str">
        <f>RIGHT(A11,11)</f>
        <v>578.8 / USD</v>
      </c>
      <c r="G11" s="4" t="str">
        <f t="shared" si="1"/>
        <v>578.8</v>
      </c>
      <c r="H11" s="3" t="str">
        <f t="shared" si="2"/>
        <v>Item # 30728308</v>
      </c>
      <c r="I11" s="4">
        <f t="shared" si="3"/>
        <v>17.023529411764706</v>
      </c>
      <c r="J11" s="3" t="str">
        <f t="shared" si="4"/>
        <v>30728308</v>
      </c>
      <c r="K11" s="3" t="str">
        <f>VLOOKUP(J11,[1]Sheet1!$B$3:$G$196,4,FALSE)</f>
        <v>699-Mink to Berber -Printed Grey Plaid  Comforter-HT</v>
      </c>
      <c r="L11" s="6" t="str">
        <f>VLOOKUP(J11,[1]Sheet1!$B$3:$G$196,3,FALSE)</f>
        <v>63x86"</v>
      </c>
      <c r="M11" s="3" t="s">
        <v>69</v>
      </c>
      <c r="N11" s="3" t="s">
        <v>47</v>
      </c>
      <c r="O11" s="3">
        <v>1800</v>
      </c>
      <c r="P11" s="4">
        <f t="shared" si="5"/>
        <v>30642.352941176472</v>
      </c>
      <c r="Q11" s="14">
        <f t="shared" si="6"/>
        <v>1.8888888888888886E-2</v>
      </c>
      <c r="R11" s="16">
        <v>0.89</v>
      </c>
    </row>
    <row r="12" spans="1:18" x14ac:dyDescent="0.25">
      <c r="A12" s="3" t="s">
        <v>10</v>
      </c>
      <c r="B12" s="3" t="str">
        <f t="shared" si="7"/>
        <v>Item # 30728309 / Returns Qty 97</v>
      </c>
      <c r="E12" s="3" t="str">
        <f t="shared" si="0"/>
        <v>97</v>
      </c>
      <c r="F12" s="3" t="str">
        <f>RIGHT(A12,13)</f>
        <v>2123.39 / USD</v>
      </c>
      <c r="G12" s="4" t="str">
        <f>LEFT(F12,7)</f>
        <v>2123.39</v>
      </c>
      <c r="H12" s="3" t="str">
        <f t="shared" si="2"/>
        <v>Item # 30728309</v>
      </c>
      <c r="I12" s="4">
        <f t="shared" si="3"/>
        <v>21.890618556701028</v>
      </c>
      <c r="J12" s="3" t="str">
        <f t="shared" si="4"/>
        <v>30728309</v>
      </c>
      <c r="K12" s="3" t="str">
        <f>VLOOKUP(J12,[1]Sheet1!$B$3:$G$196,4,FALSE)</f>
        <v>699-Mink to Berber -Printed Grey Plaid  Comforter-HT</v>
      </c>
      <c r="L12" s="6" t="str">
        <f>VLOOKUP(J12,[1]Sheet1!$B$3:$G$196,3,FALSE)</f>
        <v>90x90"</v>
      </c>
      <c r="M12" s="3" t="s">
        <v>69</v>
      </c>
      <c r="N12" s="3" t="s">
        <v>47</v>
      </c>
      <c r="O12" s="3">
        <v>9500</v>
      </c>
      <c r="P12" s="4">
        <f t="shared" si="5"/>
        <v>207960.87628865978</v>
      </c>
      <c r="Q12" s="14">
        <f t="shared" si="6"/>
        <v>1.0210526315789474E-2</v>
      </c>
      <c r="R12" s="16">
        <v>0.02</v>
      </c>
    </row>
    <row r="13" spans="1:18" x14ac:dyDescent="0.25">
      <c r="A13" s="3" t="s">
        <v>11</v>
      </c>
      <c r="B13" s="3" t="str">
        <f t="shared" si="7"/>
        <v>Item # 30794235 / Returns Qty 35</v>
      </c>
      <c r="E13" s="3" t="str">
        <f t="shared" si="0"/>
        <v>35</v>
      </c>
      <c r="F13" s="3" t="str">
        <f>RIGHT(A13,12)</f>
        <v>325.39 / USD</v>
      </c>
      <c r="G13" s="4" t="str">
        <f>LEFT(F13,7)</f>
        <v xml:space="preserve">325.39 </v>
      </c>
      <c r="H13" s="3" t="str">
        <f t="shared" si="2"/>
        <v>Item # 30794235</v>
      </c>
      <c r="I13" s="4">
        <f t="shared" si="3"/>
        <v>9.2968571428571423</v>
      </c>
      <c r="J13" s="3" t="str">
        <f t="shared" si="4"/>
        <v>30794235</v>
      </c>
      <c r="K13" s="3" t="s">
        <v>60</v>
      </c>
      <c r="L13" s="6" t="str">
        <f>VLOOKUP(J13,[1]Sheet1!$B$3:$G$196,3,FALSE)</f>
        <v>63x92"</v>
      </c>
      <c r="M13" s="3" t="s">
        <v>72</v>
      </c>
      <c r="N13" s="3" t="s">
        <v>47</v>
      </c>
      <c r="O13" s="3">
        <v>2432</v>
      </c>
      <c r="P13" s="4">
        <f t="shared" si="5"/>
        <v>22609.956571428571</v>
      </c>
      <c r="Q13" s="14">
        <f t="shared" si="6"/>
        <v>1.4391447368421052E-2</v>
      </c>
      <c r="R13" s="16">
        <v>0.44</v>
      </c>
    </row>
    <row r="14" spans="1:18" x14ac:dyDescent="0.25">
      <c r="A14" s="3" t="s">
        <v>12</v>
      </c>
      <c r="B14" s="3" t="str">
        <f t="shared" si="7"/>
        <v>Item # 30794237 / Returns Qty 77</v>
      </c>
      <c r="E14" s="3" t="str">
        <f t="shared" si="0"/>
        <v>77</v>
      </c>
      <c r="F14" s="3" t="str">
        <f>RIGHT(A14,12)</f>
        <v>933.02 / USD</v>
      </c>
      <c r="G14" s="4" t="str">
        <f>LEFT(F14,7)</f>
        <v xml:space="preserve">933.02 </v>
      </c>
      <c r="H14" s="3" t="str">
        <f t="shared" si="2"/>
        <v>Item # 30794237</v>
      </c>
      <c r="I14" s="4">
        <f t="shared" si="3"/>
        <v>12.117142857142857</v>
      </c>
      <c r="J14" s="3" t="str">
        <f t="shared" si="4"/>
        <v>30794237</v>
      </c>
      <c r="K14" s="3" t="s">
        <v>61</v>
      </c>
      <c r="L14" s="6" t="str">
        <f>VLOOKUP(J14,[1]Sheet1!$B$3:$G$196,3,FALSE)</f>
        <v>86x92"</v>
      </c>
      <c r="M14" s="3" t="s">
        <v>72</v>
      </c>
      <c r="N14" s="3" t="s">
        <v>47</v>
      </c>
      <c r="O14" s="3">
        <v>4576</v>
      </c>
      <c r="P14" s="4">
        <f t="shared" si="5"/>
        <v>55448.045714285712</v>
      </c>
      <c r="Q14" s="14">
        <f t="shared" si="6"/>
        <v>1.6826923076923076E-2</v>
      </c>
      <c r="R14" s="16">
        <v>0.68</v>
      </c>
    </row>
    <row r="15" spans="1:18" x14ac:dyDescent="0.25">
      <c r="A15" s="3" t="s">
        <v>13</v>
      </c>
      <c r="B15" s="3" t="str">
        <f t="shared" si="7"/>
        <v>Item # 30794316 / Returns Qty 30</v>
      </c>
      <c r="E15" s="3" t="str">
        <f t="shared" si="0"/>
        <v>30</v>
      </c>
      <c r="F15" s="3" t="str">
        <f>RIGHT(A15,12)</f>
        <v>429.84 / USD</v>
      </c>
      <c r="G15" s="4" t="str">
        <f>LEFT(F15,7)</f>
        <v xml:space="preserve">429.84 </v>
      </c>
      <c r="H15" s="3" t="str">
        <f t="shared" si="2"/>
        <v>Item # 30794316</v>
      </c>
      <c r="I15" s="4">
        <f t="shared" si="3"/>
        <v>14.327999999999999</v>
      </c>
      <c r="J15" s="3" t="str">
        <f t="shared" si="4"/>
        <v>30794316</v>
      </c>
      <c r="K15" s="3" t="s">
        <v>62</v>
      </c>
      <c r="L15" s="6" t="str">
        <f>VLOOKUP(J15,[1]Sheet1!$B$3:$G$196,3,FALSE)</f>
        <v>102x92"</v>
      </c>
      <c r="M15" s="3" t="s">
        <v>72</v>
      </c>
      <c r="N15" s="3" t="s">
        <v>47</v>
      </c>
      <c r="O15" s="3">
        <v>1268</v>
      </c>
      <c r="P15" s="4">
        <f t="shared" si="5"/>
        <v>18167.903999999999</v>
      </c>
      <c r="Q15" s="14">
        <f t="shared" si="6"/>
        <v>2.3659305993690854E-2</v>
      </c>
      <c r="R15" s="16">
        <v>1.37</v>
      </c>
    </row>
    <row r="16" spans="1:18" x14ac:dyDescent="0.25">
      <c r="A16" s="3" t="s">
        <v>14</v>
      </c>
      <c r="B16" s="3" t="str">
        <f t="shared" si="7"/>
        <v xml:space="preserve">Item # 30962750 / Returns Qty 1 </v>
      </c>
      <c r="E16" s="3" t="str">
        <f t="shared" si="0"/>
        <v xml:space="preserve">1 </v>
      </c>
      <c r="F16" s="3" t="str">
        <f t="shared" ref="F16:F22" si="8">RIGHT(A16,11)</f>
        <v xml:space="preserve"> 8.24 / USD</v>
      </c>
      <c r="G16" s="4" t="str">
        <f t="shared" si="1"/>
        <v xml:space="preserve"> 8.24</v>
      </c>
      <c r="H16" s="3" t="str">
        <f t="shared" si="2"/>
        <v>Item # 30962750</v>
      </c>
      <c r="I16" s="4">
        <f t="shared" si="3"/>
        <v>8.24</v>
      </c>
      <c r="J16" s="3" t="str">
        <f t="shared" si="4"/>
        <v>30962750</v>
      </c>
      <c r="K16" s="3" t="str">
        <f>VLOOKUP(J16,[1]Sheet1!$B$3:$G$196,4,FALSE)</f>
        <v>Stripe</v>
      </c>
      <c r="L16" s="6" t="str">
        <f>VLOOKUP(J16,[1]Sheet1!$B$3:$G$196,3,FALSE)</f>
        <v>60x70"</v>
      </c>
      <c r="M16" s="3" t="s">
        <v>73</v>
      </c>
      <c r="N16" s="3" t="s">
        <v>47</v>
      </c>
      <c r="P16" s="4">
        <f t="shared" si="5"/>
        <v>0</v>
      </c>
      <c r="Q16" s="11" t="e">
        <f t="shared" si="6"/>
        <v>#DIV/0!</v>
      </c>
    </row>
    <row r="17" spans="1:18" x14ac:dyDescent="0.25">
      <c r="A17" s="3" t="s">
        <v>15</v>
      </c>
      <c r="B17" s="3" t="str">
        <f t="shared" si="7"/>
        <v xml:space="preserve">Item # 30962825 / Returns Qty 1 </v>
      </c>
      <c r="E17" s="3" t="str">
        <f t="shared" si="0"/>
        <v xml:space="preserve">1 </v>
      </c>
      <c r="F17" s="3" t="str">
        <f t="shared" si="8"/>
        <v xml:space="preserve"> 8.24 / USD</v>
      </c>
      <c r="G17" s="4" t="str">
        <f t="shared" si="1"/>
        <v xml:space="preserve"> 8.24</v>
      </c>
      <c r="H17" s="3" t="str">
        <f t="shared" si="2"/>
        <v>Item # 30962825</v>
      </c>
      <c r="I17" s="4">
        <f t="shared" si="3"/>
        <v>8.24</v>
      </c>
      <c r="J17" s="3" t="str">
        <f t="shared" si="4"/>
        <v>30962825</v>
      </c>
      <c r="K17" s="3" t="str">
        <f>VLOOKUP(J17,[1]Sheet1!$B$3:$G$196,4,FALSE)</f>
        <v>MINT WATERMELON</v>
      </c>
      <c r="L17" s="6" t="str">
        <f>VLOOKUP(J17,[1]Sheet1!$B$3:$G$196,3,FALSE)</f>
        <v>60x70"</v>
      </c>
      <c r="M17" s="3" t="s">
        <v>73</v>
      </c>
      <c r="N17" s="3" t="s">
        <v>47</v>
      </c>
      <c r="P17" s="4">
        <f t="shared" si="5"/>
        <v>0</v>
      </c>
      <c r="Q17" s="11" t="e">
        <f t="shared" si="6"/>
        <v>#DIV/0!</v>
      </c>
    </row>
    <row r="18" spans="1:18" x14ac:dyDescent="0.25">
      <c r="A18" s="3" t="s">
        <v>16</v>
      </c>
      <c r="B18" s="3" t="str">
        <f t="shared" si="7"/>
        <v xml:space="preserve">Item # 30962826 / Returns Qty 2 </v>
      </c>
      <c r="E18" s="3" t="str">
        <f t="shared" si="0"/>
        <v xml:space="preserve">2 </v>
      </c>
      <c r="F18" s="3" t="str">
        <f t="shared" si="8"/>
        <v>16.48 / USD</v>
      </c>
      <c r="G18" s="4" t="str">
        <f t="shared" si="1"/>
        <v>16.48</v>
      </c>
      <c r="H18" s="3" t="str">
        <f t="shared" si="2"/>
        <v>Item # 30962826</v>
      </c>
      <c r="I18" s="4">
        <f t="shared" si="3"/>
        <v>8.24</v>
      </c>
      <c r="J18" s="3" t="str">
        <f t="shared" si="4"/>
        <v>30962826</v>
      </c>
      <c r="K18" s="3" t="str">
        <f>VLOOKUP(J18,[1]Sheet1!$B$3:$G$196,4,FALSE)</f>
        <v>Stripe</v>
      </c>
      <c r="L18" s="6" t="str">
        <f>VLOOKUP(J18,[1]Sheet1!$B$3:$G$196,3,FALSE)</f>
        <v>60x70"</v>
      </c>
      <c r="M18" s="3" t="s">
        <v>73</v>
      </c>
      <c r="N18" s="3" t="s">
        <v>47</v>
      </c>
      <c r="P18" s="4">
        <f t="shared" si="5"/>
        <v>0</v>
      </c>
      <c r="Q18" s="11" t="e">
        <f t="shared" si="6"/>
        <v>#DIV/0!</v>
      </c>
    </row>
    <row r="19" spans="1:18" x14ac:dyDescent="0.25">
      <c r="A19" s="3" t="s">
        <v>17</v>
      </c>
      <c r="B19" s="3" t="str">
        <f t="shared" si="7"/>
        <v xml:space="preserve">Item # 30962827 / Returns Qty 2 </v>
      </c>
      <c r="E19" s="3" t="str">
        <f t="shared" si="0"/>
        <v xml:space="preserve">2 </v>
      </c>
      <c r="F19" s="3" t="str">
        <f t="shared" si="8"/>
        <v>16.48 / USD</v>
      </c>
      <c r="G19" s="4" t="str">
        <f t="shared" si="1"/>
        <v>16.48</v>
      </c>
      <c r="H19" s="3" t="str">
        <f t="shared" si="2"/>
        <v>Item # 30962827</v>
      </c>
      <c r="I19" s="4">
        <f t="shared" si="3"/>
        <v>8.24</v>
      </c>
      <c r="J19" s="3" t="str">
        <f t="shared" si="4"/>
        <v>30962827</v>
      </c>
      <c r="K19" s="3" t="str">
        <f>VLOOKUP(J19,[1]Sheet1!$B$3:$G$196,4,FALSE)</f>
        <v>Pineapple</v>
      </c>
      <c r="L19" s="6" t="str">
        <f>VLOOKUP(J19,[1]Sheet1!$B$3:$G$196,3,FALSE)</f>
        <v>60x70"</v>
      </c>
      <c r="M19" s="3" t="s">
        <v>73</v>
      </c>
      <c r="N19" s="3" t="s">
        <v>47</v>
      </c>
      <c r="P19" s="4">
        <f t="shared" si="5"/>
        <v>0</v>
      </c>
      <c r="Q19" s="11" t="e">
        <f t="shared" si="6"/>
        <v>#DIV/0!</v>
      </c>
    </row>
    <row r="20" spans="1:18" x14ac:dyDescent="0.25">
      <c r="A20" s="3" t="s">
        <v>18</v>
      </c>
      <c r="B20" s="3" t="str">
        <f t="shared" si="7"/>
        <v xml:space="preserve">Item # 31356813 / Returns Qty 2 </v>
      </c>
      <c r="E20" s="3" t="str">
        <f t="shared" si="0"/>
        <v xml:space="preserve">2 </v>
      </c>
      <c r="F20" s="3" t="str">
        <f t="shared" si="8"/>
        <v>41.69 / USD</v>
      </c>
      <c r="G20" s="4" t="str">
        <f t="shared" si="1"/>
        <v>41.69</v>
      </c>
      <c r="H20" s="3" t="str">
        <f t="shared" si="2"/>
        <v>Item # 31356813</v>
      </c>
      <c r="I20" s="4">
        <f t="shared" si="3"/>
        <v>20.844999999999999</v>
      </c>
      <c r="J20" s="3" t="str">
        <f t="shared" si="4"/>
        <v>31356813</v>
      </c>
      <c r="K20" s="3" t="s">
        <v>44</v>
      </c>
      <c r="L20" s="6" t="str">
        <f>VLOOKUP(J20,[1]Sheet1!$B$3:$G$196,3,FALSE)</f>
        <v>Double/Queen: 90x90"</v>
      </c>
      <c r="M20" s="3" t="s">
        <v>74</v>
      </c>
      <c r="N20" s="3" t="s">
        <v>47</v>
      </c>
      <c r="P20" s="4">
        <f t="shared" si="5"/>
        <v>0</v>
      </c>
      <c r="Q20" s="11" t="e">
        <f t="shared" si="6"/>
        <v>#DIV/0!</v>
      </c>
    </row>
    <row r="21" spans="1:18" x14ac:dyDescent="0.25">
      <c r="A21" s="3" t="s">
        <v>19</v>
      </c>
      <c r="B21" s="3" t="str">
        <f t="shared" si="7"/>
        <v xml:space="preserve">Item # 31359886 / Returns Qty 3 </v>
      </c>
      <c r="E21" s="3" t="str">
        <f t="shared" si="0"/>
        <v xml:space="preserve">3 </v>
      </c>
      <c r="F21" s="3" t="str">
        <f t="shared" si="8"/>
        <v>91.64 / USD</v>
      </c>
      <c r="G21" s="4" t="str">
        <f t="shared" si="1"/>
        <v>91.64</v>
      </c>
      <c r="H21" s="3" t="str">
        <f t="shared" si="2"/>
        <v>Item # 31359886</v>
      </c>
      <c r="I21" s="4">
        <f t="shared" si="3"/>
        <v>30.546666666666667</v>
      </c>
      <c r="J21" s="3" t="str">
        <f t="shared" si="4"/>
        <v>31359886</v>
      </c>
      <c r="K21" s="3" t="str">
        <f>VLOOKUP(J21,[1]Sheet1!$B$3:$G$196,4,FALSE)</f>
        <v>637-Animal-HT</v>
      </c>
      <c r="L21" s="6" t="str">
        <f>VLOOKUP(J21,[1]Sheet1!$B$3:$G$196,3,FALSE)</f>
        <v>King: 102x90"</v>
      </c>
      <c r="M21" s="3" t="s">
        <v>71</v>
      </c>
      <c r="N21" s="3" t="s">
        <v>47</v>
      </c>
      <c r="P21" s="4">
        <f t="shared" si="5"/>
        <v>0</v>
      </c>
      <c r="Q21" s="11" t="e">
        <f t="shared" si="6"/>
        <v>#DIV/0!</v>
      </c>
    </row>
    <row r="22" spans="1:18" x14ac:dyDescent="0.25">
      <c r="A22" s="3" t="s">
        <v>20</v>
      </c>
      <c r="B22" s="3" t="str">
        <f t="shared" si="7"/>
        <v xml:space="preserve">Item # 31359887 / Returns Qty 2 </v>
      </c>
      <c r="E22" s="3" t="str">
        <f t="shared" si="0"/>
        <v xml:space="preserve">2 </v>
      </c>
      <c r="F22" s="3" t="str">
        <f t="shared" si="8"/>
        <v>56.91 / USD</v>
      </c>
      <c r="G22" s="4" t="str">
        <f t="shared" si="1"/>
        <v>56.91</v>
      </c>
      <c r="H22" s="3" t="str">
        <f t="shared" si="2"/>
        <v>Item # 31359887</v>
      </c>
      <c r="I22" s="4">
        <f t="shared" si="3"/>
        <v>28.454999999999998</v>
      </c>
      <c r="J22" s="3" t="str">
        <f t="shared" si="4"/>
        <v>31359887</v>
      </c>
      <c r="K22" s="3" t="str">
        <f>VLOOKUP(J22,[1]Sheet1!$B$3:$G$196,4,FALSE)</f>
        <v>637-Animal-HT</v>
      </c>
      <c r="L22" s="6" t="str">
        <f>VLOOKUP(J22,[1]Sheet1!$B$3:$G$196,3,FALSE)</f>
        <v>Double/Queen: 90x90"</v>
      </c>
      <c r="M22" s="3" t="s">
        <v>71</v>
      </c>
      <c r="N22" s="3" t="s">
        <v>47</v>
      </c>
      <c r="P22" s="4">
        <f t="shared" si="5"/>
        <v>0</v>
      </c>
      <c r="Q22" s="11" t="e">
        <f t="shared" si="6"/>
        <v>#DIV/0!</v>
      </c>
    </row>
    <row r="23" spans="1:18" x14ac:dyDescent="0.25">
      <c r="A23" s="3" t="s">
        <v>21</v>
      </c>
      <c r="B23" s="3" t="str">
        <f t="shared" si="7"/>
        <v xml:space="preserve">Item # 31366392 / Returns Qty 4 </v>
      </c>
      <c r="E23" s="3" t="str">
        <f t="shared" si="0"/>
        <v xml:space="preserve">4 </v>
      </c>
      <c r="F23" s="3" t="str">
        <f>RIGHT(A23,12)</f>
        <v>115.44 / USD</v>
      </c>
      <c r="G23" s="4" t="str">
        <f>LEFT(F23,6)</f>
        <v>115.44</v>
      </c>
      <c r="H23" s="3" t="str">
        <f t="shared" si="2"/>
        <v>Item # 31366392</v>
      </c>
      <c r="I23" s="4">
        <f t="shared" si="3"/>
        <v>28.86</v>
      </c>
      <c r="J23" s="3" t="str">
        <f t="shared" si="4"/>
        <v>31366392</v>
      </c>
      <c r="K23" s="3" t="str">
        <f>VLOOKUP(J23,[1]Sheet1!$B$3:$G$196,4,FALSE)</f>
        <v>636-Houndstooth-HT</v>
      </c>
      <c r="L23" s="6" t="str">
        <f>VLOOKUP(J23,[1]Sheet1!$B$3:$G$196,3,FALSE)</f>
        <v>King: 102x90"</v>
      </c>
      <c r="M23" s="3" t="s">
        <v>74</v>
      </c>
      <c r="N23" s="3" t="s">
        <v>47</v>
      </c>
      <c r="P23" s="4">
        <f t="shared" si="5"/>
        <v>0</v>
      </c>
      <c r="Q23" s="11" t="e">
        <f t="shared" si="6"/>
        <v>#DIV/0!</v>
      </c>
    </row>
    <row r="24" spans="1:18" x14ac:dyDescent="0.25">
      <c r="A24" s="3" t="s">
        <v>22</v>
      </c>
      <c r="B24" s="3" t="str">
        <f t="shared" si="7"/>
        <v>Item # 31582771 / Returns Qty 29</v>
      </c>
      <c r="E24" s="3" t="str">
        <f t="shared" si="0"/>
        <v>29</v>
      </c>
      <c r="F24" s="3" t="str">
        <f>RIGHT(A24,11)</f>
        <v>935.7 / USD</v>
      </c>
      <c r="G24" s="4" t="str">
        <f t="shared" si="1"/>
        <v>935.7</v>
      </c>
      <c r="H24" s="3" t="str">
        <f t="shared" si="2"/>
        <v>Item # 31582771</v>
      </c>
      <c r="I24" s="4">
        <f t="shared" si="3"/>
        <v>32.265517241379314</v>
      </c>
      <c r="J24" s="3" t="str">
        <f t="shared" si="4"/>
        <v>31582771</v>
      </c>
      <c r="K24" s="3" t="s">
        <v>56</v>
      </c>
      <c r="L24" s="6" t="str">
        <f>VLOOKUP(J24,[1]Sheet1!$B$3:$G$196,3,FALSE)</f>
        <v>Queen: 88x92/20x26+2"(2)/16x16"/12x16"/20x30"(2)/86x90"</v>
      </c>
      <c r="M24" s="3" t="s">
        <v>75</v>
      </c>
      <c r="N24" s="3" t="s">
        <v>52</v>
      </c>
      <c r="O24" s="3">
        <v>2470</v>
      </c>
      <c r="P24" s="4">
        <f t="shared" si="5"/>
        <v>79695.827586206899</v>
      </c>
      <c r="Q24" s="14">
        <f t="shared" si="6"/>
        <v>1.174089068825911E-2</v>
      </c>
      <c r="R24" s="16">
        <v>0.17</v>
      </c>
    </row>
    <row r="25" spans="1:18" x14ac:dyDescent="0.25">
      <c r="A25" s="3" t="s">
        <v>23</v>
      </c>
      <c r="B25" s="3" t="str">
        <f t="shared" si="7"/>
        <v>Item # 31582772 / Returns Qty 15</v>
      </c>
      <c r="E25" s="3" t="str">
        <f t="shared" si="0"/>
        <v>15</v>
      </c>
      <c r="F25" s="3" t="str">
        <f>RIGHT(A25,12)</f>
        <v>535.78 / USD</v>
      </c>
      <c r="G25" s="4" t="str">
        <f>LEFT(F25,6)</f>
        <v>535.78</v>
      </c>
      <c r="H25" s="3" t="str">
        <f t="shared" si="2"/>
        <v>Item # 31582772</v>
      </c>
      <c r="I25" s="4">
        <f t="shared" si="3"/>
        <v>35.718666666666664</v>
      </c>
      <c r="J25" s="3" t="str">
        <f t="shared" si="4"/>
        <v>31582772</v>
      </c>
      <c r="K25" s="3" t="s">
        <v>57</v>
      </c>
      <c r="L25" s="6" t="str">
        <f>VLOOKUP(J25,[1]Sheet1!$B$3:$G$196,3,FALSE)</f>
        <v>King:104x92/20x36+2"(2)/16x16"/12x16"/20x40"(2)/104x90"</v>
      </c>
      <c r="M25" s="3" t="s">
        <v>75</v>
      </c>
      <c r="N25" s="3" t="s">
        <v>52</v>
      </c>
      <c r="O25" s="3">
        <v>750</v>
      </c>
      <c r="P25" s="4">
        <f t="shared" si="5"/>
        <v>26788.999999999996</v>
      </c>
      <c r="Q25" s="14">
        <f t="shared" si="6"/>
        <v>0.02</v>
      </c>
      <c r="R25" s="16">
        <v>1</v>
      </c>
    </row>
    <row r="26" spans="1:18" x14ac:dyDescent="0.25">
      <c r="A26" s="3" t="s">
        <v>24</v>
      </c>
      <c r="B26" s="3" t="str">
        <f t="shared" si="7"/>
        <v>Item # 31583178 / Returns Qty 42</v>
      </c>
      <c r="E26" s="3" t="str">
        <f t="shared" si="0"/>
        <v>42</v>
      </c>
      <c r="F26" s="3" t="str">
        <f>RIGHT(A26,13)</f>
        <v>1355.16 / USD</v>
      </c>
      <c r="G26" s="4" t="str">
        <f>LEFT(F26,7)</f>
        <v>1355.16</v>
      </c>
      <c r="H26" s="3" t="str">
        <f t="shared" si="2"/>
        <v>Item # 31583178</v>
      </c>
      <c r="I26" s="4">
        <f t="shared" si="3"/>
        <v>32.265714285714289</v>
      </c>
      <c r="J26" s="3" t="str">
        <f t="shared" si="4"/>
        <v>31583178</v>
      </c>
      <c r="K26" s="3" t="s">
        <v>58</v>
      </c>
      <c r="L26" s="6" t="str">
        <f>VLOOKUP(J26,[1]Sheet1!$B$3:$G$196,3,FALSE)</f>
        <v>Queen: 88x92/20x26+2"(2)/16x16"/12x16"/20x30"(2)/86x90"</v>
      </c>
      <c r="M26" s="3" t="s">
        <v>75</v>
      </c>
      <c r="N26" s="3" t="s">
        <v>52</v>
      </c>
      <c r="O26" s="3">
        <v>2470</v>
      </c>
      <c r="P26" s="4">
        <f t="shared" si="5"/>
        <v>79696.314285714296</v>
      </c>
      <c r="Q26" s="14">
        <f t="shared" si="6"/>
        <v>1.7004048582995951E-2</v>
      </c>
      <c r="R26" s="16">
        <v>0.7</v>
      </c>
    </row>
    <row r="27" spans="1:18" x14ac:dyDescent="0.25">
      <c r="A27" s="3" t="s">
        <v>25</v>
      </c>
      <c r="B27" s="3" t="str">
        <f t="shared" si="7"/>
        <v>Item # 31593321 / Returns Qty 22</v>
      </c>
      <c r="E27" s="3" t="str">
        <f t="shared" si="0"/>
        <v>22</v>
      </c>
      <c r="F27" s="3" t="str">
        <f>RIGHT(A27,12)</f>
        <v>785.81 / USD</v>
      </c>
      <c r="G27" s="4" t="str">
        <f>LEFT(F27,6)</f>
        <v>785.81</v>
      </c>
      <c r="H27" s="3" t="str">
        <f t="shared" si="2"/>
        <v>Item # 31593321</v>
      </c>
      <c r="I27" s="4">
        <f t="shared" si="3"/>
        <v>35.718636363636364</v>
      </c>
      <c r="J27" s="3" t="str">
        <f t="shared" si="4"/>
        <v>31593321</v>
      </c>
      <c r="K27" s="3" t="s">
        <v>55</v>
      </c>
      <c r="L27" s="6" t="str">
        <f>VLOOKUP(J27,[1]Sheet1!$B$3:$G$196,3,FALSE)</f>
        <v>King:104x92/20x36"(2)/16x16"/12x16"/20x40"(2)/104x90"</v>
      </c>
      <c r="M27" s="3" t="s">
        <v>75</v>
      </c>
      <c r="N27" s="3" t="s">
        <v>52</v>
      </c>
      <c r="O27" s="3">
        <v>820</v>
      </c>
      <c r="P27" s="4">
        <f t="shared" si="5"/>
        <v>29289.281818181818</v>
      </c>
      <c r="Q27" s="14">
        <f t="shared" si="6"/>
        <v>2.6829268292682926E-2</v>
      </c>
      <c r="R27" s="16">
        <v>1.68</v>
      </c>
    </row>
    <row r="28" spans="1:18" x14ac:dyDescent="0.25">
      <c r="A28" s="3" t="s">
        <v>26</v>
      </c>
      <c r="B28" s="3" t="str">
        <f t="shared" si="7"/>
        <v>Item # 31593323 / Returns Qty 63</v>
      </c>
      <c r="E28" s="3" t="str">
        <f t="shared" si="0"/>
        <v>63</v>
      </c>
      <c r="F28" s="3" t="str">
        <f>RIGHT(A28,13)</f>
        <v>2032.73 / USD</v>
      </c>
      <c r="G28" s="4" t="str">
        <f>LEFT(F28,7)</f>
        <v>2032.73</v>
      </c>
      <c r="H28" s="3" t="str">
        <f t="shared" si="2"/>
        <v>Item # 31593323</v>
      </c>
      <c r="I28" s="4">
        <f t="shared" si="3"/>
        <v>32.265555555555558</v>
      </c>
      <c r="J28" s="3" t="str">
        <f t="shared" si="4"/>
        <v>31593323</v>
      </c>
      <c r="K28" s="3" t="s">
        <v>54</v>
      </c>
      <c r="L28" s="6" t="str">
        <f>VLOOKUP(J28,[1]Sheet1!$B$3:$G$196,3,FALSE)</f>
        <v>Queen: 88x92/20x26"(2)/16x16"/12x16"/20x30"(2)/86x90"</v>
      </c>
      <c r="M28" s="3" t="s">
        <v>75</v>
      </c>
      <c r="N28" s="3" t="s">
        <v>52</v>
      </c>
      <c r="O28" s="3">
        <v>3240</v>
      </c>
      <c r="P28" s="4">
        <f t="shared" si="5"/>
        <v>104540.40000000001</v>
      </c>
      <c r="Q28" s="14">
        <f t="shared" si="6"/>
        <v>1.9444444444444441E-2</v>
      </c>
      <c r="R28" s="16">
        <v>0.94</v>
      </c>
    </row>
    <row r="29" spans="1:18" x14ac:dyDescent="0.25">
      <c r="A29" s="3" t="s">
        <v>27</v>
      </c>
      <c r="B29" s="3" t="str">
        <f t="shared" si="7"/>
        <v>Item # 31613911 / Returns Qty 37</v>
      </c>
      <c r="E29" s="3" t="str">
        <f t="shared" si="0"/>
        <v>37</v>
      </c>
      <c r="F29" s="3" t="str">
        <f>RIGHT(A29,13)</f>
        <v>1544.17 / USD</v>
      </c>
      <c r="G29" s="4" t="str">
        <f>LEFT(F29,7)</f>
        <v>1544.17</v>
      </c>
      <c r="H29" s="3" t="str">
        <f t="shared" si="2"/>
        <v>Item # 31613911</v>
      </c>
      <c r="I29" s="4">
        <f t="shared" si="3"/>
        <v>41.734324324324326</v>
      </c>
      <c r="J29" s="3" t="str">
        <f t="shared" si="4"/>
        <v>31613911</v>
      </c>
      <c r="K29" s="3" t="str">
        <f>VLOOKUP(J29,[1]Sheet1!$B$3:$G$196,4,FALSE)</f>
        <v>730- Waffle Weave-HT</v>
      </c>
      <c r="L29" s="6" t="str">
        <f>VLOOKUP(J29,[1]Sheet1!$B$3:$G$196,3,FALSE)</f>
        <v>Double/Queen: Duvet Cover 90x92", Sham 20x26"(2),Throw, 50x60"</v>
      </c>
      <c r="M29" s="3" t="s">
        <v>76</v>
      </c>
      <c r="N29" s="3" t="s">
        <v>63</v>
      </c>
      <c r="O29" s="3">
        <v>1949</v>
      </c>
      <c r="P29" s="4">
        <f t="shared" si="5"/>
        <v>81340.198108108118</v>
      </c>
      <c r="Q29" s="14">
        <f t="shared" si="6"/>
        <v>1.8984094407388404E-2</v>
      </c>
      <c r="R29" s="16">
        <v>0.9</v>
      </c>
    </row>
    <row r="30" spans="1:18" x14ac:dyDescent="0.25">
      <c r="A30" s="3" t="s">
        <v>28</v>
      </c>
      <c r="B30" s="3" t="str">
        <f t="shared" si="7"/>
        <v>Item # 31613912 / Returns Qty 18</v>
      </c>
      <c r="E30" s="3" t="str">
        <f t="shared" si="0"/>
        <v>18</v>
      </c>
      <c r="F30" s="3" t="str">
        <f>RIGHT(A30,12)</f>
        <v>849.38 / USD</v>
      </c>
      <c r="G30" s="4" t="str">
        <f>LEFT(F30,6)</f>
        <v>849.38</v>
      </c>
      <c r="H30" s="3" t="str">
        <f t="shared" si="2"/>
        <v>Item # 31613912</v>
      </c>
      <c r="I30" s="4">
        <f t="shared" si="3"/>
        <v>47.187777777777775</v>
      </c>
      <c r="J30" s="3" t="str">
        <f t="shared" si="4"/>
        <v>31613912</v>
      </c>
      <c r="K30" s="3" t="str">
        <f>VLOOKUP(J30,[1]Sheet1!$B$3:$G$196,4,FALSE)</f>
        <v>730- Waffle Weave-HT</v>
      </c>
      <c r="L30" s="6" t="str">
        <f>VLOOKUP(J30,[1]Sheet1!$B$3:$G$196,3,FALSE)</f>
        <v>King: Duvet Cover 104x92", Sham 20x36"(2), Throw, 50x60"</v>
      </c>
      <c r="M30" s="3" t="s">
        <v>76</v>
      </c>
      <c r="N30" s="3" t="s">
        <v>63</v>
      </c>
      <c r="O30" s="3">
        <v>731</v>
      </c>
      <c r="P30" s="4">
        <f t="shared" si="5"/>
        <v>34494.265555555554</v>
      </c>
      <c r="Q30" s="14">
        <f t="shared" si="6"/>
        <v>2.4623803009575923E-2</v>
      </c>
      <c r="R30" s="16">
        <v>1.46</v>
      </c>
    </row>
    <row r="31" spans="1:18" x14ac:dyDescent="0.25">
      <c r="A31" s="3" t="s">
        <v>29</v>
      </c>
      <c r="B31" s="3" t="str">
        <f t="shared" si="7"/>
        <v>Item # 31613913 / Returns Qty 20</v>
      </c>
      <c r="E31" s="3" t="str">
        <f t="shared" si="0"/>
        <v>20</v>
      </c>
      <c r="F31" s="3" t="str">
        <f>RIGHT(A31,12)</f>
        <v>834.69 / USD</v>
      </c>
      <c r="G31" s="4" t="str">
        <f>LEFT(F31,6)</f>
        <v>834.69</v>
      </c>
      <c r="H31" s="3" t="str">
        <f t="shared" si="2"/>
        <v>Item # 31613913</v>
      </c>
      <c r="I31" s="4">
        <f t="shared" si="3"/>
        <v>41.734500000000004</v>
      </c>
      <c r="J31" s="3" t="str">
        <f t="shared" si="4"/>
        <v>31613913</v>
      </c>
      <c r="K31" s="3" t="str">
        <f>VLOOKUP(J31,[1]Sheet1!$B$3:$G$196,4,FALSE)</f>
        <v>730- Waffle Weave-HT</v>
      </c>
      <c r="L31" s="6" t="str">
        <f>VLOOKUP(J31,[1]Sheet1!$B$3:$G$196,3,FALSE)</f>
        <v>Double/Queen: Duvet Cover 90x92", Sham 20x26"(2),Throw, 50x60"</v>
      </c>
      <c r="M31" s="3" t="s">
        <v>76</v>
      </c>
      <c r="N31" s="3" t="s">
        <v>63</v>
      </c>
      <c r="O31" s="3">
        <v>1949</v>
      </c>
      <c r="P31" s="4">
        <f t="shared" si="5"/>
        <v>81340.540500000003</v>
      </c>
      <c r="Q31" s="14">
        <f t="shared" si="6"/>
        <v>1.0261672652642381E-2</v>
      </c>
      <c r="R31" s="16">
        <v>0.03</v>
      </c>
    </row>
    <row r="32" spans="1:18" x14ac:dyDescent="0.25">
      <c r="A32" s="3" t="s">
        <v>30</v>
      </c>
      <c r="B32" s="3" t="str">
        <f t="shared" si="7"/>
        <v>Item # 31613914 / Returns Qty 20</v>
      </c>
      <c r="E32" s="3" t="str">
        <f t="shared" si="0"/>
        <v>20</v>
      </c>
      <c r="F32" s="3" t="str">
        <f>RIGHT(A32,12)</f>
        <v>943.75 / USD</v>
      </c>
      <c r="G32" s="4" t="str">
        <f>LEFT(F32,6)</f>
        <v>943.75</v>
      </c>
      <c r="H32" s="3" t="str">
        <f t="shared" si="2"/>
        <v>Item # 31613914</v>
      </c>
      <c r="I32" s="4">
        <f t="shared" si="3"/>
        <v>47.1875</v>
      </c>
      <c r="J32" s="3" t="str">
        <f t="shared" si="4"/>
        <v>31613914</v>
      </c>
      <c r="K32" s="3" t="str">
        <f>VLOOKUP(J32,[1]Sheet1!$B$3:$G$196,4,FALSE)</f>
        <v>730- Waffle Weave-HT</v>
      </c>
      <c r="L32" s="6" t="str">
        <f>VLOOKUP(J32,[1]Sheet1!$B$3:$G$196,3,FALSE)</f>
        <v>King: Duvet Cover 104x92", Sham 20x36"(2), Throw, 50x60"</v>
      </c>
      <c r="M32" s="3" t="s">
        <v>76</v>
      </c>
      <c r="N32" s="3" t="s">
        <v>63</v>
      </c>
      <c r="O32" s="3">
        <v>731</v>
      </c>
      <c r="P32" s="4">
        <f t="shared" si="5"/>
        <v>34494.0625</v>
      </c>
      <c r="Q32" s="14">
        <f t="shared" si="6"/>
        <v>2.7359781121751026E-2</v>
      </c>
      <c r="R32" s="16">
        <v>1.74</v>
      </c>
    </row>
    <row r="33" spans="1:18" x14ac:dyDescent="0.25">
      <c r="A33" s="3" t="s">
        <v>31</v>
      </c>
      <c r="B33" s="3" t="str">
        <f t="shared" si="7"/>
        <v>Item # 31620530 / Returns Qty 56</v>
      </c>
      <c r="E33" s="3" t="str">
        <f t="shared" si="0"/>
        <v>56</v>
      </c>
      <c r="F33" s="3" t="str">
        <f>RIGHT(A33,13)</f>
        <v>2802.19 / USD</v>
      </c>
      <c r="G33" s="4" t="str">
        <f>LEFT(F33,7)</f>
        <v>2802.19</v>
      </c>
      <c r="H33" s="3" t="str">
        <f t="shared" si="2"/>
        <v>Item # 31620530</v>
      </c>
      <c r="I33" s="4">
        <f t="shared" si="3"/>
        <v>50.039107142857141</v>
      </c>
      <c r="J33" s="3" t="str">
        <f t="shared" si="4"/>
        <v>31620530</v>
      </c>
      <c r="K33" s="3" t="str">
        <f>VLOOKUP(J33,[1]Sheet1!$B$3:$G$196,4,FALSE)</f>
        <v>734- Chenille Wave-HT</v>
      </c>
      <c r="L33" s="6" t="str">
        <f>VLOOKUP(J33,[1]Sheet1!$B$3:$G$196,3,FALSE)</f>
        <v>Double/Queen: 92x96",20x30"(2)</v>
      </c>
      <c r="M33" s="3" t="s">
        <v>77</v>
      </c>
      <c r="N33" s="3" t="s">
        <v>64</v>
      </c>
      <c r="O33" s="3">
        <v>1931</v>
      </c>
      <c r="P33" s="4">
        <f t="shared" si="5"/>
        <v>96625.515892857133</v>
      </c>
      <c r="Q33" s="14">
        <f t="shared" si="6"/>
        <v>2.9000517866390473E-2</v>
      </c>
      <c r="R33" s="16">
        <v>1.9</v>
      </c>
    </row>
    <row r="34" spans="1:18" x14ac:dyDescent="0.25">
      <c r="A34" s="3" t="s">
        <v>32</v>
      </c>
      <c r="B34" s="3" t="str">
        <f t="shared" si="7"/>
        <v>Item # 31620531 / Returns Qty 27</v>
      </c>
      <c r="E34" s="3" t="str">
        <f t="shared" si="0"/>
        <v>27</v>
      </c>
      <c r="F34" s="3" t="str">
        <f>RIGHT(A34,13)</f>
        <v>1535.63 / USD</v>
      </c>
      <c r="G34" s="4" t="str">
        <f>LEFT(F34,7)</f>
        <v>1535.63</v>
      </c>
      <c r="H34" s="3" t="str">
        <f t="shared" si="2"/>
        <v>Item # 31620531</v>
      </c>
      <c r="I34" s="4">
        <f t="shared" si="3"/>
        <v>56.875185185185188</v>
      </c>
      <c r="J34" s="3" t="str">
        <f t="shared" si="4"/>
        <v>31620531</v>
      </c>
      <c r="K34" s="3" t="str">
        <f>VLOOKUP(J34,[1]Sheet1!$B$3:$G$196,4,FALSE)</f>
        <v>734- Chenille Wave-HT</v>
      </c>
      <c r="L34" s="6" t="str">
        <f>VLOOKUP(J34,[1]Sheet1!$B$3:$G$196,3,FALSE)</f>
        <v>King: 106x96",20x36"(2)</v>
      </c>
      <c r="M34" s="3" t="s">
        <v>77</v>
      </c>
      <c r="N34" s="3" t="s">
        <v>64</v>
      </c>
      <c r="O34" s="3">
        <v>716</v>
      </c>
      <c r="P34" s="4">
        <f t="shared" si="5"/>
        <v>40722.632592592592</v>
      </c>
      <c r="Q34" s="14">
        <f t="shared" si="6"/>
        <v>3.7709497206703912E-2</v>
      </c>
      <c r="R34" s="16">
        <v>2.77</v>
      </c>
    </row>
    <row r="35" spans="1:18" x14ac:dyDescent="0.25">
      <c r="A35" s="3" t="s">
        <v>33</v>
      </c>
      <c r="B35" s="3" t="str">
        <f t="shared" si="7"/>
        <v>Item # 31620536 / Returns Qty 15</v>
      </c>
      <c r="E35" s="3" t="str">
        <f t="shared" si="0"/>
        <v>15</v>
      </c>
      <c r="F35" s="3" t="str">
        <f>RIGHT(A35,11)</f>
        <v>716.6 / USD</v>
      </c>
      <c r="G35" s="4" t="str">
        <f t="shared" si="1"/>
        <v>716.6</v>
      </c>
      <c r="H35" s="3" t="str">
        <f t="shared" si="2"/>
        <v>Item # 31620536</v>
      </c>
      <c r="I35" s="4">
        <f t="shared" si="3"/>
        <v>47.773333333333333</v>
      </c>
      <c r="J35" s="3" t="str">
        <f t="shared" si="4"/>
        <v>31620536</v>
      </c>
      <c r="K35" s="3" t="str">
        <f>VLOOKUP(J35,[1]Sheet1!$B$3:$G$196,4,FALSE)</f>
        <v>Nami</v>
      </c>
      <c r="L35" s="6" t="str">
        <f>VLOOKUP(J35,[1]Sheet1!$B$3:$G$196,3,FALSE)</f>
        <v>Queen: 90x90"/20x26"(2)</v>
      </c>
      <c r="M35" s="3" t="s">
        <v>77</v>
      </c>
      <c r="N35" s="3" t="s">
        <v>64</v>
      </c>
      <c r="O35" s="3">
        <v>1450</v>
      </c>
      <c r="P35" s="4">
        <f t="shared" si="5"/>
        <v>69271.333333333328</v>
      </c>
      <c r="Q35" s="14">
        <f t="shared" si="6"/>
        <v>1.0344827586206898E-2</v>
      </c>
      <c r="R35" s="16">
        <v>0.03</v>
      </c>
    </row>
    <row r="36" spans="1:18" x14ac:dyDescent="0.25">
      <c r="A36" s="3" t="s">
        <v>34</v>
      </c>
      <c r="B36" s="3" t="str">
        <f t="shared" si="7"/>
        <v>Item # 31648866 / Returns Qty 12</v>
      </c>
      <c r="E36" s="3" t="str">
        <f t="shared" si="0"/>
        <v>12</v>
      </c>
      <c r="F36" s="3" t="str">
        <f>RIGHT(A36,11)</f>
        <v>433.5 / USD</v>
      </c>
      <c r="G36" s="4" t="str">
        <f t="shared" si="1"/>
        <v>433.5</v>
      </c>
      <c r="H36" s="3" t="str">
        <f t="shared" si="2"/>
        <v>Item # 31648866</v>
      </c>
      <c r="I36" s="4">
        <f t="shared" si="3"/>
        <v>36.125</v>
      </c>
      <c r="J36" s="3" t="str">
        <f t="shared" si="4"/>
        <v>31648866</v>
      </c>
      <c r="K36" s="3" t="str">
        <f>VLOOKUP(J36,[1]Sheet1!$B$3:$G$196,4,FALSE)</f>
        <v>Westwood</v>
      </c>
      <c r="L36" s="6" t="str">
        <f>VLOOKUP(J36,[1]Sheet1!$B$3:$G$196,3,FALSE)</f>
        <v>Queen: 92x96"/20x26"(2)/92x96"</v>
      </c>
      <c r="M36" s="3" t="s">
        <v>75</v>
      </c>
      <c r="N36" s="3" t="s">
        <v>65</v>
      </c>
      <c r="O36" s="3">
        <v>1518</v>
      </c>
      <c r="P36" s="4">
        <f t="shared" si="5"/>
        <v>54837.75</v>
      </c>
      <c r="Q36" s="11">
        <f t="shared" si="6"/>
        <v>7.9051383399209481E-3</v>
      </c>
    </row>
    <row r="37" spans="1:18" x14ac:dyDescent="0.25">
      <c r="A37" s="3" t="s">
        <v>35</v>
      </c>
      <c r="B37" s="3" t="str">
        <f t="shared" si="7"/>
        <v>Item # 31648867 / Returns Qty 10</v>
      </c>
      <c r="E37" s="3" t="str">
        <f t="shared" si="0"/>
        <v>10</v>
      </c>
      <c r="F37" s="3" t="str">
        <f>RIGHT(A37,12)</f>
        <v>406.95 / USD</v>
      </c>
      <c r="G37" s="4" t="str">
        <f>LEFT(F37,7)</f>
        <v xml:space="preserve">406.95 </v>
      </c>
      <c r="H37" s="3" t="str">
        <f t="shared" si="2"/>
        <v>Item # 31648867</v>
      </c>
      <c r="I37" s="4">
        <f t="shared" si="3"/>
        <v>40.695</v>
      </c>
      <c r="J37" s="3" t="str">
        <f t="shared" si="4"/>
        <v>31648867</v>
      </c>
      <c r="K37" s="3" t="str">
        <f>VLOOKUP(J37,[1]Sheet1!$B$3:$G$196,4,FALSE)</f>
        <v>Westwood</v>
      </c>
      <c r="L37" s="6" t="str">
        <f>VLOOKUP(J37,[1]Sheet1!$B$3:$G$196,3,FALSE)</f>
        <v>King: 106x96"/20x36"(2)/106x96"</v>
      </c>
      <c r="M37" s="3" t="s">
        <v>75</v>
      </c>
      <c r="N37" s="3" t="s">
        <v>65</v>
      </c>
      <c r="O37" s="3">
        <v>506</v>
      </c>
      <c r="P37" s="4">
        <f t="shared" si="5"/>
        <v>20591.670000000002</v>
      </c>
      <c r="Q37" s="14">
        <f t="shared" si="6"/>
        <v>1.9762845849802368E-2</v>
      </c>
      <c r="R37" s="16">
        <v>0.98</v>
      </c>
    </row>
    <row r="38" spans="1:18" x14ac:dyDescent="0.25">
      <c r="A38" s="3" t="s">
        <v>36</v>
      </c>
      <c r="B38" s="3" t="str">
        <f t="shared" si="7"/>
        <v>Item # 31648868 / Returns Qty 19</v>
      </c>
      <c r="E38" s="3" t="str">
        <f t="shared" si="0"/>
        <v>19</v>
      </c>
      <c r="F38" s="3" t="str">
        <f>RIGHT(A38,12)</f>
        <v>686.38 / USD</v>
      </c>
      <c r="G38" s="4" t="str">
        <f>LEFT(F38,7)</f>
        <v xml:space="preserve">686.38 </v>
      </c>
      <c r="H38" s="3" t="str">
        <f t="shared" si="2"/>
        <v>Item # 31648868</v>
      </c>
      <c r="I38" s="4">
        <f t="shared" si="3"/>
        <v>36.125263157894736</v>
      </c>
      <c r="J38" s="3" t="str">
        <f t="shared" si="4"/>
        <v>31648868</v>
      </c>
      <c r="K38" s="3" t="str">
        <f>VLOOKUP(J38,[1]Sheet1!$B$3:$G$196,4,FALSE)</f>
        <v>Westwood</v>
      </c>
      <c r="L38" s="6" t="str">
        <f>VLOOKUP(J38,[1]Sheet1!$B$3:$G$196,3,FALSE)</f>
        <v>Queen: 92x96"/20x26"(2)/92x96"</v>
      </c>
      <c r="M38" s="3" t="s">
        <v>75</v>
      </c>
      <c r="N38" s="3" t="s">
        <v>65</v>
      </c>
      <c r="O38" s="3">
        <v>1518</v>
      </c>
      <c r="P38" s="4">
        <f t="shared" si="5"/>
        <v>54838.149473684207</v>
      </c>
      <c r="Q38" s="14">
        <f t="shared" si="6"/>
        <v>1.251646903820817E-2</v>
      </c>
      <c r="R38" s="16">
        <v>0.25</v>
      </c>
    </row>
    <row r="39" spans="1:18" x14ac:dyDescent="0.25">
      <c r="A39" s="3" t="s">
        <v>37</v>
      </c>
      <c r="B39" s="3" t="str">
        <f t="shared" si="7"/>
        <v>Item # 31648869 / Returns Qty 15</v>
      </c>
      <c r="E39" s="3" t="str">
        <f t="shared" si="0"/>
        <v>15</v>
      </c>
      <c r="F39" s="3" t="str">
        <f>RIGHT(A39,12)</f>
        <v>610.43 / USD</v>
      </c>
      <c r="G39" s="4" t="str">
        <f>LEFT(F39,7)</f>
        <v xml:space="preserve">610.43 </v>
      </c>
      <c r="H39" s="3" t="str">
        <f t="shared" si="2"/>
        <v>Item # 31648869</v>
      </c>
      <c r="I39" s="4">
        <f t="shared" si="3"/>
        <v>40.69533333333333</v>
      </c>
      <c r="J39" s="3" t="str">
        <f t="shared" si="4"/>
        <v>31648869</v>
      </c>
      <c r="K39" s="3" t="str">
        <f>VLOOKUP(J39,[1]Sheet1!$B$3:$G$196,4,FALSE)</f>
        <v>Westwood</v>
      </c>
      <c r="L39" s="6" t="str">
        <f>VLOOKUP(J39,[1]Sheet1!$B$3:$G$196,3,FALSE)</f>
        <v>King: 106x96"/20x36"(2)/106x96"</v>
      </c>
      <c r="M39" s="3" t="s">
        <v>75</v>
      </c>
      <c r="N39" s="3" t="s">
        <v>65</v>
      </c>
      <c r="O39" s="3">
        <v>506</v>
      </c>
      <c r="P39" s="4">
        <f t="shared" si="5"/>
        <v>20591.838666666667</v>
      </c>
      <c r="Q39" s="14">
        <f t="shared" si="6"/>
        <v>2.9644268774703556E-2</v>
      </c>
      <c r="R39" s="16">
        <v>1.96</v>
      </c>
    </row>
    <row r="40" spans="1:18" x14ac:dyDescent="0.25">
      <c r="A40" s="3" t="s">
        <v>38</v>
      </c>
      <c r="B40" s="3" t="str">
        <f t="shared" si="7"/>
        <v>Item # 31648870 / Returns Qty 14</v>
      </c>
      <c r="E40" s="3" t="str">
        <f t="shared" si="0"/>
        <v>14</v>
      </c>
      <c r="F40" s="3" t="str">
        <f>RIGHT(A40,12)</f>
        <v>567.88 / USD</v>
      </c>
      <c r="G40" s="4" t="str">
        <f>LEFT(F40,7)</f>
        <v xml:space="preserve">567.88 </v>
      </c>
      <c r="H40" s="3" t="str">
        <f t="shared" si="2"/>
        <v>Item # 31648870</v>
      </c>
      <c r="I40" s="4">
        <f t="shared" si="3"/>
        <v>40.562857142857141</v>
      </c>
      <c r="J40" s="3" t="str">
        <f t="shared" si="4"/>
        <v>31648870</v>
      </c>
      <c r="K40" s="3" t="str">
        <f>VLOOKUP(J40,[1]Sheet1!$B$3:$G$196,4,FALSE)</f>
        <v>Quebec</v>
      </c>
      <c r="L40" s="6" t="str">
        <f>VLOOKUP(J40,[1]Sheet1!$B$3:$G$196,3,FALSE)</f>
        <v>King: 106x96"/20x36"(2)/106x96"</v>
      </c>
      <c r="M40" s="3" t="s">
        <v>75</v>
      </c>
      <c r="N40" s="3" t="s">
        <v>65</v>
      </c>
      <c r="O40" s="3">
        <v>636</v>
      </c>
      <c r="P40" s="4">
        <f t="shared" si="5"/>
        <v>25797.97714285714</v>
      </c>
      <c r="Q40" s="14">
        <f t="shared" si="6"/>
        <v>2.2012578616352203E-2</v>
      </c>
      <c r="R40" s="16">
        <v>1.2</v>
      </c>
    </row>
    <row r="41" spans="1:18" x14ac:dyDescent="0.25">
      <c r="A41" s="3" t="s">
        <v>39</v>
      </c>
      <c r="B41" s="3" t="str">
        <f t="shared" si="7"/>
        <v xml:space="preserve">Item # 31648871 / Returns Qty 9 </v>
      </c>
      <c r="E41" s="3" t="str">
        <f t="shared" si="0"/>
        <v xml:space="preserve">9 </v>
      </c>
      <c r="F41" s="3" t="str">
        <f>RIGHT(A41,12)</f>
        <v>323.79 / USD</v>
      </c>
      <c r="G41" s="4" t="str">
        <f>LEFT(F41,7)</f>
        <v xml:space="preserve">323.79 </v>
      </c>
      <c r="H41" s="3" t="str">
        <f t="shared" si="2"/>
        <v>Item # 31648871</v>
      </c>
      <c r="I41" s="4">
        <f t="shared" si="3"/>
        <v>35.976666666666667</v>
      </c>
      <c r="J41" s="3" t="str">
        <f t="shared" si="4"/>
        <v>31648871</v>
      </c>
      <c r="K41" s="3" t="str">
        <f>VLOOKUP(J41,[1]Sheet1!$B$3:$G$196,4,FALSE)</f>
        <v>Quebec</v>
      </c>
      <c r="L41" s="6" t="str">
        <f>VLOOKUP(J41,[1]Sheet1!$B$3:$G$196,3,FALSE)</f>
        <v>Queen: 92x96"/20x26"(2)/92x96"</v>
      </c>
      <c r="M41" s="3" t="s">
        <v>75</v>
      </c>
      <c r="N41" s="3" t="s">
        <v>65</v>
      </c>
      <c r="O41" s="3">
        <v>212</v>
      </c>
      <c r="P41" s="4">
        <f t="shared" si="5"/>
        <v>7627.0533333333333</v>
      </c>
      <c r="Q41" s="14">
        <f t="shared" si="6"/>
        <v>4.245283018867925E-2</v>
      </c>
      <c r="R41" s="16">
        <v>1.25</v>
      </c>
    </row>
    <row r="42" spans="1:18" x14ac:dyDescent="0.25">
      <c r="E42" s="3" t="s">
        <v>67</v>
      </c>
      <c r="G42" s="18">
        <f>G2+G3+G4+G5+G6+G7+G8+G9+G10+G11+G12+G13+G14+G15+G16+G17+G18+G19+G20+G21+G22+G23+G24+G25+G26+G27+G28+G29+G30+G31+G32+G33+G34+G35+G36+G37+G38+G39+G40+G41</f>
        <v>38175.229999999989</v>
      </c>
      <c r="H42" s="3" t="str">
        <f t="shared" si="2"/>
        <v/>
      </c>
      <c r="P42" s="4"/>
      <c r="Q42" s="11" t="s">
        <v>90</v>
      </c>
      <c r="R42" s="12">
        <f>SUM(R2:R41)</f>
        <v>27.249999999999996</v>
      </c>
    </row>
    <row r="43" spans="1:18" x14ac:dyDescent="0.25">
      <c r="E43" s="17" t="s">
        <v>89</v>
      </c>
      <c r="G43" s="7">
        <v>7960.87</v>
      </c>
    </row>
  </sheetData>
  <autoFilter ref="A1:R41"/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D42" sqref="D42"/>
    </sheetView>
  </sheetViews>
  <sheetFormatPr defaultRowHeight="13.5" x14ac:dyDescent="0.15"/>
  <cols>
    <col min="1" max="1" width="15.5" customWidth="1"/>
    <col min="2" max="2" width="15.25" customWidth="1"/>
    <col min="3" max="3" width="21.625" customWidth="1"/>
    <col min="4" max="4" width="30.875" customWidth="1"/>
  </cols>
  <sheetData>
    <row r="1" spans="1:4" x14ac:dyDescent="0.15">
      <c r="A1" s="9" t="s">
        <v>78</v>
      </c>
      <c r="B1" s="9" t="s">
        <v>91</v>
      </c>
      <c r="C1" s="9" t="s">
        <v>93</v>
      </c>
      <c r="D1" s="9" t="s">
        <v>94</v>
      </c>
    </row>
    <row r="2" spans="1:4" x14ac:dyDescent="0.15">
      <c r="A2" t="s">
        <v>79</v>
      </c>
      <c r="B2">
        <f>'item defects'!R16+'item defects'!R17+'item defects'!R18+'item defects'!R19</f>
        <v>0</v>
      </c>
      <c r="C2" s="19">
        <f>B2/$B$9</f>
        <v>0</v>
      </c>
      <c r="D2" s="20">
        <f t="shared" ref="D2:D8" si="0">C2*$B$10</f>
        <v>0</v>
      </c>
    </row>
    <row r="3" spans="1:4" x14ac:dyDescent="0.15">
      <c r="A3" t="s">
        <v>80</v>
      </c>
      <c r="B3">
        <f>'item defects'!R33+'item defects'!R34+'item defects'!R35</f>
        <v>4.7</v>
      </c>
      <c r="C3" s="19">
        <f t="shared" ref="C3:C8" si="1">B3/$B$9</f>
        <v>0.17247706422018347</v>
      </c>
      <c r="D3" s="20">
        <f t="shared" si="0"/>
        <v>1373.067486238532</v>
      </c>
    </row>
    <row r="4" spans="1:4" x14ac:dyDescent="0.15">
      <c r="A4" t="s">
        <v>81</v>
      </c>
      <c r="B4">
        <f>'item defects'!R13+'item defects'!R14+'item defects'!R15</f>
        <v>2.4900000000000002</v>
      </c>
      <c r="C4" s="19">
        <f t="shared" si="1"/>
        <v>9.1376146788990822E-2</v>
      </c>
      <c r="D4" s="20">
        <f t="shared" si="0"/>
        <v>727.43362568807333</v>
      </c>
    </row>
    <row r="5" spans="1:4" x14ac:dyDescent="0.15">
      <c r="A5" t="s">
        <v>82</v>
      </c>
      <c r="B5">
        <f>'item defects'!R7+'item defects'!R8+'item defects'!R24+'item defects'!R25+'item defects'!R26+'item defects'!R27+'item defects'!R28+'item defects'!R37+'item defects'!R38+'item defects'!R39+'item defects'!R40+'item defects'!R41</f>
        <v>10.77</v>
      </c>
      <c r="C5" s="19">
        <f t="shared" si="1"/>
        <v>0.39522935779816509</v>
      </c>
      <c r="D5" s="20">
        <f t="shared" si="0"/>
        <v>3146.3695376146784</v>
      </c>
    </row>
    <row r="6" spans="1:4" x14ac:dyDescent="0.15">
      <c r="A6" t="s">
        <v>83</v>
      </c>
      <c r="B6">
        <f>'item defects'!R2+'item defects'!R3+'item defects'!R4+'item defects'!R5+'item defects'!R6+'item defects'!R11+'item defects'!R12+'item defects'!R20+'item defects'!R23</f>
        <v>2.4900000000000002</v>
      </c>
      <c r="C6" s="19">
        <f t="shared" si="1"/>
        <v>9.1376146788990822E-2</v>
      </c>
      <c r="D6" s="20">
        <f t="shared" si="0"/>
        <v>727.43362568807333</v>
      </c>
    </row>
    <row r="7" spans="1:4" x14ac:dyDescent="0.15">
      <c r="A7" t="s">
        <v>84</v>
      </c>
      <c r="B7">
        <f>'item defects'!R9+'item defects'!R10+'item defects'!R21+'item defects'!R22</f>
        <v>2.67</v>
      </c>
      <c r="C7" s="19">
        <f t="shared" si="1"/>
        <v>9.7981651376146769E-2</v>
      </c>
      <c r="D7" s="20">
        <f t="shared" si="0"/>
        <v>780.01918899082557</v>
      </c>
    </row>
    <row r="8" spans="1:4" x14ac:dyDescent="0.15">
      <c r="A8" s="8" t="s">
        <v>85</v>
      </c>
      <c r="B8" s="8">
        <f>'item defects'!R29+'item defects'!R30+'item defects'!R31+'item defects'!R32</f>
        <v>4.13</v>
      </c>
      <c r="C8" s="23">
        <f t="shared" si="1"/>
        <v>0.1515596330275229</v>
      </c>
      <c r="D8" s="21">
        <f t="shared" si="0"/>
        <v>1206.5465357798162</v>
      </c>
    </row>
    <row r="9" spans="1:4" x14ac:dyDescent="0.15">
      <c r="A9" t="s">
        <v>86</v>
      </c>
      <c r="B9">
        <f>SUM(B2:B8)</f>
        <v>27.250000000000004</v>
      </c>
      <c r="C9" s="22">
        <f>SUM(C2:C8)</f>
        <v>1</v>
      </c>
      <c r="D9" s="20">
        <f>SUM(D2:D8)</f>
        <v>7960.869999999999</v>
      </c>
    </row>
    <row r="10" spans="1:4" ht="15" x14ac:dyDescent="0.25">
      <c r="A10" s="17" t="s">
        <v>89</v>
      </c>
      <c r="B10" s="7">
        <v>7960.87</v>
      </c>
    </row>
  </sheetData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item defects</vt:lpstr>
      <vt:lpstr>fty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2019-10-17T06:04:08Z</dcterms:modified>
</cp:coreProperties>
</file>