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TP\MailBox\China Office\AR\DOLGEN\2026\03-MAR\"/>
    </mc:Choice>
  </mc:AlternateContent>
  <xr:revisionPtr revIDLastSave="0" documentId="13_ncr:1_{58770CC1-5DDF-4BA3-A219-DE3A5FC5829F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VEN288902_20260323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2" l="1"/>
  <c r="E44" i="2"/>
  <c r="L15" i="2"/>
  <c r="L14" i="2"/>
  <c r="E14" i="2"/>
  <c r="E9" i="2"/>
  <c r="L45" i="2"/>
  <c r="J130" i="2"/>
  <c r="I130" i="2"/>
  <c r="L43" i="2"/>
  <c r="L16" i="2" l="1"/>
  <c r="L10" i="2"/>
  <c r="L8" i="2"/>
  <c r="L7" i="2"/>
  <c r="L6" i="2"/>
  <c r="L5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5" i="2"/>
  <c r="E4" i="2"/>
  <c r="E3" i="2"/>
  <c r="E2" i="2"/>
  <c r="E10" i="2"/>
  <c r="E16" i="2"/>
  <c r="E15" i="2"/>
  <c r="E13" i="2"/>
  <c r="E12" i="2"/>
  <c r="E11" i="2"/>
  <c r="E8" i="2"/>
  <c r="E7" i="2"/>
  <c r="E6" i="2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</calcChain>
</file>

<file path=xl/sharedStrings.xml><?xml version="1.0" encoding="utf-8"?>
<sst xmlns="http://schemas.openxmlformats.org/spreadsheetml/2006/main" count="269" uniqueCount="132">
  <si>
    <t>Vendor Number</t>
  </si>
  <si>
    <t xml:space="preserve"> Remit To</t>
  </si>
  <si>
    <t xml:space="preserve"> Check Number</t>
  </si>
  <si>
    <t xml:space="preserve"> PO Number</t>
  </si>
  <si>
    <t xml:space="preserve"> Invoice Number</t>
  </si>
  <si>
    <t xml:space="preserve"> Invoice Date</t>
  </si>
  <si>
    <t xml:space="preserve"> Check Date</t>
  </si>
  <si>
    <t xml:space="preserve"> Gross Amount</t>
  </si>
  <si>
    <t xml:space="preserve"> Discount</t>
  </si>
  <si>
    <t xml:space="preserve"> Net Amount</t>
  </si>
  <si>
    <t xml:space="preserve"> Comments</t>
  </si>
  <si>
    <t>INCQTY</t>
  </si>
  <si>
    <t>22MYX9</t>
  </si>
  <si>
    <t>28K4C5</t>
  </si>
  <si>
    <t>28BMR0</t>
  </si>
  <si>
    <t>Non-receipt of goods</t>
  </si>
  <si>
    <t>28CRK7</t>
  </si>
  <si>
    <t>28CRQ1</t>
  </si>
  <si>
    <t>28CRK0</t>
  </si>
  <si>
    <t>28KD27</t>
  </si>
  <si>
    <t>28KD98</t>
  </si>
  <si>
    <t>28KC87</t>
  </si>
  <si>
    <t>28KC85</t>
  </si>
  <si>
    <t>28KC88</t>
  </si>
  <si>
    <t>28KCY9</t>
  </si>
  <si>
    <t>28KCZ2</t>
  </si>
  <si>
    <t>28KCZ5</t>
  </si>
  <si>
    <t>28KCZ8</t>
  </si>
  <si>
    <t>28KDB1</t>
  </si>
  <si>
    <t>28KD00</t>
  </si>
  <si>
    <t>28KDB2</t>
  </si>
  <si>
    <t>28KD04</t>
  </si>
  <si>
    <t>28KD16</t>
  </si>
  <si>
    <t>28KD52</t>
  </si>
  <si>
    <t>28KD14</t>
  </si>
  <si>
    <t>28KD42</t>
  </si>
  <si>
    <t>28KD10</t>
  </si>
  <si>
    <t>28KD60</t>
  </si>
  <si>
    <t>28KD68</t>
  </si>
  <si>
    <t>28KD65</t>
  </si>
  <si>
    <t>28KD71</t>
  </si>
  <si>
    <t>28KD69</t>
  </si>
  <si>
    <t>28KD79</t>
  </si>
  <si>
    <t>28KD77</t>
  </si>
  <si>
    <t>28KD82</t>
  </si>
  <si>
    <t>28KD90</t>
  </si>
  <si>
    <t>28KD89</t>
  </si>
  <si>
    <t>28KD93</t>
  </si>
  <si>
    <t>28KDD3</t>
  </si>
  <si>
    <t>28KDD8</t>
  </si>
  <si>
    <t>28KDD4</t>
  </si>
  <si>
    <t>28KDD1</t>
  </si>
  <si>
    <t>28KDD7</t>
  </si>
  <si>
    <t>28KDF2</t>
  </si>
  <si>
    <t>28KC70</t>
  </si>
  <si>
    <t>28KCY2</t>
  </si>
  <si>
    <t>28KD56</t>
  </si>
  <si>
    <t>28KD88</t>
  </si>
  <si>
    <t>28KD37</t>
  </si>
  <si>
    <t>28KD99</t>
  </si>
  <si>
    <t>28MVC6</t>
  </si>
  <si>
    <t>28MVD6</t>
  </si>
  <si>
    <t>28MVC9</t>
  </si>
  <si>
    <t>28MVD2</t>
  </si>
  <si>
    <t>28MVD4</t>
  </si>
  <si>
    <t>28MVD8</t>
  </si>
  <si>
    <t>28SVM3</t>
  </si>
  <si>
    <t>28SVM6</t>
  </si>
  <si>
    <t>28SVN8</t>
  </si>
  <si>
    <t>28SVQ1</t>
  </si>
  <si>
    <t>28SVR3</t>
  </si>
  <si>
    <t>28SVR9</t>
  </si>
  <si>
    <t>28SVS5</t>
  </si>
  <si>
    <t>28SVQ4</t>
  </si>
  <si>
    <t>28SVS7</t>
  </si>
  <si>
    <t>28SVS2</t>
  </si>
  <si>
    <t>28SVT0</t>
  </si>
  <si>
    <t>28SVT2</t>
  </si>
  <si>
    <t>28SVV7</t>
  </si>
  <si>
    <t>28SVX8</t>
  </si>
  <si>
    <t>28SVY3</t>
  </si>
  <si>
    <t>28SVY8</t>
  </si>
  <si>
    <t>28SWB4</t>
  </si>
  <si>
    <t>28SWB6</t>
  </si>
  <si>
    <t>28SW55</t>
  </si>
  <si>
    <t>28SW56</t>
  </si>
  <si>
    <t>28SW57</t>
  </si>
  <si>
    <t>28SW59</t>
  </si>
  <si>
    <t>28SW61</t>
  </si>
  <si>
    <t>28SW64</t>
  </si>
  <si>
    <t>28SW86</t>
  </si>
  <si>
    <t>28SW91</t>
  </si>
  <si>
    <t>28SW98</t>
  </si>
  <si>
    <t>28SW93</t>
  </si>
  <si>
    <t>28SW83</t>
  </si>
  <si>
    <t>28SW87</t>
  </si>
  <si>
    <t>28SWF5</t>
  </si>
  <si>
    <t>28SWG4</t>
  </si>
  <si>
    <t>28SWC6</t>
  </si>
  <si>
    <t>28SWF3</t>
  </si>
  <si>
    <t>28SW79</t>
  </si>
  <si>
    <t>28SW62</t>
  </si>
  <si>
    <t>28SW71</t>
  </si>
  <si>
    <t>2849H8</t>
  </si>
  <si>
    <t>2849G9</t>
  </si>
  <si>
    <t>2849H3</t>
  </si>
  <si>
    <t>2849L8</t>
  </si>
  <si>
    <t>2849L4</t>
  </si>
  <si>
    <t>284B39</t>
  </si>
  <si>
    <t>2849Y7</t>
  </si>
  <si>
    <t>284B11</t>
  </si>
  <si>
    <t>284B33</t>
  </si>
  <si>
    <t>2848X8</t>
  </si>
  <si>
    <t>2849H9</t>
  </si>
  <si>
    <t>2849J3</t>
  </si>
  <si>
    <t>2848Z8</t>
  </si>
  <si>
    <t>2848Y3</t>
  </si>
  <si>
    <t>2849K0</t>
  </si>
  <si>
    <t>2849V7</t>
  </si>
  <si>
    <t>284B04</t>
  </si>
  <si>
    <t>2849W7</t>
  </si>
  <si>
    <t>284B18</t>
  </si>
  <si>
    <t>2849C2</t>
  </si>
  <si>
    <t>2849M2</t>
  </si>
  <si>
    <t>2849W4</t>
  </si>
  <si>
    <t>2849W1</t>
  </si>
  <si>
    <t>284B00</t>
  </si>
  <si>
    <t>284B13</t>
  </si>
  <si>
    <t>2849K2</t>
  </si>
  <si>
    <t>2849K3</t>
  </si>
  <si>
    <t>CB</t>
  </si>
  <si>
    <t>PAID BACK CB#2600042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</si>
</sst>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43" fontId="14" fillId="0" borderId="0" xfId="1" applyFont="1" applyAlignment="1">
      <alignment horizontal="center"/>
    </xf>
    <xf numFmtId="43" fontId="14" fillId="0" borderId="10" xfId="1" applyFont="1" applyBorder="1" applyAlignment="1">
      <alignment horizontal="center"/>
    </xf>
    <xf numFmtId="43" fontId="14" fillId="0" borderId="0" xfId="1" applyFont="1" applyBorder="1" applyAlignment="1">
      <alignment horizontal="center"/>
    </xf>
    <xf numFmtId="0" fontId="18" fillId="0" borderId="0" xfId="0" applyFont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9"/>
  <sheetViews>
    <sheetView workbookViewId="0">
      <selection sqref="A1:XFD1048576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>
        <v>288902</v>
      </c>
      <c r="C2">
        <v>255545</v>
      </c>
      <c r="D2" t="s">
        <v>11</v>
      </c>
      <c r="E2" t="str">
        <f>"25DGPQTY3201"</f>
        <v>25DGPQTY3201</v>
      </c>
      <c r="F2" s="1">
        <v>46064</v>
      </c>
      <c r="G2" s="1">
        <v>46104</v>
      </c>
      <c r="H2">
        <v>-375</v>
      </c>
      <c r="I2">
        <v>0</v>
      </c>
      <c r="J2">
        <v>-375</v>
      </c>
    </row>
    <row r="3" spans="1:11" x14ac:dyDescent="0.25">
      <c r="A3">
        <v>288902</v>
      </c>
      <c r="C3">
        <v>255545</v>
      </c>
      <c r="E3" t="str">
        <f>"288902BOPIS178289A0"</f>
        <v>288902BOPIS178289A0</v>
      </c>
      <c r="F3" s="1">
        <v>46086</v>
      </c>
      <c r="G3" s="1">
        <v>46104</v>
      </c>
      <c r="H3">
        <v>-50.37</v>
      </c>
      <c r="I3">
        <v>0</v>
      </c>
      <c r="J3">
        <v>-50.37</v>
      </c>
    </row>
    <row r="4" spans="1:11" x14ac:dyDescent="0.25">
      <c r="A4">
        <v>288902</v>
      </c>
      <c r="C4">
        <v>255545</v>
      </c>
      <c r="E4" t="str">
        <f>"288902COMMTG175862A0"</f>
        <v>288902COMMTG175862A0</v>
      </c>
      <c r="F4" s="1">
        <v>46078</v>
      </c>
      <c r="G4" s="1">
        <v>46104</v>
      </c>
      <c r="H4">
        <v>-3500</v>
      </c>
      <c r="I4">
        <v>0</v>
      </c>
      <c r="J4">
        <v>-3500</v>
      </c>
    </row>
    <row r="5" spans="1:11" x14ac:dyDescent="0.25">
      <c r="A5">
        <v>288902</v>
      </c>
      <c r="C5">
        <v>255545</v>
      </c>
      <c r="E5" t="str">
        <f>"288902DMGDC172894AB"</f>
        <v>288902DMGDC172894AB</v>
      </c>
      <c r="F5" s="1">
        <v>46076</v>
      </c>
      <c r="G5" s="1">
        <v>46104</v>
      </c>
      <c r="H5">
        <v>-30.4</v>
      </c>
      <c r="I5">
        <v>0</v>
      </c>
      <c r="J5">
        <v>-30.4</v>
      </c>
    </row>
    <row r="6" spans="1:11" x14ac:dyDescent="0.25">
      <c r="A6">
        <v>288902</v>
      </c>
      <c r="C6">
        <v>255545</v>
      </c>
      <c r="E6" t="str">
        <f>"288902DMGDC172894AC"</f>
        <v>288902DMGDC172894AC</v>
      </c>
      <c r="F6" s="1">
        <v>46083</v>
      </c>
      <c r="G6" s="1">
        <v>46104</v>
      </c>
      <c r="H6">
        <v>-32.83</v>
      </c>
      <c r="I6">
        <v>0</v>
      </c>
      <c r="J6">
        <v>-32.83</v>
      </c>
    </row>
    <row r="7" spans="1:11" x14ac:dyDescent="0.25">
      <c r="A7">
        <v>288902</v>
      </c>
      <c r="C7">
        <v>255545</v>
      </c>
      <c r="E7" t="str">
        <f>"288902DMGDC172894AD"</f>
        <v>288902DMGDC172894AD</v>
      </c>
      <c r="F7" s="1">
        <v>46091</v>
      </c>
      <c r="G7" s="1">
        <v>46104</v>
      </c>
      <c r="H7">
        <v>-26.32</v>
      </c>
      <c r="I7">
        <v>0</v>
      </c>
      <c r="J7">
        <v>-26.32</v>
      </c>
    </row>
    <row r="8" spans="1:11" x14ac:dyDescent="0.25">
      <c r="A8">
        <v>288902</v>
      </c>
      <c r="C8">
        <v>255545</v>
      </c>
      <c r="E8" t="str">
        <f>"288902DMGDC172894AE"</f>
        <v>288902DMGDC172894AE</v>
      </c>
      <c r="F8" s="1">
        <v>46097</v>
      </c>
      <c r="G8" s="1">
        <v>46104</v>
      </c>
      <c r="H8">
        <v>-38.22</v>
      </c>
      <c r="I8">
        <v>0</v>
      </c>
      <c r="J8">
        <v>-38.22</v>
      </c>
    </row>
    <row r="9" spans="1:11" x14ac:dyDescent="0.25">
      <c r="A9">
        <v>288902</v>
      </c>
      <c r="C9">
        <v>255545</v>
      </c>
      <c r="E9" t="str">
        <f>"288902DMGIMP176346A0"</f>
        <v>288902DMGIMP176346A0</v>
      </c>
      <c r="F9" s="1">
        <v>46087</v>
      </c>
      <c r="G9" s="1">
        <v>46104</v>
      </c>
      <c r="H9">
        <v>-2379.41</v>
      </c>
      <c r="I9">
        <v>0</v>
      </c>
      <c r="J9">
        <v>-2379.41</v>
      </c>
    </row>
    <row r="10" spans="1:11" x14ac:dyDescent="0.25">
      <c r="A10">
        <v>288902</v>
      </c>
      <c r="C10">
        <v>255545</v>
      </c>
      <c r="E10" t="str">
        <f>"288902NSA177704A0"</f>
        <v>288902NSA177704A0</v>
      </c>
      <c r="F10" s="1">
        <v>46078</v>
      </c>
      <c r="G10" s="1">
        <v>46104</v>
      </c>
      <c r="H10">
        <v>-112.38</v>
      </c>
      <c r="I10">
        <v>0</v>
      </c>
      <c r="J10">
        <v>-112.38</v>
      </c>
    </row>
    <row r="11" spans="1:11" x14ac:dyDescent="0.25">
      <c r="A11">
        <v>288902</v>
      </c>
      <c r="C11">
        <v>255545</v>
      </c>
      <c r="E11" t="str">
        <f>"288902VOLUME173500A0"</f>
        <v>288902VOLUME173500A0</v>
      </c>
      <c r="F11" s="1">
        <v>46087</v>
      </c>
      <c r="G11" s="1">
        <v>46104</v>
      </c>
      <c r="H11">
        <v>-30932.27</v>
      </c>
      <c r="I11">
        <v>0</v>
      </c>
      <c r="J11">
        <v>-30932.27</v>
      </c>
    </row>
    <row r="12" spans="1:11" x14ac:dyDescent="0.25">
      <c r="A12">
        <v>288902</v>
      </c>
      <c r="C12">
        <v>255545</v>
      </c>
      <c r="E12" t="str">
        <f>"288902VOLUME173725A0"</f>
        <v>288902VOLUME173725A0</v>
      </c>
      <c r="F12" s="1">
        <v>46087</v>
      </c>
      <c r="G12" s="1">
        <v>46104</v>
      </c>
      <c r="H12">
        <v>-3889.39</v>
      </c>
      <c r="I12">
        <v>0</v>
      </c>
      <c r="J12">
        <v>-3889.39</v>
      </c>
    </row>
    <row r="13" spans="1:11" x14ac:dyDescent="0.25">
      <c r="A13">
        <v>288902</v>
      </c>
      <c r="C13">
        <v>255545</v>
      </c>
      <c r="D13" t="s">
        <v>12</v>
      </c>
      <c r="E13" t="str">
        <f>"51386957SRPY"</f>
        <v>51386957SRPY</v>
      </c>
      <c r="F13" s="1">
        <v>45551</v>
      </c>
      <c r="G13" s="1">
        <v>46104</v>
      </c>
      <c r="H13">
        <v>675.84</v>
      </c>
      <c r="I13">
        <v>6.76</v>
      </c>
      <c r="J13">
        <v>669.08</v>
      </c>
    </row>
    <row r="14" spans="1:11" x14ac:dyDescent="0.25">
      <c r="A14">
        <v>288902</v>
      </c>
      <c r="C14">
        <v>255545</v>
      </c>
      <c r="D14" t="s">
        <v>13</v>
      </c>
      <c r="E14" t="str">
        <f>"54970528SRPY"</f>
        <v>54970528SRPY</v>
      </c>
      <c r="F14" s="1">
        <v>45971</v>
      </c>
      <c r="G14" s="1">
        <v>46104</v>
      </c>
      <c r="H14">
        <v>999.36</v>
      </c>
      <c r="I14">
        <v>9.99</v>
      </c>
      <c r="J14">
        <v>989.37</v>
      </c>
    </row>
    <row r="15" spans="1:11" x14ac:dyDescent="0.25">
      <c r="A15">
        <v>288902</v>
      </c>
      <c r="C15">
        <v>255545</v>
      </c>
      <c r="D15" t="s">
        <v>14</v>
      </c>
      <c r="E15" t="str">
        <f>"55125410"</f>
        <v>55125410</v>
      </c>
      <c r="F15" s="1">
        <v>45982</v>
      </c>
      <c r="G15" s="1">
        <v>46104</v>
      </c>
      <c r="H15">
        <v>0.01</v>
      </c>
      <c r="I15">
        <v>0</v>
      </c>
      <c r="J15">
        <v>0.01</v>
      </c>
      <c r="K15" t="s">
        <v>15</v>
      </c>
    </row>
    <row r="16" spans="1:11" x14ac:dyDescent="0.25">
      <c r="A16">
        <v>288902</v>
      </c>
      <c r="C16">
        <v>255545</v>
      </c>
      <c r="D16" t="s">
        <v>16</v>
      </c>
      <c r="E16" t="str">
        <f>"55125444"</f>
        <v>55125444</v>
      </c>
      <c r="F16" s="1">
        <v>45982</v>
      </c>
      <c r="G16" s="1">
        <v>46104</v>
      </c>
      <c r="H16">
        <v>0.01</v>
      </c>
      <c r="I16">
        <v>0</v>
      </c>
      <c r="J16">
        <v>0.01</v>
      </c>
      <c r="K16" t="s">
        <v>15</v>
      </c>
    </row>
    <row r="17" spans="1:11" x14ac:dyDescent="0.25">
      <c r="A17">
        <v>288902</v>
      </c>
      <c r="C17">
        <v>255545</v>
      </c>
      <c r="D17" t="s">
        <v>17</v>
      </c>
      <c r="E17" t="str">
        <f>"55125451"</f>
        <v>55125451</v>
      </c>
      <c r="F17" s="1">
        <v>45982</v>
      </c>
      <c r="G17" s="1">
        <v>46104</v>
      </c>
      <c r="H17">
        <v>0.01</v>
      </c>
      <c r="I17">
        <v>0</v>
      </c>
      <c r="J17">
        <v>0.01</v>
      </c>
      <c r="K17" t="s">
        <v>15</v>
      </c>
    </row>
    <row r="18" spans="1:11" x14ac:dyDescent="0.25">
      <c r="A18">
        <v>288902</v>
      </c>
      <c r="C18">
        <v>255545</v>
      </c>
      <c r="D18" t="s">
        <v>18</v>
      </c>
      <c r="E18" t="str">
        <f>"55126622"</f>
        <v>55126622</v>
      </c>
      <c r="F18" s="1">
        <v>45982</v>
      </c>
      <c r="G18" s="1">
        <v>46104</v>
      </c>
      <c r="H18">
        <v>0.01</v>
      </c>
      <c r="I18">
        <v>0</v>
      </c>
      <c r="J18">
        <v>0.01</v>
      </c>
      <c r="K18" t="s">
        <v>15</v>
      </c>
    </row>
    <row r="19" spans="1:11" x14ac:dyDescent="0.25">
      <c r="A19">
        <v>288902</v>
      </c>
      <c r="C19">
        <v>255545</v>
      </c>
      <c r="D19" t="s">
        <v>19</v>
      </c>
      <c r="E19" t="str">
        <f>"55444025"</f>
        <v>55444025</v>
      </c>
      <c r="F19" s="1">
        <v>45996</v>
      </c>
      <c r="G19" s="1">
        <v>46104</v>
      </c>
      <c r="H19">
        <v>490.56</v>
      </c>
      <c r="I19">
        <v>4.91</v>
      </c>
      <c r="J19">
        <v>485.65</v>
      </c>
    </row>
    <row r="20" spans="1:11" x14ac:dyDescent="0.25">
      <c r="A20">
        <v>288902</v>
      </c>
      <c r="C20">
        <v>255545</v>
      </c>
      <c r="D20" t="s">
        <v>20</v>
      </c>
      <c r="E20" t="str">
        <f>"55444026"</f>
        <v>55444026</v>
      </c>
      <c r="F20" s="1">
        <v>45996</v>
      </c>
      <c r="G20" s="1">
        <v>46104</v>
      </c>
      <c r="H20">
        <v>63.36</v>
      </c>
      <c r="I20">
        <v>0.63</v>
      </c>
      <c r="J20">
        <v>62.73</v>
      </c>
    </row>
    <row r="21" spans="1:11" x14ac:dyDescent="0.25">
      <c r="A21">
        <v>288902</v>
      </c>
      <c r="C21">
        <v>255545</v>
      </c>
      <c r="D21" t="s">
        <v>21</v>
      </c>
      <c r="E21" t="str">
        <f>"55445895"</f>
        <v>55445895</v>
      </c>
      <c r="F21" s="1">
        <v>45996</v>
      </c>
      <c r="G21" s="1">
        <v>46104</v>
      </c>
      <c r="H21">
        <v>525.6</v>
      </c>
      <c r="I21">
        <v>5.26</v>
      </c>
      <c r="J21">
        <v>520.34</v>
      </c>
    </row>
    <row r="22" spans="1:11" x14ac:dyDescent="0.25">
      <c r="A22">
        <v>288902</v>
      </c>
      <c r="C22">
        <v>255545</v>
      </c>
      <c r="D22" t="s">
        <v>22</v>
      </c>
      <c r="E22" t="str">
        <f>"55445896"</f>
        <v>55445896</v>
      </c>
      <c r="F22" s="1">
        <v>45996</v>
      </c>
      <c r="G22" s="1">
        <v>46104</v>
      </c>
      <c r="H22">
        <v>379.2</v>
      </c>
      <c r="I22">
        <v>3.79</v>
      </c>
      <c r="J22">
        <v>375.41</v>
      </c>
    </row>
    <row r="23" spans="1:11" x14ac:dyDescent="0.25">
      <c r="A23">
        <v>288902</v>
      </c>
      <c r="C23">
        <v>255545</v>
      </c>
      <c r="D23" t="s">
        <v>23</v>
      </c>
      <c r="E23" t="str">
        <f>"55445897"</f>
        <v>55445897</v>
      </c>
      <c r="F23" s="1">
        <v>45996</v>
      </c>
      <c r="G23" s="1">
        <v>46104</v>
      </c>
      <c r="H23">
        <v>624</v>
      </c>
      <c r="I23">
        <v>6.24</v>
      </c>
      <c r="J23">
        <v>617.76</v>
      </c>
    </row>
    <row r="24" spans="1:11" x14ac:dyDescent="0.25">
      <c r="A24">
        <v>288902</v>
      </c>
      <c r="C24">
        <v>255545</v>
      </c>
      <c r="D24" t="s">
        <v>24</v>
      </c>
      <c r="E24" t="str">
        <f>"55445898"</f>
        <v>55445898</v>
      </c>
      <c r="F24" s="1">
        <v>45996</v>
      </c>
      <c r="G24" s="1">
        <v>46104</v>
      </c>
      <c r="H24">
        <v>575.04</v>
      </c>
      <c r="I24">
        <v>5.75</v>
      </c>
      <c r="J24">
        <v>569.29</v>
      </c>
    </row>
    <row r="25" spans="1:11" x14ac:dyDescent="0.25">
      <c r="A25">
        <v>288902</v>
      </c>
      <c r="C25">
        <v>255545</v>
      </c>
      <c r="D25" t="s">
        <v>25</v>
      </c>
      <c r="E25" t="str">
        <f>"55445899"</f>
        <v>55445899</v>
      </c>
      <c r="F25" s="1">
        <v>45996</v>
      </c>
      <c r="G25" s="1">
        <v>46104</v>
      </c>
      <c r="H25">
        <v>455.52</v>
      </c>
      <c r="I25">
        <v>4.5599999999999996</v>
      </c>
      <c r="J25">
        <v>450.96</v>
      </c>
    </row>
    <row r="26" spans="1:11" x14ac:dyDescent="0.25">
      <c r="A26">
        <v>288902</v>
      </c>
      <c r="C26">
        <v>255545</v>
      </c>
      <c r="D26" t="s">
        <v>26</v>
      </c>
      <c r="E26" t="str">
        <f>"55445900"</f>
        <v>55445900</v>
      </c>
      <c r="F26" s="1">
        <v>45996</v>
      </c>
      <c r="G26" s="1">
        <v>46104</v>
      </c>
      <c r="H26">
        <v>455.52</v>
      </c>
      <c r="I26">
        <v>4.5599999999999996</v>
      </c>
      <c r="J26">
        <v>450.96</v>
      </c>
    </row>
    <row r="27" spans="1:11" x14ac:dyDescent="0.25">
      <c r="A27">
        <v>288902</v>
      </c>
      <c r="C27">
        <v>255545</v>
      </c>
      <c r="D27" t="s">
        <v>27</v>
      </c>
      <c r="E27" t="str">
        <f>"55445901"</f>
        <v>55445901</v>
      </c>
      <c r="F27" s="1">
        <v>45996</v>
      </c>
      <c r="G27" s="1">
        <v>46104</v>
      </c>
      <c r="H27">
        <v>455.52</v>
      </c>
      <c r="I27">
        <v>4.5599999999999996</v>
      </c>
      <c r="J27">
        <v>450.96</v>
      </c>
    </row>
    <row r="28" spans="1:11" x14ac:dyDescent="0.25">
      <c r="A28">
        <v>288902</v>
      </c>
      <c r="C28">
        <v>255545</v>
      </c>
      <c r="D28" t="s">
        <v>28</v>
      </c>
      <c r="E28" t="str">
        <f>"55445902"</f>
        <v>55445902</v>
      </c>
      <c r="F28" s="1">
        <v>45996</v>
      </c>
      <c r="G28" s="1">
        <v>46104</v>
      </c>
      <c r="H28">
        <v>232.32</v>
      </c>
      <c r="I28">
        <v>2.3199999999999998</v>
      </c>
      <c r="J28">
        <v>230</v>
      </c>
    </row>
    <row r="29" spans="1:11" x14ac:dyDescent="0.25">
      <c r="A29">
        <v>288902</v>
      </c>
      <c r="C29">
        <v>255545</v>
      </c>
      <c r="D29" t="s">
        <v>29</v>
      </c>
      <c r="E29" t="str">
        <f>"55445903"</f>
        <v>55445903</v>
      </c>
      <c r="F29" s="1">
        <v>45996</v>
      </c>
      <c r="G29" s="1">
        <v>46104</v>
      </c>
      <c r="H29">
        <v>280.32</v>
      </c>
      <c r="I29">
        <v>2.8</v>
      </c>
      <c r="J29">
        <v>277.52</v>
      </c>
    </row>
    <row r="30" spans="1:11" x14ac:dyDescent="0.25">
      <c r="A30">
        <v>288902</v>
      </c>
      <c r="C30">
        <v>255545</v>
      </c>
      <c r="D30" t="s">
        <v>30</v>
      </c>
      <c r="E30" t="str">
        <f>"55445904"</f>
        <v>55445904</v>
      </c>
      <c r="F30" s="1">
        <v>45996</v>
      </c>
      <c r="G30" s="1">
        <v>46104</v>
      </c>
      <c r="H30">
        <v>253.44</v>
      </c>
      <c r="I30">
        <v>2.5299999999999998</v>
      </c>
      <c r="J30">
        <v>250.91</v>
      </c>
    </row>
    <row r="31" spans="1:11" x14ac:dyDescent="0.25">
      <c r="A31">
        <v>288902</v>
      </c>
      <c r="C31">
        <v>255545</v>
      </c>
      <c r="D31" t="s">
        <v>31</v>
      </c>
      <c r="E31" t="str">
        <f>"55445905"</f>
        <v>55445905</v>
      </c>
      <c r="F31" s="1">
        <v>45996</v>
      </c>
      <c r="G31" s="1">
        <v>46104</v>
      </c>
      <c r="H31">
        <v>175.2</v>
      </c>
      <c r="I31">
        <v>1.75</v>
      </c>
      <c r="J31">
        <v>173.45</v>
      </c>
    </row>
    <row r="32" spans="1:11" x14ac:dyDescent="0.25">
      <c r="A32">
        <v>288902</v>
      </c>
      <c r="C32">
        <v>255545</v>
      </c>
      <c r="D32" t="s">
        <v>32</v>
      </c>
      <c r="E32" t="str">
        <f>"55445906"</f>
        <v>55445906</v>
      </c>
      <c r="F32" s="1">
        <v>45996</v>
      </c>
      <c r="G32" s="1">
        <v>46104</v>
      </c>
      <c r="H32">
        <v>245.28</v>
      </c>
      <c r="I32">
        <v>2.4500000000000002</v>
      </c>
      <c r="J32">
        <v>242.83</v>
      </c>
    </row>
    <row r="33" spans="1:10" x14ac:dyDescent="0.25">
      <c r="A33">
        <v>288902</v>
      </c>
      <c r="C33">
        <v>255545</v>
      </c>
      <c r="D33" t="s">
        <v>33</v>
      </c>
      <c r="E33" t="str">
        <f>"55445907"</f>
        <v>55445907</v>
      </c>
      <c r="F33" s="1">
        <v>45996</v>
      </c>
      <c r="G33" s="1">
        <v>46104</v>
      </c>
      <c r="H33">
        <v>35.04</v>
      </c>
      <c r="I33">
        <v>0.35</v>
      </c>
      <c r="J33">
        <v>34.69</v>
      </c>
    </row>
    <row r="34" spans="1:10" x14ac:dyDescent="0.25">
      <c r="A34">
        <v>288902</v>
      </c>
      <c r="C34">
        <v>255545</v>
      </c>
      <c r="D34" t="s">
        <v>34</v>
      </c>
      <c r="E34" t="str">
        <f>"55445908"</f>
        <v>55445908</v>
      </c>
      <c r="F34" s="1">
        <v>45996</v>
      </c>
      <c r="G34" s="1">
        <v>46104</v>
      </c>
      <c r="H34">
        <v>455.52</v>
      </c>
      <c r="I34">
        <v>4.5599999999999996</v>
      </c>
      <c r="J34">
        <v>450.96</v>
      </c>
    </row>
    <row r="35" spans="1:10" x14ac:dyDescent="0.25">
      <c r="A35">
        <v>288902</v>
      </c>
      <c r="C35">
        <v>255545</v>
      </c>
      <c r="D35" t="s">
        <v>35</v>
      </c>
      <c r="E35" t="str">
        <f>"55445909"</f>
        <v>55445909</v>
      </c>
      <c r="F35" s="1">
        <v>45996</v>
      </c>
      <c r="G35" s="1">
        <v>46104</v>
      </c>
      <c r="H35">
        <v>420.48</v>
      </c>
      <c r="I35">
        <v>4.2</v>
      </c>
      <c r="J35">
        <v>416.28</v>
      </c>
    </row>
    <row r="36" spans="1:10" x14ac:dyDescent="0.25">
      <c r="A36">
        <v>288902</v>
      </c>
      <c r="C36">
        <v>255545</v>
      </c>
      <c r="D36" t="s">
        <v>36</v>
      </c>
      <c r="E36" t="str">
        <f>"55445910"</f>
        <v>55445910</v>
      </c>
      <c r="F36" s="1">
        <v>45996</v>
      </c>
      <c r="G36" s="1">
        <v>46104</v>
      </c>
      <c r="H36">
        <v>630.72</v>
      </c>
      <c r="I36">
        <v>6.31</v>
      </c>
      <c r="J36">
        <v>624.41</v>
      </c>
    </row>
    <row r="37" spans="1:10" x14ac:dyDescent="0.25">
      <c r="A37">
        <v>288902</v>
      </c>
      <c r="C37">
        <v>255545</v>
      </c>
      <c r="D37" t="s">
        <v>37</v>
      </c>
      <c r="E37" t="str">
        <f>"55445911"</f>
        <v>55445911</v>
      </c>
      <c r="F37" s="1">
        <v>45996</v>
      </c>
      <c r="G37" s="1">
        <v>46104</v>
      </c>
      <c r="H37">
        <v>280.32</v>
      </c>
      <c r="I37">
        <v>2.8</v>
      </c>
      <c r="J37">
        <v>277.52</v>
      </c>
    </row>
    <row r="38" spans="1:10" x14ac:dyDescent="0.25">
      <c r="A38">
        <v>288902</v>
      </c>
      <c r="C38">
        <v>255545</v>
      </c>
      <c r="D38" t="s">
        <v>38</v>
      </c>
      <c r="E38" t="str">
        <f>"55445912"</f>
        <v>55445912</v>
      </c>
      <c r="F38" s="1">
        <v>45996</v>
      </c>
      <c r="G38" s="1">
        <v>46104</v>
      </c>
      <c r="H38">
        <v>700.8</v>
      </c>
      <c r="I38">
        <v>7.01</v>
      </c>
      <c r="J38">
        <v>693.79</v>
      </c>
    </row>
    <row r="39" spans="1:10" x14ac:dyDescent="0.25">
      <c r="A39">
        <v>288902</v>
      </c>
      <c r="C39">
        <v>255545</v>
      </c>
      <c r="D39" t="s">
        <v>39</v>
      </c>
      <c r="E39" t="str">
        <f>"55445913"</f>
        <v>55445913</v>
      </c>
      <c r="F39" s="1">
        <v>45996</v>
      </c>
      <c r="G39" s="1">
        <v>46104</v>
      </c>
      <c r="H39">
        <v>350.4</v>
      </c>
      <c r="I39">
        <v>3.5</v>
      </c>
      <c r="J39">
        <v>346.9</v>
      </c>
    </row>
    <row r="40" spans="1:10" x14ac:dyDescent="0.25">
      <c r="A40">
        <v>288902</v>
      </c>
      <c r="C40">
        <v>255545</v>
      </c>
      <c r="D40" t="s">
        <v>40</v>
      </c>
      <c r="E40" t="str">
        <f>"55445914"</f>
        <v>55445914</v>
      </c>
      <c r="F40" s="1">
        <v>45996</v>
      </c>
      <c r="G40" s="1">
        <v>46104</v>
      </c>
      <c r="H40">
        <v>2179.6799999999998</v>
      </c>
      <c r="I40">
        <v>21.8</v>
      </c>
      <c r="J40">
        <v>2157.88</v>
      </c>
    </row>
    <row r="41" spans="1:10" x14ac:dyDescent="0.25">
      <c r="A41">
        <v>288902</v>
      </c>
      <c r="C41">
        <v>255545</v>
      </c>
      <c r="D41" t="s">
        <v>41</v>
      </c>
      <c r="E41" t="str">
        <f>"55445915"</f>
        <v>55445915</v>
      </c>
      <c r="F41" s="1">
        <v>45996</v>
      </c>
      <c r="G41" s="1">
        <v>46104</v>
      </c>
      <c r="H41">
        <v>70.08</v>
      </c>
      <c r="I41">
        <v>0.7</v>
      </c>
      <c r="J41">
        <v>69.38</v>
      </c>
    </row>
    <row r="42" spans="1:10" x14ac:dyDescent="0.25">
      <c r="A42">
        <v>288902</v>
      </c>
      <c r="C42">
        <v>255545</v>
      </c>
      <c r="D42" t="s">
        <v>42</v>
      </c>
      <c r="E42" t="str">
        <f>"55445916"</f>
        <v>55445916</v>
      </c>
      <c r="F42" s="1">
        <v>45996</v>
      </c>
      <c r="G42" s="1">
        <v>46104</v>
      </c>
      <c r="H42">
        <v>1644.96</v>
      </c>
      <c r="I42">
        <v>16.45</v>
      </c>
      <c r="J42">
        <v>1628.51</v>
      </c>
    </row>
    <row r="43" spans="1:10" x14ac:dyDescent="0.25">
      <c r="A43">
        <v>288902</v>
      </c>
      <c r="C43">
        <v>255545</v>
      </c>
      <c r="D43" t="s">
        <v>43</v>
      </c>
      <c r="E43" t="str">
        <f>"55445917"</f>
        <v>55445917</v>
      </c>
      <c r="F43" s="1">
        <v>45996</v>
      </c>
      <c r="G43" s="1">
        <v>46104</v>
      </c>
      <c r="H43">
        <v>1595.52</v>
      </c>
      <c r="I43">
        <v>15.96</v>
      </c>
      <c r="J43">
        <v>1579.56</v>
      </c>
    </row>
    <row r="44" spans="1:10" x14ac:dyDescent="0.25">
      <c r="A44">
        <v>288902</v>
      </c>
      <c r="C44">
        <v>255545</v>
      </c>
      <c r="D44" t="s">
        <v>44</v>
      </c>
      <c r="E44" t="str">
        <f>"55445918"</f>
        <v>55445918</v>
      </c>
      <c r="F44" s="1">
        <v>45996</v>
      </c>
      <c r="G44" s="1">
        <v>46104</v>
      </c>
      <c r="H44">
        <v>180.96</v>
      </c>
      <c r="I44">
        <v>1.81</v>
      </c>
      <c r="J44">
        <v>179.15</v>
      </c>
    </row>
    <row r="45" spans="1:10" x14ac:dyDescent="0.25">
      <c r="A45">
        <v>288902</v>
      </c>
      <c r="C45">
        <v>255545</v>
      </c>
      <c r="D45" t="s">
        <v>45</v>
      </c>
      <c r="E45" t="str">
        <f>"55445919"</f>
        <v>55445919</v>
      </c>
      <c r="F45" s="1">
        <v>45996</v>
      </c>
      <c r="G45" s="1">
        <v>46104</v>
      </c>
      <c r="H45">
        <v>505.44</v>
      </c>
      <c r="I45">
        <v>5.05</v>
      </c>
      <c r="J45">
        <v>500.39</v>
      </c>
    </row>
    <row r="46" spans="1:10" x14ac:dyDescent="0.25">
      <c r="A46">
        <v>288902</v>
      </c>
      <c r="C46">
        <v>255545</v>
      </c>
      <c r="D46" t="s">
        <v>46</v>
      </c>
      <c r="E46" t="str">
        <f>"55445920"</f>
        <v>55445920</v>
      </c>
      <c r="F46" s="1">
        <v>45996</v>
      </c>
      <c r="G46" s="1">
        <v>46104</v>
      </c>
      <c r="H46">
        <v>27.84</v>
      </c>
      <c r="I46">
        <v>0.28000000000000003</v>
      </c>
      <c r="J46">
        <v>27.56</v>
      </c>
    </row>
    <row r="47" spans="1:10" x14ac:dyDescent="0.25">
      <c r="A47">
        <v>288902</v>
      </c>
      <c r="C47">
        <v>255545</v>
      </c>
      <c r="D47" t="s">
        <v>47</v>
      </c>
      <c r="E47" t="str">
        <f>"55445921"</f>
        <v>55445921</v>
      </c>
      <c r="F47" s="1">
        <v>45996</v>
      </c>
      <c r="G47" s="1">
        <v>46104</v>
      </c>
      <c r="H47">
        <v>398.4</v>
      </c>
      <c r="I47">
        <v>3.98</v>
      </c>
      <c r="J47">
        <v>394.42</v>
      </c>
    </row>
    <row r="48" spans="1:10" x14ac:dyDescent="0.25">
      <c r="A48">
        <v>288902</v>
      </c>
      <c r="C48">
        <v>255545</v>
      </c>
      <c r="D48" t="s">
        <v>48</v>
      </c>
      <c r="E48" t="str">
        <f>"55445922"</f>
        <v>55445922</v>
      </c>
      <c r="F48" s="1">
        <v>45996</v>
      </c>
      <c r="G48" s="1">
        <v>46104</v>
      </c>
      <c r="H48">
        <v>512.64</v>
      </c>
      <c r="I48">
        <v>5.13</v>
      </c>
      <c r="J48">
        <v>507.51</v>
      </c>
    </row>
    <row r="49" spans="1:10" x14ac:dyDescent="0.25">
      <c r="A49">
        <v>288902</v>
      </c>
      <c r="C49">
        <v>255545</v>
      </c>
      <c r="D49" t="s">
        <v>49</v>
      </c>
      <c r="E49" t="str">
        <f>"55445923"</f>
        <v>55445923</v>
      </c>
      <c r="F49" s="1">
        <v>45996</v>
      </c>
      <c r="G49" s="1">
        <v>46104</v>
      </c>
      <c r="H49">
        <v>190.08</v>
      </c>
      <c r="I49">
        <v>1.9</v>
      </c>
      <c r="J49">
        <v>188.18</v>
      </c>
    </row>
    <row r="50" spans="1:10" x14ac:dyDescent="0.25">
      <c r="A50">
        <v>288902</v>
      </c>
      <c r="C50">
        <v>255545</v>
      </c>
      <c r="D50" t="s">
        <v>50</v>
      </c>
      <c r="E50" t="str">
        <f>"55445924"</f>
        <v>55445924</v>
      </c>
      <c r="F50" s="1">
        <v>45996</v>
      </c>
      <c r="G50" s="1">
        <v>46104</v>
      </c>
      <c r="H50">
        <v>147.84</v>
      </c>
      <c r="I50">
        <v>1.48</v>
      </c>
      <c r="J50">
        <v>146.36000000000001</v>
      </c>
    </row>
    <row r="51" spans="1:10" x14ac:dyDescent="0.25">
      <c r="A51">
        <v>288902</v>
      </c>
      <c r="C51">
        <v>255545</v>
      </c>
      <c r="D51" t="s">
        <v>51</v>
      </c>
      <c r="E51" t="str">
        <f>"55445925"</f>
        <v>55445925</v>
      </c>
      <c r="F51" s="1">
        <v>45996</v>
      </c>
      <c r="G51" s="1">
        <v>46104</v>
      </c>
      <c r="H51">
        <v>1795.2</v>
      </c>
      <c r="I51">
        <v>17.95</v>
      </c>
      <c r="J51">
        <v>1777.25</v>
      </c>
    </row>
    <row r="52" spans="1:10" x14ac:dyDescent="0.25">
      <c r="A52">
        <v>288902</v>
      </c>
      <c r="C52">
        <v>255545</v>
      </c>
      <c r="D52" t="s">
        <v>52</v>
      </c>
      <c r="E52" t="str">
        <f>"55445926"</f>
        <v>55445926</v>
      </c>
      <c r="F52" s="1">
        <v>45996</v>
      </c>
      <c r="G52" s="1">
        <v>46104</v>
      </c>
      <c r="H52">
        <v>273.60000000000002</v>
      </c>
      <c r="I52">
        <v>2.74</v>
      </c>
      <c r="J52">
        <v>270.86</v>
      </c>
    </row>
    <row r="53" spans="1:10" x14ac:dyDescent="0.25">
      <c r="A53">
        <v>288902</v>
      </c>
      <c r="C53">
        <v>255545</v>
      </c>
      <c r="D53" t="s">
        <v>53</v>
      </c>
      <c r="E53" t="str">
        <f>"55445927"</f>
        <v>55445927</v>
      </c>
      <c r="F53" s="1">
        <v>45996</v>
      </c>
      <c r="G53" s="1">
        <v>46104</v>
      </c>
      <c r="H53">
        <v>245.28</v>
      </c>
      <c r="I53">
        <v>2.4500000000000002</v>
      </c>
      <c r="J53">
        <v>242.83</v>
      </c>
    </row>
    <row r="54" spans="1:10" x14ac:dyDescent="0.25">
      <c r="A54">
        <v>288902</v>
      </c>
      <c r="C54">
        <v>255545</v>
      </c>
      <c r="D54" t="s">
        <v>54</v>
      </c>
      <c r="E54" t="str">
        <f>"55447519"</f>
        <v>55447519</v>
      </c>
      <c r="F54" s="1">
        <v>45996</v>
      </c>
      <c r="G54" s="1">
        <v>46104</v>
      </c>
      <c r="H54">
        <v>140.16</v>
      </c>
      <c r="I54">
        <v>1.4</v>
      </c>
      <c r="J54">
        <v>138.76</v>
      </c>
    </row>
    <row r="55" spans="1:10" x14ac:dyDescent="0.25">
      <c r="A55">
        <v>288902</v>
      </c>
      <c r="C55">
        <v>255545</v>
      </c>
      <c r="D55" t="s">
        <v>55</v>
      </c>
      <c r="E55" t="str">
        <f>"55447520"</f>
        <v>55447520</v>
      </c>
      <c r="F55" s="1">
        <v>45996</v>
      </c>
      <c r="G55" s="1">
        <v>46104</v>
      </c>
      <c r="H55">
        <v>385.44</v>
      </c>
      <c r="I55">
        <v>3.85</v>
      </c>
      <c r="J55">
        <v>381.59</v>
      </c>
    </row>
    <row r="56" spans="1:10" x14ac:dyDescent="0.25">
      <c r="A56">
        <v>288902</v>
      </c>
      <c r="C56">
        <v>255545</v>
      </c>
      <c r="D56" t="s">
        <v>56</v>
      </c>
      <c r="E56" t="str">
        <f>"55447521"</f>
        <v>55447521</v>
      </c>
      <c r="F56" s="1">
        <v>45996</v>
      </c>
      <c r="G56" s="1">
        <v>46104</v>
      </c>
      <c r="H56">
        <v>245.28</v>
      </c>
      <c r="I56">
        <v>2.4500000000000002</v>
      </c>
      <c r="J56">
        <v>242.83</v>
      </c>
    </row>
    <row r="57" spans="1:10" x14ac:dyDescent="0.25">
      <c r="A57">
        <v>288902</v>
      </c>
      <c r="C57">
        <v>255545</v>
      </c>
      <c r="D57" t="s">
        <v>57</v>
      </c>
      <c r="E57" t="str">
        <f>"55447522"</f>
        <v>55447522</v>
      </c>
      <c r="F57" s="1">
        <v>45996</v>
      </c>
      <c r="G57" s="1">
        <v>46104</v>
      </c>
      <c r="H57">
        <v>1098.24</v>
      </c>
      <c r="I57">
        <v>10.98</v>
      </c>
      <c r="J57">
        <v>1087.26</v>
      </c>
    </row>
    <row r="58" spans="1:10" x14ac:dyDescent="0.25">
      <c r="A58">
        <v>288902</v>
      </c>
      <c r="C58">
        <v>255545</v>
      </c>
      <c r="D58" t="s">
        <v>58</v>
      </c>
      <c r="E58" t="str">
        <f>"55447959"</f>
        <v>55447959</v>
      </c>
      <c r="F58" s="1">
        <v>45996</v>
      </c>
      <c r="G58" s="1">
        <v>46104</v>
      </c>
      <c r="H58">
        <v>245.28</v>
      </c>
      <c r="I58">
        <v>2.4500000000000002</v>
      </c>
      <c r="J58">
        <v>242.83</v>
      </c>
    </row>
    <row r="59" spans="1:10" x14ac:dyDescent="0.25">
      <c r="A59">
        <v>288902</v>
      </c>
      <c r="C59">
        <v>255545</v>
      </c>
      <c r="D59" t="s">
        <v>59</v>
      </c>
      <c r="E59" t="str">
        <f>"55448091"</f>
        <v>55448091</v>
      </c>
      <c r="F59" s="1">
        <v>45996</v>
      </c>
      <c r="G59" s="1">
        <v>46104</v>
      </c>
      <c r="H59">
        <v>97.44</v>
      </c>
      <c r="I59">
        <v>0.97</v>
      </c>
      <c r="J59">
        <v>96.47</v>
      </c>
    </row>
    <row r="60" spans="1:10" x14ac:dyDescent="0.25">
      <c r="A60">
        <v>288902</v>
      </c>
      <c r="C60">
        <v>255545</v>
      </c>
      <c r="D60" t="s">
        <v>60</v>
      </c>
      <c r="E60" t="str">
        <f>"55556750"</f>
        <v>55556750</v>
      </c>
      <c r="F60" s="1">
        <v>46003</v>
      </c>
      <c r="G60" s="1">
        <v>46104</v>
      </c>
      <c r="H60">
        <v>111.36</v>
      </c>
      <c r="I60">
        <v>1.1100000000000001</v>
      </c>
      <c r="J60">
        <v>110.25</v>
      </c>
    </row>
    <row r="61" spans="1:10" x14ac:dyDescent="0.25">
      <c r="A61">
        <v>288902</v>
      </c>
      <c r="C61">
        <v>255545</v>
      </c>
      <c r="D61" t="s">
        <v>61</v>
      </c>
      <c r="E61" t="str">
        <f>"55556751"</f>
        <v>55556751</v>
      </c>
      <c r="F61" s="1">
        <v>46003</v>
      </c>
      <c r="G61" s="1">
        <v>46104</v>
      </c>
      <c r="H61">
        <v>105.12</v>
      </c>
      <c r="I61">
        <v>1.05</v>
      </c>
      <c r="J61">
        <v>104.07</v>
      </c>
    </row>
    <row r="62" spans="1:10" x14ac:dyDescent="0.25">
      <c r="A62">
        <v>288902</v>
      </c>
      <c r="C62">
        <v>255545</v>
      </c>
      <c r="D62" t="s">
        <v>62</v>
      </c>
      <c r="E62" t="str">
        <f>"55556752"</f>
        <v>55556752</v>
      </c>
      <c r="F62" s="1">
        <v>46003</v>
      </c>
      <c r="G62" s="1">
        <v>46104</v>
      </c>
      <c r="H62">
        <v>140.16</v>
      </c>
      <c r="I62">
        <v>1.4</v>
      </c>
      <c r="J62">
        <v>138.76</v>
      </c>
    </row>
    <row r="63" spans="1:10" x14ac:dyDescent="0.25">
      <c r="A63">
        <v>288902</v>
      </c>
      <c r="C63">
        <v>255545</v>
      </c>
      <c r="D63" t="s">
        <v>63</v>
      </c>
      <c r="E63" t="str">
        <f>"55556753"</f>
        <v>55556753</v>
      </c>
      <c r="F63" s="1">
        <v>46003</v>
      </c>
      <c r="G63" s="1">
        <v>46104</v>
      </c>
      <c r="H63">
        <v>55.68</v>
      </c>
      <c r="I63">
        <v>0.56000000000000005</v>
      </c>
      <c r="J63">
        <v>55.12</v>
      </c>
    </row>
    <row r="64" spans="1:10" x14ac:dyDescent="0.25">
      <c r="A64">
        <v>288902</v>
      </c>
      <c r="C64">
        <v>255545</v>
      </c>
      <c r="D64" t="s">
        <v>64</v>
      </c>
      <c r="E64" t="str">
        <f>"55556754"</f>
        <v>55556754</v>
      </c>
      <c r="F64" s="1">
        <v>46003</v>
      </c>
      <c r="G64" s="1">
        <v>46104</v>
      </c>
      <c r="H64">
        <v>105.12</v>
      </c>
      <c r="I64">
        <v>1.05</v>
      </c>
      <c r="J64">
        <v>104.07</v>
      </c>
    </row>
    <row r="65" spans="1:10" x14ac:dyDescent="0.25">
      <c r="A65">
        <v>288902</v>
      </c>
      <c r="C65">
        <v>255545</v>
      </c>
      <c r="D65" t="s">
        <v>65</v>
      </c>
      <c r="E65" t="str">
        <f>"55556755"</f>
        <v>55556755</v>
      </c>
      <c r="F65" s="1">
        <v>46003</v>
      </c>
      <c r="G65" s="1">
        <v>46104</v>
      </c>
      <c r="H65">
        <v>320.16000000000003</v>
      </c>
      <c r="I65">
        <v>3.2</v>
      </c>
      <c r="J65">
        <v>316.95999999999998</v>
      </c>
    </row>
    <row r="66" spans="1:10" x14ac:dyDescent="0.25">
      <c r="A66">
        <v>288902</v>
      </c>
      <c r="C66">
        <v>255545</v>
      </c>
      <c r="D66" t="s">
        <v>66</v>
      </c>
      <c r="E66" t="str">
        <f>"55658138"</f>
        <v>55658138</v>
      </c>
      <c r="F66" s="1">
        <v>46010</v>
      </c>
      <c r="G66" s="1">
        <v>46104</v>
      </c>
      <c r="H66">
        <v>245.28</v>
      </c>
      <c r="I66">
        <v>2.4500000000000002</v>
      </c>
      <c r="J66">
        <v>242.83</v>
      </c>
    </row>
    <row r="67" spans="1:10" x14ac:dyDescent="0.25">
      <c r="A67">
        <v>288902</v>
      </c>
      <c r="C67">
        <v>255545</v>
      </c>
      <c r="D67" t="s">
        <v>67</v>
      </c>
      <c r="E67" t="str">
        <f>"55658139"</f>
        <v>55658139</v>
      </c>
      <c r="F67" s="1">
        <v>46010</v>
      </c>
      <c r="G67" s="1">
        <v>46104</v>
      </c>
      <c r="H67">
        <v>111.36</v>
      </c>
      <c r="I67">
        <v>1.1100000000000001</v>
      </c>
      <c r="J67">
        <v>110.25</v>
      </c>
    </row>
    <row r="68" spans="1:10" x14ac:dyDescent="0.25">
      <c r="A68">
        <v>288902</v>
      </c>
      <c r="C68">
        <v>255545</v>
      </c>
      <c r="D68" t="s">
        <v>68</v>
      </c>
      <c r="E68" t="str">
        <f>"55658140"</f>
        <v>55658140</v>
      </c>
      <c r="F68" s="1">
        <v>46010</v>
      </c>
      <c r="G68" s="1">
        <v>46104</v>
      </c>
      <c r="H68">
        <v>700.8</v>
      </c>
      <c r="I68">
        <v>7.01</v>
      </c>
      <c r="J68">
        <v>693.79</v>
      </c>
    </row>
    <row r="69" spans="1:10" x14ac:dyDescent="0.25">
      <c r="A69">
        <v>288902</v>
      </c>
      <c r="C69">
        <v>255545</v>
      </c>
      <c r="D69" t="s">
        <v>69</v>
      </c>
      <c r="E69" t="str">
        <f>"55658141"</f>
        <v>55658141</v>
      </c>
      <c r="F69" s="1">
        <v>46010</v>
      </c>
      <c r="G69" s="1">
        <v>46104</v>
      </c>
      <c r="H69">
        <v>236.64</v>
      </c>
      <c r="I69">
        <v>2.37</v>
      </c>
      <c r="J69">
        <v>234.27</v>
      </c>
    </row>
    <row r="70" spans="1:10" x14ac:dyDescent="0.25">
      <c r="A70">
        <v>288902</v>
      </c>
      <c r="C70">
        <v>255545</v>
      </c>
      <c r="D70" t="s">
        <v>70</v>
      </c>
      <c r="E70" t="str">
        <f>"55658142"</f>
        <v>55658142</v>
      </c>
      <c r="F70" s="1">
        <v>46010</v>
      </c>
      <c r="G70" s="1">
        <v>46104</v>
      </c>
      <c r="H70">
        <v>97.44</v>
      </c>
      <c r="I70">
        <v>0.97</v>
      </c>
      <c r="J70">
        <v>96.47</v>
      </c>
    </row>
    <row r="71" spans="1:10" x14ac:dyDescent="0.25">
      <c r="A71">
        <v>288902</v>
      </c>
      <c r="C71">
        <v>255545</v>
      </c>
      <c r="D71" t="s">
        <v>71</v>
      </c>
      <c r="E71" t="str">
        <f>"55658143"</f>
        <v>55658143</v>
      </c>
      <c r="F71" s="1">
        <v>46010</v>
      </c>
      <c r="G71" s="1">
        <v>46104</v>
      </c>
      <c r="H71">
        <v>280.32</v>
      </c>
      <c r="I71">
        <v>2.8</v>
      </c>
      <c r="J71">
        <v>277.52</v>
      </c>
    </row>
    <row r="72" spans="1:10" x14ac:dyDescent="0.25">
      <c r="A72">
        <v>288902</v>
      </c>
      <c r="C72">
        <v>255545</v>
      </c>
      <c r="D72" t="s">
        <v>72</v>
      </c>
      <c r="E72" t="str">
        <f>"55658144"</f>
        <v>55658144</v>
      </c>
      <c r="F72" s="1">
        <v>46010</v>
      </c>
      <c r="G72" s="1">
        <v>46104</v>
      </c>
      <c r="H72">
        <v>455.52</v>
      </c>
      <c r="I72">
        <v>4.5599999999999996</v>
      </c>
      <c r="J72">
        <v>450.96</v>
      </c>
    </row>
    <row r="73" spans="1:10" x14ac:dyDescent="0.25">
      <c r="A73">
        <v>288902</v>
      </c>
      <c r="C73">
        <v>255545</v>
      </c>
      <c r="D73" t="s">
        <v>73</v>
      </c>
      <c r="E73" t="str">
        <f>"55658145"</f>
        <v>55658145</v>
      </c>
      <c r="F73" s="1">
        <v>46010</v>
      </c>
      <c r="G73" s="1">
        <v>46104</v>
      </c>
      <c r="H73">
        <v>385.44</v>
      </c>
      <c r="I73">
        <v>3.85</v>
      </c>
      <c r="J73">
        <v>381.59</v>
      </c>
    </row>
    <row r="74" spans="1:10" x14ac:dyDescent="0.25">
      <c r="A74">
        <v>288902</v>
      </c>
      <c r="C74">
        <v>255545</v>
      </c>
      <c r="D74" t="s">
        <v>74</v>
      </c>
      <c r="E74" t="str">
        <f>"55658146"</f>
        <v>55658146</v>
      </c>
      <c r="F74" s="1">
        <v>46010</v>
      </c>
      <c r="G74" s="1">
        <v>46104</v>
      </c>
      <c r="H74">
        <v>69.599999999999994</v>
      </c>
      <c r="I74">
        <v>0.7</v>
      </c>
      <c r="J74">
        <v>68.900000000000006</v>
      </c>
    </row>
    <row r="75" spans="1:10" x14ac:dyDescent="0.25">
      <c r="A75">
        <v>288902</v>
      </c>
      <c r="C75">
        <v>255545</v>
      </c>
      <c r="D75" t="s">
        <v>75</v>
      </c>
      <c r="E75" t="str">
        <f>"55658147"</f>
        <v>55658147</v>
      </c>
      <c r="F75" s="1">
        <v>46010</v>
      </c>
      <c r="G75" s="1">
        <v>46104</v>
      </c>
      <c r="H75">
        <v>97.44</v>
      </c>
      <c r="I75">
        <v>0.97</v>
      </c>
      <c r="J75">
        <v>96.47</v>
      </c>
    </row>
    <row r="76" spans="1:10" x14ac:dyDescent="0.25">
      <c r="A76">
        <v>288902</v>
      </c>
      <c r="C76">
        <v>255545</v>
      </c>
      <c r="D76" t="s">
        <v>76</v>
      </c>
      <c r="E76" t="str">
        <f>"55658148"</f>
        <v>55658148</v>
      </c>
      <c r="F76" s="1">
        <v>46010</v>
      </c>
      <c r="G76" s="1">
        <v>46104</v>
      </c>
      <c r="H76">
        <v>280.32</v>
      </c>
      <c r="I76">
        <v>2.8</v>
      </c>
      <c r="J76">
        <v>277.52</v>
      </c>
    </row>
    <row r="77" spans="1:10" x14ac:dyDescent="0.25">
      <c r="A77">
        <v>288902</v>
      </c>
      <c r="C77">
        <v>255545</v>
      </c>
      <c r="D77" t="s">
        <v>77</v>
      </c>
      <c r="E77" t="str">
        <f>"55658149"</f>
        <v>55658149</v>
      </c>
      <c r="F77" s="1">
        <v>46010</v>
      </c>
      <c r="G77" s="1">
        <v>46104</v>
      </c>
      <c r="H77">
        <v>69.599999999999994</v>
      </c>
      <c r="I77">
        <v>0.7</v>
      </c>
      <c r="J77">
        <v>68.900000000000006</v>
      </c>
    </row>
    <row r="78" spans="1:10" x14ac:dyDescent="0.25">
      <c r="A78">
        <v>288902</v>
      </c>
      <c r="C78">
        <v>255545</v>
      </c>
      <c r="D78" t="s">
        <v>78</v>
      </c>
      <c r="E78" t="str">
        <f>"55658150"</f>
        <v>55658150</v>
      </c>
      <c r="F78" s="1">
        <v>46010</v>
      </c>
      <c r="G78" s="1">
        <v>46104</v>
      </c>
      <c r="H78">
        <v>350.4</v>
      </c>
      <c r="I78">
        <v>3.5</v>
      </c>
      <c r="J78">
        <v>346.9</v>
      </c>
    </row>
    <row r="79" spans="1:10" x14ac:dyDescent="0.25">
      <c r="A79">
        <v>288902</v>
      </c>
      <c r="C79">
        <v>255545</v>
      </c>
      <c r="D79" t="s">
        <v>79</v>
      </c>
      <c r="E79" t="str">
        <f>"55658151"</f>
        <v>55658151</v>
      </c>
      <c r="F79" s="1">
        <v>46010</v>
      </c>
      <c r="G79" s="1">
        <v>46104</v>
      </c>
      <c r="H79">
        <v>350.4</v>
      </c>
      <c r="I79">
        <v>3.5</v>
      </c>
      <c r="J79">
        <v>346.9</v>
      </c>
    </row>
    <row r="80" spans="1:10" x14ac:dyDescent="0.25">
      <c r="A80">
        <v>288902</v>
      </c>
      <c r="C80">
        <v>255545</v>
      </c>
      <c r="D80" t="s">
        <v>80</v>
      </c>
      <c r="E80" t="str">
        <f>"55658152"</f>
        <v>55658152</v>
      </c>
      <c r="F80" s="1">
        <v>46010</v>
      </c>
      <c r="G80" s="1">
        <v>46104</v>
      </c>
      <c r="H80">
        <v>210.24</v>
      </c>
      <c r="I80">
        <v>2.1</v>
      </c>
      <c r="J80">
        <v>208.14</v>
      </c>
    </row>
    <row r="81" spans="1:10" x14ac:dyDescent="0.25">
      <c r="A81">
        <v>288902</v>
      </c>
      <c r="C81">
        <v>255545</v>
      </c>
      <c r="D81" t="s">
        <v>81</v>
      </c>
      <c r="E81" t="str">
        <f>"55658153"</f>
        <v>55658153</v>
      </c>
      <c r="F81" s="1">
        <v>46010</v>
      </c>
      <c r="G81" s="1">
        <v>46104</v>
      </c>
      <c r="H81">
        <v>167.04</v>
      </c>
      <c r="I81">
        <v>1.67</v>
      </c>
      <c r="J81">
        <v>165.37</v>
      </c>
    </row>
    <row r="82" spans="1:10" x14ac:dyDescent="0.25">
      <c r="A82">
        <v>288902</v>
      </c>
      <c r="C82">
        <v>255545</v>
      </c>
      <c r="D82" t="s">
        <v>82</v>
      </c>
      <c r="E82" t="str">
        <f>"55658154"</f>
        <v>55658154</v>
      </c>
      <c r="F82" s="1">
        <v>46010</v>
      </c>
      <c r="G82" s="1">
        <v>46104</v>
      </c>
      <c r="H82">
        <v>180.96</v>
      </c>
      <c r="I82">
        <v>1.81</v>
      </c>
      <c r="J82">
        <v>179.15</v>
      </c>
    </row>
    <row r="83" spans="1:10" x14ac:dyDescent="0.25">
      <c r="A83">
        <v>288902</v>
      </c>
      <c r="C83">
        <v>255545</v>
      </c>
      <c r="D83" t="s">
        <v>83</v>
      </c>
      <c r="E83" t="str">
        <f>"55658155"</f>
        <v>55658155</v>
      </c>
      <c r="F83" s="1">
        <v>46010</v>
      </c>
      <c r="G83" s="1">
        <v>46104</v>
      </c>
      <c r="H83">
        <v>630.72</v>
      </c>
      <c r="I83">
        <v>6.31</v>
      </c>
      <c r="J83">
        <v>624.41</v>
      </c>
    </row>
    <row r="84" spans="1:10" x14ac:dyDescent="0.25">
      <c r="A84">
        <v>288902</v>
      </c>
      <c r="C84">
        <v>255545</v>
      </c>
      <c r="D84" t="s">
        <v>84</v>
      </c>
      <c r="E84" t="str">
        <f>"55658157"</f>
        <v>55658157</v>
      </c>
      <c r="F84" s="1">
        <v>46010</v>
      </c>
      <c r="G84" s="1">
        <v>46104</v>
      </c>
      <c r="H84">
        <v>735.84</v>
      </c>
      <c r="I84">
        <v>7.36</v>
      </c>
      <c r="J84">
        <v>728.48</v>
      </c>
    </row>
    <row r="85" spans="1:10" x14ac:dyDescent="0.25">
      <c r="A85">
        <v>288902</v>
      </c>
      <c r="C85">
        <v>255545</v>
      </c>
      <c r="D85" t="s">
        <v>85</v>
      </c>
      <c r="E85" t="str">
        <f>"55658158"</f>
        <v>55658158</v>
      </c>
      <c r="F85" s="1">
        <v>46010</v>
      </c>
      <c r="G85" s="1">
        <v>46104</v>
      </c>
      <c r="H85">
        <v>350.4</v>
      </c>
      <c r="I85">
        <v>3.5</v>
      </c>
      <c r="J85">
        <v>346.9</v>
      </c>
    </row>
    <row r="86" spans="1:10" x14ac:dyDescent="0.25">
      <c r="A86">
        <v>288902</v>
      </c>
      <c r="C86">
        <v>255545</v>
      </c>
      <c r="D86" t="s">
        <v>86</v>
      </c>
      <c r="E86" t="str">
        <f>"55658159"</f>
        <v>55658159</v>
      </c>
      <c r="F86" s="1">
        <v>46010</v>
      </c>
      <c r="G86" s="1">
        <v>46104</v>
      </c>
      <c r="H86">
        <v>194.88</v>
      </c>
      <c r="I86">
        <v>1.95</v>
      </c>
      <c r="J86">
        <v>192.93</v>
      </c>
    </row>
    <row r="87" spans="1:10" x14ac:dyDescent="0.25">
      <c r="A87">
        <v>288902</v>
      </c>
      <c r="C87">
        <v>255545</v>
      </c>
      <c r="D87" t="s">
        <v>87</v>
      </c>
      <c r="E87" t="str">
        <f>"55658160"</f>
        <v>55658160</v>
      </c>
      <c r="F87" s="1">
        <v>46010</v>
      </c>
      <c r="G87" s="1">
        <v>46104</v>
      </c>
      <c r="H87">
        <v>385.44</v>
      </c>
      <c r="I87">
        <v>3.85</v>
      </c>
      <c r="J87">
        <v>381.59</v>
      </c>
    </row>
    <row r="88" spans="1:10" x14ac:dyDescent="0.25">
      <c r="A88">
        <v>288902</v>
      </c>
      <c r="C88">
        <v>255545</v>
      </c>
      <c r="D88" t="s">
        <v>88</v>
      </c>
      <c r="E88" t="str">
        <f>"55658161"</f>
        <v>55658161</v>
      </c>
      <c r="F88" s="1">
        <v>46010</v>
      </c>
      <c r="G88" s="1">
        <v>46104</v>
      </c>
      <c r="H88">
        <v>111.36</v>
      </c>
      <c r="I88">
        <v>1.1100000000000001</v>
      </c>
      <c r="J88">
        <v>110.25</v>
      </c>
    </row>
    <row r="89" spans="1:10" x14ac:dyDescent="0.25">
      <c r="A89">
        <v>288902</v>
      </c>
      <c r="C89">
        <v>255545</v>
      </c>
      <c r="D89" t="s">
        <v>89</v>
      </c>
      <c r="E89" t="str">
        <f>"55658162"</f>
        <v>55658162</v>
      </c>
      <c r="F89" s="1">
        <v>46010</v>
      </c>
      <c r="G89" s="1">
        <v>46104</v>
      </c>
      <c r="H89">
        <v>76.8</v>
      </c>
      <c r="I89">
        <v>0.77</v>
      </c>
      <c r="J89">
        <v>76.03</v>
      </c>
    </row>
    <row r="90" spans="1:10" x14ac:dyDescent="0.25">
      <c r="A90">
        <v>288902</v>
      </c>
      <c r="C90">
        <v>255545</v>
      </c>
      <c r="D90" t="s">
        <v>90</v>
      </c>
      <c r="E90" t="str">
        <f>"55658163"</f>
        <v>55658163</v>
      </c>
      <c r="F90" s="1">
        <v>46010</v>
      </c>
      <c r="G90" s="1">
        <v>46104</v>
      </c>
      <c r="H90">
        <v>315.36</v>
      </c>
      <c r="I90">
        <v>3.15</v>
      </c>
      <c r="J90">
        <v>312.20999999999998</v>
      </c>
    </row>
    <row r="91" spans="1:10" x14ac:dyDescent="0.25">
      <c r="A91">
        <v>288902</v>
      </c>
      <c r="C91">
        <v>255545</v>
      </c>
      <c r="D91" t="s">
        <v>91</v>
      </c>
      <c r="E91" t="str">
        <f>"55658164"</f>
        <v>55658164</v>
      </c>
      <c r="F91" s="1">
        <v>46010</v>
      </c>
      <c r="G91" s="1">
        <v>46104</v>
      </c>
      <c r="H91">
        <v>770.88</v>
      </c>
      <c r="I91">
        <v>7.71</v>
      </c>
      <c r="J91">
        <v>763.17</v>
      </c>
    </row>
    <row r="92" spans="1:10" x14ac:dyDescent="0.25">
      <c r="A92">
        <v>288902</v>
      </c>
      <c r="C92">
        <v>255545</v>
      </c>
      <c r="D92" t="s">
        <v>92</v>
      </c>
      <c r="E92" t="str">
        <f>"55658165"</f>
        <v>55658165</v>
      </c>
      <c r="F92" s="1">
        <v>46010</v>
      </c>
      <c r="G92" s="1">
        <v>46104</v>
      </c>
      <c r="H92">
        <v>385.44</v>
      </c>
      <c r="I92">
        <v>3.85</v>
      </c>
      <c r="J92">
        <v>381.59</v>
      </c>
    </row>
    <row r="93" spans="1:10" x14ac:dyDescent="0.25">
      <c r="A93">
        <v>288902</v>
      </c>
      <c r="C93">
        <v>255545</v>
      </c>
      <c r="D93" t="s">
        <v>93</v>
      </c>
      <c r="E93" t="str">
        <f>"55658166"</f>
        <v>55658166</v>
      </c>
      <c r="F93" s="1">
        <v>46010</v>
      </c>
      <c r="G93" s="1">
        <v>46104</v>
      </c>
      <c r="H93">
        <v>306.24</v>
      </c>
      <c r="I93">
        <v>3.06</v>
      </c>
      <c r="J93">
        <v>303.18</v>
      </c>
    </row>
    <row r="94" spans="1:10" x14ac:dyDescent="0.25">
      <c r="A94">
        <v>288902</v>
      </c>
      <c r="C94">
        <v>255545</v>
      </c>
      <c r="D94" t="s">
        <v>94</v>
      </c>
      <c r="E94" t="str">
        <f>"55658167"</f>
        <v>55658167</v>
      </c>
      <c r="F94" s="1">
        <v>46010</v>
      </c>
      <c r="G94" s="1">
        <v>46104</v>
      </c>
      <c r="H94">
        <v>210.24</v>
      </c>
      <c r="I94">
        <v>2.1</v>
      </c>
      <c r="J94">
        <v>208.14</v>
      </c>
    </row>
    <row r="95" spans="1:10" x14ac:dyDescent="0.25">
      <c r="A95">
        <v>288902</v>
      </c>
      <c r="C95">
        <v>255545</v>
      </c>
      <c r="D95" t="s">
        <v>95</v>
      </c>
      <c r="E95" t="str">
        <f>"55658168"</f>
        <v>55658168</v>
      </c>
      <c r="F95" s="1">
        <v>46010</v>
      </c>
      <c r="G95" s="1">
        <v>46104</v>
      </c>
      <c r="H95">
        <v>83.52</v>
      </c>
      <c r="I95">
        <v>0.84</v>
      </c>
      <c r="J95">
        <v>82.68</v>
      </c>
    </row>
    <row r="96" spans="1:10" x14ac:dyDescent="0.25">
      <c r="A96">
        <v>288902</v>
      </c>
      <c r="C96">
        <v>255545</v>
      </c>
      <c r="D96" t="s">
        <v>96</v>
      </c>
      <c r="E96" t="str">
        <f>"55658169"</f>
        <v>55658169</v>
      </c>
      <c r="F96" s="1">
        <v>46010</v>
      </c>
      <c r="G96" s="1">
        <v>46104</v>
      </c>
      <c r="H96">
        <v>350.4</v>
      </c>
      <c r="I96">
        <v>3.5</v>
      </c>
      <c r="J96">
        <v>346.9</v>
      </c>
    </row>
    <row r="97" spans="1:10" x14ac:dyDescent="0.25">
      <c r="A97">
        <v>288902</v>
      </c>
      <c r="C97">
        <v>255545</v>
      </c>
      <c r="D97" t="s">
        <v>97</v>
      </c>
      <c r="E97" t="str">
        <f>"55658170"</f>
        <v>55658170</v>
      </c>
      <c r="F97" s="1">
        <v>46010</v>
      </c>
      <c r="G97" s="1">
        <v>46104</v>
      </c>
      <c r="H97">
        <v>236.64</v>
      </c>
      <c r="I97">
        <v>2.37</v>
      </c>
      <c r="J97">
        <v>234.27</v>
      </c>
    </row>
    <row r="98" spans="1:10" x14ac:dyDescent="0.25">
      <c r="A98">
        <v>288902</v>
      </c>
      <c r="C98">
        <v>255545</v>
      </c>
      <c r="D98" t="s">
        <v>98</v>
      </c>
      <c r="E98" t="str">
        <f>"55658171"</f>
        <v>55658171</v>
      </c>
      <c r="F98" s="1">
        <v>46010</v>
      </c>
      <c r="G98" s="1">
        <v>46104</v>
      </c>
      <c r="H98">
        <v>280.32</v>
      </c>
      <c r="I98">
        <v>2.8</v>
      </c>
      <c r="J98">
        <v>277.52</v>
      </c>
    </row>
    <row r="99" spans="1:10" x14ac:dyDescent="0.25">
      <c r="A99">
        <v>288902</v>
      </c>
      <c r="C99">
        <v>255545</v>
      </c>
      <c r="D99" t="s">
        <v>99</v>
      </c>
      <c r="E99" t="str">
        <f>"55658172"</f>
        <v>55658172</v>
      </c>
      <c r="F99" s="1">
        <v>46010</v>
      </c>
      <c r="G99" s="1">
        <v>46104</v>
      </c>
      <c r="H99">
        <v>208.8</v>
      </c>
      <c r="I99">
        <v>2.09</v>
      </c>
      <c r="J99">
        <v>206.71</v>
      </c>
    </row>
    <row r="100" spans="1:10" x14ac:dyDescent="0.25">
      <c r="A100">
        <v>288902</v>
      </c>
      <c r="C100">
        <v>255545</v>
      </c>
      <c r="D100" t="s">
        <v>100</v>
      </c>
      <c r="E100" t="str">
        <f>"55660161"</f>
        <v>55660161</v>
      </c>
      <c r="F100" s="1">
        <v>46010</v>
      </c>
      <c r="G100" s="1">
        <v>46104</v>
      </c>
      <c r="H100">
        <v>55.68</v>
      </c>
      <c r="I100">
        <v>0.56000000000000005</v>
      </c>
      <c r="J100">
        <v>55.12</v>
      </c>
    </row>
    <row r="101" spans="1:10" x14ac:dyDescent="0.25">
      <c r="A101">
        <v>288902</v>
      </c>
      <c r="C101">
        <v>255545</v>
      </c>
      <c r="D101" t="s">
        <v>101</v>
      </c>
      <c r="E101" t="str">
        <f>"55660620"</f>
        <v>55660620</v>
      </c>
      <c r="F101" s="1">
        <v>46010</v>
      </c>
      <c r="G101" s="1">
        <v>46104</v>
      </c>
      <c r="H101">
        <v>245.28</v>
      </c>
      <c r="I101">
        <v>2.4500000000000002</v>
      </c>
      <c r="J101">
        <v>242.83</v>
      </c>
    </row>
    <row r="102" spans="1:10" x14ac:dyDescent="0.25">
      <c r="A102">
        <v>288902</v>
      </c>
      <c r="C102">
        <v>255545</v>
      </c>
      <c r="D102" t="s">
        <v>102</v>
      </c>
      <c r="E102" t="str">
        <f>"55660621"</f>
        <v>55660621</v>
      </c>
      <c r="F102" s="1">
        <v>46010</v>
      </c>
      <c r="G102" s="1">
        <v>46104</v>
      </c>
      <c r="H102">
        <v>315.36</v>
      </c>
      <c r="I102">
        <v>3.15</v>
      </c>
      <c r="J102">
        <v>312.20999999999998</v>
      </c>
    </row>
    <row r="103" spans="1:10" x14ac:dyDescent="0.25">
      <c r="A103">
        <v>288902</v>
      </c>
      <c r="C103">
        <v>255545</v>
      </c>
      <c r="D103" t="s">
        <v>103</v>
      </c>
      <c r="E103" t="str">
        <f>"F251118975138R1"</f>
        <v>F251118975138R1</v>
      </c>
      <c r="F103" s="1">
        <v>46087</v>
      </c>
      <c r="G103" s="1">
        <v>46104</v>
      </c>
      <c r="H103">
        <v>350</v>
      </c>
      <c r="I103">
        <v>0</v>
      </c>
      <c r="J103">
        <v>350</v>
      </c>
    </row>
    <row r="104" spans="1:10" x14ac:dyDescent="0.25">
      <c r="A104">
        <v>288902</v>
      </c>
      <c r="C104">
        <v>255545</v>
      </c>
      <c r="D104" t="s">
        <v>104</v>
      </c>
      <c r="E104" t="str">
        <f>"F251119976934R1"</f>
        <v>F251119976934R1</v>
      </c>
      <c r="F104" s="1">
        <v>46087</v>
      </c>
      <c r="G104" s="1">
        <v>46104</v>
      </c>
      <c r="H104">
        <v>350</v>
      </c>
      <c r="I104">
        <v>0</v>
      </c>
      <c r="J104">
        <v>350</v>
      </c>
    </row>
    <row r="105" spans="1:10" x14ac:dyDescent="0.25">
      <c r="A105">
        <v>288902</v>
      </c>
      <c r="C105">
        <v>255545</v>
      </c>
      <c r="D105" t="s">
        <v>105</v>
      </c>
      <c r="E105" t="str">
        <f>"F251119976979R1"</f>
        <v>F251119976979R1</v>
      </c>
      <c r="F105" s="1">
        <v>46087</v>
      </c>
      <c r="G105" s="1">
        <v>46104</v>
      </c>
      <c r="H105">
        <v>350</v>
      </c>
      <c r="I105">
        <v>0</v>
      </c>
      <c r="J105">
        <v>350</v>
      </c>
    </row>
    <row r="106" spans="1:10" x14ac:dyDescent="0.25">
      <c r="A106">
        <v>288902</v>
      </c>
      <c r="C106">
        <v>255545</v>
      </c>
      <c r="D106" t="s">
        <v>106</v>
      </c>
      <c r="E106" t="str">
        <f>"F251120978839R1"</f>
        <v>F251120978839R1</v>
      </c>
      <c r="F106" s="1">
        <v>46087</v>
      </c>
      <c r="G106" s="1">
        <v>46104</v>
      </c>
      <c r="H106">
        <v>350</v>
      </c>
      <c r="I106">
        <v>0</v>
      </c>
      <c r="J106">
        <v>350</v>
      </c>
    </row>
    <row r="107" spans="1:10" x14ac:dyDescent="0.25">
      <c r="A107">
        <v>288902</v>
      </c>
      <c r="C107">
        <v>255545</v>
      </c>
      <c r="D107" t="s">
        <v>107</v>
      </c>
      <c r="E107" t="str">
        <f>"F251120978842R1"</f>
        <v>F251120978842R1</v>
      </c>
      <c r="F107" s="1">
        <v>46092</v>
      </c>
      <c r="G107" s="1">
        <v>46104</v>
      </c>
      <c r="H107">
        <v>350</v>
      </c>
      <c r="I107">
        <v>0</v>
      </c>
      <c r="J107">
        <v>350</v>
      </c>
    </row>
    <row r="108" spans="1:10" x14ac:dyDescent="0.25">
      <c r="A108">
        <v>288902</v>
      </c>
      <c r="C108">
        <v>255545</v>
      </c>
      <c r="D108" t="s">
        <v>108</v>
      </c>
      <c r="E108" t="str">
        <f>"F251120978845R1"</f>
        <v>F251120978845R1</v>
      </c>
      <c r="F108" s="1">
        <v>46092</v>
      </c>
      <c r="G108" s="1">
        <v>46104</v>
      </c>
      <c r="H108">
        <v>350</v>
      </c>
      <c r="I108">
        <v>0</v>
      </c>
      <c r="J108">
        <v>350</v>
      </c>
    </row>
    <row r="109" spans="1:10" x14ac:dyDescent="0.25">
      <c r="A109">
        <v>288902</v>
      </c>
      <c r="C109">
        <v>255545</v>
      </c>
      <c r="D109" t="s">
        <v>109</v>
      </c>
      <c r="E109" t="str">
        <f>"F251120978848R1"</f>
        <v>F251120978848R1</v>
      </c>
      <c r="F109" s="1">
        <v>46092</v>
      </c>
      <c r="G109" s="1">
        <v>46104</v>
      </c>
      <c r="H109">
        <v>350</v>
      </c>
      <c r="I109">
        <v>0</v>
      </c>
      <c r="J109">
        <v>350</v>
      </c>
    </row>
    <row r="110" spans="1:10" x14ac:dyDescent="0.25">
      <c r="A110">
        <v>288902</v>
      </c>
      <c r="C110">
        <v>255545</v>
      </c>
      <c r="D110" t="s">
        <v>110</v>
      </c>
      <c r="E110" t="str">
        <f>"F251120978851R1"</f>
        <v>F251120978851R1</v>
      </c>
      <c r="F110" s="1">
        <v>46092</v>
      </c>
      <c r="G110" s="1">
        <v>46104</v>
      </c>
      <c r="H110">
        <v>350</v>
      </c>
      <c r="I110">
        <v>0</v>
      </c>
      <c r="J110">
        <v>350</v>
      </c>
    </row>
    <row r="111" spans="1:10" x14ac:dyDescent="0.25">
      <c r="A111">
        <v>288902</v>
      </c>
      <c r="C111">
        <v>255545</v>
      </c>
      <c r="D111" t="s">
        <v>111</v>
      </c>
      <c r="E111" t="str">
        <f>"F251120978854R1"</f>
        <v>F251120978854R1</v>
      </c>
      <c r="F111" s="1">
        <v>46092</v>
      </c>
      <c r="G111" s="1">
        <v>46104</v>
      </c>
      <c r="H111">
        <v>350</v>
      </c>
      <c r="I111">
        <v>0</v>
      </c>
      <c r="J111">
        <v>350</v>
      </c>
    </row>
    <row r="112" spans="1:10" x14ac:dyDescent="0.25">
      <c r="A112">
        <v>288902</v>
      </c>
      <c r="C112">
        <v>255545</v>
      </c>
      <c r="D112" t="s">
        <v>112</v>
      </c>
      <c r="E112" t="str">
        <f>"F251121979838R1"</f>
        <v>F251121979838R1</v>
      </c>
      <c r="F112" s="1">
        <v>46092</v>
      </c>
      <c r="G112" s="1">
        <v>46104</v>
      </c>
      <c r="H112">
        <v>350</v>
      </c>
      <c r="I112">
        <v>0</v>
      </c>
      <c r="J112">
        <v>350</v>
      </c>
    </row>
    <row r="113" spans="1:10" x14ac:dyDescent="0.25">
      <c r="A113">
        <v>288902</v>
      </c>
      <c r="C113">
        <v>255545</v>
      </c>
      <c r="D113" t="s">
        <v>113</v>
      </c>
      <c r="E113" t="str">
        <f>"F251121979841R1"</f>
        <v>F251121979841R1</v>
      </c>
      <c r="F113" s="1">
        <v>46092</v>
      </c>
      <c r="G113" s="1">
        <v>46104</v>
      </c>
      <c r="H113">
        <v>350</v>
      </c>
      <c r="I113">
        <v>0</v>
      </c>
      <c r="J113">
        <v>350</v>
      </c>
    </row>
    <row r="114" spans="1:10" x14ac:dyDescent="0.25">
      <c r="A114">
        <v>288902</v>
      </c>
      <c r="C114">
        <v>255545</v>
      </c>
      <c r="D114" t="s">
        <v>114</v>
      </c>
      <c r="E114" t="str">
        <f>"F251121979844R1"</f>
        <v>F251121979844R1</v>
      </c>
      <c r="F114" s="1">
        <v>46092</v>
      </c>
      <c r="G114" s="1">
        <v>46104</v>
      </c>
      <c r="H114">
        <v>350</v>
      </c>
      <c r="I114">
        <v>0</v>
      </c>
      <c r="J114">
        <v>350</v>
      </c>
    </row>
    <row r="115" spans="1:10" x14ac:dyDescent="0.25">
      <c r="A115">
        <v>288902</v>
      </c>
      <c r="C115">
        <v>255545</v>
      </c>
      <c r="D115" t="s">
        <v>115</v>
      </c>
      <c r="E115" t="str">
        <f>"F251124982782R1"</f>
        <v>F251124982782R1</v>
      </c>
      <c r="F115" s="1">
        <v>46101</v>
      </c>
      <c r="G115" s="1">
        <v>46104</v>
      </c>
      <c r="H115">
        <v>350</v>
      </c>
      <c r="I115">
        <v>0</v>
      </c>
      <c r="J115">
        <v>350</v>
      </c>
    </row>
    <row r="116" spans="1:10" x14ac:dyDescent="0.25">
      <c r="A116">
        <v>288902</v>
      </c>
      <c r="C116">
        <v>255545</v>
      </c>
      <c r="D116" t="s">
        <v>116</v>
      </c>
      <c r="E116" t="str">
        <f>"F251124982785R1"</f>
        <v>F251124982785R1</v>
      </c>
      <c r="F116" s="1">
        <v>46101</v>
      </c>
      <c r="G116" s="1">
        <v>46104</v>
      </c>
      <c r="H116">
        <v>350</v>
      </c>
      <c r="I116">
        <v>0</v>
      </c>
      <c r="J116">
        <v>350</v>
      </c>
    </row>
    <row r="117" spans="1:10" x14ac:dyDescent="0.25">
      <c r="A117">
        <v>288902</v>
      </c>
      <c r="C117">
        <v>255545</v>
      </c>
      <c r="D117" t="s">
        <v>117</v>
      </c>
      <c r="E117" t="str">
        <f>"F251125982962R1"</f>
        <v>F251125982962R1</v>
      </c>
      <c r="F117" s="1">
        <v>46101</v>
      </c>
      <c r="G117" s="1">
        <v>46104</v>
      </c>
      <c r="H117">
        <v>350</v>
      </c>
      <c r="I117">
        <v>0</v>
      </c>
      <c r="J117">
        <v>350</v>
      </c>
    </row>
    <row r="118" spans="1:10" x14ac:dyDescent="0.25">
      <c r="A118">
        <v>288902</v>
      </c>
      <c r="C118">
        <v>255545</v>
      </c>
      <c r="D118" t="s">
        <v>118</v>
      </c>
      <c r="E118" t="str">
        <f>"F251125982965R1"</f>
        <v>F251125982965R1</v>
      </c>
      <c r="F118" s="1">
        <v>46101</v>
      </c>
      <c r="G118" s="1">
        <v>46104</v>
      </c>
      <c r="H118">
        <v>350</v>
      </c>
      <c r="I118">
        <v>0</v>
      </c>
      <c r="J118">
        <v>350</v>
      </c>
    </row>
    <row r="119" spans="1:10" x14ac:dyDescent="0.25">
      <c r="A119">
        <v>288902</v>
      </c>
      <c r="C119">
        <v>255545</v>
      </c>
      <c r="D119" t="s">
        <v>119</v>
      </c>
      <c r="E119" t="str">
        <f>"F251125982968R1"</f>
        <v>F251125982968R1</v>
      </c>
      <c r="F119" s="1">
        <v>46101</v>
      </c>
      <c r="G119" s="1">
        <v>46104</v>
      </c>
      <c r="H119">
        <v>350</v>
      </c>
      <c r="I119">
        <v>0</v>
      </c>
      <c r="J119">
        <v>350</v>
      </c>
    </row>
    <row r="120" spans="1:10" x14ac:dyDescent="0.25">
      <c r="A120">
        <v>288902</v>
      </c>
      <c r="C120">
        <v>255545</v>
      </c>
      <c r="D120" t="s">
        <v>120</v>
      </c>
      <c r="E120" t="str">
        <f>"F251126984595R1"</f>
        <v>F251126984595R1</v>
      </c>
      <c r="F120" s="1">
        <v>46101</v>
      </c>
      <c r="G120" s="1">
        <v>46104</v>
      </c>
      <c r="H120">
        <v>350</v>
      </c>
      <c r="I120">
        <v>0</v>
      </c>
      <c r="J120">
        <v>350</v>
      </c>
    </row>
    <row r="121" spans="1:10" x14ac:dyDescent="0.25">
      <c r="A121">
        <v>288902</v>
      </c>
      <c r="C121">
        <v>255545</v>
      </c>
      <c r="D121" t="s">
        <v>121</v>
      </c>
      <c r="E121" t="str">
        <f>"F251126984598R1"</f>
        <v>F251126984598R1</v>
      </c>
      <c r="F121" s="1">
        <v>46101</v>
      </c>
      <c r="G121" s="1">
        <v>46104</v>
      </c>
      <c r="H121">
        <v>350</v>
      </c>
      <c r="I121">
        <v>0</v>
      </c>
      <c r="J121">
        <v>350</v>
      </c>
    </row>
    <row r="122" spans="1:10" x14ac:dyDescent="0.25">
      <c r="A122">
        <v>288902</v>
      </c>
      <c r="C122">
        <v>255545</v>
      </c>
      <c r="D122" t="s">
        <v>122</v>
      </c>
      <c r="E122" t="str">
        <f>"F251127986451R1"</f>
        <v>F251127986451R1</v>
      </c>
      <c r="F122" s="1">
        <v>46101</v>
      </c>
      <c r="G122" s="1">
        <v>46104</v>
      </c>
      <c r="H122">
        <v>350</v>
      </c>
      <c r="I122">
        <v>0</v>
      </c>
      <c r="J122">
        <v>350</v>
      </c>
    </row>
    <row r="123" spans="1:10" x14ac:dyDescent="0.25">
      <c r="A123">
        <v>288902</v>
      </c>
      <c r="C123">
        <v>255545</v>
      </c>
      <c r="D123" t="s">
        <v>123</v>
      </c>
      <c r="E123" t="str">
        <f>"F251127986454R1"</f>
        <v>F251127986454R1</v>
      </c>
      <c r="F123" s="1">
        <v>46101</v>
      </c>
      <c r="G123" s="1">
        <v>46104</v>
      </c>
      <c r="H123">
        <v>350</v>
      </c>
      <c r="I123">
        <v>0</v>
      </c>
      <c r="J123">
        <v>350</v>
      </c>
    </row>
    <row r="124" spans="1:10" x14ac:dyDescent="0.25">
      <c r="A124">
        <v>288902</v>
      </c>
      <c r="C124">
        <v>255545</v>
      </c>
      <c r="D124" t="s">
        <v>124</v>
      </c>
      <c r="E124" t="str">
        <f>"F251127986457R1"</f>
        <v>F251127986457R1</v>
      </c>
      <c r="F124" s="1">
        <v>46101</v>
      </c>
      <c r="G124" s="1">
        <v>46104</v>
      </c>
      <c r="H124">
        <v>350</v>
      </c>
      <c r="I124">
        <v>0</v>
      </c>
      <c r="J124">
        <v>350</v>
      </c>
    </row>
    <row r="125" spans="1:10" x14ac:dyDescent="0.25">
      <c r="A125">
        <v>288902</v>
      </c>
      <c r="C125">
        <v>255545</v>
      </c>
      <c r="D125" t="s">
        <v>125</v>
      </c>
      <c r="E125" t="str">
        <f>"F251127986460R1"</f>
        <v>F251127986460R1</v>
      </c>
      <c r="F125" s="1">
        <v>46101</v>
      </c>
      <c r="G125" s="1">
        <v>46104</v>
      </c>
      <c r="H125">
        <v>350</v>
      </c>
      <c r="I125">
        <v>0</v>
      </c>
      <c r="J125">
        <v>350</v>
      </c>
    </row>
    <row r="126" spans="1:10" x14ac:dyDescent="0.25">
      <c r="A126">
        <v>288902</v>
      </c>
      <c r="C126">
        <v>255545</v>
      </c>
      <c r="D126" t="s">
        <v>126</v>
      </c>
      <c r="E126" t="str">
        <f>"F251127986463R1"</f>
        <v>F251127986463R1</v>
      </c>
      <c r="F126" s="1">
        <v>46101</v>
      </c>
      <c r="G126" s="1">
        <v>46104</v>
      </c>
      <c r="H126">
        <v>350</v>
      </c>
      <c r="I126">
        <v>0</v>
      </c>
      <c r="J126">
        <v>350</v>
      </c>
    </row>
    <row r="127" spans="1:10" x14ac:dyDescent="0.25">
      <c r="A127">
        <v>288902</v>
      </c>
      <c r="C127">
        <v>255545</v>
      </c>
      <c r="D127" t="s">
        <v>127</v>
      </c>
      <c r="E127" t="str">
        <f>"F251127986466R1"</f>
        <v>F251127986466R1</v>
      </c>
      <c r="F127" s="1">
        <v>46101</v>
      </c>
      <c r="G127" s="1">
        <v>46104</v>
      </c>
      <c r="H127">
        <v>350</v>
      </c>
      <c r="I127">
        <v>0</v>
      </c>
      <c r="J127">
        <v>350</v>
      </c>
    </row>
    <row r="128" spans="1:10" x14ac:dyDescent="0.25">
      <c r="A128">
        <v>288902</v>
      </c>
      <c r="C128">
        <v>255545</v>
      </c>
      <c r="D128" t="s">
        <v>128</v>
      </c>
      <c r="E128" t="str">
        <f>"F251128989179R1"</f>
        <v>F251128989179R1</v>
      </c>
      <c r="F128" s="1">
        <v>46101</v>
      </c>
      <c r="G128" s="1">
        <v>46104</v>
      </c>
      <c r="H128">
        <v>350</v>
      </c>
      <c r="I128">
        <v>0</v>
      </c>
      <c r="J128">
        <v>350</v>
      </c>
    </row>
    <row r="129" spans="1:10" x14ac:dyDescent="0.25">
      <c r="A129">
        <v>288902</v>
      </c>
      <c r="C129">
        <v>255545</v>
      </c>
      <c r="D129" t="s">
        <v>129</v>
      </c>
      <c r="E129" t="str">
        <f>"F251128989182R1"</f>
        <v>F251128989182R1</v>
      </c>
      <c r="F129" s="1">
        <v>46101</v>
      </c>
      <c r="G129" s="1">
        <v>46104</v>
      </c>
      <c r="H129">
        <v>350</v>
      </c>
      <c r="I129">
        <v>0</v>
      </c>
      <c r="J129"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1"/>
  <sheetViews>
    <sheetView tabSelected="1" workbookViewId="0">
      <selection activeCell="Q45" sqref="Q45"/>
    </sheetView>
  </sheetViews>
  <sheetFormatPr defaultRowHeight="15" x14ac:dyDescent="0.25"/>
  <cols>
    <col min="1" max="1" width="15.42578125" style="2" bestFit="1" customWidth="1"/>
    <col min="2" max="2" width="9.28515625" style="2" bestFit="1" customWidth="1"/>
    <col min="3" max="3" width="14.5703125" style="2" bestFit="1" customWidth="1"/>
    <col min="4" max="4" width="11.7109375" style="2" bestFit="1" customWidth="1"/>
    <col min="5" max="5" width="24" style="2" bestFit="1" customWidth="1"/>
    <col min="6" max="6" width="12.42578125" style="2" bestFit="1" customWidth="1"/>
    <col min="7" max="7" width="11.28515625" style="2" bestFit="1" customWidth="1"/>
    <col min="8" max="8" width="14" style="2" bestFit="1" customWidth="1"/>
    <col min="9" max="9" width="9.140625" style="2"/>
    <col min="10" max="10" width="12.28515625" style="2" bestFit="1" customWidth="1"/>
    <col min="11" max="11" width="20" style="2" bestFit="1" customWidth="1"/>
    <col min="12" max="12" width="11.28515625" style="6" bestFit="1" customWidth="1"/>
    <col min="13" max="16384" width="9.140625" style="2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3" x14ac:dyDescent="0.25">
      <c r="A2" s="2">
        <v>288902</v>
      </c>
      <c r="C2" s="2">
        <v>255545</v>
      </c>
      <c r="D2" s="2" t="s">
        <v>14</v>
      </c>
      <c r="E2" s="2" t="str">
        <f>"55125410"</f>
        <v>55125410</v>
      </c>
      <c r="F2" s="3">
        <v>45982</v>
      </c>
      <c r="G2" s="3">
        <v>46104</v>
      </c>
      <c r="H2" s="2">
        <v>0.01</v>
      </c>
      <c r="I2" s="2">
        <v>0</v>
      </c>
      <c r="J2" s="2">
        <v>0.01</v>
      </c>
      <c r="K2" s="2" t="s">
        <v>15</v>
      </c>
    </row>
    <row r="3" spans="1:13" x14ac:dyDescent="0.25">
      <c r="A3" s="2">
        <v>288902</v>
      </c>
      <c r="C3" s="2">
        <v>255545</v>
      </c>
      <c r="D3" s="2" t="s">
        <v>16</v>
      </c>
      <c r="E3" s="2" t="str">
        <f>"55125444"</f>
        <v>55125444</v>
      </c>
      <c r="F3" s="3">
        <v>45982</v>
      </c>
      <c r="G3" s="3">
        <v>46104</v>
      </c>
      <c r="H3" s="2">
        <v>0.01</v>
      </c>
      <c r="I3" s="2">
        <v>0</v>
      </c>
      <c r="J3" s="2">
        <v>0.01</v>
      </c>
      <c r="K3" s="2" t="s">
        <v>15</v>
      </c>
    </row>
    <row r="4" spans="1:13" x14ac:dyDescent="0.25">
      <c r="A4" s="2">
        <v>288902</v>
      </c>
      <c r="C4" s="2">
        <v>255545</v>
      </c>
      <c r="D4" s="2" t="s">
        <v>17</v>
      </c>
      <c r="E4" s="2" t="str">
        <f>"55125451"</f>
        <v>55125451</v>
      </c>
      <c r="F4" s="3">
        <v>45982</v>
      </c>
      <c r="G4" s="3">
        <v>46104</v>
      </c>
      <c r="H4" s="2">
        <v>0.01</v>
      </c>
      <c r="I4" s="2">
        <v>0</v>
      </c>
      <c r="J4" s="2">
        <v>0.01</v>
      </c>
      <c r="K4" s="2" t="s">
        <v>15</v>
      </c>
    </row>
    <row r="5" spans="1:13" ht="15.75" thickBot="1" x14ac:dyDescent="0.3">
      <c r="A5" s="4">
        <v>288902</v>
      </c>
      <c r="B5" s="4"/>
      <c r="C5" s="4">
        <v>255545</v>
      </c>
      <c r="D5" s="4" t="s">
        <v>18</v>
      </c>
      <c r="E5" s="4" t="str">
        <f>"55126622"</f>
        <v>55126622</v>
      </c>
      <c r="F5" s="5">
        <v>45982</v>
      </c>
      <c r="G5" s="5">
        <v>46104</v>
      </c>
      <c r="H5" s="4">
        <v>0.01</v>
      </c>
      <c r="I5" s="4">
        <v>0</v>
      </c>
      <c r="J5" s="4">
        <v>0.01</v>
      </c>
      <c r="K5" s="4" t="s">
        <v>15</v>
      </c>
      <c r="L5" s="7">
        <f>SUM(J2:J5)</f>
        <v>0.04</v>
      </c>
      <c r="M5" s="2" t="s">
        <v>130</v>
      </c>
    </row>
    <row r="6" spans="1:13" ht="16.5" thickTop="1" thickBot="1" x14ac:dyDescent="0.3">
      <c r="A6" s="4">
        <v>288902</v>
      </c>
      <c r="B6" s="4"/>
      <c r="C6" s="4">
        <v>255545</v>
      </c>
      <c r="D6" s="4" t="s">
        <v>11</v>
      </c>
      <c r="E6" s="4" t="str">
        <f>"25DGPQTY3201"</f>
        <v>25DGPQTY3201</v>
      </c>
      <c r="F6" s="5">
        <v>46064</v>
      </c>
      <c r="G6" s="5">
        <v>46104</v>
      </c>
      <c r="H6" s="4">
        <v>-375</v>
      </c>
      <c r="I6" s="4">
        <v>0</v>
      </c>
      <c r="J6" s="4">
        <v>-375</v>
      </c>
      <c r="K6" s="4"/>
      <c r="L6" s="7">
        <f>J6</f>
        <v>-375</v>
      </c>
      <c r="M6" s="2" t="s">
        <v>130</v>
      </c>
    </row>
    <row r="7" spans="1:13" ht="16.5" thickTop="1" thickBot="1" x14ac:dyDescent="0.3">
      <c r="A7" s="4">
        <v>288902</v>
      </c>
      <c r="B7" s="4"/>
      <c r="C7" s="4">
        <v>255545</v>
      </c>
      <c r="D7" s="4"/>
      <c r="E7" s="4" t="str">
        <f>"288902BOPIS178289A0"</f>
        <v>288902BOPIS178289A0</v>
      </c>
      <c r="F7" s="5">
        <v>46086</v>
      </c>
      <c r="G7" s="5">
        <v>46104</v>
      </c>
      <c r="H7" s="4">
        <v>-50.37</v>
      </c>
      <c r="I7" s="4">
        <v>0</v>
      </c>
      <c r="J7" s="4">
        <v>-50.37</v>
      </c>
      <c r="K7" s="4"/>
      <c r="L7" s="7">
        <f>J7</f>
        <v>-50.37</v>
      </c>
    </row>
    <row r="8" spans="1:13" ht="16.5" thickTop="1" thickBot="1" x14ac:dyDescent="0.3">
      <c r="A8" s="4">
        <v>288902</v>
      </c>
      <c r="B8" s="4"/>
      <c r="C8" s="4">
        <v>255545</v>
      </c>
      <c r="D8" s="4"/>
      <c r="E8" s="4" t="str">
        <f>"288902COMMTG175862A0"</f>
        <v>288902COMMTG175862A0</v>
      </c>
      <c r="F8" s="5">
        <v>46078</v>
      </c>
      <c r="G8" s="5">
        <v>46104</v>
      </c>
      <c r="H8" s="4">
        <v>-3500</v>
      </c>
      <c r="I8" s="4">
        <v>0</v>
      </c>
      <c r="J8" s="4">
        <v>-3500</v>
      </c>
      <c r="K8" s="4"/>
      <c r="L8" s="7">
        <f>J8</f>
        <v>-3500</v>
      </c>
    </row>
    <row r="9" spans="1:13" ht="15.75" thickTop="1" x14ac:dyDescent="0.25">
      <c r="A9" s="2">
        <v>288902</v>
      </c>
      <c r="C9" s="2">
        <v>255545</v>
      </c>
      <c r="E9" s="2" t="str">
        <f>"288902VOLUME173500A0"</f>
        <v>288902VOLUME173500A0</v>
      </c>
      <c r="F9" s="3">
        <v>46087</v>
      </c>
      <c r="G9" s="3">
        <v>46104</v>
      </c>
      <c r="H9" s="2">
        <v>-30932.27</v>
      </c>
      <c r="I9" s="2">
        <v>0</v>
      </c>
      <c r="J9" s="2">
        <v>-30932.27</v>
      </c>
    </row>
    <row r="10" spans="1:13" ht="15.75" thickBot="1" x14ac:dyDescent="0.3">
      <c r="A10" s="4">
        <v>288902</v>
      </c>
      <c r="B10" s="4"/>
      <c r="C10" s="4">
        <v>255545</v>
      </c>
      <c r="D10" s="4"/>
      <c r="E10" s="4" t="str">
        <f>"288902VOLUME173725A0"</f>
        <v>288902VOLUME173725A0</v>
      </c>
      <c r="F10" s="5">
        <v>46087</v>
      </c>
      <c r="G10" s="5">
        <v>46104</v>
      </c>
      <c r="H10" s="4">
        <v>-3889.39</v>
      </c>
      <c r="I10" s="4">
        <v>0</v>
      </c>
      <c r="J10" s="4">
        <v>-3889.39</v>
      </c>
      <c r="K10" s="4"/>
      <c r="L10" s="7">
        <f>SUM(J9:J10)</f>
        <v>-34821.660000000003</v>
      </c>
    </row>
    <row r="11" spans="1:13" ht="15.75" thickTop="1" x14ac:dyDescent="0.25">
      <c r="A11" s="2">
        <v>288902</v>
      </c>
      <c r="C11" s="2">
        <v>255545</v>
      </c>
      <c r="E11" s="2" t="str">
        <f>"288902DMGDC172894AB"</f>
        <v>288902DMGDC172894AB</v>
      </c>
      <c r="F11" s="3">
        <v>46076</v>
      </c>
      <c r="G11" s="3">
        <v>46104</v>
      </c>
      <c r="H11" s="2">
        <v>-30.4</v>
      </c>
      <c r="I11" s="2">
        <v>0</v>
      </c>
      <c r="J11" s="2">
        <v>-30.4</v>
      </c>
    </row>
    <row r="12" spans="1:13" x14ac:dyDescent="0.25">
      <c r="A12" s="2">
        <v>288902</v>
      </c>
      <c r="C12" s="2">
        <v>255545</v>
      </c>
      <c r="E12" s="2" t="str">
        <f>"288902DMGDC172894AC"</f>
        <v>288902DMGDC172894AC</v>
      </c>
      <c r="F12" s="3">
        <v>46083</v>
      </c>
      <c r="G12" s="3">
        <v>46104</v>
      </c>
      <c r="H12" s="2">
        <v>-32.83</v>
      </c>
      <c r="I12" s="2">
        <v>0</v>
      </c>
      <c r="J12" s="2">
        <v>-32.83</v>
      </c>
    </row>
    <row r="13" spans="1:13" x14ac:dyDescent="0.25">
      <c r="A13" s="2">
        <v>288902</v>
      </c>
      <c r="C13" s="2">
        <v>255545</v>
      </c>
      <c r="E13" s="2" t="str">
        <f>"288902DMGDC172894AD"</f>
        <v>288902DMGDC172894AD</v>
      </c>
      <c r="F13" s="3">
        <v>46091</v>
      </c>
      <c r="G13" s="3">
        <v>46104</v>
      </c>
      <c r="H13" s="2">
        <v>-26.32</v>
      </c>
      <c r="I13" s="2">
        <v>0</v>
      </c>
      <c r="J13" s="2">
        <v>-26.32</v>
      </c>
    </row>
    <row r="14" spans="1:13" ht="15.75" thickBot="1" x14ac:dyDescent="0.3">
      <c r="A14" s="4">
        <v>288902</v>
      </c>
      <c r="B14" s="4"/>
      <c r="C14" s="4">
        <v>255545</v>
      </c>
      <c r="D14" s="4"/>
      <c r="E14" s="4" t="str">
        <f>"288902DMGDC172894AE"</f>
        <v>288902DMGDC172894AE</v>
      </c>
      <c r="F14" s="5">
        <v>46097</v>
      </c>
      <c r="G14" s="5">
        <v>46104</v>
      </c>
      <c r="H14" s="4">
        <v>-38.22</v>
      </c>
      <c r="I14" s="4">
        <v>0</v>
      </c>
      <c r="J14" s="4">
        <v>-38.22</v>
      </c>
      <c r="K14" s="4"/>
      <c r="L14" s="7">
        <f>SUM(H11:H14)</f>
        <v>-127.77</v>
      </c>
    </row>
    <row r="15" spans="1:13" ht="16.5" thickTop="1" thickBot="1" x14ac:dyDescent="0.3">
      <c r="A15" s="4">
        <v>288902</v>
      </c>
      <c r="B15" s="4"/>
      <c r="C15" s="4">
        <v>255545</v>
      </c>
      <c r="D15" s="4"/>
      <c r="E15" s="4" t="str">
        <f>"288902DMGIMP176346A0"</f>
        <v>288902DMGIMP176346A0</v>
      </c>
      <c r="F15" s="5">
        <v>46087</v>
      </c>
      <c r="G15" s="5">
        <v>46104</v>
      </c>
      <c r="H15" s="4">
        <v>-2379.41</v>
      </c>
      <c r="I15" s="4">
        <v>0</v>
      </c>
      <c r="J15" s="4">
        <v>-2379.41</v>
      </c>
      <c r="K15" s="4"/>
      <c r="L15" s="7">
        <f>H15</f>
        <v>-2379.41</v>
      </c>
    </row>
    <row r="16" spans="1:13" ht="16.5" thickTop="1" thickBot="1" x14ac:dyDescent="0.3">
      <c r="A16" s="4">
        <v>288902</v>
      </c>
      <c r="B16" s="4"/>
      <c r="C16" s="4">
        <v>255545</v>
      </c>
      <c r="D16" s="4"/>
      <c r="E16" s="4" t="str">
        <f>"288902NSA177704A0"</f>
        <v>288902NSA177704A0</v>
      </c>
      <c r="F16" s="5">
        <v>46078</v>
      </c>
      <c r="G16" s="5">
        <v>46104</v>
      </c>
      <c r="H16" s="4">
        <v>-112.38</v>
      </c>
      <c r="I16" s="4">
        <v>0</v>
      </c>
      <c r="J16" s="4">
        <v>-112.38</v>
      </c>
      <c r="K16" s="4"/>
      <c r="L16" s="7">
        <f>J16</f>
        <v>-112.38</v>
      </c>
    </row>
    <row r="17" spans="1:10" ht="15.75" thickTop="1" x14ac:dyDescent="0.25">
      <c r="A17" s="2">
        <v>288902</v>
      </c>
      <c r="C17" s="2">
        <v>255545</v>
      </c>
      <c r="D17" s="2" t="s">
        <v>103</v>
      </c>
      <c r="E17" s="2" t="str">
        <f>"F251118975138R1"</f>
        <v>F251118975138R1</v>
      </c>
      <c r="F17" s="3">
        <v>46087</v>
      </c>
      <c r="G17" s="3">
        <v>46104</v>
      </c>
      <c r="H17" s="2">
        <v>350</v>
      </c>
      <c r="I17" s="2">
        <v>0</v>
      </c>
      <c r="J17" s="2">
        <v>350</v>
      </c>
    </row>
    <row r="18" spans="1:10" x14ac:dyDescent="0.25">
      <c r="A18" s="2">
        <v>288902</v>
      </c>
      <c r="C18" s="2">
        <v>255545</v>
      </c>
      <c r="D18" s="2" t="s">
        <v>104</v>
      </c>
      <c r="E18" s="2" t="str">
        <f>"F251119976934R1"</f>
        <v>F251119976934R1</v>
      </c>
      <c r="F18" s="3">
        <v>46087</v>
      </c>
      <c r="G18" s="3">
        <v>46104</v>
      </c>
      <c r="H18" s="2">
        <v>350</v>
      </c>
      <c r="I18" s="2">
        <v>0</v>
      </c>
      <c r="J18" s="2">
        <v>350</v>
      </c>
    </row>
    <row r="19" spans="1:10" x14ac:dyDescent="0.25">
      <c r="A19" s="2">
        <v>288902</v>
      </c>
      <c r="C19" s="2">
        <v>255545</v>
      </c>
      <c r="D19" s="2" t="s">
        <v>105</v>
      </c>
      <c r="E19" s="2" t="str">
        <f>"F251119976979R1"</f>
        <v>F251119976979R1</v>
      </c>
      <c r="F19" s="3">
        <v>46087</v>
      </c>
      <c r="G19" s="3">
        <v>46104</v>
      </c>
      <c r="H19" s="2">
        <v>350</v>
      </c>
      <c r="I19" s="2">
        <v>0</v>
      </c>
      <c r="J19" s="2">
        <v>350</v>
      </c>
    </row>
    <row r="20" spans="1:10" x14ac:dyDescent="0.25">
      <c r="A20" s="2">
        <v>288902</v>
      </c>
      <c r="C20" s="2">
        <v>255545</v>
      </c>
      <c r="D20" s="2" t="s">
        <v>106</v>
      </c>
      <c r="E20" s="2" t="str">
        <f>"F251120978839R1"</f>
        <v>F251120978839R1</v>
      </c>
      <c r="F20" s="3">
        <v>46087</v>
      </c>
      <c r="G20" s="3">
        <v>46104</v>
      </c>
      <c r="H20" s="2">
        <v>350</v>
      </c>
      <c r="I20" s="2">
        <v>0</v>
      </c>
      <c r="J20" s="2">
        <v>350</v>
      </c>
    </row>
    <row r="21" spans="1:10" x14ac:dyDescent="0.25">
      <c r="A21" s="2">
        <v>288902</v>
      </c>
      <c r="C21" s="2">
        <v>255545</v>
      </c>
      <c r="D21" s="2" t="s">
        <v>107</v>
      </c>
      <c r="E21" s="2" t="str">
        <f>"F251120978842R1"</f>
        <v>F251120978842R1</v>
      </c>
      <c r="F21" s="3">
        <v>46092</v>
      </c>
      <c r="G21" s="3">
        <v>46104</v>
      </c>
      <c r="H21" s="2">
        <v>350</v>
      </c>
      <c r="I21" s="2">
        <v>0</v>
      </c>
      <c r="J21" s="2">
        <v>350</v>
      </c>
    </row>
    <row r="22" spans="1:10" x14ac:dyDescent="0.25">
      <c r="A22" s="2">
        <v>288902</v>
      </c>
      <c r="C22" s="2">
        <v>255545</v>
      </c>
      <c r="D22" s="2" t="s">
        <v>108</v>
      </c>
      <c r="E22" s="2" t="str">
        <f>"F251120978845R1"</f>
        <v>F251120978845R1</v>
      </c>
      <c r="F22" s="3">
        <v>46092</v>
      </c>
      <c r="G22" s="3">
        <v>46104</v>
      </c>
      <c r="H22" s="2">
        <v>350</v>
      </c>
      <c r="I22" s="2">
        <v>0</v>
      </c>
      <c r="J22" s="2">
        <v>350</v>
      </c>
    </row>
    <row r="23" spans="1:10" x14ac:dyDescent="0.25">
      <c r="A23" s="2">
        <v>288902</v>
      </c>
      <c r="C23" s="2">
        <v>255545</v>
      </c>
      <c r="D23" s="2" t="s">
        <v>109</v>
      </c>
      <c r="E23" s="2" t="str">
        <f>"F251120978848R1"</f>
        <v>F251120978848R1</v>
      </c>
      <c r="F23" s="3">
        <v>46092</v>
      </c>
      <c r="G23" s="3">
        <v>46104</v>
      </c>
      <c r="H23" s="2">
        <v>350</v>
      </c>
      <c r="I23" s="2">
        <v>0</v>
      </c>
      <c r="J23" s="2">
        <v>350</v>
      </c>
    </row>
    <row r="24" spans="1:10" x14ac:dyDescent="0.25">
      <c r="A24" s="2">
        <v>288902</v>
      </c>
      <c r="C24" s="2">
        <v>255545</v>
      </c>
      <c r="D24" s="2" t="s">
        <v>110</v>
      </c>
      <c r="E24" s="2" t="str">
        <f>"F251120978851R1"</f>
        <v>F251120978851R1</v>
      </c>
      <c r="F24" s="3">
        <v>46092</v>
      </c>
      <c r="G24" s="3">
        <v>46104</v>
      </c>
      <c r="H24" s="2">
        <v>350</v>
      </c>
      <c r="I24" s="2">
        <v>0</v>
      </c>
      <c r="J24" s="2">
        <v>350</v>
      </c>
    </row>
    <row r="25" spans="1:10" x14ac:dyDescent="0.25">
      <c r="A25" s="2">
        <v>288902</v>
      </c>
      <c r="C25" s="2">
        <v>255545</v>
      </c>
      <c r="D25" s="2" t="s">
        <v>111</v>
      </c>
      <c r="E25" s="2" t="str">
        <f>"F251120978854R1"</f>
        <v>F251120978854R1</v>
      </c>
      <c r="F25" s="3">
        <v>46092</v>
      </c>
      <c r="G25" s="3">
        <v>46104</v>
      </c>
      <c r="H25" s="2">
        <v>350</v>
      </c>
      <c r="I25" s="2">
        <v>0</v>
      </c>
      <c r="J25" s="2">
        <v>350</v>
      </c>
    </row>
    <row r="26" spans="1:10" x14ac:dyDescent="0.25">
      <c r="A26" s="2">
        <v>288902</v>
      </c>
      <c r="C26" s="2">
        <v>255545</v>
      </c>
      <c r="D26" s="2" t="s">
        <v>112</v>
      </c>
      <c r="E26" s="2" t="str">
        <f>"F251121979838R1"</f>
        <v>F251121979838R1</v>
      </c>
      <c r="F26" s="3">
        <v>46092</v>
      </c>
      <c r="G26" s="3">
        <v>46104</v>
      </c>
      <c r="H26" s="2">
        <v>350</v>
      </c>
      <c r="I26" s="2">
        <v>0</v>
      </c>
      <c r="J26" s="2">
        <v>350</v>
      </c>
    </row>
    <row r="27" spans="1:10" x14ac:dyDescent="0.25">
      <c r="A27" s="2">
        <v>288902</v>
      </c>
      <c r="C27" s="2">
        <v>255545</v>
      </c>
      <c r="D27" s="2" t="s">
        <v>113</v>
      </c>
      <c r="E27" s="2" t="str">
        <f>"F251121979841R1"</f>
        <v>F251121979841R1</v>
      </c>
      <c r="F27" s="3">
        <v>46092</v>
      </c>
      <c r="G27" s="3">
        <v>46104</v>
      </c>
      <c r="H27" s="2">
        <v>350</v>
      </c>
      <c r="I27" s="2">
        <v>0</v>
      </c>
      <c r="J27" s="2">
        <v>350</v>
      </c>
    </row>
    <row r="28" spans="1:10" x14ac:dyDescent="0.25">
      <c r="A28" s="2">
        <v>288902</v>
      </c>
      <c r="C28" s="2">
        <v>255545</v>
      </c>
      <c r="D28" s="2" t="s">
        <v>114</v>
      </c>
      <c r="E28" s="2" t="str">
        <f>"F251121979844R1"</f>
        <v>F251121979844R1</v>
      </c>
      <c r="F28" s="3">
        <v>46092</v>
      </c>
      <c r="G28" s="3">
        <v>46104</v>
      </c>
      <c r="H28" s="2">
        <v>350</v>
      </c>
      <c r="I28" s="2">
        <v>0</v>
      </c>
      <c r="J28" s="2">
        <v>350</v>
      </c>
    </row>
    <row r="29" spans="1:10" x14ac:dyDescent="0.25">
      <c r="A29" s="2">
        <v>288902</v>
      </c>
      <c r="C29" s="2">
        <v>255545</v>
      </c>
      <c r="D29" s="2" t="s">
        <v>115</v>
      </c>
      <c r="E29" s="2" t="str">
        <f>"F251124982782R1"</f>
        <v>F251124982782R1</v>
      </c>
      <c r="F29" s="3">
        <v>46101</v>
      </c>
      <c r="G29" s="3">
        <v>46104</v>
      </c>
      <c r="H29" s="2">
        <v>350</v>
      </c>
      <c r="I29" s="2">
        <v>0</v>
      </c>
      <c r="J29" s="2">
        <v>350</v>
      </c>
    </row>
    <row r="30" spans="1:10" x14ac:dyDescent="0.25">
      <c r="A30" s="2">
        <v>288902</v>
      </c>
      <c r="C30" s="2">
        <v>255545</v>
      </c>
      <c r="D30" s="2" t="s">
        <v>116</v>
      </c>
      <c r="E30" s="2" t="str">
        <f>"F251124982785R1"</f>
        <v>F251124982785R1</v>
      </c>
      <c r="F30" s="3">
        <v>46101</v>
      </c>
      <c r="G30" s="3">
        <v>46104</v>
      </c>
      <c r="H30" s="2">
        <v>350</v>
      </c>
      <c r="I30" s="2">
        <v>0</v>
      </c>
      <c r="J30" s="2">
        <v>350</v>
      </c>
    </row>
    <row r="31" spans="1:10" x14ac:dyDescent="0.25">
      <c r="A31" s="2">
        <v>288902</v>
      </c>
      <c r="C31" s="2">
        <v>255545</v>
      </c>
      <c r="D31" s="2" t="s">
        <v>117</v>
      </c>
      <c r="E31" s="2" t="str">
        <f>"F251125982962R1"</f>
        <v>F251125982962R1</v>
      </c>
      <c r="F31" s="3">
        <v>46101</v>
      </c>
      <c r="G31" s="3">
        <v>46104</v>
      </c>
      <c r="H31" s="2">
        <v>350</v>
      </c>
      <c r="I31" s="2">
        <v>0</v>
      </c>
      <c r="J31" s="2">
        <v>350</v>
      </c>
    </row>
    <row r="32" spans="1:10" x14ac:dyDescent="0.25">
      <c r="A32" s="2">
        <v>288902</v>
      </c>
      <c r="C32" s="2">
        <v>255545</v>
      </c>
      <c r="D32" s="2" t="s">
        <v>118</v>
      </c>
      <c r="E32" s="2" t="str">
        <f>"F251125982965R1"</f>
        <v>F251125982965R1</v>
      </c>
      <c r="F32" s="3">
        <v>46101</v>
      </c>
      <c r="G32" s="3">
        <v>46104</v>
      </c>
      <c r="H32" s="2">
        <v>350</v>
      </c>
      <c r="I32" s="2">
        <v>0</v>
      </c>
      <c r="J32" s="2">
        <v>350</v>
      </c>
    </row>
    <row r="33" spans="1:13" x14ac:dyDescent="0.25">
      <c r="A33" s="2">
        <v>288902</v>
      </c>
      <c r="C33" s="2">
        <v>255545</v>
      </c>
      <c r="D33" s="2" t="s">
        <v>119</v>
      </c>
      <c r="E33" s="2" t="str">
        <f>"F251125982968R1"</f>
        <v>F251125982968R1</v>
      </c>
      <c r="F33" s="3">
        <v>46101</v>
      </c>
      <c r="G33" s="3">
        <v>46104</v>
      </c>
      <c r="H33" s="2">
        <v>350</v>
      </c>
      <c r="I33" s="2">
        <v>0</v>
      </c>
      <c r="J33" s="2">
        <v>350</v>
      </c>
    </row>
    <row r="34" spans="1:13" x14ac:dyDescent="0.25">
      <c r="A34" s="2">
        <v>288902</v>
      </c>
      <c r="C34" s="2">
        <v>255545</v>
      </c>
      <c r="D34" s="2" t="s">
        <v>120</v>
      </c>
      <c r="E34" s="2" t="str">
        <f>"F251126984595R1"</f>
        <v>F251126984595R1</v>
      </c>
      <c r="F34" s="3">
        <v>46101</v>
      </c>
      <c r="G34" s="3">
        <v>46104</v>
      </c>
      <c r="H34" s="2">
        <v>350</v>
      </c>
      <c r="I34" s="2">
        <v>0</v>
      </c>
      <c r="J34" s="2">
        <v>350</v>
      </c>
    </row>
    <row r="35" spans="1:13" x14ac:dyDescent="0.25">
      <c r="A35" s="2">
        <v>288902</v>
      </c>
      <c r="C35" s="2">
        <v>255545</v>
      </c>
      <c r="D35" s="2" t="s">
        <v>121</v>
      </c>
      <c r="E35" s="2" t="str">
        <f>"F251126984598R1"</f>
        <v>F251126984598R1</v>
      </c>
      <c r="F35" s="3">
        <v>46101</v>
      </c>
      <c r="G35" s="3">
        <v>46104</v>
      </c>
      <c r="H35" s="2">
        <v>350</v>
      </c>
      <c r="I35" s="2">
        <v>0</v>
      </c>
      <c r="J35" s="2">
        <v>350</v>
      </c>
    </row>
    <row r="36" spans="1:13" x14ac:dyDescent="0.25">
      <c r="A36" s="2">
        <v>288902</v>
      </c>
      <c r="C36" s="2">
        <v>255545</v>
      </c>
      <c r="D36" s="2" t="s">
        <v>122</v>
      </c>
      <c r="E36" s="2" t="str">
        <f>"F251127986451R1"</f>
        <v>F251127986451R1</v>
      </c>
      <c r="F36" s="3">
        <v>46101</v>
      </c>
      <c r="G36" s="3">
        <v>46104</v>
      </c>
      <c r="H36" s="2">
        <v>350</v>
      </c>
      <c r="I36" s="2">
        <v>0</v>
      </c>
      <c r="J36" s="2">
        <v>350</v>
      </c>
    </row>
    <row r="37" spans="1:13" x14ac:dyDescent="0.25">
      <c r="A37" s="2">
        <v>288902</v>
      </c>
      <c r="C37" s="2">
        <v>255545</v>
      </c>
      <c r="D37" s="2" t="s">
        <v>123</v>
      </c>
      <c r="E37" s="2" t="str">
        <f>"F251127986454R1"</f>
        <v>F251127986454R1</v>
      </c>
      <c r="F37" s="3">
        <v>46101</v>
      </c>
      <c r="G37" s="3">
        <v>46104</v>
      </c>
      <c r="H37" s="2">
        <v>350</v>
      </c>
      <c r="I37" s="2">
        <v>0</v>
      </c>
      <c r="J37" s="2">
        <v>350</v>
      </c>
    </row>
    <row r="38" spans="1:13" x14ac:dyDescent="0.25">
      <c r="A38" s="2">
        <v>288902</v>
      </c>
      <c r="C38" s="2">
        <v>255545</v>
      </c>
      <c r="D38" s="2" t="s">
        <v>124</v>
      </c>
      <c r="E38" s="2" t="str">
        <f>"F251127986457R1"</f>
        <v>F251127986457R1</v>
      </c>
      <c r="F38" s="3">
        <v>46101</v>
      </c>
      <c r="G38" s="3">
        <v>46104</v>
      </c>
      <c r="H38" s="2">
        <v>350</v>
      </c>
      <c r="I38" s="2">
        <v>0</v>
      </c>
      <c r="J38" s="2">
        <v>350</v>
      </c>
    </row>
    <row r="39" spans="1:13" x14ac:dyDescent="0.25">
      <c r="A39" s="2">
        <v>288902</v>
      </c>
      <c r="C39" s="2">
        <v>255545</v>
      </c>
      <c r="D39" s="2" t="s">
        <v>125</v>
      </c>
      <c r="E39" s="2" t="str">
        <f>"F251127986460R1"</f>
        <v>F251127986460R1</v>
      </c>
      <c r="F39" s="3">
        <v>46101</v>
      </c>
      <c r="G39" s="3">
        <v>46104</v>
      </c>
      <c r="H39" s="2">
        <v>350</v>
      </c>
      <c r="I39" s="2">
        <v>0</v>
      </c>
      <c r="J39" s="2">
        <v>350</v>
      </c>
    </row>
    <row r="40" spans="1:13" x14ac:dyDescent="0.25">
      <c r="A40" s="2">
        <v>288902</v>
      </c>
      <c r="C40" s="2">
        <v>255545</v>
      </c>
      <c r="D40" s="2" t="s">
        <v>126</v>
      </c>
      <c r="E40" s="2" t="str">
        <f>"F251127986463R1"</f>
        <v>F251127986463R1</v>
      </c>
      <c r="F40" s="3">
        <v>46101</v>
      </c>
      <c r="G40" s="3">
        <v>46104</v>
      </c>
      <c r="H40" s="2">
        <v>350</v>
      </c>
      <c r="I40" s="2">
        <v>0</v>
      </c>
      <c r="J40" s="2">
        <v>350</v>
      </c>
    </row>
    <row r="41" spans="1:13" x14ac:dyDescent="0.25">
      <c r="A41" s="2">
        <v>288902</v>
      </c>
      <c r="C41" s="2">
        <v>255545</v>
      </c>
      <c r="D41" s="2" t="s">
        <v>127</v>
      </c>
      <c r="E41" s="2" t="str">
        <f>"F251127986466R1"</f>
        <v>F251127986466R1</v>
      </c>
      <c r="F41" s="3">
        <v>46101</v>
      </c>
      <c r="G41" s="3">
        <v>46104</v>
      </c>
      <c r="H41" s="2">
        <v>350</v>
      </c>
      <c r="I41" s="2">
        <v>0</v>
      </c>
      <c r="J41" s="2">
        <v>350</v>
      </c>
    </row>
    <row r="42" spans="1:13" x14ac:dyDescent="0.25">
      <c r="A42" s="2">
        <v>288902</v>
      </c>
      <c r="C42" s="2">
        <v>255545</v>
      </c>
      <c r="D42" s="2" t="s">
        <v>128</v>
      </c>
      <c r="E42" s="2" t="str">
        <f>"F251128989179R1"</f>
        <v>F251128989179R1</v>
      </c>
      <c r="F42" s="3">
        <v>46101</v>
      </c>
      <c r="G42" s="3">
        <v>46104</v>
      </c>
      <c r="H42" s="2">
        <v>350</v>
      </c>
      <c r="I42" s="2">
        <v>0</v>
      </c>
      <c r="J42" s="2">
        <v>350</v>
      </c>
      <c r="L42" s="8"/>
    </row>
    <row r="43" spans="1:13" ht="15.75" thickBot="1" x14ac:dyDescent="0.3">
      <c r="A43" s="4">
        <v>288902</v>
      </c>
      <c r="B43" s="4"/>
      <c r="C43" s="4">
        <v>255545</v>
      </c>
      <c r="D43" s="4" t="s">
        <v>129</v>
      </c>
      <c r="E43" s="4" t="str">
        <f>"F251128989182R1"</f>
        <v>F251128989182R1</v>
      </c>
      <c r="F43" s="5">
        <v>46101</v>
      </c>
      <c r="G43" s="5">
        <v>46104</v>
      </c>
      <c r="H43" s="4">
        <v>350</v>
      </c>
      <c r="I43" s="4">
        <v>0</v>
      </c>
      <c r="J43" s="4">
        <v>350</v>
      </c>
      <c r="K43" s="4"/>
      <c r="L43" s="7">
        <f>SUM(H17:H43)</f>
        <v>9450</v>
      </c>
      <c r="M43" s="9" t="s">
        <v>131</v>
      </c>
    </row>
    <row r="44" spans="1:13" ht="15.75" thickTop="1" x14ac:dyDescent="0.25">
      <c r="A44" s="2">
        <v>288902</v>
      </c>
      <c r="C44" s="2">
        <v>255545</v>
      </c>
      <c r="D44" s="2" t="s">
        <v>12</v>
      </c>
      <c r="E44" s="2" t="str">
        <f>"51386957SRPY"</f>
        <v>51386957SRPY</v>
      </c>
      <c r="F44" s="3">
        <v>45551</v>
      </c>
      <c r="G44" s="3">
        <v>46104</v>
      </c>
      <c r="H44" s="2">
        <v>675.84</v>
      </c>
      <c r="I44" s="2">
        <v>6.76</v>
      </c>
      <c r="J44" s="2">
        <v>669.08</v>
      </c>
    </row>
    <row r="45" spans="1:13" ht="15.75" thickBot="1" x14ac:dyDescent="0.3">
      <c r="A45" s="4">
        <v>288902</v>
      </c>
      <c r="B45" s="4"/>
      <c r="C45" s="4">
        <v>255545</v>
      </c>
      <c r="D45" s="4" t="s">
        <v>13</v>
      </c>
      <c r="E45" s="4" t="str">
        <f>"54970528SRPY"</f>
        <v>54970528SRPY</v>
      </c>
      <c r="F45" s="5">
        <v>45971</v>
      </c>
      <c r="G45" s="5">
        <v>46104</v>
      </c>
      <c r="H45" s="4">
        <v>999.36</v>
      </c>
      <c r="I45" s="4">
        <v>9.99</v>
      </c>
      <c r="J45" s="4">
        <v>989.37</v>
      </c>
      <c r="K45" s="4"/>
      <c r="L45" s="7">
        <f>SUM(H44:H45)</f>
        <v>1675.2</v>
      </c>
    </row>
    <row r="46" spans="1:13" ht="15.75" thickTop="1" x14ac:dyDescent="0.25">
      <c r="A46" s="2">
        <v>288902</v>
      </c>
      <c r="C46" s="2">
        <v>255545</v>
      </c>
      <c r="D46" s="2" t="s">
        <v>19</v>
      </c>
      <c r="E46" s="2" t="str">
        <f>"55444025"</f>
        <v>55444025</v>
      </c>
      <c r="F46" s="3">
        <v>45996</v>
      </c>
      <c r="G46" s="3">
        <v>46104</v>
      </c>
      <c r="H46" s="2">
        <v>490.56</v>
      </c>
      <c r="I46" s="2">
        <v>4.91</v>
      </c>
      <c r="J46" s="2">
        <v>485.65</v>
      </c>
    </row>
    <row r="47" spans="1:13" x14ac:dyDescent="0.25">
      <c r="A47" s="2">
        <v>288902</v>
      </c>
      <c r="C47" s="2">
        <v>255545</v>
      </c>
      <c r="D47" s="2" t="s">
        <v>20</v>
      </c>
      <c r="E47" s="2" t="str">
        <f>"55444026"</f>
        <v>55444026</v>
      </c>
      <c r="F47" s="3">
        <v>45996</v>
      </c>
      <c r="G47" s="3">
        <v>46104</v>
      </c>
      <c r="H47" s="2">
        <v>63.36</v>
      </c>
      <c r="I47" s="2">
        <v>0.63</v>
      </c>
      <c r="J47" s="2">
        <v>62.73</v>
      </c>
    </row>
    <row r="48" spans="1:13" x14ac:dyDescent="0.25">
      <c r="A48" s="2">
        <v>288902</v>
      </c>
      <c r="C48" s="2">
        <v>255545</v>
      </c>
      <c r="D48" s="2" t="s">
        <v>21</v>
      </c>
      <c r="E48" s="2" t="str">
        <f>"55445895"</f>
        <v>55445895</v>
      </c>
      <c r="F48" s="3">
        <v>45996</v>
      </c>
      <c r="G48" s="3">
        <v>46104</v>
      </c>
      <c r="H48" s="2">
        <v>525.6</v>
      </c>
      <c r="I48" s="2">
        <v>5.26</v>
      </c>
      <c r="J48" s="2">
        <v>520.34</v>
      </c>
    </row>
    <row r="49" spans="1:10" x14ac:dyDescent="0.25">
      <c r="A49" s="2">
        <v>288902</v>
      </c>
      <c r="C49" s="2">
        <v>255545</v>
      </c>
      <c r="D49" s="2" t="s">
        <v>22</v>
      </c>
      <c r="E49" s="2" t="str">
        <f>"55445896"</f>
        <v>55445896</v>
      </c>
      <c r="F49" s="3">
        <v>45996</v>
      </c>
      <c r="G49" s="3">
        <v>46104</v>
      </c>
      <c r="H49" s="2">
        <v>379.2</v>
      </c>
      <c r="I49" s="2">
        <v>3.79</v>
      </c>
      <c r="J49" s="2">
        <v>375.41</v>
      </c>
    </row>
    <row r="50" spans="1:10" x14ac:dyDescent="0.25">
      <c r="A50" s="2">
        <v>288902</v>
      </c>
      <c r="C50" s="2">
        <v>255545</v>
      </c>
      <c r="D50" s="2" t="s">
        <v>23</v>
      </c>
      <c r="E50" s="2" t="str">
        <f>"55445897"</f>
        <v>55445897</v>
      </c>
      <c r="F50" s="3">
        <v>45996</v>
      </c>
      <c r="G50" s="3">
        <v>46104</v>
      </c>
      <c r="H50" s="2">
        <v>624</v>
      </c>
      <c r="I50" s="2">
        <v>6.24</v>
      </c>
      <c r="J50" s="2">
        <v>617.76</v>
      </c>
    </row>
    <row r="51" spans="1:10" x14ac:dyDescent="0.25">
      <c r="A51" s="2">
        <v>288902</v>
      </c>
      <c r="C51" s="2">
        <v>255545</v>
      </c>
      <c r="D51" s="2" t="s">
        <v>24</v>
      </c>
      <c r="E51" s="2" t="str">
        <f>"55445898"</f>
        <v>55445898</v>
      </c>
      <c r="F51" s="3">
        <v>45996</v>
      </c>
      <c r="G51" s="3">
        <v>46104</v>
      </c>
      <c r="H51" s="2">
        <v>575.04</v>
      </c>
      <c r="I51" s="2">
        <v>5.75</v>
      </c>
      <c r="J51" s="2">
        <v>569.29</v>
      </c>
    </row>
    <row r="52" spans="1:10" x14ac:dyDescent="0.25">
      <c r="A52" s="2">
        <v>288902</v>
      </c>
      <c r="C52" s="2">
        <v>255545</v>
      </c>
      <c r="D52" s="2" t="s">
        <v>25</v>
      </c>
      <c r="E52" s="2" t="str">
        <f>"55445899"</f>
        <v>55445899</v>
      </c>
      <c r="F52" s="3">
        <v>45996</v>
      </c>
      <c r="G52" s="3">
        <v>46104</v>
      </c>
      <c r="H52" s="2">
        <v>455.52</v>
      </c>
      <c r="I52" s="2">
        <v>4.5599999999999996</v>
      </c>
      <c r="J52" s="2">
        <v>450.96</v>
      </c>
    </row>
    <row r="53" spans="1:10" x14ac:dyDescent="0.25">
      <c r="A53" s="2">
        <v>288902</v>
      </c>
      <c r="C53" s="2">
        <v>255545</v>
      </c>
      <c r="D53" s="2" t="s">
        <v>26</v>
      </c>
      <c r="E53" s="2" t="str">
        <f>"55445900"</f>
        <v>55445900</v>
      </c>
      <c r="F53" s="3">
        <v>45996</v>
      </c>
      <c r="G53" s="3">
        <v>46104</v>
      </c>
      <c r="H53" s="2">
        <v>455.52</v>
      </c>
      <c r="I53" s="2">
        <v>4.5599999999999996</v>
      </c>
      <c r="J53" s="2">
        <v>450.96</v>
      </c>
    </row>
    <row r="54" spans="1:10" x14ac:dyDescent="0.25">
      <c r="A54" s="2">
        <v>288902</v>
      </c>
      <c r="C54" s="2">
        <v>255545</v>
      </c>
      <c r="D54" s="2" t="s">
        <v>27</v>
      </c>
      <c r="E54" s="2" t="str">
        <f>"55445901"</f>
        <v>55445901</v>
      </c>
      <c r="F54" s="3">
        <v>45996</v>
      </c>
      <c r="G54" s="3">
        <v>46104</v>
      </c>
      <c r="H54" s="2">
        <v>455.52</v>
      </c>
      <c r="I54" s="2">
        <v>4.5599999999999996</v>
      </c>
      <c r="J54" s="2">
        <v>450.96</v>
      </c>
    </row>
    <row r="55" spans="1:10" x14ac:dyDescent="0.25">
      <c r="A55" s="2">
        <v>288902</v>
      </c>
      <c r="C55" s="2">
        <v>255545</v>
      </c>
      <c r="D55" s="2" t="s">
        <v>28</v>
      </c>
      <c r="E55" s="2" t="str">
        <f>"55445902"</f>
        <v>55445902</v>
      </c>
      <c r="F55" s="3">
        <v>45996</v>
      </c>
      <c r="G55" s="3">
        <v>46104</v>
      </c>
      <c r="H55" s="2">
        <v>232.32</v>
      </c>
      <c r="I55" s="2">
        <v>2.3199999999999998</v>
      </c>
      <c r="J55" s="2">
        <v>230</v>
      </c>
    </row>
    <row r="56" spans="1:10" x14ac:dyDescent="0.25">
      <c r="A56" s="2">
        <v>288902</v>
      </c>
      <c r="C56" s="2">
        <v>255545</v>
      </c>
      <c r="D56" s="2" t="s">
        <v>29</v>
      </c>
      <c r="E56" s="2" t="str">
        <f>"55445903"</f>
        <v>55445903</v>
      </c>
      <c r="F56" s="3">
        <v>45996</v>
      </c>
      <c r="G56" s="3">
        <v>46104</v>
      </c>
      <c r="H56" s="2">
        <v>280.32</v>
      </c>
      <c r="I56" s="2">
        <v>2.8</v>
      </c>
      <c r="J56" s="2">
        <v>277.52</v>
      </c>
    </row>
    <row r="57" spans="1:10" x14ac:dyDescent="0.25">
      <c r="A57" s="2">
        <v>288902</v>
      </c>
      <c r="C57" s="2">
        <v>255545</v>
      </c>
      <c r="D57" s="2" t="s">
        <v>30</v>
      </c>
      <c r="E57" s="2" t="str">
        <f>"55445904"</f>
        <v>55445904</v>
      </c>
      <c r="F57" s="3">
        <v>45996</v>
      </c>
      <c r="G57" s="3">
        <v>46104</v>
      </c>
      <c r="H57" s="2">
        <v>253.44</v>
      </c>
      <c r="I57" s="2">
        <v>2.5299999999999998</v>
      </c>
      <c r="J57" s="2">
        <v>250.91</v>
      </c>
    </row>
    <row r="58" spans="1:10" x14ac:dyDescent="0.25">
      <c r="A58" s="2">
        <v>288902</v>
      </c>
      <c r="C58" s="2">
        <v>255545</v>
      </c>
      <c r="D58" s="2" t="s">
        <v>31</v>
      </c>
      <c r="E58" s="2" t="str">
        <f>"55445905"</f>
        <v>55445905</v>
      </c>
      <c r="F58" s="3">
        <v>45996</v>
      </c>
      <c r="G58" s="3">
        <v>46104</v>
      </c>
      <c r="H58" s="2">
        <v>175.2</v>
      </c>
      <c r="I58" s="2">
        <v>1.75</v>
      </c>
      <c r="J58" s="2">
        <v>173.45</v>
      </c>
    </row>
    <row r="59" spans="1:10" x14ac:dyDescent="0.25">
      <c r="A59" s="2">
        <v>288902</v>
      </c>
      <c r="C59" s="2">
        <v>255545</v>
      </c>
      <c r="D59" s="2" t="s">
        <v>32</v>
      </c>
      <c r="E59" s="2" t="str">
        <f>"55445906"</f>
        <v>55445906</v>
      </c>
      <c r="F59" s="3">
        <v>45996</v>
      </c>
      <c r="G59" s="3">
        <v>46104</v>
      </c>
      <c r="H59" s="2">
        <v>245.28</v>
      </c>
      <c r="I59" s="2">
        <v>2.4500000000000002</v>
      </c>
      <c r="J59" s="2">
        <v>242.83</v>
      </c>
    </row>
    <row r="60" spans="1:10" x14ac:dyDescent="0.25">
      <c r="A60" s="2">
        <v>288902</v>
      </c>
      <c r="C60" s="2">
        <v>255545</v>
      </c>
      <c r="D60" s="2" t="s">
        <v>33</v>
      </c>
      <c r="E60" s="2" t="str">
        <f>"55445907"</f>
        <v>55445907</v>
      </c>
      <c r="F60" s="3">
        <v>45996</v>
      </c>
      <c r="G60" s="3">
        <v>46104</v>
      </c>
      <c r="H60" s="2">
        <v>35.04</v>
      </c>
      <c r="I60" s="2">
        <v>0.35</v>
      </c>
      <c r="J60" s="2">
        <v>34.69</v>
      </c>
    </row>
    <row r="61" spans="1:10" x14ac:dyDescent="0.25">
      <c r="A61" s="2">
        <v>288902</v>
      </c>
      <c r="C61" s="2">
        <v>255545</v>
      </c>
      <c r="D61" s="2" t="s">
        <v>34</v>
      </c>
      <c r="E61" s="2" t="str">
        <f>"55445908"</f>
        <v>55445908</v>
      </c>
      <c r="F61" s="3">
        <v>45996</v>
      </c>
      <c r="G61" s="3">
        <v>46104</v>
      </c>
      <c r="H61" s="2">
        <v>455.52</v>
      </c>
      <c r="I61" s="2">
        <v>4.5599999999999996</v>
      </c>
      <c r="J61" s="2">
        <v>450.96</v>
      </c>
    </row>
    <row r="62" spans="1:10" x14ac:dyDescent="0.25">
      <c r="A62" s="2">
        <v>288902</v>
      </c>
      <c r="C62" s="2">
        <v>255545</v>
      </c>
      <c r="D62" s="2" t="s">
        <v>35</v>
      </c>
      <c r="E62" s="2" t="str">
        <f>"55445909"</f>
        <v>55445909</v>
      </c>
      <c r="F62" s="3">
        <v>45996</v>
      </c>
      <c r="G62" s="3">
        <v>46104</v>
      </c>
      <c r="H62" s="2">
        <v>420.48</v>
      </c>
      <c r="I62" s="2">
        <v>4.2</v>
      </c>
      <c r="J62" s="2">
        <v>416.28</v>
      </c>
    </row>
    <row r="63" spans="1:10" x14ac:dyDescent="0.25">
      <c r="A63" s="2">
        <v>288902</v>
      </c>
      <c r="C63" s="2">
        <v>255545</v>
      </c>
      <c r="D63" s="2" t="s">
        <v>36</v>
      </c>
      <c r="E63" s="2" t="str">
        <f>"55445910"</f>
        <v>55445910</v>
      </c>
      <c r="F63" s="3">
        <v>45996</v>
      </c>
      <c r="G63" s="3">
        <v>46104</v>
      </c>
      <c r="H63" s="2">
        <v>630.72</v>
      </c>
      <c r="I63" s="2">
        <v>6.31</v>
      </c>
      <c r="J63" s="2">
        <v>624.41</v>
      </c>
    </row>
    <row r="64" spans="1:10" x14ac:dyDescent="0.25">
      <c r="A64" s="2">
        <v>288902</v>
      </c>
      <c r="C64" s="2">
        <v>255545</v>
      </c>
      <c r="D64" s="2" t="s">
        <v>37</v>
      </c>
      <c r="E64" s="2" t="str">
        <f>"55445911"</f>
        <v>55445911</v>
      </c>
      <c r="F64" s="3">
        <v>45996</v>
      </c>
      <c r="G64" s="3">
        <v>46104</v>
      </c>
      <c r="H64" s="2">
        <v>280.32</v>
      </c>
      <c r="I64" s="2">
        <v>2.8</v>
      </c>
      <c r="J64" s="2">
        <v>277.52</v>
      </c>
    </row>
    <row r="65" spans="1:10" x14ac:dyDescent="0.25">
      <c r="A65" s="2">
        <v>288902</v>
      </c>
      <c r="C65" s="2">
        <v>255545</v>
      </c>
      <c r="D65" s="2" t="s">
        <v>38</v>
      </c>
      <c r="E65" s="2" t="str">
        <f>"55445912"</f>
        <v>55445912</v>
      </c>
      <c r="F65" s="3">
        <v>45996</v>
      </c>
      <c r="G65" s="3">
        <v>46104</v>
      </c>
      <c r="H65" s="2">
        <v>700.8</v>
      </c>
      <c r="I65" s="2">
        <v>7.01</v>
      </c>
      <c r="J65" s="2">
        <v>693.79</v>
      </c>
    </row>
    <row r="66" spans="1:10" x14ac:dyDescent="0.25">
      <c r="A66" s="2">
        <v>288902</v>
      </c>
      <c r="C66" s="2">
        <v>255545</v>
      </c>
      <c r="D66" s="2" t="s">
        <v>39</v>
      </c>
      <c r="E66" s="2" t="str">
        <f>"55445913"</f>
        <v>55445913</v>
      </c>
      <c r="F66" s="3">
        <v>45996</v>
      </c>
      <c r="G66" s="3">
        <v>46104</v>
      </c>
      <c r="H66" s="2">
        <v>350.4</v>
      </c>
      <c r="I66" s="2">
        <v>3.5</v>
      </c>
      <c r="J66" s="2">
        <v>346.9</v>
      </c>
    </row>
    <row r="67" spans="1:10" x14ac:dyDescent="0.25">
      <c r="A67" s="2">
        <v>288902</v>
      </c>
      <c r="C67" s="2">
        <v>255545</v>
      </c>
      <c r="D67" s="2" t="s">
        <v>40</v>
      </c>
      <c r="E67" s="2" t="str">
        <f>"55445914"</f>
        <v>55445914</v>
      </c>
      <c r="F67" s="3">
        <v>45996</v>
      </c>
      <c r="G67" s="3">
        <v>46104</v>
      </c>
      <c r="H67" s="2">
        <v>2179.6799999999998</v>
      </c>
      <c r="I67" s="2">
        <v>21.8</v>
      </c>
      <c r="J67" s="2">
        <v>2157.88</v>
      </c>
    </row>
    <row r="68" spans="1:10" x14ac:dyDescent="0.25">
      <c r="A68" s="2">
        <v>288902</v>
      </c>
      <c r="C68" s="2">
        <v>255545</v>
      </c>
      <c r="D68" s="2" t="s">
        <v>41</v>
      </c>
      <c r="E68" s="2" t="str">
        <f>"55445915"</f>
        <v>55445915</v>
      </c>
      <c r="F68" s="3">
        <v>45996</v>
      </c>
      <c r="G68" s="3">
        <v>46104</v>
      </c>
      <c r="H68" s="2">
        <v>70.08</v>
      </c>
      <c r="I68" s="2">
        <v>0.7</v>
      </c>
      <c r="J68" s="2">
        <v>69.38</v>
      </c>
    </row>
    <row r="69" spans="1:10" x14ac:dyDescent="0.25">
      <c r="A69" s="2">
        <v>288902</v>
      </c>
      <c r="C69" s="2">
        <v>255545</v>
      </c>
      <c r="D69" s="2" t="s">
        <v>42</v>
      </c>
      <c r="E69" s="2" t="str">
        <f>"55445916"</f>
        <v>55445916</v>
      </c>
      <c r="F69" s="3">
        <v>45996</v>
      </c>
      <c r="G69" s="3">
        <v>46104</v>
      </c>
      <c r="H69" s="2">
        <v>1644.96</v>
      </c>
      <c r="I69" s="2">
        <v>16.45</v>
      </c>
      <c r="J69" s="2">
        <v>1628.51</v>
      </c>
    </row>
    <row r="70" spans="1:10" x14ac:dyDescent="0.25">
      <c r="A70" s="2">
        <v>288902</v>
      </c>
      <c r="C70" s="2">
        <v>255545</v>
      </c>
      <c r="D70" s="2" t="s">
        <v>43</v>
      </c>
      <c r="E70" s="2" t="str">
        <f>"55445917"</f>
        <v>55445917</v>
      </c>
      <c r="F70" s="3">
        <v>45996</v>
      </c>
      <c r="G70" s="3">
        <v>46104</v>
      </c>
      <c r="H70" s="2">
        <v>1595.52</v>
      </c>
      <c r="I70" s="2">
        <v>15.96</v>
      </c>
      <c r="J70" s="2">
        <v>1579.56</v>
      </c>
    </row>
    <row r="71" spans="1:10" x14ac:dyDescent="0.25">
      <c r="A71" s="2">
        <v>288902</v>
      </c>
      <c r="C71" s="2">
        <v>255545</v>
      </c>
      <c r="D71" s="2" t="s">
        <v>44</v>
      </c>
      <c r="E71" s="2" t="str">
        <f>"55445918"</f>
        <v>55445918</v>
      </c>
      <c r="F71" s="3">
        <v>45996</v>
      </c>
      <c r="G71" s="3">
        <v>46104</v>
      </c>
      <c r="H71" s="2">
        <v>180.96</v>
      </c>
      <c r="I71" s="2">
        <v>1.81</v>
      </c>
      <c r="J71" s="2">
        <v>179.15</v>
      </c>
    </row>
    <row r="72" spans="1:10" x14ac:dyDescent="0.25">
      <c r="A72" s="2">
        <v>288902</v>
      </c>
      <c r="C72" s="2">
        <v>255545</v>
      </c>
      <c r="D72" s="2" t="s">
        <v>45</v>
      </c>
      <c r="E72" s="2" t="str">
        <f>"55445919"</f>
        <v>55445919</v>
      </c>
      <c r="F72" s="3">
        <v>45996</v>
      </c>
      <c r="G72" s="3">
        <v>46104</v>
      </c>
      <c r="H72" s="2">
        <v>505.44</v>
      </c>
      <c r="I72" s="2">
        <v>5.05</v>
      </c>
      <c r="J72" s="2">
        <v>500.39</v>
      </c>
    </row>
    <row r="73" spans="1:10" x14ac:dyDescent="0.25">
      <c r="A73" s="2">
        <v>288902</v>
      </c>
      <c r="C73" s="2">
        <v>255545</v>
      </c>
      <c r="D73" s="2" t="s">
        <v>46</v>
      </c>
      <c r="E73" s="2" t="str">
        <f>"55445920"</f>
        <v>55445920</v>
      </c>
      <c r="F73" s="3">
        <v>45996</v>
      </c>
      <c r="G73" s="3">
        <v>46104</v>
      </c>
      <c r="H73" s="2">
        <v>27.84</v>
      </c>
      <c r="I73" s="2">
        <v>0.28000000000000003</v>
      </c>
      <c r="J73" s="2">
        <v>27.56</v>
      </c>
    </row>
    <row r="74" spans="1:10" x14ac:dyDescent="0.25">
      <c r="A74" s="2">
        <v>288902</v>
      </c>
      <c r="C74" s="2">
        <v>255545</v>
      </c>
      <c r="D74" s="2" t="s">
        <v>47</v>
      </c>
      <c r="E74" s="2" t="str">
        <f>"55445921"</f>
        <v>55445921</v>
      </c>
      <c r="F74" s="3">
        <v>45996</v>
      </c>
      <c r="G74" s="3">
        <v>46104</v>
      </c>
      <c r="H74" s="2">
        <v>398.4</v>
      </c>
      <c r="I74" s="2">
        <v>3.98</v>
      </c>
      <c r="J74" s="2">
        <v>394.42</v>
      </c>
    </row>
    <row r="75" spans="1:10" x14ac:dyDescent="0.25">
      <c r="A75" s="2">
        <v>288902</v>
      </c>
      <c r="C75" s="2">
        <v>255545</v>
      </c>
      <c r="D75" s="2" t="s">
        <v>48</v>
      </c>
      <c r="E75" s="2" t="str">
        <f>"55445922"</f>
        <v>55445922</v>
      </c>
      <c r="F75" s="3">
        <v>45996</v>
      </c>
      <c r="G75" s="3">
        <v>46104</v>
      </c>
      <c r="H75" s="2">
        <v>512.64</v>
      </c>
      <c r="I75" s="2">
        <v>5.13</v>
      </c>
      <c r="J75" s="2">
        <v>507.51</v>
      </c>
    </row>
    <row r="76" spans="1:10" x14ac:dyDescent="0.25">
      <c r="A76" s="2">
        <v>288902</v>
      </c>
      <c r="C76" s="2">
        <v>255545</v>
      </c>
      <c r="D76" s="2" t="s">
        <v>49</v>
      </c>
      <c r="E76" s="2" t="str">
        <f>"55445923"</f>
        <v>55445923</v>
      </c>
      <c r="F76" s="3">
        <v>45996</v>
      </c>
      <c r="G76" s="3">
        <v>46104</v>
      </c>
      <c r="H76" s="2">
        <v>190.08</v>
      </c>
      <c r="I76" s="2">
        <v>1.9</v>
      </c>
      <c r="J76" s="2">
        <v>188.18</v>
      </c>
    </row>
    <row r="77" spans="1:10" x14ac:dyDescent="0.25">
      <c r="A77" s="2">
        <v>288902</v>
      </c>
      <c r="C77" s="2">
        <v>255545</v>
      </c>
      <c r="D77" s="2" t="s">
        <v>50</v>
      </c>
      <c r="E77" s="2" t="str">
        <f>"55445924"</f>
        <v>55445924</v>
      </c>
      <c r="F77" s="3">
        <v>45996</v>
      </c>
      <c r="G77" s="3">
        <v>46104</v>
      </c>
      <c r="H77" s="2">
        <v>147.84</v>
      </c>
      <c r="I77" s="2">
        <v>1.48</v>
      </c>
      <c r="J77" s="2">
        <v>146.36000000000001</v>
      </c>
    </row>
    <row r="78" spans="1:10" x14ac:dyDescent="0.25">
      <c r="A78" s="2">
        <v>288902</v>
      </c>
      <c r="C78" s="2">
        <v>255545</v>
      </c>
      <c r="D78" s="2" t="s">
        <v>51</v>
      </c>
      <c r="E78" s="2" t="str">
        <f>"55445925"</f>
        <v>55445925</v>
      </c>
      <c r="F78" s="3">
        <v>45996</v>
      </c>
      <c r="G78" s="3">
        <v>46104</v>
      </c>
      <c r="H78" s="2">
        <v>1795.2</v>
      </c>
      <c r="I78" s="2">
        <v>17.95</v>
      </c>
      <c r="J78" s="2">
        <v>1777.25</v>
      </c>
    </row>
    <row r="79" spans="1:10" x14ac:dyDescent="0.25">
      <c r="A79" s="2">
        <v>288902</v>
      </c>
      <c r="C79" s="2">
        <v>255545</v>
      </c>
      <c r="D79" s="2" t="s">
        <v>52</v>
      </c>
      <c r="E79" s="2" t="str">
        <f>"55445926"</f>
        <v>55445926</v>
      </c>
      <c r="F79" s="3">
        <v>45996</v>
      </c>
      <c r="G79" s="3">
        <v>46104</v>
      </c>
      <c r="H79" s="2">
        <v>273.60000000000002</v>
      </c>
      <c r="I79" s="2">
        <v>2.74</v>
      </c>
      <c r="J79" s="2">
        <v>270.86</v>
      </c>
    </row>
    <row r="80" spans="1:10" x14ac:dyDescent="0.25">
      <c r="A80" s="2">
        <v>288902</v>
      </c>
      <c r="C80" s="2">
        <v>255545</v>
      </c>
      <c r="D80" s="2" t="s">
        <v>53</v>
      </c>
      <c r="E80" s="2" t="str">
        <f>"55445927"</f>
        <v>55445927</v>
      </c>
      <c r="F80" s="3">
        <v>45996</v>
      </c>
      <c r="G80" s="3">
        <v>46104</v>
      </c>
      <c r="H80" s="2">
        <v>245.28</v>
      </c>
      <c r="I80" s="2">
        <v>2.4500000000000002</v>
      </c>
      <c r="J80" s="2">
        <v>242.83</v>
      </c>
    </row>
    <row r="81" spans="1:10" x14ac:dyDescent="0.25">
      <c r="A81" s="2">
        <v>288902</v>
      </c>
      <c r="C81" s="2">
        <v>255545</v>
      </c>
      <c r="D81" s="2" t="s">
        <v>54</v>
      </c>
      <c r="E81" s="2" t="str">
        <f>"55447519"</f>
        <v>55447519</v>
      </c>
      <c r="F81" s="3">
        <v>45996</v>
      </c>
      <c r="G81" s="3">
        <v>46104</v>
      </c>
      <c r="H81" s="2">
        <v>140.16</v>
      </c>
      <c r="I81" s="2">
        <v>1.4</v>
      </c>
      <c r="J81" s="2">
        <v>138.76</v>
      </c>
    </row>
    <row r="82" spans="1:10" x14ac:dyDescent="0.25">
      <c r="A82" s="2">
        <v>288902</v>
      </c>
      <c r="C82" s="2">
        <v>255545</v>
      </c>
      <c r="D82" s="2" t="s">
        <v>55</v>
      </c>
      <c r="E82" s="2" t="str">
        <f>"55447520"</f>
        <v>55447520</v>
      </c>
      <c r="F82" s="3">
        <v>45996</v>
      </c>
      <c r="G82" s="3">
        <v>46104</v>
      </c>
      <c r="H82" s="2">
        <v>385.44</v>
      </c>
      <c r="I82" s="2">
        <v>3.85</v>
      </c>
      <c r="J82" s="2">
        <v>381.59</v>
      </c>
    </row>
    <row r="83" spans="1:10" x14ac:dyDescent="0.25">
      <c r="A83" s="2">
        <v>288902</v>
      </c>
      <c r="C83" s="2">
        <v>255545</v>
      </c>
      <c r="D83" s="2" t="s">
        <v>56</v>
      </c>
      <c r="E83" s="2" t="str">
        <f>"55447521"</f>
        <v>55447521</v>
      </c>
      <c r="F83" s="3">
        <v>45996</v>
      </c>
      <c r="G83" s="3">
        <v>46104</v>
      </c>
      <c r="H83" s="2">
        <v>245.28</v>
      </c>
      <c r="I83" s="2">
        <v>2.4500000000000002</v>
      </c>
      <c r="J83" s="2">
        <v>242.83</v>
      </c>
    </row>
    <row r="84" spans="1:10" x14ac:dyDescent="0.25">
      <c r="A84" s="2">
        <v>288902</v>
      </c>
      <c r="C84" s="2">
        <v>255545</v>
      </c>
      <c r="D84" s="2" t="s">
        <v>57</v>
      </c>
      <c r="E84" s="2" t="str">
        <f>"55447522"</f>
        <v>55447522</v>
      </c>
      <c r="F84" s="3">
        <v>45996</v>
      </c>
      <c r="G84" s="3">
        <v>46104</v>
      </c>
      <c r="H84" s="2">
        <v>1098.24</v>
      </c>
      <c r="I84" s="2">
        <v>10.98</v>
      </c>
      <c r="J84" s="2">
        <v>1087.26</v>
      </c>
    </row>
    <row r="85" spans="1:10" x14ac:dyDescent="0.25">
      <c r="A85" s="2">
        <v>288902</v>
      </c>
      <c r="C85" s="2">
        <v>255545</v>
      </c>
      <c r="D85" s="2" t="s">
        <v>58</v>
      </c>
      <c r="E85" s="2" t="str">
        <f>"55447959"</f>
        <v>55447959</v>
      </c>
      <c r="F85" s="3">
        <v>45996</v>
      </c>
      <c r="G85" s="3">
        <v>46104</v>
      </c>
      <c r="H85" s="2">
        <v>245.28</v>
      </c>
      <c r="I85" s="2">
        <v>2.4500000000000002</v>
      </c>
      <c r="J85" s="2">
        <v>242.83</v>
      </c>
    </row>
    <row r="86" spans="1:10" x14ac:dyDescent="0.25">
      <c r="A86" s="2">
        <v>288902</v>
      </c>
      <c r="C86" s="2">
        <v>255545</v>
      </c>
      <c r="D86" s="2" t="s">
        <v>59</v>
      </c>
      <c r="E86" s="2" t="str">
        <f>"55448091"</f>
        <v>55448091</v>
      </c>
      <c r="F86" s="3">
        <v>45996</v>
      </c>
      <c r="G86" s="3">
        <v>46104</v>
      </c>
      <c r="H86" s="2">
        <v>97.44</v>
      </c>
      <c r="I86" s="2">
        <v>0.97</v>
      </c>
      <c r="J86" s="2">
        <v>96.47</v>
      </c>
    </row>
    <row r="87" spans="1:10" x14ac:dyDescent="0.25">
      <c r="A87" s="2">
        <v>288902</v>
      </c>
      <c r="C87" s="2">
        <v>255545</v>
      </c>
      <c r="D87" s="2" t="s">
        <v>60</v>
      </c>
      <c r="E87" s="2" t="str">
        <f>"55556750"</f>
        <v>55556750</v>
      </c>
      <c r="F87" s="3">
        <v>46003</v>
      </c>
      <c r="G87" s="3">
        <v>46104</v>
      </c>
      <c r="H87" s="2">
        <v>111.36</v>
      </c>
      <c r="I87" s="2">
        <v>1.1100000000000001</v>
      </c>
      <c r="J87" s="2">
        <v>110.25</v>
      </c>
    </row>
    <row r="88" spans="1:10" x14ac:dyDescent="0.25">
      <c r="A88" s="2">
        <v>288902</v>
      </c>
      <c r="C88" s="2">
        <v>255545</v>
      </c>
      <c r="D88" s="2" t="s">
        <v>61</v>
      </c>
      <c r="E88" s="2" t="str">
        <f>"55556751"</f>
        <v>55556751</v>
      </c>
      <c r="F88" s="3">
        <v>46003</v>
      </c>
      <c r="G88" s="3">
        <v>46104</v>
      </c>
      <c r="H88" s="2">
        <v>105.12</v>
      </c>
      <c r="I88" s="2">
        <v>1.05</v>
      </c>
      <c r="J88" s="2">
        <v>104.07</v>
      </c>
    </row>
    <row r="89" spans="1:10" x14ac:dyDescent="0.25">
      <c r="A89" s="2">
        <v>288902</v>
      </c>
      <c r="C89" s="2">
        <v>255545</v>
      </c>
      <c r="D89" s="2" t="s">
        <v>62</v>
      </c>
      <c r="E89" s="2" t="str">
        <f>"55556752"</f>
        <v>55556752</v>
      </c>
      <c r="F89" s="3">
        <v>46003</v>
      </c>
      <c r="G89" s="3">
        <v>46104</v>
      </c>
      <c r="H89" s="2">
        <v>140.16</v>
      </c>
      <c r="I89" s="2">
        <v>1.4</v>
      </c>
      <c r="J89" s="2">
        <v>138.76</v>
      </c>
    </row>
    <row r="90" spans="1:10" x14ac:dyDescent="0.25">
      <c r="A90" s="2">
        <v>288902</v>
      </c>
      <c r="C90" s="2">
        <v>255545</v>
      </c>
      <c r="D90" s="2" t="s">
        <v>63</v>
      </c>
      <c r="E90" s="2" t="str">
        <f>"55556753"</f>
        <v>55556753</v>
      </c>
      <c r="F90" s="3">
        <v>46003</v>
      </c>
      <c r="G90" s="3">
        <v>46104</v>
      </c>
      <c r="H90" s="2">
        <v>55.68</v>
      </c>
      <c r="I90" s="2">
        <v>0.56000000000000005</v>
      </c>
      <c r="J90" s="2">
        <v>55.12</v>
      </c>
    </row>
    <row r="91" spans="1:10" x14ac:dyDescent="0.25">
      <c r="A91" s="2">
        <v>288902</v>
      </c>
      <c r="C91" s="2">
        <v>255545</v>
      </c>
      <c r="D91" s="2" t="s">
        <v>64</v>
      </c>
      <c r="E91" s="2" t="str">
        <f>"55556754"</f>
        <v>55556754</v>
      </c>
      <c r="F91" s="3">
        <v>46003</v>
      </c>
      <c r="G91" s="3">
        <v>46104</v>
      </c>
      <c r="H91" s="2">
        <v>105.12</v>
      </c>
      <c r="I91" s="2">
        <v>1.05</v>
      </c>
      <c r="J91" s="2">
        <v>104.07</v>
      </c>
    </row>
    <row r="92" spans="1:10" x14ac:dyDescent="0.25">
      <c r="A92" s="2">
        <v>288902</v>
      </c>
      <c r="C92" s="2">
        <v>255545</v>
      </c>
      <c r="D92" s="2" t="s">
        <v>65</v>
      </c>
      <c r="E92" s="2" t="str">
        <f>"55556755"</f>
        <v>55556755</v>
      </c>
      <c r="F92" s="3">
        <v>46003</v>
      </c>
      <c r="G92" s="3">
        <v>46104</v>
      </c>
      <c r="H92" s="2">
        <v>320.16000000000003</v>
      </c>
      <c r="I92" s="2">
        <v>3.2</v>
      </c>
      <c r="J92" s="2">
        <v>316.95999999999998</v>
      </c>
    </row>
    <row r="93" spans="1:10" x14ac:dyDescent="0.25">
      <c r="A93" s="2">
        <v>288902</v>
      </c>
      <c r="C93" s="2">
        <v>255545</v>
      </c>
      <c r="D93" s="2" t="s">
        <v>66</v>
      </c>
      <c r="E93" s="2" t="str">
        <f>"55658138"</f>
        <v>55658138</v>
      </c>
      <c r="F93" s="3">
        <v>46010</v>
      </c>
      <c r="G93" s="3">
        <v>46104</v>
      </c>
      <c r="H93" s="2">
        <v>245.28</v>
      </c>
      <c r="I93" s="2">
        <v>2.4500000000000002</v>
      </c>
      <c r="J93" s="2">
        <v>242.83</v>
      </c>
    </row>
    <row r="94" spans="1:10" x14ac:dyDescent="0.25">
      <c r="A94" s="2">
        <v>288902</v>
      </c>
      <c r="C94" s="2">
        <v>255545</v>
      </c>
      <c r="D94" s="2" t="s">
        <v>67</v>
      </c>
      <c r="E94" s="2" t="str">
        <f>"55658139"</f>
        <v>55658139</v>
      </c>
      <c r="F94" s="3">
        <v>46010</v>
      </c>
      <c r="G94" s="3">
        <v>46104</v>
      </c>
      <c r="H94" s="2">
        <v>111.36</v>
      </c>
      <c r="I94" s="2">
        <v>1.1100000000000001</v>
      </c>
      <c r="J94" s="2">
        <v>110.25</v>
      </c>
    </row>
    <row r="95" spans="1:10" x14ac:dyDescent="0.25">
      <c r="A95" s="2">
        <v>288902</v>
      </c>
      <c r="C95" s="2">
        <v>255545</v>
      </c>
      <c r="D95" s="2" t="s">
        <v>68</v>
      </c>
      <c r="E95" s="2" t="str">
        <f>"55658140"</f>
        <v>55658140</v>
      </c>
      <c r="F95" s="3">
        <v>46010</v>
      </c>
      <c r="G95" s="3">
        <v>46104</v>
      </c>
      <c r="H95" s="2">
        <v>700.8</v>
      </c>
      <c r="I95" s="2">
        <v>7.01</v>
      </c>
      <c r="J95" s="2">
        <v>693.79</v>
      </c>
    </row>
    <row r="96" spans="1:10" x14ac:dyDescent="0.25">
      <c r="A96" s="2">
        <v>288902</v>
      </c>
      <c r="C96" s="2">
        <v>255545</v>
      </c>
      <c r="D96" s="2" t="s">
        <v>69</v>
      </c>
      <c r="E96" s="2" t="str">
        <f>"55658141"</f>
        <v>55658141</v>
      </c>
      <c r="F96" s="3">
        <v>46010</v>
      </c>
      <c r="G96" s="3">
        <v>46104</v>
      </c>
      <c r="H96" s="2">
        <v>236.64</v>
      </c>
      <c r="I96" s="2">
        <v>2.37</v>
      </c>
      <c r="J96" s="2">
        <v>234.27</v>
      </c>
    </row>
    <row r="97" spans="1:10" x14ac:dyDescent="0.25">
      <c r="A97" s="2">
        <v>288902</v>
      </c>
      <c r="C97" s="2">
        <v>255545</v>
      </c>
      <c r="D97" s="2" t="s">
        <v>70</v>
      </c>
      <c r="E97" s="2" t="str">
        <f>"55658142"</f>
        <v>55658142</v>
      </c>
      <c r="F97" s="3">
        <v>46010</v>
      </c>
      <c r="G97" s="3">
        <v>46104</v>
      </c>
      <c r="H97" s="2">
        <v>97.44</v>
      </c>
      <c r="I97" s="2">
        <v>0.97</v>
      </c>
      <c r="J97" s="2">
        <v>96.47</v>
      </c>
    </row>
    <row r="98" spans="1:10" x14ac:dyDescent="0.25">
      <c r="A98" s="2">
        <v>288902</v>
      </c>
      <c r="C98" s="2">
        <v>255545</v>
      </c>
      <c r="D98" s="2" t="s">
        <v>71</v>
      </c>
      <c r="E98" s="2" t="str">
        <f>"55658143"</f>
        <v>55658143</v>
      </c>
      <c r="F98" s="3">
        <v>46010</v>
      </c>
      <c r="G98" s="3">
        <v>46104</v>
      </c>
      <c r="H98" s="2">
        <v>280.32</v>
      </c>
      <c r="I98" s="2">
        <v>2.8</v>
      </c>
      <c r="J98" s="2">
        <v>277.52</v>
      </c>
    </row>
    <row r="99" spans="1:10" x14ac:dyDescent="0.25">
      <c r="A99" s="2">
        <v>288902</v>
      </c>
      <c r="C99" s="2">
        <v>255545</v>
      </c>
      <c r="D99" s="2" t="s">
        <v>72</v>
      </c>
      <c r="E99" s="2" t="str">
        <f>"55658144"</f>
        <v>55658144</v>
      </c>
      <c r="F99" s="3">
        <v>46010</v>
      </c>
      <c r="G99" s="3">
        <v>46104</v>
      </c>
      <c r="H99" s="2">
        <v>455.52</v>
      </c>
      <c r="I99" s="2">
        <v>4.5599999999999996</v>
      </c>
      <c r="J99" s="2">
        <v>450.96</v>
      </c>
    </row>
    <row r="100" spans="1:10" x14ac:dyDescent="0.25">
      <c r="A100" s="2">
        <v>288902</v>
      </c>
      <c r="C100" s="2">
        <v>255545</v>
      </c>
      <c r="D100" s="2" t="s">
        <v>73</v>
      </c>
      <c r="E100" s="2" t="str">
        <f>"55658145"</f>
        <v>55658145</v>
      </c>
      <c r="F100" s="3">
        <v>46010</v>
      </c>
      <c r="G100" s="3">
        <v>46104</v>
      </c>
      <c r="H100" s="2">
        <v>385.44</v>
      </c>
      <c r="I100" s="2">
        <v>3.85</v>
      </c>
      <c r="J100" s="2">
        <v>381.59</v>
      </c>
    </row>
    <row r="101" spans="1:10" x14ac:dyDescent="0.25">
      <c r="A101" s="2">
        <v>288902</v>
      </c>
      <c r="C101" s="2">
        <v>255545</v>
      </c>
      <c r="D101" s="2" t="s">
        <v>74</v>
      </c>
      <c r="E101" s="2" t="str">
        <f>"55658146"</f>
        <v>55658146</v>
      </c>
      <c r="F101" s="3">
        <v>46010</v>
      </c>
      <c r="G101" s="3">
        <v>46104</v>
      </c>
      <c r="H101" s="2">
        <v>69.599999999999994</v>
      </c>
      <c r="I101" s="2">
        <v>0.7</v>
      </c>
      <c r="J101" s="2">
        <v>68.900000000000006</v>
      </c>
    </row>
    <row r="102" spans="1:10" x14ac:dyDescent="0.25">
      <c r="A102" s="2">
        <v>288902</v>
      </c>
      <c r="C102" s="2">
        <v>255545</v>
      </c>
      <c r="D102" s="2" t="s">
        <v>75</v>
      </c>
      <c r="E102" s="2" t="str">
        <f>"55658147"</f>
        <v>55658147</v>
      </c>
      <c r="F102" s="3">
        <v>46010</v>
      </c>
      <c r="G102" s="3">
        <v>46104</v>
      </c>
      <c r="H102" s="2">
        <v>97.44</v>
      </c>
      <c r="I102" s="2">
        <v>0.97</v>
      </c>
      <c r="J102" s="2">
        <v>96.47</v>
      </c>
    </row>
    <row r="103" spans="1:10" x14ac:dyDescent="0.25">
      <c r="A103" s="2">
        <v>288902</v>
      </c>
      <c r="C103" s="2">
        <v>255545</v>
      </c>
      <c r="D103" s="2" t="s">
        <v>76</v>
      </c>
      <c r="E103" s="2" t="str">
        <f>"55658148"</f>
        <v>55658148</v>
      </c>
      <c r="F103" s="3">
        <v>46010</v>
      </c>
      <c r="G103" s="3">
        <v>46104</v>
      </c>
      <c r="H103" s="2">
        <v>280.32</v>
      </c>
      <c r="I103" s="2">
        <v>2.8</v>
      </c>
      <c r="J103" s="2">
        <v>277.52</v>
      </c>
    </row>
    <row r="104" spans="1:10" x14ac:dyDescent="0.25">
      <c r="A104" s="2">
        <v>288902</v>
      </c>
      <c r="C104" s="2">
        <v>255545</v>
      </c>
      <c r="D104" s="2" t="s">
        <v>77</v>
      </c>
      <c r="E104" s="2" t="str">
        <f>"55658149"</f>
        <v>55658149</v>
      </c>
      <c r="F104" s="3">
        <v>46010</v>
      </c>
      <c r="G104" s="3">
        <v>46104</v>
      </c>
      <c r="H104" s="2">
        <v>69.599999999999994</v>
      </c>
      <c r="I104" s="2">
        <v>0.7</v>
      </c>
      <c r="J104" s="2">
        <v>68.900000000000006</v>
      </c>
    </row>
    <row r="105" spans="1:10" x14ac:dyDescent="0.25">
      <c r="A105" s="2">
        <v>288902</v>
      </c>
      <c r="C105" s="2">
        <v>255545</v>
      </c>
      <c r="D105" s="2" t="s">
        <v>78</v>
      </c>
      <c r="E105" s="2" t="str">
        <f>"55658150"</f>
        <v>55658150</v>
      </c>
      <c r="F105" s="3">
        <v>46010</v>
      </c>
      <c r="G105" s="3">
        <v>46104</v>
      </c>
      <c r="H105" s="2">
        <v>350.4</v>
      </c>
      <c r="I105" s="2">
        <v>3.5</v>
      </c>
      <c r="J105" s="2">
        <v>346.9</v>
      </c>
    </row>
    <row r="106" spans="1:10" x14ac:dyDescent="0.25">
      <c r="A106" s="2">
        <v>288902</v>
      </c>
      <c r="C106" s="2">
        <v>255545</v>
      </c>
      <c r="D106" s="2" t="s">
        <v>79</v>
      </c>
      <c r="E106" s="2" t="str">
        <f>"55658151"</f>
        <v>55658151</v>
      </c>
      <c r="F106" s="3">
        <v>46010</v>
      </c>
      <c r="G106" s="3">
        <v>46104</v>
      </c>
      <c r="H106" s="2">
        <v>350.4</v>
      </c>
      <c r="I106" s="2">
        <v>3.5</v>
      </c>
      <c r="J106" s="2">
        <v>346.9</v>
      </c>
    </row>
    <row r="107" spans="1:10" x14ac:dyDescent="0.25">
      <c r="A107" s="2">
        <v>288902</v>
      </c>
      <c r="C107" s="2">
        <v>255545</v>
      </c>
      <c r="D107" s="2" t="s">
        <v>80</v>
      </c>
      <c r="E107" s="2" t="str">
        <f>"55658152"</f>
        <v>55658152</v>
      </c>
      <c r="F107" s="3">
        <v>46010</v>
      </c>
      <c r="G107" s="3">
        <v>46104</v>
      </c>
      <c r="H107" s="2">
        <v>210.24</v>
      </c>
      <c r="I107" s="2">
        <v>2.1</v>
      </c>
      <c r="J107" s="2">
        <v>208.14</v>
      </c>
    </row>
    <row r="108" spans="1:10" x14ac:dyDescent="0.25">
      <c r="A108" s="2">
        <v>288902</v>
      </c>
      <c r="C108" s="2">
        <v>255545</v>
      </c>
      <c r="D108" s="2" t="s">
        <v>81</v>
      </c>
      <c r="E108" s="2" t="str">
        <f>"55658153"</f>
        <v>55658153</v>
      </c>
      <c r="F108" s="3">
        <v>46010</v>
      </c>
      <c r="G108" s="3">
        <v>46104</v>
      </c>
      <c r="H108" s="2">
        <v>167.04</v>
      </c>
      <c r="I108" s="2">
        <v>1.67</v>
      </c>
      <c r="J108" s="2">
        <v>165.37</v>
      </c>
    </row>
    <row r="109" spans="1:10" x14ac:dyDescent="0.25">
      <c r="A109" s="2">
        <v>288902</v>
      </c>
      <c r="C109" s="2">
        <v>255545</v>
      </c>
      <c r="D109" s="2" t="s">
        <v>82</v>
      </c>
      <c r="E109" s="2" t="str">
        <f>"55658154"</f>
        <v>55658154</v>
      </c>
      <c r="F109" s="3">
        <v>46010</v>
      </c>
      <c r="G109" s="3">
        <v>46104</v>
      </c>
      <c r="H109" s="2">
        <v>180.96</v>
      </c>
      <c r="I109" s="2">
        <v>1.81</v>
      </c>
      <c r="J109" s="2">
        <v>179.15</v>
      </c>
    </row>
    <row r="110" spans="1:10" x14ac:dyDescent="0.25">
      <c r="A110" s="2">
        <v>288902</v>
      </c>
      <c r="C110" s="2">
        <v>255545</v>
      </c>
      <c r="D110" s="2" t="s">
        <v>83</v>
      </c>
      <c r="E110" s="2" t="str">
        <f>"55658155"</f>
        <v>55658155</v>
      </c>
      <c r="F110" s="3">
        <v>46010</v>
      </c>
      <c r="G110" s="3">
        <v>46104</v>
      </c>
      <c r="H110" s="2">
        <v>630.72</v>
      </c>
      <c r="I110" s="2">
        <v>6.31</v>
      </c>
      <c r="J110" s="2">
        <v>624.41</v>
      </c>
    </row>
    <row r="111" spans="1:10" x14ac:dyDescent="0.25">
      <c r="A111" s="2">
        <v>288902</v>
      </c>
      <c r="C111" s="2">
        <v>255545</v>
      </c>
      <c r="D111" s="2" t="s">
        <v>84</v>
      </c>
      <c r="E111" s="2" t="str">
        <f>"55658157"</f>
        <v>55658157</v>
      </c>
      <c r="F111" s="3">
        <v>46010</v>
      </c>
      <c r="G111" s="3">
        <v>46104</v>
      </c>
      <c r="H111" s="2">
        <v>735.84</v>
      </c>
      <c r="I111" s="2">
        <v>7.36</v>
      </c>
      <c r="J111" s="2">
        <v>728.48</v>
      </c>
    </row>
    <row r="112" spans="1:10" x14ac:dyDescent="0.25">
      <c r="A112" s="2">
        <v>288902</v>
      </c>
      <c r="C112" s="2">
        <v>255545</v>
      </c>
      <c r="D112" s="2" t="s">
        <v>85</v>
      </c>
      <c r="E112" s="2" t="str">
        <f>"55658158"</f>
        <v>55658158</v>
      </c>
      <c r="F112" s="3">
        <v>46010</v>
      </c>
      <c r="G112" s="3">
        <v>46104</v>
      </c>
      <c r="H112" s="2">
        <v>350.4</v>
      </c>
      <c r="I112" s="2">
        <v>3.5</v>
      </c>
      <c r="J112" s="2">
        <v>346.9</v>
      </c>
    </row>
    <row r="113" spans="1:10" x14ac:dyDescent="0.25">
      <c r="A113" s="2">
        <v>288902</v>
      </c>
      <c r="C113" s="2">
        <v>255545</v>
      </c>
      <c r="D113" s="2" t="s">
        <v>86</v>
      </c>
      <c r="E113" s="2" t="str">
        <f>"55658159"</f>
        <v>55658159</v>
      </c>
      <c r="F113" s="3">
        <v>46010</v>
      </c>
      <c r="G113" s="3">
        <v>46104</v>
      </c>
      <c r="H113" s="2">
        <v>194.88</v>
      </c>
      <c r="I113" s="2">
        <v>1.95</v>
      </c>
      <c r="J113" s="2">
        <v>192.93</v>
      </c>
    </row>
    <row r="114" spans="1:10" x14ac:dyDescent="0.25">
      <c r="A114" s="2">
        <v>288902</v>
      </c>
      <c r="C114" s="2">
        <v>255545</v>
      </c>
      <c r="D114" s="2" t="s">
        <v>87</v>
      </c>
      <c r="E114" s="2" t="str">
        <f>"55658160"</f>
        <v>55658160</v>
      </c>
      <c r="F114" s="3">
        <v>46010</v>
      </c>
      <c r="G114" s="3">
        <v>46104</v>
      </c>
      <c r="H114" s="2">
        <v>385.44</v>
      </c>
      <c r="I114" s="2">
        <v>3.85</v>
      </c>
      <c r="J114" s="2">
        <v>381.59</v>
      </c>
    </row>
    <row r="115" spans="1:10" x14ac:dyDescent="0.25">
      <c r="A115" s="2">
        <v>288902</v>
      </c>
      <c r="C115" s="2">
        <v>255545</v>
      </c>
      <c r="D115" s="2" t="s">
        <v>88</v>
      </c>
      <c r="E115" s="2" t="str">
        <f>"55658161"</f>
        <v>55658161</v>
      </c>
      <c r="F115" s="3">
        <v>46010</v>
      </c>
      <c r="G115" s="3">
        <v>46104</v>
      </c>
      <c r="H115" s="2">
        <v>111.36</v>
      </c>
      <c r="I115" s="2">
        <v>1.1100000000000001</v>
      </c>
      <c r="J115" s="2">
        <v>110.25</v>
      </c>
    </row>
    <row r="116" spans="1:10" x14ac:dyDescent="0.25">
      <c r="A116" s="2">
        <v>288902</v>
      </c>
      <c r="C116" s="2">
        <v>255545</v>
      </c>
      <c r="D116" s="2" t="s">
        <v>89</v>
      </c>
      <c r="E116" s="2" t="str">
        <f>"55658162"</f>
        <v>55658162</v>
      </c>
      <c r="F116" s="3">
        <v>46010</v>
      </c>
      <c r="G116" s="3">
        <v>46104</v>
      </c>
      <c r="H116" s="2">
        <v>76.8</v>
      </c>
      <c r="I116" s="2">
        <v>0.77</v>
      </c>
      <c r="J116" s="2">
        <v>76.03</v>
      </c>
    </row>
    <row r="117" spans="1:10" x14ac:dyDescent="0.25">
      <c r="A117" s="2">
        <v>288902</v>
      </c>
      <c r="C117" s="2">
        <v>255545</v>
      </c>
      <c r="D117" s="2" t="s">
        <v>90</v>
      </c>
      <c r="E117" s="2" t="str">
        <f>"55658163"</f>
        <v>55658163</v>
      </c>
      <c r="F117" s="3">
        <v>46010</v>
      </c>
      <c r="G117" s="3">
        <v>46104</v>
      </c>
      <c r="H117" s="2">
        <v>315.36</v>
      </c>
      <c r="I117" s="2">
        <v>3.15</v>
      </c>
      <c r="J117" s="2">
        <v>312.20999999999998</v>
      </c>
    </row>
    <row r="118" spans="1:10" x14ac:dyDescent="0.25">
      <c r="A118" s="2">
        <v>288902</v>
      </c>
      <c r="C118" s="2">
        <v>255545</v>
      </c>
      <c r="D118" s="2" t="s">
        <v>91</v>
      </c>
      <c r="E118" s="2" t="str">
        <f>"55658164"</f>
        <v>55658164</v>
      </c>
      <c r="F118" s="3">
        <v>46010</v>
      </c>
      <c r="G118" s="3">
        <v>46104</v>
      </c>
      <c r="H118" s="2">
        <v>770.88</v>
      </c>
      <c r="I118" s="2">
        <v>7.71</v>
      </c>
      <c r="J118" s="2">
        <v>763.17</v>
      </c>
    </row>
    <row r="119" spans="1:10" x14ac:dyDescent="0.25">
      <c r="A119" s="2">
        <v>288902</v>
      </c>
      <c r="C119" s="2">
        <v>255545</v>
      </c>
      <c r="D119" s="2" t="s">
        <v>92</v>
      </c>
      <c r="E119" s="2" t="str">
        <f>"55658165"</f>
        <v>55658165</v>
      </c>
      <c r="F119" s="3">
        <v>46010</v>
      </c>
      <c r="G119" s="3">
        <v>46104</v>
      </c>
      <c r="H119" s="2">
        <v>385.44</v>
      </c>
      <c r="I119" s="2">
        <v>3.85</v>
      </c>
      <c r="J119" s="2">
        <v>381.59</v>
      </c>
    </row>
    <row r="120" spans="1:10" x14ac:dyDescent="0.25">
      <c r="A120" s="2">
        <v>288902</v>
      </c>
      <c r="C120" s="2">
        <v>255545</v>
      </c>
      <c r="D120" s="2" t="s">
        <v>93</v>
      </c>
      <c r="E120" s="2" t="str">
        <f>"55658166"</f>
        <v>55658166</v>
      </c>
      <c r="F120" s="3">
        <v>46010</v>
      </c>
      <c r="G120" s="3">
        <v>46104</v>
      </c>
      <c r="H120" s="2">
        <v>306.24</v>
      </c>
      <c r="I120" s="2">
        <v>3.06</v>
      </c>
      <c r="J120" s="2">
        <v>303.18</v>
      </c>
    </row>
    <row r="121" spans="1:10" x14ac:dyDescent="0.25">
      <c r="A121" s="2">
        <v>288902</v>
      </c>
      <c r="C121" s="2">
        <v>255545</v>
      </c>
      <c r="D121" s="2" t="s">
        <v>94</v>
      </c>
      <c r="E121" s="2" t="str">
        <f>"55658167"</f>
        <v>55658167</v>
      </c>
      <c r="F121" s="3">
        <v>46010</v>
      </c>
      <c r="G121" s="3">
        <v>46104</v>
      </c>
      <c r="H121" s="2">
        <v>210.24</v>
      </c>
      <c r="I121" s="2">
        <v>2.1</v>
      </c>
      <c r="J121" s="2">
        <v>208.14</v>
      </c>
    </row>
    <row r="122" spans="1:10" x14ac:dyDescent="0.25">
      <c r="A122" s="2">
        <v>288902</v>
      </c>
      <c r="C122" s="2">
        <v>255545</v>
      </c>
      <c r="D122" s="2" t="s">
        <v>95</v>
      </c>
      <c r="E122" s="2" t="str">
        <f>"55658168"</f>
        <v>55658168</v>
      </c>
      <c r="F122" s="3">
        <v>46010</v>
      </c>
      <c r="G122" s="3">
        <v>46104</v>
      </c>
      <c r="H122" s="2">
        <v>83.52</v>
      </c>
      <c r="I122" s="2">
        <v>0.84</v>
      </c>
      <c r="J122" s="2">
        <v>82.68</v>
      </c>
    </row>
    <row r="123" spans="1:10" x14ac:dyDescent="0.25">
      <c r="A123" s="2">
        <v>288902</v>
      </c>
      <c r="C123" s="2">
        <v>255545</v>
      </c>
      <c r="D123" s="2" t="s">
        <v>96</v>
      </c>
      <c r="E123" s="2" t="str">
        <f>"55658169"</f>
        <v>55658169</v>
      </c>
      <c r="F123" s="3">
        <v>46010</v>
      </c>
      <c r="G123" s="3">
        <v>46104</v>
      </c>
      <c r="H123" s="2">
        <v>350.4</v>
      </c>
      <c r="I123" s="2">
        <v>3.5</v>
      </c>
      <c r="J123" s="2">
        <v>346.9</v>
      </c>
    </row>
    <row r="124" spans="1:10" x14ac:dyDescent="0.25">
      <c r="A124" s="2">
        <v>288902</v>
      </c>
      <c r="C124" s="2">
        <v>255545</v>
      </c>
      <c r="D124" s="2" t="s">
        <v>97</v>
      </c>
      <c r="E124" s="2" t="str">
        <f>"55658170"</f>
        <v>55658170</v>
      </c>
      <c r="F124" s="3">
        <v>46010</v>
      </c>
      <c r="G124" s="3">
        <v>46104</v>
      </c>
      <c r="H124" s="2">
        <v>236.64</v>
      </c>
      <c r="I124" s="2">
        <v>2.37</v>
      </c>
      <c r="J124" s="2">
        <v>234.27</v>
      </c>
    </row>
    <row r="125" spans="1:10" x14ac:dyDescent="0.25">
      <c r="A125" s="2">
        <v>288902</v>
      </c>
      <c r="C125" s="2">
        <v>255545</v>
      </c>
      <c r="D125" s="2" t="s">
        <v>98</v>
      </c>
      <c r="E125" s="2" t="str">
        <f>"55658171"</f>
        <v>55658171</v>
      </c>
      <c r="F125" s="3">
        <v>46010</v>
      </c>
      <c r="G125" s="3">
        <v>46104</v>
      </c>
      <c r="H125" s="2">
        <v>280.32</v>
      </c>
      <c r="I125" s="2">
        <v>2.8</v>
      </c>
      <c r="J125" s="2">
        <v>277.52</v>
      </c>
    </row>
    <row r="126" spans="1:10" x14ac:dyDescent="0.25">
      <c r="A126" s="2">
        <v>288902</v>
      </c>
      <c r="C126" s="2">
        <v>255545</v>
      </c>
      <c r="D126" s="2" t="s">
        <v>99</v>
      </c>
      <c r="E126" s="2" t="str">
        <f>"55658172"</f>
        <v>55658172</v>
      </c>
      <c r="F126" s="3">
        <v>46010</v>
      </c>
      <c r="G126" s="3">
        <v>46104</v>
      </c>
      <c r="H126" s="2">
        <v>208.8</v>
      </c>
      <c r="I126" s="2">
        <v>2.09</v>
      </c>
      <c r="J126" s="2">
        <v>206.71</v>
      </c>
    </row>
    <row r="127" spans="1:10" x14ac:dyDescent="0.25">
      <c r="A127" s="2">
        <v>288902</v>
      </c>
      <c r="C127" s="2">
        <v>255545</v>
      </c>
      <c r="D127" s="2" t="s">
        <v>100</v>
      </c>
      <c r="E127" s="2" t="str">
        <f>"55660161"</f>
        <v>55660161</v>
      </c>
      <c r="F127" s="3">
        <v>46010</v>
      </c>
      <c r="G127" s="3">
        <v>46104</v>
      </c>
      <c r="H127" s="2">
        <v>55.68</v>
      </c>
      <c r="I127" s="2">
        <v>0.56000000000000005</v>
      </c>
      <c r="J127" s="2">
        <v>55.12</v>
      </c>
    </row>
    <row r="128" spans="1:10" x14ac:dyDescent="0.25">
      <c r="A128" s="2">
        <v>288902</v>
      </c>
      <c r="C128" s="2">
        <v>255545</v>
      </c>
      <c r="D128" s="2" t="s">
        <v>101</v>
      </c>
      <c r="E128" s="2" t="str">
        <f>"55660620"</f>
        <v>55660620</v>
      </c>
      <c r="F128" s="3">
        <v>46010</v>
      </c>
      <c r="G128" s="3">
        <v>46104</v>
      </c>
      <c r="H128" s="2">
        <v>245.28</v>
      </c>
      <c r="I128" s="2">
        <v>2.4500000000000002</v>
      </c>
      <c r="J128" s="2">
        <v>242.83</v>
      </c>
    </row>
    <row r="129" spans="1:10" x14ac:dyDescent="0.25">
      <c r="A129" s="2">
        <v>288902</v>
      </c>
      <c r="C129" s="2">
        <v>255545</v>
      </c>
      <c r="D129" s="2" t="s">
        <v>102</v>
      </c>
      <c r="E129" s="2" t="str">
        <f>"55660621"</f>
        <v>55660621</v>
      </c>
      <c r="F129" s="3">
        <v>46010</v>
      </c>
      <c r="G129" s="3">
        <v>46104</v>
      </c>
      <c r="H129" s="2">
        <v>315.36</v>
      </c>
      <c r="I129" s="2">
        <v>3.15</v>
      </c>
      <c r="J129" s="2">
        <v>312.20999999999998</v>
      </c>
    </row>
    <row r="130" spans="1:10" ht="15.75" thickBot="1" x14ac:dyDescent="0.3">
      <c r="I130" s="7">
        <f>SUM(I2:I129)</f>
        <v>331.09</v>
      </c>
      <c r="J130" s="2">
        <f>SUM(J2:J129)</f>
        <v>867.08000000000834</v>
      </c>
    </row>
    <row r="131" spans="1:10" ht="15.75" thickTop="1" x14ac:dyDescent="0.25"/>
  </sheetData>
  <sortState xmlns:xlrd2="http://schemas.microsoft.com/office/spreadsheetml/2017/richdata2" ref="A2:K129">
    <sortCondition ref="K2:K129"/>
  </sortState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VEN288902_20260323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Lexie Yang</dc:creator>
  <cp:lastModifiedBy>Angie Ly</cp:lastModifiedBy>
  <dcterms:created xsi:type="dcterms:W3CDTF">2026-03-26T06:01:38Z</dcterms:created>
  <dcterms:modified xsi:type="dcterms:W3CDTF">2026-03-28T00:23:24Z</dcterms:modified>
</cp:coreProperties>
</file>