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TP\MailBox\China Office\AR\DOLGEN\2026\01-JAN\"/>
    </mc:Choice>
  </mc:AlternateContent>
  <xr:revisionPtr revIDLastSave="0" documentId="13_ncr:1_{AA36F005-3FFD-4303-978D-0C9621969F8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VEN288902_20260115" sheetId="1" r:id="rId1"/>
    <sheet name="Sheet1" sheetId="2" r:id="rId2"/>
    <sheet name="DISCREPANC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  <c r="P6" i="2"/>
  <c r="P5" i="2"/>
  <c r="P3" i="2"/>
  <c r="I28" i="2"/>
  <c r="J28" i="2"/>
  <c r="I7" i="3"/>
  <c r="L7" i="2"/>
  <c r="L6" i="2"/>
  <c r="E27" i="2"/>
  <c r="E26" i="2"/>
  <c r="E25" i="2"/>
  <c r="E24" i="2"/>
  <c r="E23" i="2"/>
  <c r="E22" i="2"/>
  <c r="E21" i="2"/>
  <c r="E6" i="2"/>
  <c r="E20" i="2"/>
  <c r="E19" i="2"/>
  <c r="E5" i="2"/>
  <c r="E18" i="2"/>
  <c r="E17" i="2"/>
  <c r="E16" i="2"/>
  <c r="E15" i="2"/>
  <c r="E14" i="2"/>
  <c r="E13" i="2"/>
  <c r="E12" i="2"/>
  <c r="E11" i="2"/>
  <c r="E10" i="2"/>
  <c r="E4" i="2"/>
  <c r="E9" i="2"/>
  <c r="E8" i="2"/>
  <c r="E3" i="2"/>
  <c r="E2" i="2"/>
  <c r="E7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<sst xmlns="http://schemas.openxmlformats.org/spreadsheetml/2006/main" count="126" uniqueCount="59">
  <si>
    <t>Vendor Number</t>
  </si>
  <si>
    <t xml:space="preserve"> Remit To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</si>
  <si>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</si>
  <si>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</si>
  <si>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</si>
  <si>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</si>
  <si>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</si>
  <si>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</si>
  <si>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Discount</t>
  </si>
  <si>
    <t xml:space="preserve"> Net Amount</t>
  </si>
  <si>
    <t xml:space="preserve"> Comments</t>
  </si>
  <si>
    <t>27Q181</t>
  </si>
  <si>
    <t>Non-receipt of goods</t>
  </si>
  <si>
    <t>27PZZ7</t>
  </si>
  <si>
    <t>27PXJ1</t>
  </si>
  <si>
    <t>27Q3X5</t>
  </si>
  <si>
    <t>27Q3Y0</t>
  </si>
  <si>
    <t>28K4S4</t>
  </si>
  <si>
    <t>281N79</t>
  </si>
  <si>
    <t>27Q065</t>
  </si>
  <si>
    <t>27Q4Y1</t>
  </si>
  <si>
    <t>286RH1</t>
  </si>
  <si>
    <t>27PY53</t>
  </si>
  <si>
    <t>27PZB0</t>
  </si>
  <si>
    <t>27PZ95</t>
  </si>
  <si>
    <t>27Q1C2</t>
  </si>
  <si>
    <t>27Q0T6</t>
  </si>
  <si>
    <t>27Q1C7</t>
  </si>
  <si>
    <t>27Q1J1</t>
  </si>
  <si>
    <t>27Q132</t>
  </si>
  <si>
    <t>27Q1T7</t>
  </si>
  <si>
    <t>281N75</t>
  </si>
  <si>
    <t>27Q205</t>
  </si>
  <si>
    <t>27Q218</t>
  </si>
  <si>
    <t>27Q3T7</t>
  </si>
  <si>
    <t>27Q3V3</t>
  </si>
  <si>
    <t>27Q482</t>
  </si>
  <si>
    <t>Invoice No.</t>
  </si>
  <si>
    <t>Macola Order No.</t>
  </si>
  <si>
    <t>Gross Amt</t>
  </si>
  <si>
    <t>Discount Amt</t>
  </si>
  <si>
    <t>Net Amt</t>
  </si>
  <si>
    <t>PO No.</t>
  </si>
  <si>
    <t>Retail Order No.</t>
  </si>
  <si>
    <t>Macola Invoice Amt</t>
  </si>
  <si>
    <t>Discrepancy</t>
  </si>
  <si>
    <t>Posted</t>
  </si>
  <si>
    <t>Matched/Voided</t>
  </si>
  <si>
    <t>54704237</t>
  </si>
  <si>
    <t/>
  </si>
  <si>
    <t>Yes</t>
  </si>
  <si>
    <t>No</t>
  </si>
  <si>
    <t>54704571</t>
  </si>
  <si>
    <t>54704575</t>
  </si>
  <si>
    <t>54704582</t>
  </si>
  <si>
    <t>54704584</t>
  </si>
  <si>
    <t>CB2600133</t>
  </si>
  <si>
    <t>MACOLA $</t>
  </si>
  <si>
    <t>SHORT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</si>
</sst>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8"/>
      <color rgb="FF333333"/>
      <name val="Tahoma"/>
      <family val="2"/>
    </font>
    <font>
      <sz val="8"/>
      <color rgb="FFFF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DF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rgb="FF000000"/>
      </left>
      <right style="medium">
        <color rgb="FFD4D0C8"/>
      </right>
      <top style="thin">
        <color rgb="FF000000"/>
      </top>
      <bottom style="thin">
        <color rgb="FF000000"/>
      </bottom>
      <diagonal/>
    </border>
    <border>
      <left style="medium">
        <color rgb="FFD4D0C8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0" xfId="1" applyFont="1" applyBorder="1" applyAlignment="1">
      <alignment horizontal="center"/>
    </xf>
    <xf numFmtId="0" fontId="19" fillId="33" borderId="11" xfId="43" applyFont="1" applyFill="1" applyBorder="1" applyAlignment="1">
      <alignment horizontal="center"/>
    </xf>
    <xf numFmtId="0" fontId="18" fillId="0" borderId="11" xfId="43" applyBorder="1"/>
    <xf numFmtId="4" fontId="18" fillId="0" borderId="11" xfId="43" applyNumberFormat="1" applyBorder="1" applyAlignment="1">
      <alignment horizontal="right"/>
    </xf>
    <xf numFmtId="43" fontId="14" fillId="0" borderId="12" xfId="1" applyFont="1" applyBorder="1"/>
    <xf numFmtId="0" fontId="20" fillId="34" borderId="0" xfId="0" applyFont="1" applyFill="1"/>
    <xf numFmtId="43" fontId="0" fillId="34" borderId="0" xfId="0" applyNumberFormat="1" applyFill="1"/>
    <xf numFmtId="0" fontId="20" fillId="35" borderId="13" xfId="0" applyFont="1" applyFill="1" applyBorder="1" applyAlignment="1">
      <alignment horizontal="right" vertical="center" wrapText="1"/>
    </xf>
    <xf numFmtId="43" fontId="21" fillId="35" borderId="14" xfId="1" applyFont="1" applyFill="1" applyBorder="1" applyAlignment="1">
      <alignment horizontal="right" vertical="center" wrapText="1"/>
    </xf>
    <xf numFmtId="0" fontId="0" fillId="34" borderId="0" xfId="0" applyFill="1" applyAlignment="1">
      <alignment horizontal="center"/>
    </xf>
    <xf numFmtId="0" fontId="0" fillId="34" borderId="10" xfId="0" applyFill="1" applyBorder="1" applyAlignment="1">
      <alignment horizontal="center"/>
    </xf>
    <xf numFmtId="0" fontId="20" fillId="36" borderId="13" xfId="0" applyFont="1" applyFill="1" applyBorder="1" applyAlignment="1">
      <alignment horizontal="righ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6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288902</v>
      </c>
      <c r="C2">
        <v>250870</v>
      </c>
      <c r="E2" t="str">
        <f>"288902DMGDC172894A5"</f>
        <v>288902DMGDC172894A5</v>
      </c>
      <c r="F2" s="1">
        <v>46034</v>
      </c>
      <c r="G2" s="1">
        <v>46037</v>
      </c>
      <c r="H2">
        <v>-37.659999999999997</v>
      </c>
      <c r="I2">
        <v>0</v>
      </c>
      <c r="J2">
        <v>-37.659999999999997</v>
      </c>
    </row>
    <row r="3" spans="1:11" x14ac:dyDescent="0.25">
      <c r="A3">
        <v>288902</v>
      </c>
      <c r="C3">
        <v>250870</v>
      </c>
      <c r="D3" t="s">
        <v>11</v>
      </c>
      <c r="E3" t="str">
        <f>"54685670"</f>
        <v>54685670</v>
      </c>
      <c r="F3" s="1">
        <v>45940</v>
      </c>
      <c r="G3" s="1">
        <v>46037</v>
      </c>
      <c r="H3">
        <v>0.01</v>
      </c>
      <c r="I3">
        <v>0</v>
      </c>
      <c r="J3">
        <v>0.01</v>
      </c>
      <c r="K3" t="s">
        <v>12</v>
      </c>
    </row>
    <row r="4" spans="1:11" x14ac:dyDescent="0.25">
      <c r="A4">
        <v>288902</v>
      </c>
      <c r="C4">
        <v>250870</v>
      </c>
      <c r="D4" t="s">
        <v>13</v>
      </c>
      <c r="E4" t="str">
        <f>"54686051"</f>
        <v>54686051</v>
      </c>
      <c r="F4" s="1">
        <v>45940</v>
      </c>
      <c r="G4" s="1">
        <v>46037</v>
      </c>
      <c r="H4">
        <v>0.01</v>
      </c>
      <c r="I4">
        <v>0</v>
      </c>
      <c r="J4">
        <v>0.01</v>
      </c>
      <c r="K4" t="s">
        <v>12</v>
      </c>
    </row>
    <row r="5" spans="1:11" x14ac:dyDescent="0.25">
      <c r="A5">
        <v>288902</v>
      </c>
      <c r="C5">
        <v>250870</v>
      </c>
      <c r="D5" t="s">
        <v>14</v>
      </c>
      <c r="E5" t="str">
        <f>"54701590"</f>
        <v>54701590</v>
      </c>
      <c r="F5" s="1">
        <v>45943</v>
      </c>
      <c r="G5" s="1">
        <v>46037</v>
      </c>
      <c r="H5">
        <v>350.4</v>
      </c>
      <c r="I5">
        <v>3.5</v>
      </c>
      <c r="J5">
        <v>346.9</v>
      </c>
    </row>
    <row r="6" spans="1:11" x14ac:dyDescent="0.25">
      <c r="A6">
        <v>288902</v>
      </c>
      <c r="C6">
        <v>250870</v>
      </c>
      <c r="D6" t="s">
        <v>15</v>
      </c>
      <c r="E6" t="str">
        <f>"54701591"</f>
        <v>54701591</v>
      </c>
      <c r="F6" s="1">
        <v>45943</v>
      </c>
      <c r="G6" s="1">
        <v>46037</v>
      </c>
      <c r="H6">
        <v>630.72</v>
      </c>
      <c r="I6">
        <v>6.31</v>
      </c>
      <c r="J6">
        <v>624.41</v>
      </c>
    </row>
    <row r="7" spans="1:11" x14ac:dyDescent="0.25">
      <c r="A7">
        <v>288902</v>
      </c>
      <c r="C7">
        <v>250870</v>
      </c>
      <c r="D7" t="s">
        <v>16</v>
      </c>
      <c r="E7" t="str">
        <f>"54701592"</f>
        <v>54701592</v>
      </c>
      <c r="F7" s="1">
        <v>45943</v>
      </c>
      <c r="G7" s="1">
        <v>46037</v>
      </c>
      <c r="H7">
        <v>0.01</v>
      </c>
      <c r="I7">
        <v>0</v>
      </c>
      <c r="J7">
        <v>0.01</v>
      </c>
      <c r="K7" t="s">
        <v>12</v>
      </c>
    </row>
    <row r="8" spans="1:11" x14ac:dyDescent="0.25">
      <c r="A8">
        <v>288902</v>
      </c>
      <c r="C8">
        <v>250870</v>
      </c>
      <c r="D8" t="s">
        <v>17</v>
      </c>
      <c r="E8" t="str">
        <f>"54701592RPY"</f>
        <v>54701592RPY</v>
      </c>
      <c r="F8" s="1">
        <v>45943</v>
      </c>
      <c r="G8" s="1">
        <v>46037</v>
      </c>
      <c r="H8">
        <v>250.56</v>
      </c>
      <c r="I8">
        <v>2.5099999999999998</v>
      </c>
      <c r="J8">
        <v>248.05</v>
      </c>
    </row>
    <row r="9" spans="1:11" x14ac:dyDescent="0.25">
      <c r="A9">
        <v>288902</v>
      </c>
      <c r="C9">
        <v>250870</v>
      </c>
      <c r="D9" t="s">
        <v>18</v>
      </c>
      <c r="E9" t="str">
        <f>"54701593"</f>
        <v>54701593</v>
      </c>
      <c r="F9" s="1">
        <v>45943</v>
      </c>
      <c r="G9" s="1">
        <v>46037</v>
      </c>
      <c r="H9">
        <v>348</v>
      </c>
      <c r="I9">
        <v>0</v>
      </c>
      <c r="J9">
        <v>348</v>
      </c>
    </row>
    <row r="10" spans="1:11" x14ac:dyDescent="0.25">
      <c r="A10">
        <v>288902</v>
      </c>
      <c r="C10">
        <v>250870</v>
      </c>
      <c r="D10" t="s">
        <v>19</v>
      </c>
      <c r="E10" t="str">
        <f>"54704236"</f>
        <v>54704236</v>
      </c>
      <c r="F10" s="1">
        <v>45943</v>
      </c>
      <c r="G10" s="1">
        <v>46037</v>
      </c>
      <c r="H10">
        <v>490.56</v>
      </c>
      <c r="I10">
        <v>4.91</v>
      </c>
      <c r="J10">
        <v>485.65</v>
      </c>
    </row>
    <row r="11" spans="1:11" x14ac:dyDescent="0.25">
      <c r="A11">
        <v>288902</v>
      </c>
      <c r="C11">
        <v>250870</v>
      </c>
      <c r="D11" t="s">
        <v>20</v>
      </c>
      <c r="E11" t="str">
        <f>"54704237P"</f>
        <v>54704237P</v>
      </c>
      <c r="F11" s="1">
        <v>45943</v>
      </c>
      <c r="G11" s="1">
        <v>46037</v>
      </c>
      <c r="H11">
        <v>165.37</v>
      </c>
      <c r="I11">
        <v>0</v>
      </c>
      <c r="J11">
        <v>165.37</v>
      </c>
    </row>
    <row r="12" spans="1:11" x14ac:dyDescent="0.25">
      <c r="A12">
        <v>288902</v>
      </c>
      <c r="C12">
        <v>250870</v>
      </c>
      <c r="D12" t="s">
        <v>21</v>
      </c>
      <c r="E12" t="str">
        <f>"54704569"</f>
        <v>54704569</v>
      </c>
      <c r="F12" s="1">
        <v>45943</v>
      </c>
      <c r="G12" s="1">
        <v>46037</v>
      </c>
      <c r="H12">
        <v>55.68</v>
      </c>
      <c r="I12">
        <v>0</v>
      </c>
      <c r="J12">
        <v>55.68</v>
      </c>
    </row>
    <row r="13" spans="1:11" x14ac:dyDescent="0.25">
      <c r="A13">
        <v>288902</v>
      </c>
      <c r="C13">
        <v>250870</v>
      </c>
      <c r="D13" t="s">
        <v>22</v>
      </c>
      <c r="E13" t="str">
        <f>"54704570"</f>
        <v>54704570</v>
      </c>
      <c r="F13" s="1">
        <v>45943</v>
      </c>
      <c r="G13" s="1">
        <v>46037</v>
      </c>
      <c r="H13">
        <v>385.44</v>
      </c>
      <c r="I13">
        <v>3.85</v>
      </c>
      <c r="J13">
        <v>381.59</v>
      </c>
    </row>
    <row r="14" spans="1:11" x14ac:dyDescent="0.25">
      <c r="A14">
        <v>288902</v>
      </c>
      <c r="C14">
        <v>250870</v>
      </c>
      <c r="D14" t="s">
        <v>23</v>
      </c>
      <c r="E14" t="str">
        <f>"54704571P"</f>
        <v>54704571P</v>
      </c>
      <c r="F14" s="1">
        <v>45943</v>
      </c>
      <c r="G14" s="1">
        <v>46037</v>
      </c>
      <c r="H14">
        <v>206.71</v>
      </c>
      <c r="I14">
        <v>0</v>
      </c>
      <c r="J14">
        <v>206.71</v>
      </c>
    </row>
    <row r="15" spans="1:11" x14ac:dyDescent="0.25">
      <c r="A15">
        <v>288902</v>
      </c>
      <c r="C15">
        <v>250870</v>
      </c>
      <c r="D15" t="s">
        <v>24</v>
      </c>
      <c r="E15" t="str">
        <f>"54704572"</f>
        <v>54704572</v>
      </c>
      <c r="F15" s="1">
        <v>45943</v>
      </c>
      <c r="G15" s="1">
        <v>46037</v>
      </c>
      <c r="H15">
        <v>245.28</v>
      </c>
      <c r="I15">
        <v>2.4500000000000002</v>
      </c>
      <c r="J15">
        <v>242.83</v>
      </c>
    </row>
    <row r="16" spans="1:11" x14ac:dyDescent="0.25">
      <c r="A16">
        <v>288902</v>
      </c>
      <c r="C16">
        <v>250870</v>
      </c>
      <c r="D16" t="s">
        <v>25</v>
      </c>
      <c r="E16" t="str">
        <f>"54704573"</f>
        <v>54704573</v>
      </c>
      <c r="F16" s="1">
        <v>45943</v>
      </c>
      <c r="G16" s="1">
        <v>46037</v>
      </c>
      <c r="H16">
        <v>385.44</v>
      </c>
      <c r="I16">
        <v>3.85</v>
      </c>
      <c r="J16">
        <v>381.59</v>
      </c>
    </row>
    <row r="17" spans="1:11" x14ac:dyDescent="0.25">
      <c r="A17">
        <v>288902</v>
      </c>
      <c r="C17">
        <v>250870</v>
      </c>
      <c r="D17" t="s">
        <v>26</v>
      </c>
      <c r="E17" t="str">
        <f>"54704574"</f>
        <v>54704574</v>
      </c>
      <c r="F17" s="1">
        <v>45943</v>
      </c>
      <c r="G17" s="1">
        <v>46037</v>
      </c>
      <c r="H17">
        <v>0.01</v>
      </c>
      <c r="I17">
        <v>0</v>
      </c>
      <c r="J17">
        <v>0.01</v>
      </c>
      <c r="K17" t="s">
        <v>12</v>
      </c>
    </row>
    <row r="18" spans="1:11" x14ac:dyDescent="0.25">
      <c r="A18">
        <v>288902</v>
      </c>
      <c r="C18">
        <v>250870</v>
      </c>
      <c r="D18" t="s">
        <v>27</v>
      </c>
      <c r="E18" t="str">
        <f>"54704575P"</f>
        <v>54704575P</v>
      </c>
      <c r="F18" s="1">
        <v>45943</v>
      </c>
      <c r="G18" s="1">
        <v>46037</v>
      </c>
      <c r="H18">
        <v>220.49</v>
      </c>
      <c r="I18">
        <v>0</v>
      </c>
      <c r="J18">
        <v>220.49</v>
      </c>
    </row>
    <row r="19" spans="1:11" x14ac:dyDescent="0.25">
      <c r="A19">
        <v>288902</v>
      </c>
      <c r="C19">
        <v>250870</v>
      </c>
      <c r="D19" t="s">
        <v>28</v>
      </c>
      <c r="E19" t="str">
        <f>"54704577"</f>
        <v>54704577</v>
      </c>
      <c r="F19" s="1">
        <v>45943</v>
      </c>
      <c r="G19" s="1">
        <v>46037</v>
      </c>
      <c r="H19">
        <v>525.6</v>
      </c>
      <c r="I19">
        <v>5.26</v>
      </c>
      <c r="J19">
        <v>520.34</v>
      </c>
    </row>
    <row r="20" spans="1:11" x14ac:dyDescent="0.25">
      <c r="A20">
        <v>288902</v>
      </c>
      <c r="C20">
        <v>250870</v>
      </c>
      <c r="D20" t="s">
        <v>29</v>
      </c>
      <c r="E20" t="str">
        <f>"54704578"</f>
        <v>54704578</v>
      </c>
      <c r="F20" s="1">
        <v>45943</v>
      </c>
      <c r="G20" s="1">
        <v>46037</v>
      </c>
      <c r="H20">
        <v>0.01</v>
      </c>
      <c r="I20">
        <v>0</v>
      </c>
      <c r="J20">
        <v>0.01</v>
      </c>
      <c r="K20" t="s">
        <v>12</v>
      </c>
    </row>
    <row r="21" spans="1:11" x14ac:dyDescent="0.25">
      <c r="A21">
        <v>288902</v>
      </c>
      <c r="C21">
        <v>250870</v>
      </c>
      <c r="D21" t="s">
        <v>30</v>
      </c>
      <c r="E21" t="str">
        <f>"54704579"</f>
        <v>54704579</v>
      </c>
      <c r="F21" s="1">
        <v>45943</v>
      </c>
      <c r="G21" s="1">
        <v>46037</v>
      </c>
      <c r="H21">
        <v>350.4</v>
      </c>
      <c r="I21">
        <v>3.5</v>
      </c>
      <c r="J21">
        <v>346.9</v>
      </c>
    </row>
    <row r="22" spans="1:11" x14ac:dyDescent="0.25">
      <c r="A22">
        <v>288902</v>
      </c>
      <c r="C22">
        <v>250870</v>
      </c>
      <c r="D22" t="s">
        <v>31</v>
      </c>
      <c r="E22" t="str">
        <f>"54704580"</f>
        <v>54704580</v>
      </c>
      <c r="F22" s="1">
        <v>45943</v>
      </c>
      <c r="G22" s="1">
        <v>46037</v>
      </c>
      <c r="H22">
        <v>306.24</v>
      </c>
      <c r="I22">
        <v>0</v>
      </c>
      <c r="J22">
        <v>306.24</v>
      </c>
    </row>
    <row r="23" spans="1:11" x14ac:dyDescent="0.25">
      <c r="A23">
        <v>288902</v>
      </c>
      <c r="C23">
        <v>250870</v>
      </c>
      <c r="D23" t="s">
        <v>32</v>
      </c>
      <c r="E23" t="str">
        <f>"54704581"</f>
        <v>54704581</v>
      </c>
      <c r="F23" s="1">
        <v>45943</v>
      </c>
      <c r="G23" s="1">
        <v>46037</v>
      </c>
      <c r="H23">
        <v>455.52</v>
      </c>
      <c r="I23">
        <v>4.5599999999999996</v>
      </c>
      <c r="J23">
        <v>450.96</v>
      </c>
    </row>
    <row r="24" spans="1:11" x14ac:dyDescent="0.25">
      <c r="A24">
        <v>288902</v>
      </c>
      <c r="C24">
        <v>250870</v>
      </c>
      <c r="D24" t="s">
        <v>33</v>
      </c>
      <c r="E24" t="str">
        <f>"54704582P"</f>
        <v>54704582P</v>
      </c>
      <c r="F24" s="1">
        <v>45943</v>
      </c>
      <c r="G24" s="1">
        <v>46037</v>
      </c>
      <c r="H24">
        <v>234.27</v>
      </c>
      <c r="I24">
        <v>0</v>
      </c>
      <c r="J24">
        <v>234.27</v>
      </c>
    </row>
    <row r="25" spans="1:11" x14ac:dyDescent="0.25">
      <c r="A25">
        <v>288902</v>
      </c>
      <c r="C25">
        <v>250870</v>
      </c>
      <c r="D25" t="s">
        <v>34</v>
      </c>
      <c r="E25" t="str">
        <f>"54704583"</f>
        <v>54704583</v>
      </c>
      <c r="F25" s="1">
        <v>45943</v>
      </c>
      <c r="G25" s="1">
        <v>46037</v>
      </c>
      <c r="H25">
        <v>665.76</v>
      </c>
      <c r="I25">
        <v>6.66</v>
      </c>
      <c r="J25">
        <v>659.1</v>
      </c>
    </row>
    <row r="26" spans="1:11" x14ac:dyDescent="0.25">
      <c r="A26">
        <v>288902</v>
      </c>
      <c r="C26">
        <v>250870</v>
      </c>
      <c r="D26" t="s">
        <v>35</v>
      </c>
      <c r="E26" t="str">
        <f>"54704584P"</f>
        <v>54704584P</v>
      </c>
      <c r="F26" s="1">
        <v>45943</v>
      </c>
      <c r="G26" s="1">
        <v>46037</v>
      </c>
      <c r="H26">
        <v>261.83999999999997</v>
      </c>
      <c r="I26">
        <v>0</v>
      </c>
      <c r="J26">
        <v>261.83999999999997</v>
      </c>
    </row>
    <row r="27" spans="1:11" x14ac:dyDescent="0.25">
      <c r="A27">
        <v>288902</v>
      </c>
      <c r="C27">
        <v>250870</v>
      </c>
      <c r="D27" t="s">
        <v>36</v>
      </c>
      <c r="E27" t="str">
        <f>"54704585"</f>
        <v>54704585</v>
      </c>
      <c r="F27" s="1">
        <v>45943</v>
      </c>
      <c r="G27" s="1">
        <v>46037</v>
      </c>
      <c r="H27">
        <v>280.32</v>
      </c>
      <c r="I27">
        <v>2.8</v>
      </c>
      <c r="J27">
        <v>277.52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tabSelected="1" workbookViewId="0">
      <selection activeCell="Q11" sqref="Q11"/>
    </sheetView>
  </sheetViews>
  <sheetFormatPr defaultRowHeight="15" x14ac:dyDescent="0.25"/>
  <cols>
    <col min="1" max="1" width="15.42578125" style="2" bestFit="1" customWidth="1"/>
    <col min="2" max="2" width="9.28515625" style="2" bestFit="1" customWidth="1"/>
    <col min="3" max="3" width="14.5703125" style="2" bestFit="1" customWidth="1"/>
    <col min="4" max="4" width="11.7109375" style="2" bestFit="1" customWidth="1"/>
    <col min="5" max="5" width="22.42578125" style="2" bestFit="1" customWidth="1"/>
    <col min="6" max="6" width="12.42578125" style="2" bestFit="1" customWidth="1"/>
    <col min="7" max="7" width="11.28515625" style="2" bestFit="1" customWidth="1"/>
    <col min="8" max="8" width="14" style="2" bestFit="1" customWidth="1"/>
    <col min="9" max="9" width="9.140625" style="2"/>
    <col min="10" max="10" width="12.28515625" style="2" bestFit="1" customWidth="1"/>
    <col min="11" max="11" width="20" style="2" bestFit="1" customWidth="1"/>
    <col min="12" max="12" width="9.140625" style="6"/>
    <col min="13" max="13" width="9.140625" style="2"/>
    <col min="14" max="14" width="19.140625" style="2" customWidth="1"/>
    <col min="15" max="16" width="13" style="2" customWidth="1"/>
    <col min="17" max="17" width="14.140625" style="2" customWidth="1"/>
    <col min="18" max="16384" width="9.140625" style="2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O1" s="2" t="s">
        <v>57</v>
      </c>
      <c r="P1" s="6" t="s">
        <v>58</v>
      </c>
    </row>
    <row r="2" spans="1:19" x14ac:dyDescent="0.25">
      <c r="A2" s="2">
        <v>288902</v>
      </c>
      <c r="C2" s="2">
        <v>250870</v>
      </c>
      <c r="D2" s="2" t="s">
        <v>11</v>
      </c>
      <c r="E2" s="2" t="str">
        <f>"54685670"</f>
        <v>54685670</v>
      </c>
      <c r="F2" s="3">
        <v>45940</v>
      </c>
      <c r="G2" s="3">
        <v>46037</v>
      </c>
      <c r="H2" s="2">
        <v>0.01</v>
      </c>
      <c r="I2" s="2">
        <v>0</v>
      </c>
      <c r="J2" s="2">
        <v>0.01</v>
      </c>
      <c r="K2" s="2" t="s">
        <v>12</v>
      </c>
    </row>
    <row r="3" spans="1:19" x14ac:dyDescent="0.25">
      <c r="A3" s="2">
        <v>288902</v>
      </c>
      <c r="C3" s="2">
        <v>250870</v>
      </c>
      <c r="D3" s="2" t="s">
        <v>13</v>
      </c>
      <c r="E3" s="16" t="str">
        <f>"54686051"</f>
        <v>54686051</v>
      </c>
      <c r="F3" s="3">
        <v>45940</v>
      </c>
      <c r="G3" s="3">
        <v>46037</v>
      </c>
      <c r="H3" s="2">
        <v>0.01</v>
      </c>
      <c r="I3" s="2">
        <v>0</v>
      </c>
      <c r="J3" s="2">
        <v>0.01</v>
      </c>
      <c r="K3" s="2" t="s">
        <v>12</v>
      </c>
      <c r="O3" s="14">
        <v>69.599999999999994</v>
      </c>
      <c r="P3" s="15">
        <f>+J3-O3</f>
        <v>-69.589999999999989</v>
      </c>
    </row>
    <row r="4" spans="1:19" x14ac:dyDescent="0.25">
      <c r="A4" s="2">
        <v>288902</v>
      </c>
      <c r="C4" s="2">
        <v>250870</v>
      </c>
      <c r="D4" s="2" t="s">
        <v>16</v>
      </c>
      <c r="E4" s="2" t="str">
        <f>"54701592"</f>
        <v>54701592</v>
      </c>
      <c r="F4" s="3">
        <v>45943</v>
      </c>
      <c r="G4" s="3">
        <v>46037</v>
      </c>
      <c r="H4" s="2">
        <v>0.01</v>
      </c>
      <c r="I4" s="2">
        <v>0</v>
      </c>
      <c r="J4" s="2">
        <v>0.01</v>
      </c>
      <c r="K4" s="2" t="s">
        <v>12</v>
      </c>
    </row>
    <row r="5" spans="1:19" x14ac:dyDescent="0.25">
      <c r="A5" s="2">
        <v>288902</v>
      </c>
      <c r="C5" s="2">
        <v>250870</v>
      </c>
      <c r="D5" s="2" t="s">
        <v>26</v>
      </c>
      <c r="E5" s="16" t="str">
        <f>"54704574"</f>
        <v>54704574</v>
      </c>
      <c r="F5" s="3">
        <v>45943</v>
      </c>
      <c r="G5" s="3">
        <v>46037</v>
      </c>
      <c r="H5" s="2">
        <v>0.01</v>
      </c>
      <c r="I5" s="2">
        <v>0</v>
      </c>
      <c r="J5" s="2">
        <v>0.01</v>
      </c>
      <c r="K5" s="2" t="s">
        <v>12</v>
      </c>
      <c r="O5" s="18">
        <v>389.76</v>
      </c>
      <c r="P5" s="15">
        <f>+J5-O5</f>
        <v>-389.75</v>
      </c>
    </row>
    <row r="6" spans="1:19" ht="15.75" thickBot="1" x14ac:dyDescent="0.3">
      <c r="A6" s="4">
        <v>288902</v>
      </c>
      <c r="B6" s="4"/>
      <c r="C6" s="4">
        <v>250870</v>
      </c>
      <c r="D6" s="4" t="s">
        <v>29</v>
      </c>
      <c r="E6" s="17" t="str">
        <f>"54704578"</f>
        <v>54704578</v>
      </c>
      <c r="F6" s="5">
        <v>45943</v>
      </c>
      <c r="G6" s="5">
        <v>46037</v>
      </c>
      <c r="H6" s="4">
        <v>0.01</v>
      </c>
      <c r="I6" s="4">
        <v>0</v>
      </c>
      <c r="J6" s="4">
        <v>0.01</v>
      </c>
      <c r="K6" s="4" t="s">
        <v>12</v>
      </c>
      <c r="L6" s="7">
        <f>SUM(H2:H6)</f>
        <v>0.05</v>
      </c>
      <c r="O6" s="18">
        <v>385.44</v>
      </c>
      <c r="P6" s="15">
        <f>+J6-O6</f>
        <v>-385.43</v>
      </c>
      <c r="Q6" t="s">
        <v>56</v>
      </c>
      <c r="R6" s="12">
        <v>274316</v>
      </c>
      <c r="S6" s="13">
        <f>+P3+P5+P6</f>
        <v>-844.77</v>
      </c>
    </row>
    <row r="7" spans="1:19" ht="16.5" thickTop="1" thickBot="1" x14ac:dyDescent="0.3">
      <c r="A7" s="4">
        <v>288902</v>
      </c>
      <c r="B7" s="4"/>
      <c r="C7" s="4">
        <v>250870</v>
      </c>
      <c r="D7" s="4"/>
      <c r="E7" s="4" t="str">
        <f>"288902DMGDC172894A5"</f>
        <v>288902DMGDC172894A5</v>
      </c>
      <c r="F7" s="5">
        <v>46034</v>
      </c>
      <c r="G7" s="5">
        <v>46037</v>
      </c>
      <c r="H7" s="4">
        <v>-37.659999999999997</v>
      </c>
      <c r="I7" s="4">
        <v>0</v>
      </c>
      <c r="J7" s="4">
        <v>-37.659999999999997</v>
      </c>
      <c r="K7" s="4"/>
      <c r="L7" s="7">
        <f>H7</f>
        <v>-37.659999999999997</v>
      </c>
    </row>
    <row r="8" spans="1:19" ht="15.75" thickTop="1" x14ac:dyDescent="0.25">
      <c r="A8" s="2">
        <v>288902</v>
      </c>
      <c r="C8" s="2">
        <v>250870</v>
      </c>
      <c r="D8" s="2" t="s">
        <v>14</v>
      </c>
      <c r="E8" s="2" t="str">
        <f>"54701590"</f>
        <v>54701590</v>
      </c>
      <c r="F8" s="3">
        <v>45943</v>
      </c>
      <c r="G8" s="3">
        <v>46037</v>
      </c>
      <c r="H8" s="2">
        <v>350.4</v>
      </c>
      <c r="I8" s="2">
        <v>3.5</v>
      </c>
      <c r="J8" s="2">
        <v>346.9</v>
      </c>
    </row>
    <row r="9" spans="1:19" x14ac:dyDescent="0.25">
      <c r="A9" s="2">
        <v>288902</v>
      </c>
      <c r="C9" s="2">
        <v>250870</v>
      </c>
      <c r="D9" s="2" t="s">
        <v>15</v>
      </c>
      <c r="E9" s="2" t="str">
        <f>"54701591"</f>
        <v>54701591</v>
      </c>
      <c r="F9" s="3">
        <v>45943</v>
      </c>
      <c r="G9" s="3">
        <v>46037</v>
      </c>
      <c r="H9" s="2">
        <v>630.72</v>
      </c>
      <c r="I9" s="2">
        <v>6.31</v>
      </c>
      <c r="J9" s="2">
        <v>624.41</v>
      </c>
    </row>
    <row r="10" spans="1:19" x14ac:dyDescent="0.25">
      <c r="A10" s="2">
        <v>288902</v>
      </c>
      <c r="C10" s="2">
        <v>250870</v>
      </c>
      <c r="D10" s="2" t="s">
        <v>17</v>
      </c>
      <c r="E10" s="2" t="str">
        <f>"54701592RPY"</f>
        <v>54701592RPY</v>
      </c>
      <c r="F10" s="3">
        <v>45943</v>
      </c>
      <c r="G10" s="3">
        <v>46037</v>
      </c>
      <c r="H10" s="2">
        <v>250.56</v>
      </c>
      <c r="I10" s="2">
        <v>2.5099999999999998</v>
      </c>
      <c r="J10" s="2">
        <v>248.05</v>
      </c>
    </row>
    <row r="11" spans="1:19" x14ac:dyDescent="0.25">
      <c r="A11" s="2">
        <v>288902</v>
      </c>
      <c r="C11" s="2">
        <v>250870</v>
      </c>
      <c r="D11" s="2" t="s">
        <v>18</v>
      </c>
      <c r="E11" s="2" t="str">
        <f>"54701593"</f>
        <v>54701593</v>
      </c>
      <c r="F11" s="3">
        <v>45943</v>
      </c>
      <c r="G11" s="3">
        <v>46037</v>
      </c>
      <c r="H11" s="2">
        <v>348</v>
      </c>
      <c r="I11" s="2">
        <v>0</v>
      </c>
      <c r="J11" s="2">
        <v>348</v>
      </c>
    </row>
    <row r="12" spans="1:19" x14ac:dyDescent="0.25">
      <c r="A12" s="2">
        <v>288902</v>
      </c>
      <c r="C12" s="2">
        <v>250870</v>
      </c>
      <c r="D12" s="2" t="s">
        <v>19</v>
      </c>
      <c r="E12" s="2" t="str">
        <f>"54704236"</f>
        <v>54704236</v>
      </c>
      <c r="F12" s="3">
        <v>45943</v>
      </c>
      <c r="G12" s="3">
        <v>46037</v>
      </c>
      <c r="H12" s="2">
        <v>490.56</v>
      </c>
      <c r="I12" s="2">
        <v>4.91</v>
      </c>
      <c r="J12" s="2">
        <v>485.65</v>
      </c>
    </row>
    <row r="13" spans="1:19" x14ac:dyDescent="0.25">
      <c r="A13" s="2">
        <v>288902</v>
      </c>
      <c r="C13" s="2">
        <v>250870</v>
      </c>
      <c r="D13" s="2" t="s">
        <v>20</v>
      </c>
      <c r="E13" s="2" t="str">
        <f>"54704237P"</f>
        <v>54704237P</v>
      </c>
      <c r="F13" s="3">
        <v>45943</v>
      </c>
      <c r="G13" s="3">
        <v>46037</v>
      </c>
      <c r="H13" s="2">
        <v>165.37</v>
      </c>
      <c r="I13" s="2">
        <v>0</v>
      </c>
      <c r="J13" s="2">
        <v>165.37</v>
      </c>
    </row>
    <row r="14" spans="1:19" x14ac:dyDescent="0.25">
      <c r="A14" s="2">
        <v>288902</v>
      </c>
      <c r="C14" s="2">
        <v>250870</v>
      </c>
      <c r="D14" s="2" t="s">
        <v>21</v>
      </c>
      <c r="E14" s="2" t="str">
        <f>"54704569"</f>
        <v>54704569</v>
      </c>
      <c r="F14" s="3">
        <v>45943</v>
      </c>
      <c r="G14" s="3">
        <v>46037</v>
      </c>
      <c r="H14" s="2">
        <v>55.68</v>
      </c>
      <c r="I14" s="2">
        <v>0</v>
      </c>
      <c r="J14" s="2">
        <v>55.68</v>
      </c>
    </row>
    <row r="15" spans="1:19" x14ac:dyDescent="0.25">
      <c r="A15" s="2">
        <v>288902</v>
      </c>
      <c r="C15" s="2">
        <v>250870</v>
      </c>
      <c r="D15" s="2" t="s">
        <v>22</v>
      </c>
      <c r="E15" s="2" t="str">
        <f>"54704570"</f>
        <v>54704570</v>
      </c>
      <c r="F15" s="3">
        <v>45943</v>
      </c>
      <c r="G15" s="3">
        <v>46037</v>
      </c>
      <c r="H15" s="2">
        <v>385.44</v>
      </c>
      <c r="I15" s="2">
        <v>3.85</v>
      </c>
      <c r="J15" s="2">
        <v>381.59</v>
      </c>
    </row>
    <row r="16" spans="1:19" x14ac:dyDescent="0.25">
      <c r="A16" s="2">
        <v>288902</v>
      </c>
      <c r="C16" s="2">
        <v>250870</v>
      </c>
      <c r="D16" s="2" t="s">
        <v>23</v>
      </c>
      <c r="E16" s="2" t="str">
        <f>"54704571P"</f>
        <v>54704571P</v>
      </c>
      <c r="F16" s="3">
        <v>45943</v>
      </c>
      <c r="G16" s="3">
        <v>46037</v>
      </c>
      <c r="H16" s="2">
        <v>206.71</v>
      </c>
      <c r="I16" s="2">
        <v>0</v>
      </c>
      <c r="J16" s="2">
        <v>206.71</v>
      </c>
    </row>
    <row r="17" spans="1:10" x14ac:dyDescent="0.25">
      <c r="A17" s="2">
        <v>288902</v>
      </c>
      <c r="C17" s="2">
        <v>250870</v>
      </c>
      <c r="D17" s="2" t="s">
        <v>24</v>
      </c>
      <c r="E17" s="2" t="str">
        <f>"54704572"</f>
        <v>54704572</v>
      </c>
      <c r="F17" s="3">
        <v>45943</v>
      </c>
      <c r="G17" s="3">
        <v>46037</v>
      </c>
      <c r="H17" s="2">
        <v>245.28</v>
      </c>
      <c r="I17" s="2">
        <v>2.4500000000000002</v>
      </c>
      <c r="J17" s="2">
        <v>242.83</v>
      </c>
    </row>
    <row r="18" spans="1:10" x14ac:dyDescent="0.25">
      <c r="A18" s="2">
        <v>288902</v>
      </c>
      <c r="C18" s="2">
        <v>250870</v>
      </c>
      <c r="D18" s="2" t="s">
        <v>25</v>
      </c>
      <c r="E18" s="2" t="str">
        <f>"54704573"</f>
        <v>54704573</v>
      </c>
      <c r="F18" s="3">
        <v>45943</v>
      </c>
      <c r="G18" s="3">
        <v>46037</v>
      </c>
      <c r="H18" s="2">
        <v>385.44</v>
      </c>
      <c r="I18" s="2">
        <v>3.85</v>
      </c>
      <c r="J18" s="2">
        <v>381.59</v>
      </c>
    </row>
    <row r="19" spans="1:10" x14ac:dyDescent="0.25">
      <c r="A19" s="2">
        <v>288902</v>
      </c>
      <c r="C19" s="2">
        <v>250870</v>
      </c>
      <c r="D19" s="2" t="s">
        <v>27</v>
      </c>
      <c r="E19" s="2" t="str">
        <f>"54704575P"</f>
        <v>54704575P</v>
      </c>
      <c r="F19" s="3">
        <v>45943</v>
      </c>
      <c r="G19" s="3">
        <v>46037</v>
      </c>
      <c r="H19" s="2">
        <v>220.49</v>
      </c>
      <c r="I19" s="2">
        <v>0</v>
      </c>
      <c r="J19" s="2">
        <v>220.49</v>
      </c>
    </row>
    <row r="20" spans="1:10" x14ac:dyDescent="0.25">
      <c r="A20" s="2">
        <v>288902</v>
      </c>
      <c r="C20" s="2">
        <v>250870</v>
      </c>
      <c r="D20" s="2" t="s">
        <v>28</v>
      </c>
      <c r="E20" s="2" t="str">
        <f>"54704577"</f>
        <v>54704577</v>
      </c>
      <c r="F20" s="3">
        <v>45943</v>
      </c>
      <c r="G20" s="3">
        <v>46037</v>
      </c>
      <c r="H20" s="2">
        <v>525.6</v>
      </c>
      <c r="I20" s="2">
        <v>5.26</v>
      </c>
      <c r="J20" s="2">
        <v>520.34</v>
      </c>
    </row>
    <row r="21" spans="1:10" x14ac:dyDescent="0.25">
      <c r="A21" s="2">
        <v>288902</v>
      </c>
      <c r="C21" s="2">
        <v>250870</v>
      </c>
      <c r="D21" s="2" t="s">
        <v>30</v>
      </c>
      <c r="E21" s="2" t="str">
        <f>"54704579"</f>
        <v>54704579</v>
      </c>
      <c r="F21" s="3">
        <v>45943</v>
      </c>
      <c r="G21" s="3">
        <v>46037</v>
      </c>
      <c r="H21" s="2">
        <v>350.4</v>
      </c>
      <c r="I21" s="2">
        <v>3.5</v>
      </c>
      <c r="J21" s="2">
        <v>346.9</v>
      </c>
    </row>
    <row r="22" spans="1:10" x14ac:dyDescent="0.25">
      <c r="A22" s="2">
        <v>288902</v>
      </c>
      <c r="C22" s="2">
        <v>250870</v>
      </c>
      <c r="D22" s="2" t="s">
        <v>31</v>
      </c>
      <c r="E22" s="2" t="str">
        <f>"54704580"</f>
        <v>54704580</v>
      </c>
      <c r="F22" s="3">
        <v>45943</v>
      </c>
      <c r="G22" s="3">
        <v>46037</v>
      </c>
      <c r="H22" s="2">
        <v>306.24</v>
      </c>
      <c r="I22" s="2">
        <v>0</v>
      </c>
      <c r="J22" s="2">
        <v>306.24</v>
      </c>
    </row>
    <row r="23" spans="1:10" x14ac:dyDescent="0.25">
      <c r="A23" s="2">
        <v>288902</v>
      </c>
      <c r="C23" s="2">
        <v>250870</v>
      </c>
      <c r="D23" s="2" t="s">
        <v>32</v>
      </c>
      <c r="E23" s="2" t="str">
        <f>"54704581"</f>
        <v>54704581</v>
      </c>
      <c r="F23" s="3">
        <v>45943</v>
      </c>
      <c r="G23" s="3">
        <v>46037</v>
      </c>
      <c r="H23" s="2">
        <v>455.52</v>
      </c>
      <c r="I23" s="2">
        <v>4.5599999999999996</v>
      </c>
      <c r="J23" s="2">
        <v>450.96</v>
      </c>
    </row>
    <row r="24" spans="1:10" x14ac:dyDescent="0.25">
      <c r="A24" s="2">
        <v>288902</v>
      </c>
      <c r="C24" s="2">
        <v>250870</v>
      </c>
      <c r="D24" s="2" t="s">
        <v>33</v>
      </c>
      <c r="E24" s="2" t="str">
        <f>"54704582P"</f>
        <v>54704582P</v>
      </c>
      <c r="F24" s="3">
        <v>45943</v>
      </c>
      <c r="G24" s="3">
        <v>46037</v>
      </c>
      <c r="H24" s="2">
        <v>234.27</v>
      </c>
      <c r="I24" s="2">
        <v>0</v>
      </c>
      <c r="J24" s="2">
        <v>234.27</v>
      </c>
    </row>
    <row r="25" spans="1:10" x14ac:dyDescent="0.25">
      <c r="A25" s="2">
        <v>288902</v>
      </c>
      <c r="C25" s="2">
        <v>250870</v>
      </c>
      <c r="D25" s="2" t="s">
        <v>34</v>
      </c>
      <c r="E25" s="2" t="str">
        <f>"54704583"</f>
        <v>54704583</v>
      </c>
      <c r="F25" s="3">
        <v>45943</v>
      </c>
      <c r="G25" s="3">
        <v>46037</v>
      </c>
      <c r="H25" s="2">
        <v>665.76</v>
      </c>
      <c r="I25" s="2">
        <v>6.66</v>
      </c>
      <c r="J25" s="2">
        <v>659.1</v>
      </c>
    </row>
    <row r="26" spans="1:10" x14ac:dyDescent="0.25">
      <c r="A26" s="2">
        <v>288902</v>
      </c>
      <c r="C26" s="2">
        <v>250870</v>
      </c>
      <c r="D26" s="2" t="s">
        <v>35</v>
      </c>
      <c r="E26" s="2" t="str">
        <f>"54704584P"</f>
        <v>54704584P</v>
      </c>
      <c r="F26" s="3">
        <v>45943</v>
      </c>
      <c r="G26" s="3">
        <v>46037</v>
      </c>
      <c r="H26" s="2">
        <v>261.83999999999997</v>
      </c>
      <c r="I26" s="2">
        <v>0</v>
      </c>
      <c r="J26" s="2">
        <v>261.83999999999997</v>
      </c>
    </row>
    <row r="27" spans="1:10" x14ac:dyDescent="0.25">
      <c r="A27" s="2">
        <v>288902</v>
      </c>
      <c r="C27" s="2">
        <v>250870</v>
      </c>
      <c r="D27" s="2" t="s">
        <v>36</v>
      </c>
      <c r="E27" s="2" t="str">
        <f>"54704585"</f>
        <v>54704585</v>
      </c>
      <c r="F27" s="3">
        <v>45943</v>
      </c>
      <c r="G27" s="3">
        <v>46037</v>
      </c>
      <c r="H27" s="2">
        <v>280.32</v>
      </c>
      <c r="I27" s="2">
        <v>2.8</v>
      </c>
      <c r="J27" s="2">
        <v>277.52</v>
      </c>
    </row>
    <row r="28" spans="1:10" ht="15.75" thickBot="1" x14ac:dyDescent="0.3">
      <c r="I28" s="7">
        <f>SUM(I2:I27)</f>
        <v>50.16</v>
      </c>
      <c r="J28" s="2">
        <f>SUM(J2:J27)</f>
        <v>6726.83</v>
      </c>
    </row>
    <row r="29" spans="1:10" ht="15.75" thickTop="1" x14ac:dyDescent="0.25"/>
  </sheetData>
  <sortState xmlns:xlrd2="http://schemas.microsoft.com/office/spreadsheetml/2017/richdata2" ref="A2:K27">
    <sortCondition ref="K2:K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"/>
  <sheetViews>
    <sheetView workbookViewId="0">
      <selection activeCell="F36" sqref="F36"/>
    </sheetView>
  </sheetViews>
  <sheetFormatPr defaultRowHeight="15" x14ac:dyDescent="0.25"/>
  <sheetData>
    <row r="1" spans="1:11" x14ac:dyDescent="0.25">
      <c r="A1" s="8" t="s">
        <v>37</v>
      </c>
      <c r="B1" s="8" t="s">
        <v>38</v>
      </c>
      <c r="C1" s="8" t="s">
        <v>39</v>
      </c>
      <c r="D1" s="8" t="s">
        <v>40</v>
      </c>
      <c r="E1" s="8" t="s">
        <v>41</v>
      </c>
      <c r="F1" s="8" t="s">
        <v>42</v>
      </c>
      <c r="G1" s="8" t="s">
        <v>43</v>
      </c>
      <c r="H1" s="8" t="s">
        <v>44</v>
      </c>
      <c r="I1" s="8" t="s">
        <v>45</v>
      </c>
      <c r="J1" s="8" t="s">
        <v>46</v>
      </c>
      <c r="K1" s="8" t="s">
        <v>47</v>
      </c>
    </row>
    <row r="2" spans="1:11" x14ac:dyDescent="0.25">
      <c r="A2" s="9" t="s">
        <v>48</v>
      </c>
      <c r="B2" s="9" t="s">
        <v>48</v>
      </c>
      <c r="C2" s="10">
        <v>165.37</v>
      </c>
      <c r="D2" s="10">
        <v>0</v>
      </c>
      <c r="E2" s="10">
        <v>165.37</v>
      </c>
      <c r="F2" s="9" t="s">
        <v>49</v>
      </c>
      <c r="G2" s="10" t="s">
        <v>49</v>
      </c>
      <c r="H2" s="10">
        <v>167.04</v>
      </c>
      <c r="I2" s="9">
        <v>-1.67</v>
      </c>
      <c r="J2" s="9" t="s">
        <v>50</v>
      </c>
      <c r="K2" s="9" t="s">
        <v>51</v>
      </c>
    </row>
    <row r="3" spans="1:11" x14ac:dyDescent="0.25">
      <c r="A3" s="9" t="s">
        <v>52</v>
      </c>
      <c r="B3" s="9" t="s">
        <v>52</v>
      </c>
      <c r="C3" s="10">
        <v>206.71</v>
      </c>
      <c r="D3" s="10">
        <v>0</v>
      </c>
      <c r="E3" s="10">
        <v>206.71</v>
      </c>
      <c r="F3" s="9" t="s">
        <v>49</v>
      </c>
      <c r="G3" s="10" t="s">
        <v>49</v>
      </c>
      <c r="H3" s="10">
        <v>208.8</v>
      </c>
      <c r="I3" s="9">
        <v>-2.09</v>
      </c>
      <c r="J3" s="9" t="s">
        <v>50</v>
      </c>
      <c r="K3" s="9" t="s">
        <v>51</v>
      </c>
    </row>
    <row r="4" spans="1:11" x14ac:dyDescent="0.25">
      <c r="A4" s="9" t="s">
        <v>53</v>
      </c>
      <c r="B4" s="9" t="s">
        <v>53</v>
      </c>
      <c r="C4" s="10">
        <v>220.49</v>
      </c>
      <c r="D4" s="10">
        <v>0</v>
      </c>
      <c r="E4" s="10">
        <v>220.49</v>
      </c>
      <c r="F4" s="9" t="s">
        <v>49</v>
      </c>
      <c r="G4" s="10" t="s">
        <v>49</v>
      </c>
      <c r="H4" s="10">
        <v>222.72</v>
      </c>
      <c r="I4" s="9">
        <v>-2.23</v>
      </c>
      <c r="J4" s="9" t="s">
        <v>50</v>
      </c>
      <c r="K4" s="9" t="s">
        <v>51</v>
      </c>
    </row>
    <row r="5" spans="1:11" x14ac:dyDescent="0.25">
      <c r="A5" s="9" t="s">
        <v>54</v>
      </c>
      <c r="B5" s="9" t="s">
        <v>54</v>
      </c>
      <c r="C5" s="10">
        <v>234.27</v>
      </c>
      <c r="D5" s="10">
        <v>0</v>
      </c>
      <c r="E5" s="10">
        <v>234.27</v>
      </c>
      <c r="F5" s="9" t="s">
        <v>49</v>
      </c>
      <c r="G5" s="10" t="s">
        <v>49</v>
      </c>
      <c r="H5" s="10">
        <v>236.64</v>
      </c>
      <c r="I5" s="9">
        <v>-2.37</v>
      </c>
      <c r="J5" s="9" t="s">
        <v>50</v>
      </c>
      <c r="K5" s="9" t="s">
        <v>51</v>
      </c>
    </row>
    <row r="6" spans="1:11" x14ac:dyDescent="0.25">
      <c r="A6" s="9" t="s">
        <v>55</v>
      </c>
      <c r="B6" s="9" t="s">
        <v>55</v>
      </c>
      <c r="C6" s="10">
        <v>261.83999999999997</v>
      </c>
      <c r="D6" s="10">
        <v>0</v>
      </c>
      <c r="E6" s="10">
        <v>261.83999999999997</v>
      </c>
      <c r="F6" s="9" t="s">
        <v>49</v>
      </c>
      <c r="G6" s="10" t="s">
        <v>49</v>
      </c>
      <c r="H6" s="10">
        <v>264.48</v>
      </c>
      <c r="I6" s="9">
        <v>-2.64</v>
      </c>
      <c r="J6" s="9" t="s">
        <v>50</v>
      </c>
      <c r="K6" s="9" t="s">
        <v>51</v>
      </c>
    </row>
    <row r="7" spans="1:11" ht="15.75" thickBot="1" x14ac:dyDescent="0.3">
      <c r="I7" s="11">
        <f>SUM(I2:I6)</f>
        <v>-11</v>
      </c>
    </row>
    <row r="8" spans="1:11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VEN288902_20260115</vt:lpstr>
      <vt:lpstr>Sheet1</vt:lpstr>
      <vt:lpstr>DISCREPANCY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Angie Ly</cp:lastModifiedBy>
  <dcterms:created xsi:type="dcterms:W3CDTF">2026-01-20T05:31:00Z</dcterms:created>
  <dcterms:modified xsi:type="dcterms:W3CDTF">2026-01-21T18:56:21Z</dcterms:modified>
</cp:coreProperties>
</file>