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Tracy\HG\HG Charge back\Tracy Charge back support documents\CB2502151-PO#555584——申诉证据\PO#555584——申诉证据\"/>
    </mc:Choice>
  </mc:AlternateContent>
  <xr:revisionPtr revIDLastSave="0" documentId="13_ncr:1_{9EBBF5C4-7360-4FA6-87C1-0C5B23198C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M-AF-250523(555584)" sheetId="2" r:id="rId1"/>
  </sheets>
  <definedNames>
    <definedName name="_xlnm._FilterDatabase" localSheetId="0" hidden="1">'HM-AF-250523(555584)'!$A$3:$V$13</definedName>
    <definedName name="_xlnm.Print_Area" localSheetId="0">'HM-AF-250523(555584)'!$A$1:$V$13</definedName>
    <definedName name="_xlnm.Print_Titles" localSheetId="0">'HM-AF-250523(555584)'!$1:$2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2" l="1"/>
  <c r="R14" i="2"/>
  <c r="P14" i="2"/>
  <c r="J14" i="2"/>
  <c r="F14" i="2"/>
  <c r="T13" i="2"/>
  <c r="R13" i="2"/>
  <c r="P13" i="2"/>
  <c r="J13" i="2"/>
  <c r="F13" i="2"/>
  <c r="T12" i="2"/>
  <c r="R12" i="2"/>
  <c r="P12" i="2"/>
  <c r="J12" i="2"/>
  <c r="T11" i="2"/>
  <c r="R11" i="2"/>
  <c r="P11" i="2"/>
  <c r="J11" i="2"/>
  <c r="E11" i="2"/>
  <c r="T10" i="2"/>
  <c r="R10" i="2"/>
  <c r="P10" i="2"/>
  <c r="J10" i="2"/>
  <c r="T9" i="2"/>
  <c r="R9" i="2"/>
  <c r="P9" i="2"/>
  <c r="J9" i="2"/>
  <c r="E9" i="2"/>
  <c r="T8" i="2"/>
  <c r="R8" i="2"/>
  <c r="P8" i="2"/>
  <c r="J8" i="2"/>
  <c r="T7" i="2"/>
  <c r="R7" i="2"/>
  <c r="P7" i="2"/>
  <c r="J7" i="2"/>
  <c r="T6" i="2"/>
  <c r="R6" i="2"/>
  <c r="P6" i="2"/>
  <c r="J6" i="2"/>
  <c r="T5" i="2"/>
  <c r="R5" i="2"/>
  <c r="P5" i="2"/>
  <c r="J5" i="2"/>
  <c r="T4" i="2"/>
  <c r="R4" i="2"/>
  <c r="P4" i="2"/>
  <c r="J4" i="2"/>
  <c r="C4" i="2"/>
</calcChain>
</file>

<file path=xl/sharedStrings.xml><?xml version="1.0" encoding="utf-8"?>
<sst xmlns="http://schemas.openxmlformats.org/spreadsheetml/2006/main" count="40" uniqueCount="33">
  <si>
    <t>E &amp; E CO.,LTD.
0619C-TJMAX-装箱安排</t>
  </si>
  <si>
    <t>客人PO#</t>
  </si>
  <si>
    <t>订单号
（工厂名称）</t>
  </si>
  <si>
    <t>厂方箱号</t>
  </si>
  <si>
    <t>箱数</t>
  </si>
  <si>
    <t>分销地</t>
  </si>
  <si>
    <t>款号</t>
  </si>
  <si>
    <t>每箱小计</t>
  </si>
  <si>
    <t>合计数量</t>
  </si>
  <si>
    <t>每箱尺寸
 (长X宽X高 CM)</t>
  </si>
  <si>
    <t>体积小计 CBM</t>
  </si>
  <si>
    <t>每箱毛重</t>
  </si>
  <si>
    <t>毛重小计(KG)</t>
  </si>
  <si>
    <t>每箱
净重</t>
  </si>
  <si>
    <t>净重小计(KG)</t>
  </si>
  <si>
    <t>装柜时间</t>
  </si>
  <si>
    <t>装箱地点及联系人</t>
  </si>
  <si>
    <t>HM-AF-250522A</t>
  </si>
  <si>
    <t>DC#882</t>
  </si>
  <si>
    <t>DC#883</t>
  </si>
  <si>
    <t>DC#884</t>
  </si>
  <si>
    <t>DC#885</t>
  </si>
  <si>
    <t>DC#886</t>
  </si>
  <si>
    <t>DC#887</t>
  </si>
  <si>
    <t>DC#890</t>
  </si>
  <si>
    <t>40HQ-1</t>
  </si>
  <si>
    <t>TCLU7738740/FX41321010</t>
  </si>
  <si>
    <t>TOTAL:1×40HQ</t>
  </si>
  <si>
    <t>装箱说明及注意事项：</t>
  </si>
  <si>
    <t>1. 请根据订单类型、客人要求、装箱安排等参考随附--《集装箱装箱要求及提示》安排装箱。</t>
  </si>
  <si>
    <t xml:space="preserve">2. 请在货柜到达后8小时内装箱完毕且离厂，否则将产生100元/小时的待时费，如果因此延误船期，则所有额外费用由工厂承担。
</t>
  </si>
  <si>
    <t>95G24L878, 95G24L895</t>
    <phoneticPr fontId="1" type="noConversion"/>
  </si>
  <si>
    <t>95G24L373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</si>
</sst>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[$¥-804]#,##0.00;[$¥-804]\-#,##0.00"/>
    <numFmt numFmtId="179" formatCode="0.0"/>
    <numFmt numFmtId="180" formatCode="[$-F800]dddd\,\ mmmm\ dd\,\ yyyy"/>
    <numFmt numFmtId="181" formatCode="[$-409]mmmmm;@"/>
    <numFmt numFmtId="182" formatCode="[$¥-804]#,##0.00"/>
    <numFmt numFmtId="183" formatCode="0.0_ "/>
    <numFmt numFmtId="184" formatCode="0.00_ "/>
    <numFmt numFmtId="185" formatCode="0_ "/>
  </numFmts>
  <fonts count="15">
    <font>
      <sz val="11"/>
      <color indexed="8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Microsoft YaHei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1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b/>
      <sz val="10"/>
      <color theme="1"/>
      <name val="Microsoft YaHei"/>
      <charset val="134"/>
    </font>
    <font>
      <sz val="10"/>
      <color indexed="8"/>
      <name val="Microsoft YaHei"/>
      <charset val="134"/>
    </font>
    <font>
      <sz val="11"/>
      <color theme="1"/>
      <name val="宋体"/>
      <family val="3"/>
      <charset val="134"/>
      <scheme val="minor"/>
    </font>
    <font>
      <sz val="12"/>
      <name val="Garamond"/>
      <family val="1"/>
    </font>
    <font>
      <sz val="11"/>
      <color theme="1"/>
      <name val="宋体"/>
      <family val="3"/>
      <charset val="134"/>
    </font>
    <font>
      <sz val="10"/>
      <name val="Helv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178" fontId="12" fillId="0" borderId="0" applyFont="0" applyFill="0" applyBorder="0" applyAlignment="0" applyProtection="0"/>
    <xf numFmtId="0" fontId="12" fillId="0" borderId="0"/>
    <xf numFmtId="178" fontId="12" fillId="0" borderId="0"/>
    <xf numFmtId="179" fontId="11" fillId="0" borderId="0"/>
    <xf numFmtId="180" fontId="11" fillId="0" borderId="0">
      <alignment vertical="center"/>
    </xf>
    <xf numFmtId="0" fontId="13" fillId="0" borderId="0"/>
    <xf numFmtId="181" fontId="11" fillId="0" borderId="0"/>
    <xf numFmtId="182" fontId="2" fillId="0" borderId="0"/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4" fillId="0" borderId="0">
      <alignment vertical="center"/>
    </xf>
    <xf numFmtId="0" fontId="4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textRotation="255"/>
    </xf>
    <xf numFmtId="0" fontId="2" fillId="2" borderId="0" xfId="0" applyFont="1" applyFill="1" applyAlignme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183" fontId="2" fillId="2" borderId="0" xfId="0" applyNumberFormat="1" applyFont="1" applyFill="1" applyAlignment="1"/>
    <xf numFmtId="184" fontId="2" fillId="2" borderId="0" xfId="0" applyNumberFormat="1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Alignment="1"/>
    <xf numFmtId="185" fontId="4" fillId="2" borderId="3" xfId="0" applyNumberFormat="1" applyFont="1" applyFill="1" applyBorder="1" applyAlignment="1">
      <alignment horizontal="center" vertical="center" wrapText="1"/>
    </xf>
    <xf numFmtId="184" fontId="5" fillId="2" borderId="3" xfId="0" applyNumberFormat="1" applyFont="1" applyFill="1" applyBorder="1" applyAlignment="1">
      <alignment horizontal="center" vertical="center" wrapText="1"/>
    </xf>
    <xf numFmtId="185" fontId="6" fillId="2" borderId="3" xfId="0" applyNumberFormat="1" applyFont="1" applyFill="1" applyBorder="1" applyAlignment="1">
      <alignment horizontal="center" vertical="center" wrapText="1"/>
    </xf>
    <xf numFmtId="184" fontId="6" fillId="2" borderId="3" xfId="0" applyNumberFormat="1" applyFont="1" applyFill="1" applyBorder="1" applyAlignment="1">
      <alignment horizontal="center" vertical="center" wrapText="1"/>
    </xf>
    <xf numFmtId="184" fontId="6" fillId="2" borderId="3" xfId="0" applyNumberFormat="1" applyFont="1" applyFill="1" applyBorder="1" applyAlignment="1">
      <alignment horizontal="center" vertical="center"/>
    </xf>
    <xf numFmtId="184" fontId="7" fillId="2" borderId="5" xfId="0" applyNumberFormat="1" applyFont="1" applyFill="1" applyBorder="1" applyAlignment="1">
      <alignment horizontal="center" vertical="center" wrapText="1"/>
    </xf>
    <xf numFmtId="184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85" fontId="7" fillId="3" borderId="3" xfId="0" applyNumberFormat="1" applyFont="1" applyFill="1" applyBorder="1" applyAlignment="1">
      <alignment horizontal="center" vertical="center" wrapText="1"/>
    </xf>
    <xf numFmtId="184" fontId="7" fillId="3" borderId="3" xfId="0" applyNumberFormat="1" applyFont="1" applyFill="1" applyBorder="1" applyAlignment="1">
      <alignment horizontal="center" vertical="center" wrapText="1"/>
    </xf>
    <xf numFmtId="184" fontId="8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84" fontId="10" fillId="3" borderId="3" xfId="0" applyNumberFormat="1" applyFont="1" applyFill="1" applyBorder="1" applyAlignment="1">
      <alignment horizontal="center" vertical="center" wrapText="1"/>
    </xf>
    <xf numFmtId="185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84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84" fontId="6" fillId="2" borderId="3" xfId="0" applyNumberFormat="1" applyFont="1" applyFill="1" applyBorder="1" applyAlignment="1">
      <alignment horizontal="center" vertical="center" wrapText="1"/>
    </xf>
    <xf numFmtId="184" fontId="7" fillId="3" borderId="2" xfId="0" applyNumberFormat="1" applyFont="1" applyFill="1" applyBorder="1" applyAlignment="1">
      <alignment horizontal="center" vertical="center" wrapText="1"/>
    </xf>
    <xf numFmtId="185" fontId="7" fillId="2" borderId="1" xfId="0" applyNumberFormat="1" applyFont="1" applyFill="1" applyBorder="1" applyAlignment="1">
      <alignment horizontal="center" vertical="center" wrapText="1"/>
    </xf>
    <xf numFmtId="184" fontId="7" fillId="2" borderId="5" xfId="0" applyNumberFormat="1" applyFont="1" applyFill="1" applyBorder="1" applyAlignment="1">
      <alignment horizontal="center" vertical="center" wrapText="1"/>
    </xf>
    <xf numFmtId="184" fontId="8" fillId="2" borderId="3" xfId="0" applyNumberFormat="1" applyFont="1" applyFill="1" applyBorder="1" applyAlignment="1">
      <alignment horizontal="center" vertical="center" wrapText="1"/>
    </xf>
    <xf numFmtId="185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85" fontId="7" fillId="2" borderId="4" xfId="0" applyNumberFormat="1" applyFont="1" applyFill="1" applyBorder="1" applyAlignment="1">
      <alignment horizontal="center" vertical="center"/>
    </xf>
    <xf numFmtId="185" fontId="7" fillId="2" borderId="6" xfId="0" applyNumberFormat="1" applyFont="1" applyFill="1" applyBorder="1" applyAlignment="1">
      <alignment horizontal="center" vertical="center"/>
    </xf>
    <xf numFmtId="184" fontId="7" fillId="2" borderId="4" xfId="0" applyNumberFormat="1" applyFont="1" applyFill="1" applyBorder="1" applyAlignment="1">
      <alignment horizontal="center" vertical="center" wrapText="1"/>
    </xf>
    <xf numFmtId="184" fontId="7" fillId="2" borderId="6" xfId="0" applyNumberFormat="1" applyFont="1" applyFill="1" applyBorder="1" applyAlignment="1">
      <alignment horizontal="center" vertical="center" wrapText="1"/>
    </xf>
    <xf numFmtId="185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84" fontId="7" fillId="4" borderId="5" xfId="0" applyNumberFormat="1" applyFont="1" applyFill="1" applyBorder="1" applyAlignment="1">
      <alignment horizontal="center" vertical="center" wrapText="1"/>
    </xf>
    <xf numFmtId="184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 textRotation="255"/>
    </xf>
  </cellXfs>
  <cellStyles count="15">
    <cellStyle name="Comma 2" xfId="1" xr:uid="{00000000-0005-0000-0000-000031000000}"/>
    <cellStyle name="Normal 10 2 3" xfId="2" xr:uid="{00000000-0005-0000-0000-000032000000}"/>
    <cellStyle name="Normal 15" xfId="3" xr:uid="{00000000-0005-0000-0000-000033000000}"/>
    <cellStyle name="Normal 18" xfId="4" xr:uid="{00000000-0005-0000-0000-000034000000}"/>
    <cellStyle name="Normal 2" xfId="5" xr:uid="{00000000-0005-0000-0000-000035000000}"/>
    <cellStyle name="Normal 2 2 2 2" xfId="6" xr:uid="{00000000-0005-0000-0000-000036000000}"/>
    <cellStyle name="Normal 2 2 3 2 2" xfId="7" xr:uid="{00000000-0005-0000-0000-000037000000}"/>
    <cellStyle name="Normal 60" xfId="8" xr:uid="{00000000-0005-0000-0000-000038000000}"/>
    <cellStyle name="Normal_Pet Bed Prices Costco San Diego 7-23-07" xfId="9" xr:uid="{00000000-0005-0000-0000-000039000000}"/>
    <cellStyle name="常规" xfId="0" builtinId="0"/>
    <cellStyle name="常规 2" xfId="10" xr:uid="{00000000-0005-0000-0000-00003A000000}"/>
    <cellStyle name="常规 3" xfId="11" xr:uid="{00000000-0005-0000-0000-00003B000000}"/>
    <cellStyle name="常规 9" xfId="12" xr:uid="{00000000-0005-0000-0000-00003C000000}"/>
    <cellStyle name="样式 1" xfId="13" xr:uid="{00000000-0005-0000-0000-00003D000000}"/>
    <cellStyle name="样式 1 8" xfId="14" xr:uid="{00000000-0005-0000-0000-00003E000000}"/>
  </cellStyles>
  <dxfs count="0"/>
  <tableStyles count="0" defaultTableStyle="TableStyleMedium9" defaultPivotStyle="PivotStyleLight16"/>
  <colors>
    <mruColors>
      <color rgb="FF99FF99"/>
      <color rgb="FFFF99CC"/>
      <color rgb="FFABF1D1"/>
      <color rgb="FFE2BACB"/>
      <color rgb="FFFF9999"/>
      <color rgb="FF99CC00"/>
      <color rgb="FF99FF66"/>
      <color rgb="FFFF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zoomScale="55" zoomScaleNormal="55" zoomScaleSheetLayoutView="25" workbookViewId="0">
      <selection activeCell="E24" sqref="E24"/>
    </sheetView>
  </sheetViews>
  <sheetFormatPr defaultColWidth="9" defaultRowHeight="14.25"/>
  <cols>
    <col min="1" max="1" width="13.125" style="2" customWidth="1"/>
    <col min="2" max="2" width="19.375" style="3" customWidth="1"/>
    <col min="3" max="3" width="8.25" style="2" customWidth="1"/>
    <col min="4" max="4" width="1.625" style="2" customWidth="1"/>
    <col min="5" max="5" width="8.25" style="2" customWidth="1"/>
    <col min="6" max="6" width="12.5" style="2" customWidth="1"/>
    <col min="7" max="7" width="20.875" style="4" customWidth="1"/>
    <col min="8" max="8" width="24" style="5" customWidth="1"/>
    <col min="9" max="10" width="13" style="2" customWidth="1"/>
    <col min="11" max="11" width="9.75" style="6" customWidth="1"/>
    <col min="12" max="12" width="1.875" style="2" customWidth="1"/>
    <col min="13" max="13" width="8.625" style="2" customWidth="1"/>
    <col min="14" max="14" width="2" style="2" customWidth="1"/>
    <col min="15" max="15" width="9.125" style="2" customWidth="1"/>
    <col min="16" max="16" width="18.125" style="7" customWidth="1"/>
    <col min="17" max="17" width="11.75" style="7" customWidth="1"/>
    <col min="18" max="18" width="17.125" style="7" customWidth="1"/>
    <col min="19" max="19" width="9.75" style="2" customWidth="1"/>
    <col min="20" max="20" width="17.125" style="8" customWidth="1"/>
    <col min="21" max="21" width="13" style="2" customWidth="1"/>
    <col min="22" max="22" width="23" style="2" customWidth="1"/>
    <col min="23" max="24" width="17.25" style="9" customWidth="1"/>
    <col min="25" max="16384" width="9" style="9"/>
  </cols>
  <sheetData>
    <row r="1" spans="1:22" ht="51" customHeight="1">
      <c r="A1" s="26" t="s">
        <v>0</v>
      </c>
      <c r="B1" s="27"/>
      <c r="C1" s="28"/>
      <c r="D1" s="28"/>
      <c r="E1" s="28"/>
      <c r="F1" s="28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27"/>
      <c r="S1" s="27"/>
      <c r="T1" s="27"/>
      <c r="U1" s="27"/>
      <c r="V1" s="29"/>
    </row>
    <row r="2" spans="1:22" ht="22.5" customHeight="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21"/>
      <c r="V2" s="22"/>
    </row>
    <row r="3" spans="1:22" s="1" customFormat="1" ht="39" customHeight="1">
      <c r="A3" s="12" t="s">
        <v>1</v>
      </c>
      <c r="B3" s="13" t="s">
        <v>2</v>
      </c>
      <c r="C3" s="30" t="s">
        <v>3</v>
      </c>
      <c r="D3" s="30"/>
      <c r="E3" s="30"/>
      <c r="F3" s="13" t="s">
        <v>4</v>
      </c>
      <c r="G3" s="14" t="s">
        <v>5</v>
      </c>
      <c r="H3" s="13" t="s">
        <v>6</v>
      </c>
      <c r="I3" s="13" t="s">
        <v>7</v>
      </c>
      <c r="J3" s="13" t="s">
        <v>8</v>
      </c>
      <c r="K3" s="30" t="s">
        <v>9</v>
      </c>
      <c r="L3" s="30"/>
      <c r="M3" s="30"/>
      <c r="N3" s="30"/>
      <c r="O3" s="30"/>
      <c r="P3" s="13" t="s">
        <v>10</v>
      </c>
      <c r="Q3" s="13" t="s">
        <v>11</v>
      </c>
      <c r="R3" s="13" t="s">
        <v>12</v>
      </c>
      <c r="S3" s="13" t="s">
        <v>13</v>
      </c>
      <c r="T3" s="13" t="s">
        <v>14</v>
      </c>
      <c r="U3" s="13" t="s">
        <v>15</v>
      </c>
      <c r="V3" s="23" t="s">
        <v>16</v>
      </c>
    </row>
    <row r="4" spans="1:22" s="1" customFormat="1" ht="22.5" customHeight="1">
      <c r="A4" s="37">
        <v>555584</v>
      </c>
      <c r="B4" s="39" t="s">
        <v>17</v>
      </c>
      <c r="C4" s="15">
        <f>E3+1</f>
        <v>1</v>
      </c>
      <c r="D4" s="16"/>
      <c r="E4" s="17">
        <v>143</v>
      </c>
      <c r="F4" s="17">
        <v>143</v>
      </c>
      <c r="G4" s="17" t="s">
        <v>18</v>
      </c>
      <c r="H4" s="16" t="s">
        <v>31</v>
      </c>
      <c r="I4" s="16">
        <v>2</v>
      </c>
      <c r="J4" s="16">
        <f t="shared" ref="J4:J12" si="0">I4*F4</f>
        <v>286</v>
      </c>
      <c r="K4" s="16">
        <v>105.1</v>
      </c>
      <c r="L4" s="16"/>
      <c r="M4" s="16">
        <v>13.4</v>
      </c>
      <c r="N4" s="16"/>
      <c r="O4" s="16">
        <v>87.5</v>
      </c>
      <c r="P4" s="16">
        <f t="shared" ref="P4:P12" si="1">K4*M4*O4/1000000*F4</f>
        <v>17.621854249999998</v>
      </c>
      <c r="Q4" s="17">
        <v>16.87</v>
      </c>
      <c r="R4" s="16">
        <f>Q4*F4</f>
        <v>2412.41</v>
      </c>
      <c r="S4" s="17">
        <v>12.74</v>
      </c>
      <c r="T4" s="16">
        <f t="shared" ref="T4:T12" si="2">S4*F4</f>
        <v>1821.82</v>
      </c>
      <c r="U4" s="16"/>
      <c r="V4" s="16"/>
    </row>
    <row r="5" spans="1:22" s="48" customFormat="1" ht="22.5" customHeight="1">
      <c r="A5" s="38"/>
      <c r="B5" s="40"/>
      <c r="C5" s="44">
        <v>1</v>
      </c>
      <c r="D5" s="45"/>
      <c r="E5" s="46">
        <v>14</v>
      </c>
      <c r="F5" s="46">
        <v>14</v>
      </c>
      <c r="G5" s="46" t="s">
        <v>19</v>
      </c>
      <c r="H5" s="45" t="s">
        <v>32</v>
      </c>
      <c r="I5" s="45">
        <v>2</v>
      </c>
      <c r="J5" s="45">
        <f t="shared" si="0"/>
        <v>28</v>
      </c>
      <c r="K5" s="45">
        <v>166.3</v>
      </c>
      <c r="L5" s="45"/>
      <c r="M5" s="45">
        <v>12.2</v>
      </c>
      <c r="N5" s="45"/>
      <c r="O5" s="45">
        <v>115</v>
      </c>
      <c r="P5" s="45">
        <f t="shared" si="1"/>
        <v>3.2664645999999999</v>
      </c>
      <c r="Q5" s="46">
        <v>33.79</v>
      </c>
      <c r="R5" s="45">
        <f t="shared" ref="R5:R12" si="3">Q5*F5</f>
        <v>473.06</v>
      </c>
      <c r="S5" s="47">
        <v>30.8</v>
      </c>
      <c r="T5" s="45">
        <f t="shared" si="2"/>
        <v>431.2</v>
      </c>
      <c r="U5" s="45"/>
      <c r="V5" s="45"/>
    </row>
    <row r="6" spans="1:22" s="1" customFormat="1" ht="22.5" customHeight="1">
      <c r="A6" s="38"/>
      <c r="B6" s="40"/>
      <c r="C6" s="15">
        <v>1</v>
      </c>
      <c r="D6" s="16"/>
      <c r="E6" s="17">
        <v>15</v>
      </c>
      <c r="F6" s="17">
        <v>15</v>
      </c>
      <c r="G6" s="17" t="s">
        <v>20</v>
      </c>
      <c r="H6" s="16" t="s">
        <v>32</v>
      </c>
      <c r="I6" s="16">
        <v>2</v>
      </c>
      <c r="J6" s="16">
        <f t="shared" si="0"/>
        <v>30</v>
      </c>
      <c r="K6" s="16">
        <v>166.3</v>
      </c>
      <c r="L6" s="16"/>
      <c r="M6" s="16">
        <v>12.2</v>
      </c>
      <c r="N6" s="16"/>
      <c r="O6" s="16">
        <v>115</v>
      </c>
      <c r="P6" s="16">
        <f t="shared" si="1"/>
        <v>3.4997834999999999</v>
      </c>
      <c r="Q6" s="17">
        <v>33.79</v>
      </c>
      <c r="R6" s="16">
        <f t="shared" si="3"/>
        <v>506.85</v>
      </c>
      <c r="S6" s="17">
        <v>30.8</v>
      </c>
      <c r="T6" s="16">
        <f t="shared" si="2"/>
        <v>462</v>
      </c>
      <c r="U6" s="16"/>
      <c r="V6" s="16"/>
    </row>
    <row r="7" spans="1:22" s="1" customFormat="1" ht="22.5" customHeight="1">
      <c r="A7" s="38"/>
      <c r="B7" s="40"/>
      <c r="C7" s="15">
        <v>1</v>
      </c>
      <c r="D7" s="16"/>
      <c r="E7" s="17">
        <v>31</v>
      </c>
      <c r="F7" s="17">
        <v>31</v>
      </c>
      <c r="G7" s="17" t="s">
        <v>21</v>
      </c>
      <c r="H7" s="16" t="s">
        <v>31</v>
      </c>
      <c r="I7" s="16">
        <v>2</v>
      </c>
      <c r="J7" s="16">
        <f t="shared" si="0"/>
        <v>62</v>
      </c>
      <c r="K7" s="16">
        <v>105.1</v>
      </c>
      <c r="L7" s="16"/>
      <c r="M7" s="16">
        <v>13.4</v>
      </c>
      <c r="N7" s="16"/>
      <c r="O7" s="16">
        <v>87.5</v>
      </c>
      <c r="P7" s="16">
        <f t="shared" si="1"/>
        <v>3.8201222499999998</v>
      </c>
      <c r="Q7" s="17">
        <v>16.87</v>
      </c>
      <c r="R7" s="16">
        <f t="shared" si="3"/>
        <v>522.97</v>
      </c>
      <c r="S7" s="24">
        <v>12.74</v>
      </c>
      <c r="T7" s="16">
        <f t="shared" si="2"/>
        <v>394.94</v>
      </c>
      <c r="U7" s="16"/>
      <c r="V7" s="16"/>
    </row>
    <row r="8" spans="1:22" s="48" customFormat="1" ht="22.5" customHeight="1">
      <c r="A8" s="38"/>
      <c r="B8" s="40"/>
      <c r="C8" s="44">
        <v>1</v>
      </c>
      <c r="D8" s="45"/>
      <c r="E8" s="46">
        <v>92</v>
      </c>
      <c r="F8" s="46">
        <v>92</v>
      </c>
      <c r="G8" s="42" t="s">
        <v>22</v>
      </c>
      <c r="H8" s="45" t="s">
        <v>31</v>
      </c>
      <c r="I8" s="45">
        <v>2</v>
      </c>
      <c r="J8" s="45">
        <f t="shared" si="0"/>
        <v>184</v>
      </c>
      <c r="K8" s="45">
        <v>105.1</v>
      </c>
      <c r="L8" s="45"/>
      <c r="M8" s="45">
        <v>13.4</v>
      </c>
      <c r="N8" s="45"/>
      <c r="O8" s="45">
        <v>87.5</v>
      </c>
      <c r="P8" s="45">
        <f t="shared" si="1"/>
        <v>11.337137</v>
      </c>
      <c r="Q8" s="46">
        <v>16.87</v>
      </c>
      <c r="R8" s="45">
        <f t="shared" si="3"/>
        <v>1552.04</v>
      </c>
      <c r="S8" s="47">
        <v>12.74</v>
      </c>
      <c r="T8" s="45">
        <f t="shared" si="2"/>
        <v>1172.08</v>
      </c>
      <c r="U8" s="45"/>
      <c r="V8" s="45"/>
    </row>
    <row r="9" spans="1:22" s="48" customFormat="1" ht="22.5" customHeight="1">
      <c r="A9" s="38"/>
      <c r="B9" s="40"/>
      <c r="C9" s="44">
        <v>93</v>
      </c>
      <c r="D9" s="45"/>
      <c r="E9" s="46">
        <f>E8+F9</f>
        <v>120</v>
      </c>
      <c r="F9" s="46">
        <v>28</v>
      </c>
      <c r="G9" s="43"/>
      <c r="H9" s="45" t="s">
        <v>32</v>
      </c>
      <c r="I9" s="45">
        <v>2</v>
      </c>
      <c r="J9" s="45">
        <f t="shared" si="0"/>
        <v>56</v>
      </c>
      <c r="K9" s="45">
        <v>166.3</v>
      </c>
      <c r="L9" s="45"/>
      <c r="M9" s="45">
        <v>12.2</v>
      </c>
      <c r="N9" s="45"/>
      <c r="O9" s="45">
        <v>115</v>
      </c>
      <c r="P9" s="45">
        <f t="shared" si="1"/>
        <v>6.5329291999999999</v>
      </c>
      <c r="Q9" s="46">
        <v>33.79</v>
      </c>
      <c r="R9" s="45">
        <f t="shared" si="3"/>
        <v>946.12</v>
      </c>
      <c r="S9" s="47">
        <v>30.8</v>
      </c>
      <c r="T9" s="45">
        <f t="shared" si="2"/>
        <v>862.4</v>
      </c>
      <c r="U9" s="45"/>
      <c r="V9" s="45"/>
    </row>
    <row r="10" spans="1:22" s="1" customFormat="1" ht="22.5" customHeight="1">
      <c r="A10" s="38"/>
      <c r="B10" s="40"/>
      <c r="C10" s="15">
        <v>1</v>
      </c>
      <c r="D10" s="16"/>
      <c r="E10" s="17">
        <v>14</v>
      </c>
      <c r="F10" s="17">
        <v>14</v>
      </c>
      <c r="G10" s="42" t="s">
        <v>23</v>
      </c>
      <c r="H10" s="16" t="s">
        <v>31</v>
      </c>
      <c r="I10" s="16">
        <v>2</v>
      </c>
      <c r="J10" s="16">
        <f t="shared" si="0"/>
        <v>28</v>
      </c>
      <c r="K10" s="16">
        <v>105.1</v>
      </c>
      <c r="L10" s="16"/>
      <c r="M10" s="16">
        <v>13.4</v>
      </c>
      <c r="N10" s="16"/>
      <c r="O10" s="16">
        <v>87.5</v>
      </c>
      <c r="P10" s="16">
        <f t="shared" si="1"/>
        <v>1.7252164999999999</v>
      </c>
      <c r="Q10" s="17">
        <v>16.87</v>
      </c>
      <c r="R10" s="16">
        <f t="shared" si="3"/>
        <v>236.18</v>
      </c>
      <c r="S10" s="24">
        <v>12.74</v>
      </c>
      <c r="T10" s="16">
        <f t="shared" si="2"/>
        <v>178.36</v>
      </c>
      <c r="U10" s="16"/>
      <c r="V10" s="16"/>
    </row>
    <row r="11" spans="1:22" s="1" customFormat="1" ht="22.5" customHeight="1">
      <c r="A11" s="38"/>
      <c r="B11" s="40"/>
      <c r="C11" s="15">
        <v>15</v>
      </c>
      <c r="D11" s="16"/>
      <c r="E11" s="17">
        <f>E10+F11</f>
        <v>57</v>
      </c>
      <c r="F11" s="17">
        <v>43</v>
      </c>
      <c r="G11" s="43"/>
      <c r="H11" s="16" t="s">
        <v>32</v>
      </c>
      <c r="I11" s="16">
        <v>2</v>
      </c>
      <c r="J11" s="16">
        <f t="shared" si="0"/>
        <v>86</v>
      </c>
      <c r="K11" s="16">
        <v>166.3</v>
      </c>
      <c r="L11" s="16"/>
      <c r="M11" s="16">
        <v>12.2</v>
      </c>
      <c r="N11" s="16"/>
      <c r="O11" s="16">
        <v>115</v>
      </c>
      <c r="P11" s="16">
        <f t="shared" si="1"/>
        <v>10.032712699999999</v>
      </c>
      <c r="Q11" s="17">
        <v>33.79</v>
      </c>
      <c r="R11" s="16">
        <f t="shared" si="3"/>
        <v>1452.97</v>
      </c>
      <c r="S11" s="24">
        <v>30.8</v>
      </c>
      <c r="T11" s="16">
        <f t="shared" si="2"/>
        <v>1324.4</v>
      </c>
      <c r="U11" s="16"/>
      <c r="V11" s="16"/>
    </row>
    <row r="12" spans="1:22" s="1" customFormat="1" ht="22.5" customHeight="1">
      <c r="A12" s="38"/>
      <c r="B12" s="40"/>
      <c r="C12" s="15">
        <v>1</v>
      </c>
      <c r="D12" s="16"/>
      <c r="E12" s="17">
        <v>20</v>
      </c>
      <c r="F12" s="17">
        <v>20</v>
      </c>
      <c r="G12" s="17" t="s">
        <v>24</v>
      </c>
      <c r="H12" s="16" t="s">
        <v>31</v>
      </c>
      <c r="I12" s="16">
        <v>2</v>
      </c>
      <c r="J12" s="16">
        <f t="shared" si="0"/>
        <v>40</v>
      </c>
      <c r="K12" s="16">
        <v>105.1</v>
      </c>
      <c r="L12" s="16"/>
      <c r="M12" s="16">
        <v>13.4</v>
      </c>
      <c r="N12" s="16"/>
      <c r="O12" s="16">
        <v>87.5</v>
      </c>
      <c r="P12" s="16">
        <f t="shared" si="1"/>
        <v>2.4645950000000001</v>
      </c>
      <c r="Q12" s="17">
        <v>16.87</v>
      </c>
      <c r="R12" s="16">
        <f t="shared" si="3"/>
        <v>337.4</v>
      </c>
      <c r="S12" s="24">
        <v>12.74</v>
      </c>
      <c r="T12" s="16">
        <f t="shared" si="2"/>
        <v>254.8</v>
      </c>
      <c r="U12" s="16"/>
      <c r="V12" s="16"/>
    </row>
    <row r="13" spans="1:22" s="1" customFormat="1" ht="22.5" customHeight="1">
      <c r="A13" s="18"/>
      <c r="B13" s="19" t="s">
        <v>25</v>
      </c>
      <c r="C13" s="19"/>
      <c r="D13" s="19"/>
      <c r="E13" s="19"/>
      <c r="F13" s="19">
        <f>SUM(F4:F12)</f>
        <v>400</v>
      </c>
      <c r="G13" s="31" t="s">
        <v>26</v>
      </c>
      <c r="H13" s="31"/>
      <c r="I13" s="19"/>
      <c r="J13" s="19">
        <f>SUM(J4:J12)</f>
        <v>800</v>
      </c>
      <c r="K13" s="19"/>
      <c r="L13" s="19"/>
      <c r="M13" s="19"/>
      <c r="N13" s="19"/>
      <c r="O13" s="19"/>
      <c r="P13" s="19">
        <f>SUM(P4:P12)</f>
        <v>60.300815</v>
      </c>
      <c r="Q13" s="19"/>
      <c r="R13" s="19">
        <f>SUM(R4:R12)</f>
        <v>8440</v>
      </c>
      <c r="S13" s="19"/>
      <c r="T13" s="19">
        <f>SUM(T4:T12)</f>
        <v>6902</v>
      </c>
      <c r="U13" s="19"/>
      <c r="V13" s="25"/>
    </row>
    <row r="14" spans="1:22" ht="16.5">
      <c r="A14" s="32" t="s">
        <v>27</v>
      </c>
      <c r="B14" s="33"/>
      <c r="C14" s="16"/>
      <c r="D14" s="16"/>
      <c r="E14" s="16"/>
      <c r="F14" s="16">
        <f>F13</f>
        <v>400</v>
      </c>
      <c r="G14" s="16"/>
      <c r="H14" s="16"/>
      <c r="I14" s="16"/>
      <c r="J14" s="16">
        <f>J13</f>
        <v>800</v>
      </c>
      <c r="K14" s="16"/>
      <c r="L14" s="16"/>
      <c r="M14" s="16"/>
      <c r="N14" s="16"/>
      <c r="O14" s="16"/>
      <c r="P14" s="16">
        <f>P13</f>
        <v>60.300815</v>
      </c>
      <c r="Q14" s="16"/>
      <c r="R14" s="16">
        <f>R13</f>
        <v>8440</v>
      </c>
      <c r="S14" s="16"/>
      <c r="T14" s="16">
        <f>T13</f>
        <v>6902</v>
      </c>
      <c r="U14" s="20"/>
      <c r="V14" s="20"/>
    </row>
    <row r="15" spans="1:22" ht="16.5">
      <c r="A15" s="35"/>
      <c r="B15" s="41" t="s">
        <v>28</v>
      </c>
      <c r="C15" s="34" t="s">
        <v>29</v>
      </c>
      <c r="D15" s="34"/>
      <c r="E15" s="34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4"/>
      <c r="Q15" s="34"/>
      <c r="R15" s="34"/>
      <c r="S15" s="36"/>
      <c r="T15" s="35"/>
      <c r="U15" s="35"/>
      <c r="V15" s="35"/>
    </row>
    <row r="16" spans="1:22" ht="27" customHeight="1">
      <c r="A16" s="35"/>
      <c r="B16" s="41"/>
      <c r="C16" s="34" t="s">
        <v>30</v>
      </c>
      <c r="D16" s="34"/>
      <c r="E16" s="34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36"/>
      <c r="T16" s="35"/>
      <c r="U16" s="35"/>
      <c r="V16" s="35"/>
    </row>
  </sheetData>
  <mergeCells count="13">
    <mergeCell ref="C15:V15"/>
    <mergeCell ref="C16:V16"/>
    <mergeCell ref="A4:A12"/>
    <mergeCell ref="A15:A16"/>
    <mergeCell ref="B4:B12"/>
    <mergeCell ref="B15:B16"/>
    <mergeCell ref="G8:G9"/>
    <mergeCell ref="G10:G11"/>
    <mergeCell ref="A1:V1"/>
    <mergeCell ref="C3:E3"/>
    <mergeCell ref="K3:O3"/>
    <mergeCell ref="G13:H13"/>
    <mergeCell ref="A14:B14"/>
  </mergeCells>
  <phoneticPr fontId="1" type="noConversion"/>
  <pageMargins left="0.15748031496063" right="0.15748031496063" top="0.196850393700787" bottom="0.15748031496063" header="0.27559055118110198" footer="0.15748031496063"/>
  <pageSetup paperSize="9" scale="49" fitToHeight="0" orientation="landscape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HM-AF-250523(555584)</vt:lpstr>
      <vt:lpstr>'HM-AF-250523(555584)'!Print_Area</vt:lpstr>
      <vt:lpstr>'HM-AF-250523(555584)'!Print_Titles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luojunyan</dc:creator>
  <cp:lastModifiedBy>邓红霞</cp:lastModifiedBy>
  <cp:lastPrinted>2022-10-10T07:31:00Z</cp:lastPrinted>
  <dcterms:created xsi:type="dcterms:W3CDTF">2011-06-09T01:39:00Z</dcterms:created>
  <dcterms:modified xsi:type="dcterms:W3CDTF">2025-10-31T06:04:50Z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28EEF1E5A23945CA992A4B50A855DA72_13</vt:lpwstr>
  </property>
  <property fmtid="{D5CDD505-2E9C-101B-9397-08002B2CF9AE}" pid="4" name="KSOReadingLayout">
    <vt:bool>true</vt:bool>
  </property>
</Properties>
</file>