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Allison Ma\Ross\2026\July POE\commit\"/>
    </mc:Choice>
  </mc:AlternateContent>
  <xr:revisionPtr revIDLastSave="0" documentId="13_ncr:1_{71268501-FBB0-4009-9399-AF2D8EE92754}" xr6:coauthVersionLast="47" xr6:coauthVersionMax="47" xr10:uidLastSave="{00000000-0000-0000-0000-000000000000}"/>
  <bookViews>
    <workbookView xWindow="7335" yWindow="2085" windowWidth="19905" windowHeight="15885" activeTab="1" xr2:uid="{00000000-000D-0000-FFFF-FFFF00000000}"/>
  </bookViews>
  <sheets>
    <sheet name="Commitment" sheetId="2" r:id="rId1"/>
    <sheet name="Item" sheetId="5" r:id="rId2"/>
    <sheet name="Miya-printed cost" sheetId="6" r:id="rId3"/>
    <sheet name="3.6 update cost-绣花" sheetId="7" r:id="rId4"/>
    <sheet name="ValueSelect" sheetId="4" r:id="rId5"/>
    <sheet name="Data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5" hidden="1">Data!$B$1:$U$1</definedName>
    <definedName name="_xlnm._FilterDatabase" localSheetId="4" hidden="1">ValueSelect!$D$1:$K$293</definedName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ssortedSKU_Range">[3]Mapping!$J$2:$J$3</definedName>
    <definedName name="Banner">'[1]Hardline Drop down'!$H$5:$H$8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am">[4]Sheet1!$EC$2:$EC$3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KD">[4]Sheet1!$DS$2:$DS$2</definedName>
    <definedName name="LicensedProduct_Range">[3]Mapping!$AF$2:$AF$3</definedName>
    <definedName name="LIFESTYLE">'[2]x-Lists'!$T$2:$T$5</definedName>
    <definedName name="LOCALIZATION__PRICEPOINT">'[2]x-Lists'!$Z$2:$Z$5</definedName>
    <definedName name="M">[4]Sheet1!$EA$2:$EA$3</definedName>
    <definedName name="MATERIAL">'[2]x-Lists'!$AE$2:$AE$83</definedName>
    <definedName name="Office">'[1]Hardline Drop down'!$C$5:$C$21</definedName>
    <definedName name="PACK">[4]Sheet1!$EE$2:$EE$3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[6]a!$A$10:$B$35</definedName>
    <definedName name="POtype">#REF!</definedName>
    <definedName name="Preticketed_Range">[3]Mapping!$H$2:$H$3</definedName>
    <definedName name="ProductLine">'[1]Hardline Drop down'!#REF!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UNIT">[4]Sheet1!$EF$2:$EF$3</definedName>
    <definedName name="Upload">'[1]Hardline Drop down'!$E$5</definedName>
    <definedName name="VendorType">'[1]Hardline Drop down'!$F$5:$F$8</definedName>
    <definedName name="WEB_SIZE_CHART">'[2]x-Lists'!$X$2:$X$46</definedName>
    <definedName name="wood">[4]Sheet1!$EG$2:$EG$3</definedName>
    <definedName name="YESNO">'[2]x-Lists'!$D$2:$D$3</definedName>
    <definedName name="栽植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5" l="1"/>
  <c r="U56" i="5" s="1"/>
  <c r="S55" i="5"/>
  <c r="U55" i="5" s="1"/>
  <c r="L55" i="7"/>
  <c r="L54" i="7"/>
  <c r="L53" i="7"/>
  <c r="N52" i="7"/>
  <c r="M52" i="7"/>
  <c r="N51" i="7"/>
  <c r="M51" i="7"/>
  <c r="N50" i="7"/>
  <c r="M50" i="7"/>
  <c r="S60" i="5"/>
  <c r="U60" i="5" s="1"/>
  <c r="AJ54" i="5"/>
  <c r="AJ53" i="5"/>
  <c r="AJ51" i="5"/>
  <c r="AJ50" i="5"/>
  <c r="AJ49" i="5"/>
  <c r="AJ48" i="5"/>
  <c r="AJ47" i="5"/>
  <c r="AJ46" i="5"/>
  <c r="AJ44" i="5"/>
  <c r="AJ43" i="5"/>
  <c r="AJ42" i="5"/>
  <c r="AJ41" i="5"/>
  <c r="AJ39" i="5"/>
  <c r="AJ38" i="5"/>
  <c r="AJ37" i="5"/>
  <c r="AJ36" i="5"/>
  <c r="S59" i="5"/>
  <c r="S61" i="5"/>
  <c r="S58" i="5"/>
  <c r="U58" i="5" s="1"/>
  <c r="S54" i="5"/>
  <c r="U54" i="5" s="1"/>
  <c r="S53" i="5"/>
  <c r="U53" i="5" s="1"/>
  <c r="S50" i="5"/>
  <c r="U50" i="5" s="1"/>
  <c r="S51" i="5"/>
  <c r="U51" i="5" s="1"/>
  <c r="S49" i="5"/>
  <c r="U49" i="5" s="1"/>
  <c r="S48" i="5"/>
  <c r="U48" i="5" s="1"/>
  <c r="S47" i="5"/>
  <c r="U47" i="5" s="1"/>
  <c r="S46" i="5"/>
  <c r="U46" i="5" s="1"/>
  <c r="S44" i="5"/>
  <c r="U44" i="5" s="1"/>
  <c r="S43" i="5"/>
  <c r="U43" i="5" s="1"/>
  <c r="S42" i="5"/>
  <c r="U42" i="5" s="1"/>
  <c r="S41" i="5"/>
  <c r="U41" i="5" s="1"/>
  <c r="S39" i="5"/>
  <c r="U39" i="5" s="1"/>
  <c r="S38" i="5"/>
  <c r="U38" i="5" s="1"/>
  <c r="S37" i="5"/>
  <c r="U37" i="5" s="1"/>
  <c r="S36" i="5"/>
  <c r="U36" i="5" s="1"/>
  <c r="BA61" i="5"/>
  <c r="BA60" i="5"/>
  <c r="BA59" i="5"/>
  <c r="BA58" i="5"/>
  <c r="BA54" i="5"/>
  <c r="AX54" i="5" s="1"/>
  <c r="BA53" i="5"/>
  <c r="AX53" i="5" s="1"/>
  <c r="BA51" i="5"/>
  <c r="AX51" i="5" s="1"/>
  <c r="BA50" i="5"/>
  <c r="AX50" i="5" s="1"/>
  <c r="BA49" i="5"/>
  <c r="AX49" i="5" s="1"/>
  <c r="BA48" i="5"/>
  <c r="AX48" i="5" s="1"/>
  <c r="BA47" i="5"/>
  <c r="AX47" i="5" s="1"/>
  <c r="BA46" i="5"/>
  <c r="AX46" i="5" s="1"/>
  <c r="BA44" i="5"/>
  <c r="AX44" i="5" s="1"/>
  <c r="BA43" i="5"/>
  <c r="AX43" i="5" s="1"/>
  <c r="BA42" i="5"/>
  <c r="AX42" i="5" s="1"/>
  <c r="BA41" i="5"/>
  <c r="AX41" i="5" s="1"/>
  <c r="BA39" i="5"/>
  <c r="AX39" i="5" s="1"/>
  <c r="BA38" i="5"/>
  <c r="AX38" i="5" s="1"/>
  <c r="BA37" i="5"/>
  <c r="BA36" i="5"/>
  <c r="BA34" i="5"/>
  <c r="AX34" i="5" s="1"/>
  <c r="BA33" i="5"/>
  <c r="AX33" i="5" s="1"/>
  <c r="BA32" i="5"/>
  <c r="AX32" i="5" s="1"/>
  <c r="BA31" i="5"/>
  <c r="AX31" i="5" s="1"/>
  <c r="AX36" i="5"/>
  <c r="AX37" i="5"/>
  <c r="BE61" i="5"/>
  <c r="BB61" i="5"/>
  <c r="AX61" i="5"/>
  <c r="AT61" i="5"/>
  <c r="AQ61" i="5"/>
  <c r="AO61" i="5"/>
  <c r="AM61" i="5"/>
  <c r="AJ61" i="5"/>
  <c r="AD61" i="5"/>
  <c r="AE61" i="5" s="1"/>
  <c r="AG61" i="5" s="1"/>
  <c r="U61" i="5"/>
  <c r="BE60" i="5"/>
  <c r="BB60" i="5"/>
  <c r="AX60" i="5"/>
  <c r="AT60" i="5"/>
  <c r="AQ60" i="5"/>
  <c r="AO60" i="5"/>
  <c r="AM60" i="5"/>
  <c r="AU60" i="5" s="1"/>
  <c r="AJ60" i="5"/>
  <c r="AD60" i="5"/>
  <c r="AE60" i="5" s="1"/>
  <c r="AG60" i="5" s="1"/>
  <c r="BE59" i="5"/>
  <c r="BB59" i="5"/>
  <c r="AX59" i="5"/>
  <c r="AT59" i="5"/>
  <c r="AQ59" i="5"/>
  <c r="AO59" i="5"/>
  <c r="AM59" i="5"/>
  <c r="AJ59" i="5"/>
  <c r="AD59" i="5"/>
  <c r="AE59" i="5" s="1"/>
  <c r="AG59" i="5" s="1"/>
  <c r="U59" i="5"/>
  <c r="BE58" i="5"/>
  <c r="BB58" i="5"/>
  <c r="AX58" i="5"/>
  <c r="AT58" i="5"/>
  <c r="AQ58" i="5"/>
  <c r="AO58" i="5"/>
  <c r="AM58" i="5"/>
  <c r="AJ58" i="5"/>
  <c r="AD58" i="5"/>
  <c r="AE58" i="5" s="1"/>
  <c r="AG58" i="5" s="1"/>
  <c r="AJ56" i="5"/>
  <c r="AD56" i="5"/>
  <c r="AE56" i="5" s="1"/>
  <c r="AG56" i="5" s="1"/>
  <c r="AJ55" i="5"/>
  <c r="AD55" i="5"/>
  <c r="AE55" i="5" s="1"/>
  <c r="AG55" i="5" s="1"/>
  <c r="BE54" i="5"/>
  <c r="BB54" i="5"/>
  <c r="AT54" i="5"/>
  <c r="AQ54" i="5"/>
  <c r="AO54" i="5"/>
  <c r="AM54" i="5"/>
  <c r="AD54" i="5"/>
  <c r="AE54" i="5" s="1"/>
  <c r="AG54" i="5" s="1"/>
  <c r="BE53" i="5"/>
  <c r="BB53" i="5"/>
  <c r="AT53" i="5"/>
  <c r="AQ53" i="5"/>
  <c r="AO53" i="5"/>
  <c r="AM53" i="5"/>
  <c r="AD53" i="5"/>
  <c r="AE53" i="5" s="1"/>
  <c r="AG53" i="5" s="1"/>
  <c r="M4" i="7"/>
  <c r="M5" i="7"/>
  <c r="M6" i="7"/>
  <c r="L7" i="7"/>
  <c r="M7" i="7"/>
  <c r="L8" i="7"/>
  <c r="M8" i="7"/>
  <c r="L9" i="7"/>
  <c r="M9" i="7"/>
  <c r="L10" i="7"/>
  <c r="M10" i="7"/>
  <c r="L11" i="7"/>
  <c r="M11" i="7"/>
  <c r="L12" i="7"/>
  <c r="M12" i="7"/>
  <c r="AQ5" i="5"/>
  <c r="S34" i="5"/>
  <c r="U34" i="5" s="1"/>
  <c r="S33" i="5"/>
  <c r="U33" i="5" s="1"/>
  <c r="S32" i="5"/>
  <c r="U32" i="5" s="1"/>
  <c r="S31" i="5"/>
  <c r="U31" i="5" s="1"/>
  <c r="S29" i="5"/>
  <c r="U29" i="5" s="1"/>
  <c r="S28" i="5"/>
  <c r="U28" i="5" s="1"/>
  <c r="S27" i="5"/>
  <c r="U27" i="5" s="1"/>
  <c r="S26" i="5"/>
  <c r="U26" i="5" s="1"/>
  <c r="S24" i="5"/>
  <c r="U24" i="5" s="1"/>
  <c r="S23" i="5"/>
  <c r="U23" i="5" s="1"/>
  <c r="S22" i="5"/>
  <c r="U22" i="5" s="1"/>
  <c r="S21" i="5"/>
  <c r="U21" i="5" s="1"/>
  <c r="S15" i="5"/>
  <c r="S16" i="5"/>
  <c r="S17" i="5"/>
  <c r="S18" i="5"/>
  <c r="S19" i="5"/>
  <c r="U19" i="5" s="1"/>
  <c r="S14" i="5"/>
  <c r="U14" i="5" s="1"/>
  <c r="S12" i="5"/>
  <c r="U12" i="5" s="1"/>
  <c r="S11" i="5"/>
  <c r="U11" i="5" s="1"/>
  <c r="S10" i="5"/>
  <c r="S9" i="5"/>
  <c r="S7" i="5"/>
  <c r="U7" i="5" s="1"/>
  <c r="S6" i="5"/>
  <c r="U6" i="5" s="1"/>
  <c r="S5" i="5"/>
  <c r="U5" i="5" s="1"/>
  <c r="S4" i="5"/>
  <c r="U4" i="5" s="1"/>
  <c r="BA29" i="5"/>
  <c r="AX29" i="5" s="1"/>
  <c r="BA28" i="5"/>
  <c r="AX28" i="5" s="1"/>
  <c r="BA27" i="5"/>
  <c r="AX27" i="5" s="1"/>
  <c r="BA26" i="5"/>
  <c r="BA24" i="5"/>
  <c r="BA23" i="5"/>
  <c r="BA22" i="5"/>
  <c r="BA21" i="5"/>
  <c r="BA19" i="5"/>
  <c r="BA18" i="5"/>
  <c r="BA17" i="5"/>
  <c r="BA16" i="5"/>
  <c r="BA15" i="5"/>
  <c r="BA14" i="5"/>
  <c r="BA12" i="5"/>
  <c r="BA11" i="5"/>
  <c r="BA10" i="5"/>
  <c r="BA9" i="5"/>
  <c r="BA5" i="5"/>
  <c r="BA6" i="5"/>
  <c r="BA7" i="5"/>
  <c r="BA4" i="5"/>
  <c r="AX4" i="5" s="1"/>
  <c r="U18" i="5"/>
  <c r="AD18" i="5"/>
  <c r="AE18" i="5"/>
  <c r="AG18" i="5"/>
  <c r="AJ18" i="5"/>
  <c r="AM18" i="5"/>
  <c r="AO18" i="5"/>
  <c r="AQ18" i="5"/>
  <c r="AT18" i="5"/>
  <c r="AX18" i="5"/>
  <c r="BB18" i="5"/>
  <c r="BE18" i="5"/>
  <c r="BB5" i="5"/>
  <c r="BB6" i="5"/>
  <c r="BB7" i="5"/>
  <c r="BB9" i="5"/>
  <c r="BB10" i="5"/>
  <c r="BB11" i="5"/>
  <c r="BB12" i="5"/>
  <c r="BB14" i="5"/>
  <c r="BB15" i="5"/>
  <c r="BB16" i="5"/>
  <c r="BB17" i="5"/>
  <c r="BB19" i="5"/>
  <c r="BB21" i="5"/>
  <c r="BB22" i="5"/>
  <c r="BB23" i="5"/>
  <c r="BB24" i="5"/>
  <c r="BB26" i="5"/>
  <c r="BB27" i="5"/>
  <c r="BB28" i="5"/>
  <c r="BB29" i="5"/>
  <c r="BB31" i="5"/>
  <c r="BB32" i="5"/>
  <c r="BB33" i="5"/>
  <c r="BB34" i="5"/>
  <c r="BB36" i="5"/>
  <c r="BB37" i="5"/>
  <c r="BB38" i="5"/>
  <c r="BB39" i="5"/>
  <c r="BB41" i="5"/>
  <c r="BB42" i="5"/>
  <c r="BB43" i="5"/>
  <c r="BB44" i="5"/>
  <c r="BB46" i="5"/>
  <c r="BB47" i="5"/>
  <c r="BB48" i="5"/>
  <c r="BB49" i="5"/>
  <c r="BB50" i="5"/>
  <c r="BB51" i="5"/>
  <c r="BB4" i="5"/>
  <c r="AX5" i="5"/>
  <c r="AX6" i="5"/>
  <c r="AX7" i="5"/>
  <c r="AX9" i="5"/>
  <c r="AX10" i="5"/>
  <c r="AX11" i="5"/>
  <c r="AX12" i="5"/>
  <c r="AX14" i="5"/>
  <c r="AX15" i="5"/>
  <c r="AX16" i="5"/>
  <c r="AX17" i="5"/>
  <c r="AX19" i="5"/>
  <c r="AX21" i="5"/>
  <c r="AX22" i="5"/>
  <c r="AX23" i="5"/>
  <c r="AX24" i="5"/>
  <c r="AX26" i="5"/>
  <c r="BE51" i="5"/>
  <c r="AT51" i="5"/>
  <c r="AQ51" i="5"/>
  <c r="AO51" i="5"/>
  <c r="AM51" i="5"/>
  <c r="AD51" i="5"/>
  <c r="AE51" i="5" s="1"/>
  <c r="AG51" i="5" s="1"/>
  <c r="BE50" i="5"/>
  <c r="AT50" i="5"/>
  <c r="AQ50" i="5"/>
  <c r="AO50" i="5"/>
  <c r="AM50" i="5"/>
  <c r="AD50" i="5"/>
  <c r="AE50" i="5" s="1"/>
  <c r="AG50" i="5" s="1"/>
  <c r="BE49" i="5"/>
  <c r="AT49" i="5"/>
  <c r="AQ49" i="5"/>
  <c r="AO49" i="5"/>
  <c r="AM49" i="5"/>
  <c r="AD49" i="5"/>
  <c r="AE49" i="5" s="1"/>
  <c r="AG49" i="5" s="1"/>
  <c r="BE48" i="5"/>
  <c r="AT48" i="5"/>
  <c r="AQ48" i="5"/>
  <c r="AO48" i="5"/>
  <c r="AM48" i="5"/>
  <c r="AD48" i="5"/>
  <c r="AE48" i="5" s="1"/>
  <c r="AG48" i="5" s="1"/>
  <c r="BE47" i="5"/>
  <c r="AT47" i="5"/>
  <c r="AQ47" i="5"/>
  <c r="AO47" i="5"/>
  <c r="AM47" i="5"/>
  <c r="AD47" i="5"/>
  <c r="AE47" i="5" s="1"/>
  <c r="AG47" i="5" s="1"/>
  <c r="BE46" i="5"/>
  <c r="AT46" i="5"/>
  <c r="AQ46" i="5"/>
  <c r="AO46" i="5"/>
  <c r="AM46" i="5"/>
  <c r="AD46" i="5"/>
  <c r="AE46" i="5" s="1"/>
  <c r="AG46" i="5" s="1"/>
  <c r="BE44" i="5"/>
  <c r="AT44" i="5"/>
  <c r="AQ44" i="5"/>
  <c r="AO44" i="5"/>
  <c r="AM44" i="5"/>
  <c r="AD44" i="5"/>
  <c r="AE44" i="5" s="1"/>
  <c r="AG44" i="5" s="1"/>
  <c r="BE43" i="5"/>
  <c r="AT43" i="5"/>
  <c r="AQ43" i="5"/>
  <c r="AO43" i="5"/>
  <c r="AM43" i="5"/>
  <c r="AD43" i="5"/>
  <c r="AE43" i="5" s="1"/>
  <c r="AG43" i="5" s="1"/>
  <c r="BE42" i="5"/>
  <c r="AT42" i="5"/>
  <c r="AQ42" i="5"/>
  <c r="AO42" i="5"/>
  <c r="AM42" i="5"/>
  <c r="AD42" i="5"/>
  <c r="AE42" i="5" s="1"/>
  <c r="AG42" i="5" s="1"/>
  <c r="BE41" i="5"/>
  <c r="AT41" i="5"/>
  <c r="AQ41" i="5"/>
  <c r="AO41" i="5"/>
  <c r="AM41" i="5"/>
  <c r="AD41" i="5"/>
  <c r="AE41" i="5" s="1"/>
  <c r="AG41" i="5" s="1"/>
  <c r="BE39" i="5"/>
  <c r="AT39" i="5"/>
  <c r="AQ39" i="5"/>
  <c r="AO39" i="5"/>
  <c r="AM39" i="5"/>
  <c r="AD39" i="5"/>
  <c r="AE39" i="5" s="1"/>
  <c r="AG39" i="5" s="1"/>
  <c r="BE38" i="5"/>
  <c r="AT38" i="5"/>
  <c r="AQ38" i="5"/>
  <c r="AO38" i="5"/>
  <c r="AM38" i="5"/>
  <c r="AD38" i="5"/>
  <c r="AE38" i="5" s="1"/>
  <c r="AG38" i="5" s="1"/>
  <c r="BE37" i="5"/>
  <c r="AT37" i="5"/>
  <c r="AQ37" i="5"/>
  <c r="AO37" i="5"/>
  <c r="AM37" i="5"/>
  <c r="AD37" i="5"/>
  <c r="AE37" i="5" s="1"/>
  <c r="AG37" i="5" s="1"/>
  <c r="BE36" i="5"/>
  <c r="AT36" i="5"/>
  <c r="AQ36" i="5"/>
  <c r="AO36" i="5"/>
  <c r="AM36" i="5"/>
  <c r="AD36" i="5"/>
  <c r="AE36" i="5" s="1"/>
  <c r="AG36" i="5" s="1"/>
  <c r="BE34" i="5"/>
  <c r="AT34" i="5"/>
  <c r="AQ34" i="5"/>
  <c r="AO34" i="5"/>
  <c r="AM34" i="5"/>
  <c r="AJ34" i="5"/>
  <c r="AD34" i="5"/>
  <c r="AE34" i="5" s="1"/>
  <c r="AG34" i="5" s="1"/>
  <c r="BE33" i="5"/>
  <c r="AT33" i="5"/>
  <c r="AQ33" i="5"/>
  <c r="AO33" i="5"/>
  <c r="AM33" i="5"/>
  <c r="AJ33" i="5"/>
  <c r="AD33" i="5"/>
  <c r="AE33" i="5" s="1"/>
  <c r="AG33" i="5" s="1"/>
  <c r="BE32" i="5"/>
  <c r="AT32" i="5"/>
  <c r="AQ32" i="5"/>
  <c r="AO32" i="5"/>
  <c r="AM32" i="5"/>
  <c r="AJ32" i="5"/>
  <c r="AD32" i="5"/>
  <c r="AE32" i="5" s="1"/>
  <c r="AG32" i="5" s="1"/>
  <c r="BE31" i="5"/>
  <c r="AT31" i="5"/>
  <c r="AQ31" i="5"/>
  <c r="AO31" i="5"/>
  <c r="AM31" i="5"/>
  <c r="AJ31" i="5"/>
  <c r="AD31" i="5"/>
  <c r="AE31" i="5" s="1"/>
  <c r="AG31" i="5" s="1"/>
  <c r="BE29" i="5"/>
  <c r="AT29" i="5"/>
  <c r="AQ29" i="5"/>
  <c r="AO29" i="5"/>
  <c r="AM29" i="5"/>
  <c r="AJ29" i="5"/>
  <c r="AD29" i="5"/>
  <c r="AE29" i="5" s="1"/>
  <c r="AG29" i="5" s="1"/>
  <c r="BE28" i="5"/>
  <c r="AT28" i="5"/>
  <c r="AQ28" i="5"/>
  <c r="AO28" i="5"/>
  <c r="AM28" i="5"/>
  <c r="AJ28" i="5"/>
  <c r="AD28" i="5"/>
  <c r="AE28" i="5" s="1"/>
  <c r="AG28" i="5" s="1"/>
  <c r="BE27" i="5"/>
  <c r="AT27" i="5"/>
  <c r="AQ27" i="5"/>
  <c r="AO27" i="5"/>
  <c r="AM27" i="5"/>
  <c r="AJ27" i="5"/>
  <c r="AD27" i="5"/>
  <c r="AE27" i="5" s="1"/>
  <c r="AG27" i="5" s="1"/>
  <c r="BE26" i="5"/>
  <c r="AT26" i="5"/>
  <c r="AQ26" i="5"/>
  <c r="AO26" i="5"/>
  <c r="AM26" i="5"/>
  <c r="AJ26" i="5"/>
  <c r="AD26" i="5"/>
  <c r="AE26" i="5" s="1"/>
  <c r="AG26" i="5" s="1"/>
  <c r="BE24" i="5"/>
  <c r="AT24" i="5"/>
  <c r="AQ24" i="5"/>
  <c r="AO24" i="5"/>
  <c r="AM24" i="5"/>
  <c r="AJ24" i="5"/>
  <c r="AD24" i="5"/>
  <c r="AE24" i="5" s="1"/>
  <c r="AG24" i="5" s="1"/>
  <c r="BE23" i="5"/>
  <c r="AT23" i="5"/>
  <c r="AQ23" i="5"/>
  <c r="AO23" i="5"/>
  <c r="AM23" i="5"/>
  <c r="AJ23" i="5"/>
  <c r="AD23" i="5"/>
  <c r="AE23" i="5" s="1"/>
  <c r="AG23" i="5" s="1"/>
  <c r="BE22" i="5"/>
  <c r="AT22" i="5"/>
  <c r="AQ22" i="5"/>
  <c r="AO22" i="5"/>
  <c r="AM22" i="5"/>
  <c r="AJ22" i="5"/>
  <c r="AD22" i="5"/>
  <c r="AE22" i="5" s="1"/>
  <c r="AG22" i="5" s="1"/>
  <c r="BE21" i="5"/>
  <c r="AT21" i="5"/>
  <c r="AQ21" i="5"/>
  <c r="AO21" i="5"/>
  <c r="AM21" i="5"/>
  <c r="AJ21" i="5"/>
  <c r="AD21" i="5"/>
  <c r="AE21" i="5" s="1"/>
  <c r="AG21" i="5" s="1"/>
  <c r="BE19" i="5"/>
  <c r="AT19" i="5"/>
  <c r="AQ19" i="5"/>
  <c r="AO19" i="5"/>
  <c r="AM19" i="5"/>
  <c r="AJ19" i="5"/>
  <c r="AD19" i="5"/>
  <c r="AE19" i="5" s="1"/>
  <c r="AG19" i="5" s="1"/>
  <c r="BE17" i="5"/>
  <c r="AT17" i="5"/>
  <c r="AQ17" i="5"/>
  <c r="AO17" i="5"/>
  <c r="AM17" i="5"/>
  <c r="AJ17" i="5"/>
  <c r="AD17" i="5"/>
  <c r="AE17" i="5" s="1"/>
  <c r="AG17" i="5" s="1"/>
  <c r="U17" i="5"/>
  <c r="BE16" i="5"/>
  <c r="AT16" i="5"/>
  <c r="AQ16" i="5"/>
  <c r="AO16" i="5"/>
  <c r="AM16" i="5"/>
  <c r="AJ16" i="5"/>
  <c r="AD16" i="5"/>
  <c r="AE16" i="5" s="1"/>
  <c r="AG16" i="5" s="1"/>
  <c r="U16" i="5"/>
  <c r="BE15" i="5"/>
  <c r="AT15" i="5"/>
  <c r="AQ15" i="5"/>
  <c r="AO15" i="5"/>
  <c r="AM15" i="5"/>
  <c r="AJ15" i="5"/>
  <c r="AD15" i="5"/>
  <c r="AE15" i="5" s="1"/>
  <c r="AG15" i="5" s="1"/>
  <c r="AK15" i="5" s="1"/>
  <c r="U15" i="5"/>
  <c r="BE14" i="5"/>
  <c r="AT14" i="5"/>
  <c r="AQ14" i="5"/>
  <c r="AO14" i="5"/>
  <c r="AM14" i="5"/>
  <c r="AJ14" i="5"/>
  <c r="AD14" i="5"/>
  <c r="AE14" i="5" s="1"/>
  <c r="AG14" i="5" s="1"/>
  <c r="BE12" i="5"/>
  <c r="AT12" i="5"/>
  <c r="AQ12" i="5"/>
  <c r="AO12" i="5"/>
  <c r="AM12" i="5"/>
  <c r="AJ12" i="5"/>
  <c r="AD12" i="5"/>
  <c r="AE12" i="5" s="1"/>
  <c r="AG12" i="5" s="1"/>
  <c r="BE11" i="5"/>
  <c r="AT11" i="5"/>
  <c r="AQ11" i="5"/>
  <c r="AO11" i="5"/>
  <c r="AM11" i="5"/>
  <c r="AJ11" i="5"/>
  <c r="AD11" i="5"/>
  <c r="AE11" i="5" s="1"/>
  <c r="AG11" i="5" s="1"/>
  <c r="BE10" i="5"/>
  <c r="AT10" i="5"/>
  <c r="AQ10" i="5"/>
  <c r="AO10" i="5"/>
  <c r="AM10" i="5"/>
  <c r="AJ10" i="5"/>
  <c r="AD10" i="5"/>
  <c r="AE10" i="5" s="1"/>
  <c r="AG10" i="5" s="1"/>
  <c r="U10" i="5"/>
  <c r="BE9" i="5"/>
  <c r="AT9" i="5"/>
  <c r="AQ9" i="5"/>
  <c r="AO9" i="5"/>
  <c r="AM9" i="5"/>
  <c r="AJ9" i="5"/>
  <c r="AD9" i="5"/>
  <c r="AE9" i="5" s="1"/>
  <c r="AG9" i="5" s="1"/>
  <c r="U9" i="5"/>
  <c r="BE7" i="5"/>
  <c r="AT7" i="5"/>
  <c r="AQ7" i="5"/>
  <c r="AO7" i="5"/>
  <c r="AM7" i="5"/>
  <c r="AJ7" i="5"/>
  <c r="AD7" i="5"/>
  <c r="AE7" i="5" s="1"/>
  <c r="AG7" i="5" s="1"/>
  <c r="BE6" i="5"/>
  <c r="AT6" i="5"/>
  <c r="AQ6" i="5"/>
  <c r="AO6" i="5"/>
  <c r="AM6" i="5"/>
  <c r="AJ6" i="5"/>
  <c r="AD6" i="5"/>
  <c r="AE6" i="5" s="1"/>
  <c r="AG6" i="5" s="1"/>
  <c r="BE5" i="5"/>
  <c r="AT5" i="5"/>
  <c r="AO5" i="5"/>
  <c r="AM5" i="5"/>
  <c r="AJ5" i="5"/>
  <c r="AD5" i="5"/>
  <c r="AE5" i="5" s="1"/>
  <c r="AG5" i="5" s="1"/>
  <c r="BE4" i="5"/>
  <c r="AT4" i="5"/>
  <c r="AQ4" i="5"/>
  <c r="AO4" i="5"/>
  <c r="AM4" i="5"/>
  <c r="AJ4" i="5"/>
  <c r="AD4" i="5"/>
  <c r="AE4" i="5" s="1"/>
  <c r="AG4" i="5" s="1"/>
  <c r="D3" i="2"/>
  <c r="BA56" i="5" l="1"/>
  <c r="AX56" i="5" s="1"/>
  <c r="BE56" i="5"/>
  <c r="BB56" i="5"/>
  <c r="AT56" i="5"/>
  <c r="AQ56" i="5"/>
  <c r="AO56" i="5"/>
  <c r="AM56" i="5"/>
  <c r="AU56" i="5" s="1"/>
  <c r="BA55" i="5"/>
  <c r="AX55" i="5" s="1"/>
  <c r="BE55" i="5"/>
  <c r="BE62" i="5" s="1"/>
  <c r="BB55" i="5"/>
  <c r="AT55" i="5"/>
  <c r="AQ55" i="5"/>
  <c r="AO55" i="5"/>
  <c r="AM55" i="5"/>
  <c r="AK56" i="5"/>
  <c r="AV56" i="5" s="1"/>
  <c r="AK55" i="5"/>
  <c r="AK12" i="5"/>
  <c r="AU58" i="5"/>
  <c r="AU61" i="5"/>
  <c r="AU59" i="5"/>
  <c r="AU53" i="5"/>
  <c r="AU55" i="5"/>
  <c r="AU51" i="5"/>
  <c r="AU18" i="5"/>
  <c r="AU16" i="5"/>
  <c r="AU19" i="5"/>
  <c r="AU12" i="5"/>
  <c r="AV12" i="5" s="1"/>
  <c r="AK54" i="5"/>
  <c r="AK53" i="5"/>
  <c r="AK46" i="5"/>
  <c r="AK39" i="5"/>
  <c r="AK50" i="5"/>
  <c r="AK43" i="5"/>
  <c r="AK61" i="5"/>
  <c r="AK60" i="5"/>
  <c r="AV60" i="5" s="1"/>
  <c r="BD60" i="5" s="1"/>
  <c r="AK59" i="5"/>
  <c r="AK58" i="5"/>
  <c r="AV58" i="5" s="1"/>
  <c r="AW58" i="5" s="1"/>
  <c r="AU54" i="5"/>
  <c r="AK11" i="5"/>
  <c r="AK32" i="5"/>
  <c r="AK29" i="5"/>
  <c r="AK26" i="5"/>
  <c r="AK22" i="5"/>
  <c r="AK18" i="5"/>
  <c r="AK4" i="5"/>
  <c r="AU9" i="5"/>
  <c r="AU5" i="5"/>
  <c r="AK5" i="5"/>
  <c r="AK19" i="5"/>
  <c r="AK33" i="5"/>
  <c r="AK47" i="5"/>
  <c r="AU50" i="5"/>
  <c r="AK7" i="5"/>
  <c r="AU11" i="5"/>
  <c r="AK14" i="5"/>
  <c r="AK28" i="5"/>
  <c r="AU39" i="5"/>
  <c r="AK42" i="5"/>
  <c r="AK49" i="5"/>
  <c r="AU46" i="5"/>
  <c r="AK6" i="5"/>
  <c r="AK27" i="5"/>
  <c r="AK34" i="5"/>
  <c r="AK41" i="5"/>
  <c r="AK48" i="5"/>
  <c r="AU47" i="5"/>
  <c r="AU7" i="5"/>
  <c r="AK17" i="5"/>
  <c r="AU21" i="5"/>
  <c r="AK24" i="5"/>
  <c r="AU28" i="5"/>
  <c r="AK31" i="5"/>
  <c r="AK38" i="5"/>
  <c r="AU42" i="5"/>
  <c r="AU49" i="5"/>
  <c r="AK51" i="5"/>
  <c r="AV51" i="5" s="1"/>
  <c r="AU22" i="5"/>
  <c r="AU17" i="5"/>
  <c r="AU31" i="5"/>
  <c r="AU38" i="5"/>
  <c r="AU6" i="5"/>
  <c r="AU14" i="5"/>
  <c r="AK9" i="5"/>
  <c r="AK16" i="5"/>
  <c r="AV16" i="5" s="1"/>
  <c r="AK23" i="5"/>
  <c r="AU27" i="5"/>
  <c r="AU34" i="5"/>
  <c r="AK37" i="5"/>
  <c r="AU29" i="5"/>
  <c r="AU43" i="5"/>
  <c r="AU24" i="5"/>
  <c r="AU23" i="5"/>
  <c r="AU15" i="5"/>
  <c r="AV15" i="5" s="1"/>
  <c r="AU41" i="5"/>
  <c r="AK10" i="5"/>
  <c r="AU37" i="5"/>
  <c r="AK44" i="5"/>
  <c r="AU36" i="5"/>
  <c r="AU33" i="5"/>
  <c r="AU48" i="5"/>
  <c r="AU10" i="5"/>
  <c r="AK21" i="5"/>
  <c r="AK36" i="5"/>
  <c r="AU44" i="5"/>
  <c r="AU32" i="5"/>
  <c r="AV32" i="5" s="1"/>
  <c r="AU4" i="5"/>
  <c r="AU26" i="5"/>
  <c r="AV18" i="5" l="1"/>
  <c r="AV50" i="5"/>
  <c r="AV55" i="5"/>
  <c r="AV11" i="5"/>
  <c r="AV61" i="5"/>
  <c r="AV59" i="5"/>
  <c r="AV54" i="5"/>
  <c r="AV46" i="5"/>
  <c r="AV34" i="5"/>
  <c r="AV24" i="5"/>
  <c r="BD24" i="5" s="1"/>
  <c r="AV53" i="5"/>
  <c r="AV19" i="5"/>
  <c r="BD19" i="5" s="1"/>
  <c r="AV9" i="5"/>
  <c r="AW60" i="5"/>
  <c r="BD59" i="5"/>
  <c r="AW59" i="5"/>
  <c r="BD58" i="5"/>
  <c r="AV43" i="5"/>
  <c r="AV39" i="5"/>
  <c r="AW39" i="5" s="1"/>
  <c r="AW56" i="5"/>
  <c r="BD56" i="5"/>
  <c r="AW54" i="5"/>
  <c r="BD54" i="5"/>
  <c r="AW53" i="5"/>
  <c r="BD53" i="5"/>
  <c r="AV47" i="5"/>
  <c r="AV22" i="5"/>
  <c r="AW22" i="5" s="1"/>
  <c r="AV33" i="5"/>
  <c r="AV29" i="5"/>
  <c r="AV26" i="5"/>
  <c r="AV4" i="5"/>
  <c r="AW18" i="5"/>
  <c r="BD18" i="5"/>
  <c r="AW12" i="5"/>
  <c r="BD12" i="5"/>
  <c r="AV10" i="5"/>
  <c r="AV5" i="5"/>
  <c r="AW24" i="5"/>
  <c r="AW50" i="5"/>
  <c r="BD50" i="5"/>
  <c r="AW32" i="5"/>
  <c r="BD32" i="5"/>
  <c r="AW34" i="5"/>
  <c r="BD34" i="5"/>
  <c r="AW51" i="5"/>
  <c r="BD51" i="5"/>
  <c r="AV49" i="5"/>
  <c r="AV41" i="5"/>
  <c r="AV42" i="5"/>
  <c r="AW16" i="5"/>
  <c r="BD16" i="5"/>
  <c r="AV27" i="5"/>
  <c r="AW15" i="5"/>
  <c r="BD15" i="5"/>
  <c r="AW19" i="5"/>
  <c r="AV14" i="5"/>
  <c r="AV28" i="5"/>
  <c r="AV7" i="5"/>
  <c r="AV6" i="5"/>
  <c r="AV44" i="5"/>
  <c r="AV48" i="5"/>
  <c r="AV31" i="5"/>
  <c r="AV21" i="5"/>
  <c r="AV37" i="5"/>
  <c r="AW37" i="5" s="1"/>
  <c r="AV36" i="5"/>
  <c r="AW36" i="5" s="1"/>
  <c r="AV38" i="5"/>
  <c r="AV17" i="5"/>
  <c r="AV23" i="5"/>
  <c r="AW61" i="5" l="1"/>
  <c r="BD61" i="5"/>
  <c r="BD55" i="5"/>
  <c r="AW55" i="5"/>
  <c r="BD11" i="5"/>
  <c r="AW11" i="5"/>
  <c r="AW46" i="5"/>
  <c r="BD46" i="5"/>
  <c r="AW9" i="5"/>
  <c r="BD9" i="5"/>
  <c r="BD39" i="5"/>
  <c r="BD22" i="5"/>
  <c r="AW43" i="5"/>
  <c r="BD43" i="5"/>
  <c r="BD47" i="5"/>
  <c r="AW47" i="5"/>
  <c r="AW33" i="5"/>
  <c r="BD33" i="5"/>
  <c r="AW4" i="5"/>
  <c r="BD4" i="5"/>
  <c r="AW29" i="5"/>
  <c r="BD29" i="5"/>
  <c r="AW26" i="5"/>
  <c r="BD26" i="5"/>
  <c r="BD10" i="5"/>
  <c r="AW10" i="5"/>
  <c r="AW5" i="5"/>
  <c r="BD5" i="5"/>
  <c r="AW17" i="5"/>
  <c r="BD17" i="5"/>
  <c r="AW14" i="5"/>
  <c r="BD14" i="5"/>
  <c r="AW42" i="5"/>
  <c r="BD42" i="5"/>
  <c r="AW38" i="5"/>
  <c r="BD38" i="5"/>
  <c r="AW41" i="5"/>
  <c r="BD41" i="5"/>
  <c r="BD36" i="5"/>
  <c r="AW49" i="5"/>
  <c r="BD49" i="5"/>
  <c r="BD37" i="5"/>
  <c r="AW21" i="5"/>
  <c r="BD21" i="5"/>
  <c r="AW31" i="5"/>
  <c r="BD31" i="5"/>
  <c r="AW48" i="5"/>
  <c r="BD48" i="5"/>
  <c r="AW44" i="5"/>
  <c r="BD44" i="5"/>
  <c r="AW6" i="5"/>
  <c r="BD6" i="5"/>
  <c r="AW23" i="5"/>
  <c r="BD23" i="5"/>
  <c r="AW7" i="5"/>
  <c r="BD7" i="5"/>
  <c r="AW28" i="5"/>
  <c r="BD28" i="5"/>
  <c r="AW27" i="5"/>
  <c r="BD27" i="5"/>
  <c r="BD62" i="5" l="1"/>
  <c r="BC6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3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00000000-0006-0000-0100-000007000000}">
      <text>
        <r>
          <rPr>
            <sz val="11"/>
            <rFont val="Calibri"/>
            <family val="2"/>
          </rPr>
          <t>[JLA POE Price Quote (Value)]*[DA %]</t>
        </r>
      </text>
    </comment>
    <comment ref="AN3" authorId="0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 xr:uid="{00000000-0006-0000-0100-00000900000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3" authorId="0" shapeId="0" xr:uid="{00000000-0006-0000-0100-00000A000000}">
      <text>
        <r>
          <rPr>
            <sz val="11"/>
            <rFont val="Calibri"/>
            <family val="2"/>
          </rPr>
          <t xml:space="preserve">
          </t>
        </r>
      </text>
    </comment>
    <comment ref="AQ3" authorId="0" shapeId="0" xr:uid="{00000000-0006-0000-0100-00000B00000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3" authorId="0" shapeId="0" xr:uid="{00000000-0006-0000-0100-00000C000000}">
      <text>
        <r>
          <rPr>
            <sz val="11"/>
            <rFont val="Calibri"/>
            <family val="2"/>
          </rPr>
          <t>[JLA POE Price Quote (Value)]*[Load 1 %]</t>
        </r>
      </text>
    </comment>
    <comment ref="AU3" authorId="0" shapeId="0" xr:uid="{00000000-0006-0000-0100-00000D000000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3" authorId="0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W3" authorId="0" shapeId="0" xr:uid="{00000000-0006-0000-0100-00000F000000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3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3" authorId="0" shapeId="0" xr:uid="{00000000-0006-0000-0100-000011000000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3" authorId="0" shapeId="0" xr:uid="{00000000-0006-0000-0100-000012000000}">
      <text>
        <r>
          <rPr>
            <sz val="11"/>
            <rFont val="Calibri"/>
            <family val="2"/>
          </rPr>
          <t>[LDP Cost with Load $]*[Total Quantity]</t>
        </r>
      </text>
    </comment>
    <comment ref="BE3" authorId="0" shapeId="0" xr:uid="{00000000-0006-0000-0100-000013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<sst xmlns="http://schemas.openxmlformats.org/spreadsheetml/2006/main" count="1972" uniqueCount="1182">
  <si>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</si>
  <si>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</si>
  <si>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</si>
  <si>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</si>
  <si>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</si>
  <si>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</si>
  <si>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</si>
  <si>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</si>
  <si>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</si>
  <si>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</si>
  <si>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</si>
  <si>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</si>
  <si>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</si>
  <si>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</si>
  <si>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</si>
  <si>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</si>
  <si>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</si>
  <si>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</si>
  <si>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</si>
  <si>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</si>
  <si>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</si>
  <si>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</si>
  <si>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</si>
  <si>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</si>
  <si>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</si>
  <si>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</si>
  <si>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</si>
  <si>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</si>
  <si>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</si>
  <si>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</si>
  <si>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</si>
  <si>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</si>
  <si>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</si>
  <si>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</si>
  <si>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</si>
  <si>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</si>
  <si>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</si>
  <si>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</si>
  <si>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</si>
  <si>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</si>
  <si>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</si>
  <si>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</si>
  <si>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</si>
  <si>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</si>
  <si>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</si>
  <si>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</si>
  <si>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</si>
  <si>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</si>
  <si>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</si>
  <si>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</si>
  <si>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</si>
  <si>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</si>
  <si>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</si>
  <si>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</si>
  <si>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</si>
  <si>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</si>
  <si>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</si>
  <si>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</si>
  <si>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</si>
  <si>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</si>
  <si>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</si>
  <si>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</si>
  <si>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</si>
  <si>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</si>
  <si>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</si>
  <si>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</si>
  <si>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</si>
  <si>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</si>
  <si>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</si>
  <si>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</si>
  <si>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</si>
  <si>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</si>
  <si>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</si>
  <si>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</si>
  <si>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</si>
  <si>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</si>
  <si>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</si>
  <si>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</si>
  <si>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</si>
  <si>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</si>
  <si>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</si>
  <si>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</si>
  <si>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</si>
  <si>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</si>
  <si>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</si>
  <si>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</si>
  <si>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</si>
  <si>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</si>
  <si>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</si>
  <si>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</si>
  <si>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</si>
  <si>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</si>
  <si>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</si>
  <si>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</si>
  <si>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</si>
  <si>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</si>
  <si>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</si>
  <si>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</si>
  <si>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</si>
  <si>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</si>
  <si>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</si>
  <si>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</si>
  <si>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</si>
  <si>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</si>
  <si>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</si>
  <si>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</si>
  <si>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</si>
  <si>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</si>
  <si>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</si>
  <si>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</si>
  <si>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</si>
  <si>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</si>
  <si>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</si>
  <si>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</si>
  <si>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</si>
  <si>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</si>
  <si>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</si>
  <si>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</si>
  <si>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</si>
  <si>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</si>
  <si>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</si>
  <si>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</si>
  <si>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</si>
  <si>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</si>
  <si>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</si>
  <si>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</si>
  <si>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</si>
  <si>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</si>
  <si>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</si>
  <si>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</si>
  <si>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</si>
  <si>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</si>
  <si>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</si>
  <si>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</si>
  <si>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</si>
  <si>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</si>
  <si>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</si>
  <si>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</si>
  <si>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</si>
  <si>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</si>
  <si>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</si>
  <si>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</si>
  <si>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</si>
  <si>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</si>
  <si>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</si>
  <si>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</si>
  <si>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</si>
  <si>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</si>
  <si>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</si>
  <si>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</si>
  <si>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</si>
  <si>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</si>
  <si>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</si>
  <si>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</si>
  <si>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</si>
  <si>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</si>
  <si>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</si>
  <si>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</si>
  <si>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</si>
  <si>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</si>
  <si>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</si>
  <si>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</si>
  <si>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</si>
  <si>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</si>
  <si>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</si>
  <si>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</si>
  <si>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</si>
  <si>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</si>
  <si>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</si>
  <si>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</si>
  <si>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</si>
  <si>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</si>
  <si>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</si>
  <si>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</si>
  <si>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</si>
  <si>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</si>
  <si>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</si>
  <si>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</si>
  <si>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</si>
  <si>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</si>
  <si>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</si>
  <si>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</si>
  <si>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</si>
  <si>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</si>
  <si>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</si>
  <si>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</si>
  <si>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</si>
  <si>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</si>
  <si>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</si>
  <si>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</si>
  <si>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</si>
  <si>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</si>
  <si>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</si>
  <si>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</si>
  <si>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</si>
  <si>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</si>
  <si>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</si>
  <si>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</si>
  <si>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</si>
  <si>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</si>
  <si>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</si>
  <si>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</si>
  <si>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</si>
  <si>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</si>
  <si>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</si>
  <si>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</si>
  <si>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</si>
  <si>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</si>
  <si>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</si>
  <si>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</si>
  <si>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</si>
  <si>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</si>
  <si>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</si>
  <si>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</si>
  <si>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</si>
  <si>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</si>
  <si>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</si>
  <si>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</si>
  <si>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</si>
  <si>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</si>
  <si>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</si>
  <si>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</si>
  <si>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</si>
  <si>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</si>
  <si>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</si>
  <si>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</si>
  <si>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</si>
  <si>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</si>
  <si>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</si>
  <si>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</si>
  <si>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</si>
  <si>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</si>
  <si>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</si>
  <si>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</si>
  <si>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</si>
  <si>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</si>
  <si>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</si>
  <si>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</si>
  <si>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</si>
  <si>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</si>
  <si>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</si>
  <si>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</si>
  <si>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</si>
  <si>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</si>
  <si>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</si>
  <si>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</si>
  <si>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</si>
  <si>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</si>
  <si>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</si>
  <si>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</si>
  <si>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</si>
  <si>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</si>
  <si>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</si>
  <si>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</si>
  <si>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</si>
  <si>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</si>
  <si>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</si>
  <si>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</si>
  <si>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</si>
  <si>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</si>
  <si>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</si>
  <si>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</si>
  <si>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</si>
  <si>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</si>
  <si>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</si>
  <si>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</si>
  <si>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</si>
  <si>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</si>
  <si>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</si>
  <si>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</si>
  <si>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</si>
  <si>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</si>
  <si>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</si>
  <si>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</si>
  <si>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</si>
  <si>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</si>
  <si>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</si>
  <si>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</si>
  <si>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</si>
  <si>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</si>
  <si>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</si>
  <si>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</si>
  <si>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</si>
  <si>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</si>
  <si>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</si>
  <si>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</si>
  <si>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</si>
  <si>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</si>
  <si>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</si>
  <si>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</si>
  <si>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</si>
  <si>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</si>
  <si>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</si>
  <si>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</si>
  <si>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</si>
  <si>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</si>
  <si>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</si>
  <si>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</si>
  <si>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</si>
  <si>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</si>
  <si>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</si>
  <si>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</si>
  <si>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</si>
  <si>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</si>
  <si>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</si>
  <si>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</si>
  <si>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</si>
  <si>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</si>
  <si>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</si>
  <si>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</si>
  <si>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</si>
  <si>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</si>
  <si>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</si>
  <si>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</si>
  <si>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</si>
  <si>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</si>
  <si>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</si>
  <si>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</si>
  <si>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</si>
  <si>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</si>
  <si>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</si>
  <si>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</si>
  <si>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</si>
  <si>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</si>
  <si>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</si>
  <si>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</si>
  <si>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</si>
  <si>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</si>
  <si>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</si>
  <si>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</si>
  <si>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</si>
  <si>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</si>
  <si>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</si>
  <si>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</si>
  <si>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</si>
  <si>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</si>
  <si>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</si>
  <si>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</si>
  <si>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</si>
  <si>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</si>
  <si>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</si>
  <si>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</si>
  <si>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</si>
  <si>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</si>
  <si>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</si>
  <si>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</si>
  <si>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</si>
  <si>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</si>
  <si>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</si>
  <si>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</si>
  <si>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</si>
  <si>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</si>
  <si>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</si>
  <si>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</si>
  <si>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</si>
  <si>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</si>
  <si>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</si>
  <si>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</si>
  <si>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</si>
  <si>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</si>
  <si>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</si>
  <si>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</si>
  <si>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</si>
  <si>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</si>
  <si>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</si>
  <si>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</si>
  <si>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</si>
  <si>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</si>
  <si>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</si>
  <si>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</si>
  <si>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</si>
  <si>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</si>
  <si>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</si>
  <si>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</si>
  <si>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</si>
  <si>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</si>
  <si>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</si>
  <si>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</si>
  <si>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</si>
  <si>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</si>
  <si>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</si>
  <si>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</si>
  <si>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</si>
  <si>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</si>
  <si>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</si>
  <si>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</si>
  <si>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</si>
  <si>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</si>
  <si>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</si>
  <si>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</si>
  <si>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</si>
  <si>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</si>
  <si>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</si>
  <si>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</si>
  <si>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</si>
  <si>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</si>
  <si>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</si>
  <si>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</si>
  <si>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</si>
  <si>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</si>
  <si>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</si>
  <si>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</si>
  <si>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</si>
  <si>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</si>
  <si>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</si>
  <si>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</si>
  <si>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</si>
  <si>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</si>
  <si>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</si>
  <si>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</si>
  <si>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</si>
  <si>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</si>
  <si>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</si>
  <si>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</si>
  <si>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</si>
  <si>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</si>
  <si>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</si>
  <si>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</si>
  <si>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</si>
  <si>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</si>
  <si>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</si>
  <si>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</si>
  <si>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</si>
  <si>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</si>
  <si>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</si>
  <si>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</si>
  <si>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</si>
  <si>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</si>
  <si>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</si>
  <si>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</si>
  <si>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</si>
  <si>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</si>
  <si>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</si>
  <si>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</si>
  <si>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</si>
  <si>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</si>
  <si>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</si>
  <si>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</si>
  <si>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</si>
  <si>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</si>
  <si>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</si>
  <si>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</si>
  <si>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</si>
  <si>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</si>
  <si>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</si>
  <si>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</si>
  <si>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</si>
  <si>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</si>
  <si>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</si>
  <si>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</si>
  <si>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</si>
  <si>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</si>
  <si>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</si>
  <si>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</si>
  <si>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</si>
  <si>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</si>
  <si>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</si>
  <si>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</si>
  <si>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</si>
  <si>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</si>
  <si>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</si>
  <si>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</si>
  <si>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</si>
  <si>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</si>
  <si>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</si>
  <si>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</si>
  <si>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</si>
  <si>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</si>
  <si>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</si>
  <si>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</si>
  <si>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</si>
  <si>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</si>
  <si>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</si>
  <si>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</si>
  <si>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</si>
  <si>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</si>
  <si>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</si>
  <si>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</si>
  <si>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</si>
  <si>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</si>
  <si>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</si>
  <si>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</si>
  <si>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</si>
  <si>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</si>
  <si>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</si>
  <si>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</si>
  <si>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</si>
  <si>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</si>
  <si>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</si>
  <si>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</si>
  <si>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</si>
  <si>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</si>
  <si>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</si>
  <si>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</si>
  <si>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</si>
  <si>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</si>
  <si>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</si>
  <si>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</si>
  <si>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</si>
  <si>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</si>
  <si>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</si>
  <si>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</si>
  <si>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</si>
  <si>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</si>
  <si>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</si>
  <si>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</si>
  <si>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</si>
  <si>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</si>
  <si>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</si>
  <si>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</si>
  <si>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</si>
  <si>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</si>
  <si>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</si>
  <si>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</si>
  <si>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</si>
  <si>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</si>
  <si>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</si>
  <si>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</si>
  <si>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</si>
  <si>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</si>
  <si>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</si>
  <si>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</si>
  <si>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</si>
  <si>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</si>
  <si>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</si>
  <si>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</si>
  <si>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</si>
  <si>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</si>
  <si>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</si>
  <si>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</si>
  <si>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</si>
  <si>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</si>
  <si>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</si>
  <si>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</si>
  <si>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</si>
  <si>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</si>
  <si>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</si>
  <si>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</si>
  <si>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</si>
  <si>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</si>
  <si>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</si>
  <si>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</si>
  <si>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</si>
  <si>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</si>
  <si>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</si>
  <si>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</si>
  <si>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</si>
  <si>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</si>
  <si>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</si>
  <si>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</si>
  <si>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</si>
  <si>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</si>
  <si>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</si>
  <si>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</si>
  <si>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</si>
  <si>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</si>
  <si>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</si>
  <si>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</si>
  <si>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</si>
  <si>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</si>
  <si>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</si>
  <si>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</si>
  <si>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</si>
  <si>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</si>
  <si>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</si>
  <si>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</si>
  <si>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</si>
  <si>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</si>
  <si>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</si>
  <si>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</si>
  <si>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</si>
  <si>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</si>
  <si>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</si>
  <si>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</si>
  <si>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</si>
  <si>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</si>
  <si>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</si>
  <si>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</si>
  <si>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</si>
  <si>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</si>
  <si>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</si>
  <si>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</si>
  <si>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</si>
  <si>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</si>
  <si>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</si>
  <si>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</si>
  <si>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</si>
  <si>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</si>
  <si>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</si>
  <si>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</si>
  <si>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</si>
  <si>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</si>
  <si>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</si>
  <si>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</si>
  <si>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</si>
  <si>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</si>
  <si>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</si>
  <si>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</si>
  <si>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</si>
  <si>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</si>
  <si>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</si>
  <si>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</si>
  <si>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</si>
  <si>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</si>
  <si>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</si>
  <si>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</si>
  <si>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</si>
  <si>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</si>
  <si>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</si>
  <si>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</si>
  <si>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</si>
  <si>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</si>
  <si>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</si>
  <si>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</si>
  <si>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</si>
  <si>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</si>
  <si>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</si>
  <si>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</si>
  <si>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</si>
  <si>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</si>
  <si>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</si>
  <si>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</si>
  <si>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</si>
  <si>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</si>
  <si>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</si>
  <si>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</si>
  <si>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</si>
  <si>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</si>
  <si>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</si>
  <si>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</si>
  <si>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</si>
  <si>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</si>
  <si>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</si>
  <si>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</si>
  <si>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</si>
  <si>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</si>
  <si>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</si>
  <si>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</si>
  <si>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</si>
  <si>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</si>
  <si>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</si>
  <si>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</si>
  <si>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</si>
  <si>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</si>
  <si>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</si>
  <si>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</si>
  <si>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</si>
  <si>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</si>
  <si>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</si>
  <si>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</si>
  <si>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</si>
  <si>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</si>
  <si>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</si>
  <si>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</si>
  <si>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</si>
  <si>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</si>
  <si>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</si>
  <si>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</si>
  <si>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</si>
  <si>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</si>
  <si>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</si>
  <si>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</si>
  <si>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</si>
  <si>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</si>
  <si>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</si>
  <si>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</si>
  <si>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</si>
  <si>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</si>
  <si>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</si>
  <si>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</si>
  <si>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</si>
  <si>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</si>
  <si>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</si>
  <si>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</si>
  <si>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</si>
  <si>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</si>
  <si>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</si>
  <si>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</si>
  <si>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</si>
  <si>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</si>
  <si>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</si>
  <si>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</si>
  <si>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</si>
  <si>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</si>
  <si>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</si>
  <si>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</si>
  <si>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</si>
  <si>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</si>
  <si>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</si>
  <si>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</si>
  <si>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</si>
  <si>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</si>
  <si>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</si>
  <si>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</si>
  <si>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</si>
  <si>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</si>
  <si>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</si>
  <si>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</si>
  <si>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</si>
  <si>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</si>
  <si>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</si>
  <si>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</si>
  <si>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</si>
  <si>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</si>
  <si>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</si>
  <si>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</si>
  <si>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</si>
  <si>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</si>
  <si>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</si>
  <si>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</si>
  <si>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</si>
  <si>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</si>
  <si>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</si>
  <si>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</si>
  <si>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</si>
  <si>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</si>
  <si>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</si>
  <si>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</si>
  <si>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</si>
  <si>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</si>
  <si>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</si>
  <si>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</si>
  <si>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</si>
  <si>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</si>
  <si>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</si>
  <si>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</si>
  <si>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</si>
  <si>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</si>
  <si>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</si>
  <si>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</si>
  <si>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</si>
  <si>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</si>
  <si>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</si>
  <si>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</si>
  <si>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</si>
  <si>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</si>
  <si>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</si>
  <si>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</si>
  <si>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</si>
  <si>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</si>
  <si>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</si>
  <si>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</si>
  <si>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</si>
  <si>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</si>
  <si>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</si>
  <si>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</si>
  <si>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</si>
  <si>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</si>
  <si>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</si>
  <si>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</si>
  <si>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</si>
  <si>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</si>
  <si>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</si>
  <si>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</si>
  <si>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</si>
  <si>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</si>
  <si>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</si>
  <si>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</si>
  <si>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</si>
  <si>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</si>
  <si>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</si>
  <si>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</si>
  <si>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</si>
  <si>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</si>
  <si>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</si>
  <si>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</si>
  <si>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</si>
  <si>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</si>
  <si>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</si>
  <si>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</si>
  <si>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</si>
  <si>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</si>
  <si>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</si>
  <si>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</si>
  <si>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</si>
  <si>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</si>
  <si>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</si>
  <si>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</si>
  <si>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</si>
  <si>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</si>
  <si>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</si>
  <si>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</si>
  <si>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</si>
  <si>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</si>
  <si>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</si>
  <si>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</si>
  <si>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</si>
  <si>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</si>
  <si>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</si>
  <si>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</si>
  <si>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</si>
  <si>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</si>
  <si>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</si>
  <si>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</si>
  <si>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</si>
  <si>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</si>
  <si>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</si>
  <si>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</si>
  <si>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</si>
  <si>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</si>
  <si>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</si>
  <si>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</si>
  <si>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</si>
  <si>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</si>
  <si>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</si>
  <si>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</si>
  <si>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</si>
  <si>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</si>
  <si>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</si>
  <si>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</si>
  <si>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</si>
  <si>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</si>
  <si>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</si>
  <si>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</si>
  <si>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</si>
  <si>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</si>
  <si>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</si>
  <si>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</si>
  <si>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</si>
  <si>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</si>
  <si>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</si>
  <si>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</si>
  <si>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</si>
  <si>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</si>
  <si>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</si>
  <si>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</si>
  <si>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</si>
  <si>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</si>
  <si>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</si>
  <si>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free text</t>
  </si>
  <si>
    <t>Vendor</t>
  </si>
  <si>
    <t xml:space="preserve">                                                                             2025 Fashion POE for BCF etc.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</si>
  <si>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</si>
  <si>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</si>
  <si>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</si>
  <si>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</si>
  <si>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</si>
  <si>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</si>
  <si>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</si>
  <si>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</si>
  <si>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</si>
  <si>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</si>
  <si>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</si>
  <si>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</si>
  <si>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</si>
  <si>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</si>
  <si>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</si>
  <si>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</si>
  <si>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</si>
  <si>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</si>
  <si>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</si>
  <si>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</si>
  <si>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</si>
  <si>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</si>
  <si>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</si>
  <si>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</si>
  <si>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</si>
  <si>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</si>
  <si>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(Formula)</t>
  </si>
  <si>
    <t>Retailer Markup (Value)</t>
  </si>
  <si>
    <t>Material-Short</t>
  </si>
  <si>
    <t>ZPP (POE Shipments)</t>
  </si>
  <si>
    <t>July POE</t>
    <phoneticPr fontId="27" type="noConversion"/>
  </si>
  <si>
    <t>3/19/2026</t>
    <phoneticPr fontId="27" type="noConversion"/>
  </si>
  <si>
    <t>Twin:                                                66x86"/20x26+1.5"(1)</t>
    <phoneticPr fontId="31" type="noConversion"/>
  </si>
  <si>
    <r>
      <t>Face&amp; Back</t>
    </r>
    <r>
      <rPr>
        <sz val="10"/>
        <rFont val="宋体"/>
        <family val="2"/>
        <charset val="134"/>
      </rPr>
      <t>：</t>
    </r>
    <r>
      <rPr>
        <sz val="10"/>
        <rFont val="Aptos"/>
        <family val="2"/>
      </rPr>
      <t>85gsm microfiber Prewashed ultra soft finish. Embroidered  with Ruffle edge. Stitch quilting.
Filling</t>
    </r>
    <r>
      <rPr>
        <sz val="10"/>
        <rFont val="宋体"/>
        <family val="2"/>
        <charset val="134"/>
      </rPr>
      <t>：</t>
    </r>
    <r>
      <rPr>
        <sz val="10"/>
        <rFont val="Aptos"/>
        <family val="2"/>
      </rPr>
      <t xml:space="preserve">180gsm slick Poly Fill. </t>
    </r>
    <phoneticPr fontId="31" type="noConversion"/>
  </si>
  <si>
    <t>BOW TICKING STRIPE BLUE FINCH</t>
    <phoneticPr fontId="27" type="noConversion"/>
  </si>
  <si>
    <t>Twin:                                                66x86+2.5"/20x26+2.5"(1)</t>
    <phoneticPr fontId="31" type="noConversion"/>
  </si>
  <si>
    <r>
      <t>Face&amp; Back</t>
    </r>
    <r>
      <rPr>
        <sz val="10"/>
        <rFont val="宋体"/>
        <family val="2"/>
        <charset val="134"/>
      </rPr>
      <t>：</t>
    </r>
    <r>
      <rPr>
        <sz val="10"/>
        <rFont val="Aptos"/>
        <family val="2"/>
      </rPr>
      <t>85gsm microfiber Prewashed ultra soft finish. Embroidered .
Filling</t>
    </r>
    <r>
      <rPr>
        <sz val="10"/>
        <rFont val="宋体"/>
        <family val="2"/>
        <charset val="134"/>
      </rPr>
      <t>：</t>
    </r>
    <r>
      <rPr>
        <sz val="10"/>
        <rFont val="Aptos"/>
        <family val="2"/>
      </rPr>
      <t xml:space="preserve">180gsm slick Poly Fill. </t>
    </r>
    <phoneticPr fontId="31" type="noConversion"/>
  </si>
  <si>
    <t>PINK TULIP EMBROIDERY</t>
    <phoneticPr fontId="27" type="noConversion"/>
  </si>
  <si>
    <t xml:space="preserve">Pink </t>
    <phoneticPr fontId="27" type="noConversion"/>
  </si>
  <si>
    <t>Twin:                                                66x86"/20x26+2.5"(1)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</si>
  <si>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                                  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7" type="noConversion"/>
  </si>
  <si>
    <t>DILLY PINK</t>
    <phoneticPr fontId="27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</si>
  <si>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with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7" type="noConversion"/>
  </si>
  <si>
    <t>MARIE (RAINDROP ON ROSES PANTONE)</t>
    <phoneticPr fontId="27" type="noConversion"/>
  </si>
  <si>
    <t xml:space="preserve">IRIS MULTI  </t>
    <phoneticPr fontId="27" type="noConversion"/>
  </si>
  <si>
    <t>Twin:                                                66x86"/20x26+1/2"(1)</t>
    <phoneticPr fontId="31" type="noConversion"/>
  </si>
  <si>
    <r>
      <t>Face</t>
    </r>
    <r>
      <rPr>
        <sz val="10"/>
        <color theme="1"/>
        <rFont val="微软雅黑"/>
        <family val="2"/>
        <charset val="134"/>
      </rPr>
      <t>：</t>
    </r>
    <r>
      <rPr>
        <sz val="10"/>
        <color theme="1"/>
        <rFont val="Aptos"/>
        <family val="2"/>
      </rPr>
      <t>85gsm microfiber disperse print   Back</t>
    </r>
    <r>
      <rPr>
        <sz val="10"/>
        <color theme="1"/>
        <rFont val="微软雅黑"/>
        <family val="2"/>
        <charset val="134"/>
      </rPr>
      <t>：</t>
    </r>
    <r>
      <rPr>
        <sz val="10"/>
        <color theme="1"/>
        <rFont val="Aptos"/>
        <family val="2"/>
      </rPr>
      <t>85gsm microfiber solid
Filling</t>
    </r>
    <r>
      <rPr>
        <sz val="10"/>
        <color theme="1"/>
        <rFont val="宋体"/>
        <family val="2"/>
        <charset val="134"/>
      </rPr>
      <t>：</t>
    </r>
    <r>
      <rPr>
        <sz val="10"/>
        <color theme="1"/>
        <rFont val="Aptos"/>
        <family val="2"/>
      </rPr>
      <t xml:space="preserve">180gsm slick Poly Fill. 
</t>
    </r>
    <phoneticPr fontId="27" type="noConversion"/>
  </si>
  <si>
    <t xml:space="preserve">GUINEVERE IRIS </t>
    <phoneticPr fontId="27" type="noConversion"/>
  </si>
  <si>
    <t>Warm redux</t>
    <phoneticPr fontId="27" type="noConversion"/>
  </si>
  <si>
    <t>King: 
102x86"/20x36+1/2"(2)</t>
  </si>
  <si>
    <t>Full/Queen: 86x86"/20x26+1/2"(2)</t>
    <phoneticPr fontId="27" type="noConversion"/>
  </si>
  <si>
    <t xml:space="preserve">* reverse  to Gingham 
Version with Ochre pantone </t>
    <phoneticPr fontId="27" type="noConversion"/>
  </si>
  <si>
    <t>Twin:                                                66x86"/20x26+1/2"(1)</t>
    <phoneticPr fontId="41" type="noConversion"/>
  </si>
  <si>
    <r>
      <t>Face&amp; Back</t>
    </r>
    <r>
      <rPr>
        <sz val="11"/>
        <color rgb="FF0000FF"/>
        <rFont val="宋体"/>
        <family val="2"/>
        <charset val="134"/>
      </rPr>
      <t>：</t>
    </r>
    <r>
      <rPr>
        <sz val="11"/>
        <color rgb="FF0000FF"/>
        <rFont val="Aptos"/>
        <family val="2"/>
      </rPr>
      <t>85gsm microfiber disperse print
Filling</t>
    </r>
    <r>
      <rPr>
        <sz val="11"/>
        <color rgb="FF0000FF"/>
        <rFont val="宋体"/>
        <family val="2"/>
        <charset val="134"/>
      </rPr>
      <t>：</t>
    </r>
    <r>
      <rPr>
        <sz val="11"/>
        <color rgb="FF0000FF"/>
        <rFont val="Aptos"/>
        <family val="2"/>
      </rPr>
      <t xml:space="preserve">180gsm slick Poly Fill. </t>
    </r>
    <phoneticPr fontId="27" type="noConversion"/>
  </si>
  <si>
    <t>Autumn floral</t>
    <phoneticPr fontId="27" type="noConversion"/>
  </si>
  <si>
    <t>Taupe</t>
    <phoneticPr fontId="27" type="noConversion"/>
  </si>
  <si>
    <t>King: 
102x86+2.5"/20x36+2.5"(2)</t>
  </si>
  <si>
    <t>Full/Queen: 86x86+2.5"/20x26+2.5"(2)</t>
  </si>
  <si>
    <r>
      <t>Face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>85gsm microfiber disperse print.                               Back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>85gsm microfiber solid
Filling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 xml:space="preserve">180gsm slick Poly Fill. 
</t>
    </r>
    <r>
      <rPr>
        <sz val="11"/>
        <color rgb="FFFF0000"/>
        <rFont val="Aptos"/>
        <family val="2"/>
      </rPr>
      <t xml:space="preserve"> With 2.5"  ruffle edge</t>
    </r>
    <phoneticPr fontId="27" type="noConversion"/>
  </si>
  <si>
    <t>Dilly</t>
    <phoneticPr fontId="27" type="noConversion"/>
  </si>
  <si>
    <t>blue</t>
    <phoneticPr fontId="27" type="noConversion"/>
  </si>
  <si>
    <t>King: 
102x86+2.5"/20x36+2.5"(2)</t>
    <phoneticPr fontId="31" type="noConversion"/>
  </si>
  <si>
    <t>Full/Queen: 86x86+2.5"/20x26+2.5“(2)</t>
    <phoneticPr fontId="31" type="noConversion"/>
  </si>
  <si>
    <t>Evie</t>
    <phoneticPr fontId="27" type="noConversion"/>
  </si>
  <si>
    <t>Mauve</t>
    <phoneticPr fontId="27" type="noConversion"/>
  </si>
  <si>
    <t>Juliette</t>
    <phoneticPr fontId="31" type="noConversion"/>
  </si>
  <si>
    <t>pink</t>
    <phoneticPr fontId="27" type="noConversion"/>
  </si>
  <si>
    <t>King: 
102x86"/20x36+1.5”(2)</t>
    <phoneticPr fontId="31" type="noConversion"/>
  </si>
  <si>
    <t>Full/Queen: 86x86"/20x26+1.5“(2)</t>
    <phoneticPr fontId="31" type="noConversion"/>
  </si>
  <si>
    <t xml:space="preserve">Update to a Traditional Patchwork Layout   </t>
    <phoneticPr fontId="27" type="noConversion"/>
  </si>
  <si>
    <r>
      <t>Face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>85gsm microfiber disperse print.                               Back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>85gsm microfiber solid
Filling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 xml:space="preserve">180gsm slick Poly Fill. 
</t>
    </r>
    <r>
      <rPr>
        <sz val="11"/>
        <color rgb="FFFF0000"/>
        <rFont val="Aptos"/>
        <family val="2"/>
      </rPr>
      <t>With 1.5” border</t>
    </r>
    <phoneticPr fontId="27" type="noConversion"/>
  </si>
  <si>
    <t>Orla</t>
    <phoneticPr fontId="27" type="noConversion"/>
  </si>
  <si>
    <t xml:space="preserve">Guinevere </t>
    <phoneticPr fontId="27" type="noConversion"/>
  </si>
  <si>
    <t>Navy</t>
    <phoneticPr fontId="27" type="noConversion"/>
  </si>
  <si>
    <r>
      <t>Face&amp; 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disperse print
Filling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180gsm slick Poly Fill. </t>
    </r>
    <phoneticPr fontId="27" type="noConversion"/>
  </si>
  <si>
    <t>Elijah</t>
    <phoneticPr fontId="27" type="noConversion"/>
  </si>
  <si>
    <t xml:space="preserve">** Add Flange </t>
    <phoneticPr fontId="27" type="noConversion"/>
  </si>
  <si>
    <r>
      <t>Face</t>
    </r>
    <r>
      <rPr>
        <sz val="11"/>
        <color rgb="FF0000FF"/>
        <rFont val="微软雅黑"/>
        <family val="2"/>
        <charset val="134"/>
      </rPr>
      <t>：</t>
    </r>
    <r>
      <rPr>
        <sz val="11"/>
        <color rgb="FF0000FF"/>
        <rFont val="Aptos"/>
        <family val="2"/>
      </rPr>
      <t>85gsm microfiber disperse print.                               Back</t>
    </r>
    <r>
      <rPr>
        <sz val="11"/>
        <color rgb="FF0000FF"/>
        <rFont val="微软雅黑"/>
        <family val="2"/>
        <charset val="134"/>
      </rPr>
      <t>：</t>
    </r>
    <r>
      <rPr>
        <sz val="11"/>
        <color rgb="FF0000FF"/>
        <rFont val="Aptos"/>
        <family val="2"/>
      </rPr>
      <t>85gsm microfiber solid
Filling</t>
    </r>
    <r>
      <rPr>
        <sz val="11"/>
        <color rgb="FF0000FF"/>
        <rFont val="微软雅黑"/>
        <family val="2"/>
        <charset val="134"/>
      </rPr>
      <t>：</t>
    </r>
    <r>
      <rPr>
        <sz val="11"/>
        <color rgb="FF0000FF"/>
        <rFont val="Aptos"/>
        <family val="2"/>
      </rPr>
      <t>180gsm slick Poly Fill. 
With 1.5” border</t>
    </r>
    <phoneticPr fontId="27" type="noConversion"/>
  </si>
  <si>
    <t>Sunflower</t>
    <phoneticPr fontId="27" type="noConversion"/>
  </si>
  <si>
    <t>note</t>
    <phoneticPr fontId="27" type="noConversion"/>
  </si>
  <si>
    <t>Exchange rate</t>
    <phoneticPr fontId="27" type="noConversion"/>
  </si>
  <si>
    <t>Price</t>
    <phoneticPr fontId="27" type="noConversion"/>
  </si>
  <si>
    <t>SUNFLOWER</t>
    <phoneticPr fontId="27" type="noConversion"/>
  </si>
  <si>
    <t>ELIJAH</t>
    <phoneticPr fontId="27" type="noConversion"/>
  </si>
  <si>
    <t>GUINEVERE</t>
    <phoneticPr fontId="27" type="noConversion"/>
  </si>
  <si>
    <t>ORLA</t>
    <phoneticPr fontId="27" type="noConversion"/>
  </si>
  <si>
    <t>JULIETTE</t>
  </si>
  <si>
    <t>EVIE</t>
    <phoneticPr fontId="27" type="noConversion"/>
  </si>
  <si>
    <t>DILLY</t>
    <phoneticPr fontId="27" type="noConversion"/>
  </si>
  <si>
    <t>AUTUMN FLORAL</t>
    <phoneticPr fontId="27" type="noConversion"/>
  </si>
  <si>
    <t>MARIE</t>
    <phoneticPr fontId="27" type="noConversion"/>
  </si>
  <si>
    <t>BOW TICKING STRIPE</t>
    <phoneticPr fontId="27" type="noConversion"/>
  </si>
  <si>
    <t xml:space="preserve">Face: 85gsm microfiber disperse print                                        Back: 85gsm microfiber solid
Filling: 180gsm slick Poly Fill. With flange </t>
    <phoneticPr fontId="27" type="noConversion"/>
  </si>
  <si>
    <t xml:space="preserve">Face&amp; Back: 85gsm microfiber disperse print
Filling: 180gsm slick Poly Fill. </t>
    <phoneticPr fontId="27" type="noConversion"/>
  </si>
  <si>
    <t>Face: 85gsm microfiber disperse print.                               Back: 85gsm microfiber solid
Filling: 180gsm slick Poly Fill. 
 With 2.5"  ruffle edge</t>
    <phoneticPr fontId="27" type="noConversion"/>
  </si>
  <si>
    <t>Face: 85gsm microfiber disperse print.                               Back: 85gsm microfiber solid
Filling: 180gsm slick Poly Fill. 
With flange</t>
    <phoneticPr fontId="27" type="noConversion"/>
  </si>
  <si>
    <t xml:space="preserve">Face&amp; Back: 85gsm microfiber disperse print.                               
Filling: 180gsm slick Poly Fill. </t>
    <phoneticPr fontId="27" type="noConversion"/>
  </si>
  <si>
    <r>
      <t>Face&amp; Back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>85gsm washed microfiber solid, with ruffle
Filling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 xml:space="preserve">180gsm slick Poly Fill. </t>
    </r>
    <phoneticPr fontId="31" type="noConversion"/>
  </si>
  <si>
    <r>
      <t>Face&amp; Back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>85gsm washed microfiber solid. Embroidered. With ruffle edge.
Filling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 xml:space="preserve">180gsm Poly Slick Fill. </t>
    </r>
    <phoneticPr fontId="31" type="noConversion"/>
  </si>
  <si>
    <t xml:space="preserve">85gsm microfiber Prewashed ultra soft finish. Embroidered  with Ruffle edge. Stitch quilting. 180gsm Poly Fill. </t>
    <phoneticPr fontId="31" type="noConversion"/>
  </si>
  <si>
    <t>Full/Queen: 86x86"/20x26+1.5“(2)</t>
  </si>
  <si>
    <t>King: 
102x86"/20x36+1.5”(2)</t>
  </si>
  <si>
    <t>Full/Queen: 86x86"/20x26+1/2"(2)</t>
  </si>
  <si>
    <t>Full/Queen: 86x86+2.5"/20x26+2.5“(2)</t>
  </si>
  <si>
    <t>Twin:                                                66x86+2.5"/20x26+2.5"(1)</t>
  </si>
  <si>
    <t>Full/Queen: 86x86"/20x26+1/2“(2)</t>
  </si>
  <si>
    <t>King: 
102x86"/20x36+1/2”(2)</t>
  </si>
  <si>
    <t>Twin:                                                66x86"/20x26+1/2"(1)</t>
  </si>
  <si>
    <t>Twin:                                                66x86"/20x26+1.5"(1)</t>
  </si>
  <si>
    <t>TAUPE</t>
  </si>
  <si>
    <t>TAUPE</t>
    <phoneticPr fontId="27" type="noConversion"/>
  </si>
  <si>
    <t>Navy</t>
  </si>
  <si>
    <t>Blue</t>
  </si>
  <si>
    <t>Blue</t>
    <phoneticPr fontId="27" type="noConversion"/>
  </si>
  <si>
    <t>Pink</t>
  </si>
  <si>
    <t>Pink</t>
    <phoneticPr fontId="27" type="noConversion"/>
  </si>
  <si>
    <t>WARM REDUX</t>
  </si>
  <si>
    <t>WARM REDUX</t>
    <phoneticPr fontId="27" type="noConversion"/>
  </si>
  <si>
    <t>Blush</t>
  </si>
  <si>
    <t>BLUE FINCH</t>
    <phoneticPr fontId="27" type="noConversion"/>
  </si>
  <si>
    <t>RAINDROP ON ROSES</t>
    <phoneticPr fontId="27" type="noConversion"/>
  </si>
  <si>
    <t>3pc Hanging  Quilt</t>
    <phoneticPr fontId="27" type="noConversion"/>
  </si>
  <si>
    <t>100% Polyester 3pc Hanging  Quilt</t>
    <phoneticPr fontId="27" type="noConversion"/>
  </si>
  <si>
    <t xml:space="preserve">100% Polyester </t>
    <phoneticPr fontId="27" type="noConversion"/>
  </si>
  <si>
    <t>9404.40.9022</t>
    <phoneticPr fontId="27" type="noConversion"/>
  </si>
  <si>
    <r>
      <t xml:space="preserve">Face: 85gsm microfiber </t>
    </r>
    <r>
      <rPr>
        <b/>
        <sz val="11"/>
        <color rgb="FFFF0000"/>
        <rFont val="Aptos"/>
        <family val="2"/>
      </rPr>
      <t>digital print</t>
    </r>
    <r>
      <rPr>
        <sz val="11"/>
        <color theme="1"/>
        <rFont val="Aptos"/>
        <family val="2"/>
      </rPr>
      <t>.                               Back: 85gsm microfiber solid
Filling: 180gsm slick Poly Fill. 
 With 2.5"  ruffle edge</t>
    </r>
    <phoneticPr fontId="31" type="noConversion"/>
  </si>
  <si>
    <t>20tariff price</t>
    <phoneticPr fontId="27" type="noConversion"/>
  </si>
  <si>
    <r>
      <t>Face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poly texture fabric  </t>
    </r>
    <r>
      <rPr>
        <sz val="11"/>
        <rFont val="宋体"/>
        <family val="2"/>
        <charset val="134"/>
      </rPr>
      <t>全涤麻感布</t>
    </r>
    <r>
      <rPr>
        <sz val="11"/>
        <rFont val="Aptos"/>
        <family val="2"/>
      </rPr>
      <t>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宋体"/>
        <family val="2"/>
        <charset val="134"/>
      </rPr>
      <t>：</t>
    </r>
    <r>
      <rPr>
        <sz val="11"/>
        <color rgb="FF0000FF"/>
        <rFont val="Aptos"/>
        <family val="2"/>
      </rPr>
      <t xml:space="preserve">180gsm </t>
    </r>
    <r>
      <rPr>
        <sz val="11"/>
        <rFont val="Aptos"/>
        <family val="2"/>
      </rPr>
      <t xml:space="preserve">slick Poly Fill. </t>
    </r>
    <phoneticPr fontId="27" type="noConversion"/>
  </si>
  <si>
    <t>Juniper-down spec</t>
    <phoneticPr fontId="27" type="noConversion"/>
  </si>
  <si>
    <t>King: 
102x86+2.5"/20x36+2.5”(2)</t>
    <phoneticPr fontId="31" type="noConversion"/>
  </si>
  <si>
    <r>
      <t>Face&amp; 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宋体"/>
        <family val="2"/>
        <charset val="134"/>
      </rPr>
      <t>：</t>
    </r>
    <r>
      <rPr>
        <sz val="11"/>
        <color rgb="FF0000FF"/>
        <rFont val="Aptos"/>
        <family val="2"/>
      </rPr>
      <t>180gsm</t>
    </r>
    <r>
      <rPr>
        <sz val="11"/>
        <rFont val="Aptos"/>
        <family val="2"/>
      </rPr>
      <t xml:space="preserve"> slick Poly Fill. 
</t>
    </r>
    <r>
      <rPr>
        <sz val="11"/>
        <color rgb="FFFF0000"/>
        <rFont val="Aptos"/>
        <family val="2"/>
      </rPr>
      <t>With 2.5”</t>
    </r>
    <r>
      <rPr>
        <sz val="11"/>
        <color rgb="FFFF0000"/>
        <rFont val="宋体"/>
        <family val="2"/>
        <charset val="134"/>
      </rPr>
      <t>密拷</t>
    </r>
    <r>
      <rPr>
        <sz val="11"/>
        <color rgb="FFFF0000"/>
        <rFont val="Aptos"/>
        <family val="2"/>
      </rPr>
      <t xml:space="preserve"> ruffle</t>
    </r>
    <phoneticPr fontId="27" type="noConversion"/>
  </si>
  <si>
    <t>Bow with heart</t>
    <phoneticPr fontId="27" type="noConversion"/>
  </si>
  <si>
    <r>
      <t>180gsm</t>
    </r>
    <r>
      <rPr>
        <sz val="11"/>
        <rFont val="宋体"/>
        <family val="2"/>
        <charset val="134"/>
      </rPr>
      <t>填充</t>
    </r>
    <phoneticPr fontId="31" type="noConversion"/>
  </si>
  <si>
    <t>King: 
102x86"/20x36+2.5"(2)</t>
  </si>
  <si>
    <t>Full/Queen: 86x86"/20x26+2.5“(2)</t>
  </si>
  <si>
    <t>same as last order</t>
  </si>
  <si>
    <r>
      <t>Face/back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washed microfiber solid , embroidered. 
Filling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180gsm Poly Slick Fill. 
</t>
    </r>
    <r>
      <rPr>
        <sz val="11"/>
        <rFont val="宋体"/>
        <family val="2"/>
        <charset val="134"/>
      </rPr>
      <t>三周</t>
    </r>
    <r>
      <rPr>
        <sz val="11"/>
        <rFont val="Aptos"/>
        <family val="2"/>
      </rPr>
      <t xml:space="preserve">3”ruffle .   </t>
    </r>
    <r>
      <rPr>
        <sz val="11"/>
        <rFont val="宋体"/>
        <family val="2"/>
        <charset val="134"/>
      </rPr>
      <t>素色面料，</t>
    </r>
    <r>
      <rPr>
        <sz val="11"/>
        <rFont val="Aptos"/>
        <family val="2"/>
      </rPr>
      <t>1:1.5</t>
    </r>
    <r>
      <rPr>
        <sz val="11"/>
        <rFont val="宋体"/>
        <family val="2"/>
        <charset val="134"/>
      </rPr>
      <t>抽皱，毛边</t>
    </r>
    <r>
      <rPr>
        <sz val="11"/>
        <rFont val="Aptos"/>
        <family val="2"/>
      </rPr>
      <t xml:space="preserve">
</t>
    </r>
  </si>
  <si>
    <t>Mirabelle</t>
  </si>
  <si>
    <r>
      <t>Face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poly texture fabric  </t>
    </r>
    <r>
      <rPr>
        <sz val="11"/>
        <rFont val="宋体"/>
        <family val="2"/>
        <charset val="134"/>
      </rPr>
      <t>全涤麻感布</t>
    </r>
    <r>
      <rPr>
        <sz val="11"/>
        <rFont val="Aptos"/>
        <family val="2"/>
      </rPr>
      <t>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宋体"/>
        <family val="2"/>
        <charset val="134"/>
      </rPr>
      <t>：</t>
    </r>
    <r>
      <rPr>
        <sz val="11"/>
        <color rgb="FF0000FF"/>
        <rFont val="Aptos"/>
        <family val="2"/>
      </rPr>
      <t xml:space="preserve">150gsm </t>
    </r>
    <r>
      <rPr>
        <sz val="11"/>
        <rFont val="Aptos"/>
        <family val="2"/>
      </rPr>
      <t xml:space="preserve">slick Poly Fill. </t>
    </r>
    <phoneticPr fontId="27" type="noConversion"/>
  </si>
  <si>
    <t>pink/sage</t>
    <phoneticPr fontId="27" type="noConversion"/>
  </si>
  <si>
    <r>
      <t>Face&amp; 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180gsm slick Poly Fill. 
</t>
    </r>
    <r>
      <rPr>
        <sz val="11"/>
        <color rgb="FFFF0000"/>
        <rFont val="Aptos"/>
        <family val="2"/>
      </rPr>
      <t xml:space="preserve">With 2.5“ </t>
    </r>
    <r>
      <rPr>
        <sz val="11"/>
        <color rgb="FFFF0000"/>
        <rFont val="宋体"/>
        <family val="2"/>
        <charset val="134"/>
      </rPr>
      <t>密拷</t>
    </r>
    <r>
      <rPr>
        <sz val="11"/>
        <color rgb="FFFF0000"/>
        <rFont val="Aptos"/>
        <family val="2"/>
      </rPr>
      <t>ruffle</t>
    </r>
    <phoneticPr fontId="27" type="noConversion"/>
  </si>
  <si>
    <t>Rose</t>
    <phoneticPr fontId="27" type="noConversion"/>
  </si>
  <si>
    <r>
      <t>Face&amp; 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宋体"/>
        <family val="2"/>
        <charset val="134"/>
      </rPr>
      <t>：</t>
    </r>
    <r>
      <rPr>
        <sz val="11"/>
        <color rgb="FF0000FF"/>
        <rFont val="Aptos"/>
        <family val="2"/>
      </rPr>
      <t>150gsm</t>
    </r>
    <r>
      <rPr>
        <sz val="11"/>
        <rFont val="Aptos"/>
        <family val="2"/>
      </rPr>
      <t xml:space="preserve"> slick Poly Fill. 
</t>
    </r>
    <r>
      <rPr>
        <sz val="11"/>
        <color rgb="FFFF0000"/>
        <rFont val="Aptos"/>
        <family val="2"/>
      </rPr>
      <t>With 2.5”</t>
    </r>
    <r>
      <rPr>
        <sz val="11"/>
        <color rgb="FFFF0000"/>
        <rFont val="宋体"/>
        <family val="2"/>
        <charset val="134"/>
      </rPr>
      <t>密拷</t>
    </r>
    <r>
      <rPr>
        <sz val="11"/>
        <color rgb="FFFF0000"/>
        <rFont val="Aptos"/>
        <family val="2"/>
      </rPr>
      <t xml:space="preserve"> ruffle</t>
    </r>
    <phoneticPr fontId="27" type="noConversion"/>
  </si>
  <si>
    <r>
      <t>Face&amp; 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180gsm slick Poly Fill. </t>
    </r>
    <phoneticPr fontId="27" type="noConversion"/>
  </si>
  <si>
    <t>bows #1</t>
    <phoneticPr fontId="27" type="noConversion"/>
  </si>
  <si>
    <r>
      <t>Face&amp; 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180gsm slick Poly Fill. 
</t>
    </r>
    <r>
      <rPr>
        <sz val="11"/>
        <color rgb="FFFF0000"/>
        <rFont val="Aptos"/>
        <family val="2"/>
      </rPr>
      <t xml:space="preserve">With 3“ </t>
    </r>
    <r>
      <rPr>
        <sz val="11"/>
        <color rgb="FFFF0000"/>
        <rFont val="宋体"/>
        <family val="2"/>
        <charset val="134"/>
      </rPr>
      <t>光边</t>
    </r>
    <r>
      <rPr>
        <sz val="11"/>
        <color rgb="FFFF0000"/>
        <rFont val="Aptos"/>
        <family val="2"/>
      </rPr>
      <t>ruffle</t>
    </r>
    <phoneticPr fontId="27" type="noConversion"/>
  </si>
  <si>
    <t>Floral netting</t>
    <phoneticPr fontId="27" type="noConversion"/>
  </si>
  <si>
    <t>blush</t>
    <phoneticPr fontId="27" type="noConversion"/>
  </si>
  <si>
    <t>King: 
102x86"/20x36+1.5"(2)</t>
    <phoneticPr fontId="27" type="noConversion"/>
  </si>
  <si>
    <t>Full/Queen: 86x86"/20x26+1.5"(2)</t>
    <phoneticPr fontId="27" type="noConversion"/>
  </si>
  <si>
    <t>last quote</t>
  </si>
  <si>
    <t>Twin:                                                66x86"/20x26+1.5"(1)</t>
    <phoneticPr fontId="41" type="noConversion"/>
  </si>
  <si>
    <t>Hearts</t>
    <phoneticPr fontId="27" type="noConversion"/>
  </si>
  <si>
    <t>Iris</t>
    <phoneticPr fontId="27" type="noConversion"/>
  </si>
  <si>
    <r>
      <t>Face&amp; 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180gsm slick Poly Fill. 
</t>
    </r>
    <r>
      <rPr>
        <sz val="11"/>
        <color rgb="FFFF0000"/>
        <rFont val="Aptos"/>
        <family val="2"/>
      </rPr>
      <t>With 2.5”</t>
    </r>
    <r>
      <rPr>
        <sz val="11"/>
        <color rgb="FFFF0000"/>
        <rFont val="宋体"/>
        <family val="2"/>
        <charset val="134"/>
      </rPr>
      <t>密拷</t>
    </r>
    <r>
      <rPr>
        <sz val="11"/>
        <color rgb="FFFF0000"/>
        <rFont val="Aptos"/>
        <family val="2"/>
      </rPr>
      <t xml:space="preserve"> ruffle</t>
    </r>
    <phoneticPr fontId="27" type="noConversion"/>
  </si>
  <si>
    <t>Caitlyn</t>
    <phoneticPr fontId="27" type="noConversion"/>
  </si>
  <si>
    <t>increase</t>
  </si>
  <si>
    <t>last order</t>
  </si>
  <si>
    <r>
      <t>quote date</t>
    </r>
    <r>
      <rPr>
        <sz val="11"/>
        <rFont val="宋体"/>
        <family val="3"/>
        <charset val="134"/>
      </rPr>
      <t>：260309</t>
    </r>
    <phoneticPr fontId="27" type="noConversion"/>
  </si>
  <si>
    <t xml:space="preserve">ROSS July 2026  emb quilt </t>
    <phoneticPr fontId="27" type="noConversion"/>
  </si>
  <si>
    <t>MILLIE</t>
  </si>
  <si>
    <t>Hearts</t>
  </si>
  <si>
    <t>Floral Netting</t>
  </si>
  <si>
    <t>Mirabelle</t>
    <phoneticPr fontId="27" type="noConversion"/>
  </si>
  <si>
    <t>Rose</t>
  </si>
  <si>
    <t>Floral Bow</t>
  </si>
  <si>
    <t>Juniper</t>
  </si>
  <si>
    <t xml:space="preserve">85gsm microfiber Prewashed ultra soft finish. Embroidered  w/ Ruffle edge. Stitch quilting. 180gsm Poly Fill. </t>
  </si>
  <si>
    <t xml:space="preserve">Face&amp; Back：85gsm  microfiber solid. Embroidered
Filling: 180gsm slick Poly Fill. with stitched edge </t>
  </si>
  <si>
    <t xml:space="preserve">Face&amp; Back：85gsm  microfiber solid, with ruffle. Embroidered
Filling：180gsm slick Poly Fill. </t>
  </si>
  <si>
    <r>
      <t>Face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poly texture solid, embroidered.
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Poly Fill. </t>
    </r>
    <phoneticPr fontId="27" type="noConversion"/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</si>
  <si>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7" type="noConversion"/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</si>
  <si>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solid, with ruffle.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with stitched edge </t>
    </r>
    <phoneticPr fontId="27" type="noConversion"/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</si>
  <si>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180gsm Poly Slick Fill. With ruffle edge</t>
    </r>
    <phoneticPr fontId="27" type="noConversion"/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</si>
  <si>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solid, with ruffle.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7" type="noConversion"/>
  </si>
  <si>
    <t xml:space="preserve">85gsm microfiber Prewashed ultra soft finish. Embroidered  w/ Ruffle edge. Stitch quilting. 180gsm Poly Fill. </t>
    <phoneticPr fontId="27" type="noConversion"/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</si>
  <si>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85gsm  microfiber solid. Embroidered
Filling: 180gsm slick Poly Fill. with stitched edge </t>
    </r>
    <phoneticPr fontId="27" type="noConversion"/>
  </si>
  <si>
    <t>Twin:                                                63x86+2.5"/20x26+2.5"(1)</t>
    <phoneticPr fontId="27" type="noConversion"/>
  </si>
  <si>
    <t>Marshmallow</t>
    <phoneticPr fontId="27" type="noConversion"/>
  </si>
  <si>
    <t>Pink/ Sage</t>
    <phoneticPr fontId="27" type="noConversion"/>
  </si>
  <si>
    <t>RS14-8588</t>
  </si>
  <si>
    <t>022164677768</t>
  </si>
  <si>
    <t>RS14-8589</t>
  </si>
  <si>
    <t>022164677775</t>
  </si>
  <si>
    <t>RS14-8593</t>
  </si>
  <si>
    <t>022164677812</t>
  </si>
  <si>
    <t>RS14-8699</t>
    <phoneticPr fontId="27" type="noConversion"/>
  </si>
  <si>
    <t>022164694659</t>
  </si>
  <si>
    <t>022164677683</t>
  </si>
  <si>
    <t>36AN5009P2-B</t>
    <phoneticPr fontId="27" type="noConversion"/>
  </si>
  <si>
    <t>05CX2513P-B2</t>
    <phoneticPr fontId="27" type="noConversion"/>
  </si>
  <si>
    <t>36AN5005P1-C</t>
    <phoneticPr fontId="27" type="noConversion"/>
  </si>
  <si>
    <t>05TH0914P-D</t>
    <phoneticPr fontId="27" type="noConversion"/>
  </si>
  <si>
    <t>09CX2522P-B</t>
    <phoneticPr fontId="27" type="noConversion"/>
  </si>
  <si>
    <t>20SM0001P-B</t>
    <phoneticPr fontId="27" type="noConversion"/>
  </si>
  <si>
    <t>08ZS0325Q-A</t>
    <phoneticPr fontId="27" type="noConversion"/>
  </si>
  <si>
    <t>36AN5005P1-C</t>
    <phoneticPr fontId="27" type="noConversion"/>
  </si>
  <si>
    <t>36AN5009P2-B</t>
    <phoneticPr fontId="27" type="noConversion"/>
  </si>
  <si>
    <t>05CX2513P-B2</t>
    <phoneticPr fontId="27" type="noConversion"/>
  </si>
  <si>
    <t>20SM0001P-B</t>
    <phoneticPr fontId="27" type="noConversion"/>
  </si>
  <si>
    <t>08ZS0325Q-A</t>
    <phoneticPr fontId="27" type="noConversion"/>
  </si>
  <si>
    <t>RS14-8875</t>
  </si>
  <si>
    <t>022164787559</t>
  </si>
  <si>
    <t>RS14-8876</t>
  </si>
  <si>
    <t>022164787566</t>
  </si>
  <si>
    <t>RS14-8877</t>
  </si>
  <si>
    <t>022164787573</t>
  </si>
  <si>
    <t>RS14-8878</t>
  </si>
  <si>
    <t>022164787580</t>
  </si>
  <si>
    <t>RS14-8879</t>
  </si>
  <si>
    <t>022164787597</t>
  </si>
  <si>
    <t>RS14-8880</t>
  </si>
  <si>
    <t>022164787603</t>
  </si>
  <si>
    <t>RS14-8881</t>
  </si>
  <si>
    <t>022164787610</t>
  </si>
  <si>
    <t>RS14-8882</t>
  </si>
  <si>
    <t>022164787627</t>
  </si>
  <si>
    <t>RS14-8883</t>
  </si>
  <si>
    <t>022164787634</t>
  </si>
  <si>
    <t>RS14-8884</t>
  </si>
  <si>
    <t>022164787641</t>
  </si>
  <si>
    <t>RS14-8885</t>
  </si>
  <si>
    <t>022164787658</t>
  </si>
  <si>
    <t>RS14-8886</t>
  </si>
  <si>
    <t>022164787665</t>
  </si>
  <si>
    <t>RS14-8887</t>
  </si>
  <si>
    <t>022164787672</t>
  </si>
  <si>
    <t>RS14-8888</t>
  </si>
  <si>
    <t>022164787689</t>
  </si>
  <si>
    <t>RS14-8889</t>
  </si>
  <si>
    <t>022164787696</t>
  </si>
  <si>
    <t>RS14-8890</t>
  </si>
  <si>
    <t>022164787702</t>
  </si>
  <si>
    <t>RS14-8891</t>
  </si>
  <si>
    <t>022164787719</t>
  </si>
  <si>
    <t>RS14-8892</t>
  </si>
  <si>
    <t>022164787726</t>
  </si>
  <si>
    <t>RS14-8893</t>
  </si>
  <si>
    <t>022164787733</t>
  </si>
  <si>
    <t>RS14-8894</t>
  </si>
  <si>
    <t>022164787740</t>
  </si>
  <si>
    <t>RS14-8895</t>
  </si>
  <si>
    <t>022164787757</t>
  </si>
  <si>
    <t>RS14-8896</t>
  </si>
  <si>
    <t>022164787764</t>
  </si>
  <si>
    <t>RS14-8897</t>
  </si>
  <si>
    <t>022164787771</t>
  </si>
  <si>
    <t>022164787788</t>
  </si>
  <si>
    <t>RS14-8899</t>
  </si>
  <si>
    <t>022164787795</t>
  </si>
  <si>
    <t>RS14-8900</t>
  </si>
  <si>
    <t>022164787801</t>
  </si>
  <si>
    <t>RS14-8901</t>
  </si>
  <si>
    <t>022164787818</t>
  </si>
  <si>
    <t>RS14-8902</t>
  </si>
  <si>
    <t>022164787825</t>
  </si>
  <si>
    <t>RS14-8903</t>
  </si>
  <si>
    <t>022164787832</t>
  </si>
  <si>
    <t>RS14-8904</t>
  </si>
  <si>
    <t>022164787849</t>
  </si>
  <si>
    <t>RS14-8905</t>
  </si>
  <si>
    <t>022164787856</t>
  </si>
  <si>
    <t>RS14-8906</t>
  </si>
  <si>
    <t>022164787863</t>
  </si>
  <si>
    <t>RS14-8907</t>
  </si>
  <si>
    <t>022164787870</t>
  </si>
  <si>
    <t>RS14-8908</t>
  </si>
  <si>
    <t>022164787887</t>
  </si>
  <si>
    <t>RS14-8909</t>
  </si>
  <si>
    <t>022164787894</t>
  </si>
  <si>
    <t>RS14-8910</t>
  </si>
  <si>
    <t>022164787900</t>
  </si>
  <si>
    <t>RS14-8911</t>
  </si>
  <si>
    <t>022164787917</t>
  </si>
  <si>
    <t>RS14-8912</t>
  </si>
  <si>
    <t>022164787924</t>
  </si>
  <si>
    <t>RS14-8913</t>
  </si>
  <si>
    <t>022164787931</t>
  </si>
  <si>
    <t>RS14-8914</t>
  </si>
  <si>
    <t>022164787948</t>
  </si>
  <si>
    <t>RS14-8915</t>
  </si>
  <si>
    <t>022164787955</t>
  </si>
  <si>
    <t>RS14-8916</t>
  </si>
  <si>
    <t>022164787962</t>
  </si>
  <si>
    <t>RS14-8917</t>
  </si>
  <si>
    <t>022164787979</t>
  </si>
  <si>
    <r>
      <t>EEC PO#</t>
    </r>
    <r>
      <rPr>
        <sz val="12"/>
        <rFont val="宋体"/>
        <family val="3"/>
        <charset val="134"/>
      </rPr>
      <t>：</t>
    </r>
  </si>
  <si>
    <t>Customer PO#:</t>
  </si>
  <si>
    <t>Ship date:</t>
  </si>
  <si>
    <t>Note 1:</t>
  </si>
  <si>
    <t xml:space="preserve">Note 2: </t>
  </si>
  <si>
    <t>Port Arrival Date 2026/7/4, shipping window 7/6-7/10/2026</t>
    <phoneticPr fontId="27" type="noConversion"/>
  </si>
  <si>
    <t>Case Pack 2, Nested pack by size, FQ SUNFLOWER  +FQ ELIJAH, K SUNFLOWER  +K ELIJAH</t>
    <phoneticPr fontId="27" type="noConversion"/>
  </si>
  <si>
    <t>Case Pack 2, Nested pack by size, FQ GUINEVERE  +FQ ORLA, K GUINEVERE  +K ORLA</t>
    <phoneticPr fontId="27" type="noConversion"/>
  </si>
  <si>
    <t>JULIETTE</t>
    <phoneticPr fontId="27" type="noConversion"/>
  </si>
  <si>
    <t>Case Pack 2, Nested pack by size, T JULIETTE+ T EVIE , FQ JULIETTE  +FQ EVIE, K JULIETTE  +K EVIE</t>
    <phoneticPr fontId="27" type="noConversion"/>
  </si>
  <si>
    <t>Case Pack 2, Nested pack by size, FQ DILLY  +FQ AUTUMN FLORAL, K DILLY  +K AUTUMN FLORAL</t>
    <phoneticPr fontId="27" type="noConversion"/>
  </si>
  <si>
    <t>Case Pack 2, Nested pack by size, T GUINEVERE Blush +T ELIJAH, T GUINEVERE BLUE  +T ORLA</t>
    <phoneticPr fontId="27" type="noConversion"/>
  </si>
  <si>
    <t>Case Pack 2, Nested pack by size, FQ MILLIE+ FQ Caitlyn, K MILLIE + K Caitlyn</t>
    <phoneticPr fontId="27" type="noConversion"/>
  </si>
  <si>
    <t>Case Pack 2, Nested pack by size, FQ Hearts+ FQ Floral Netting, K Hearts +K Floral Netting</t>
    <phoneticPr fontId="27" type="noConversion"/>
  </si>
  <si>
    <t>Case Pack 2, Nested pack by size, T Mirabelle  +T Rose, FQ Mirabelle  +FQ Rose, K Mirabelle  +K Rose</t>
    <phoneticPr fontId="27" type="noConversion"/>
  </si>
  <si>
    <t>Juniper</t>
    <phoneticPr fontId="27" type="noConversion"/>
  </si>
  <si>
    <t>Case Pack 2, Nested pack by size, FQ Floral Bow +FQ Juniper,  K Floral Bow +K Juniper</t>
    <phoneticPr fontId="27" type="noConversion"/>
  </si>
  <si>
    <t>Case Pack 2, Nested pack by size, T MARIE  +T DILLY, T Ditsy Tulips  +T BOW TICKING STRIPE.( twin only container hold in China)</t>
    <phoneticPr fontId="27" type="noConversion"/>
  </si>
  <si>
    <t>RS14-8898</t>
    <phoneticPr fontId="27" type="noConversion"/>
  </si>
  <si>
    <t>Twin:63x86"/20x26+1.5"(1)</t>
    <phoneticPr fontId="27" type="noConversion"/>
  </si>
  <si>
    <t>RS14-8580</t>
    <phoneticPr fontId="27" type="noConversion"/>
  </si>
  <si>
    <r>
      <t xml:space="preserve">Face: 85gsm microfiber </t>
    </r>
    <r>
      <rPr>
        <b/>
        <sz val="11"/>
        <color rgb="FFFF0000"/>
        <rFont val="Calibri"/>
        <family val="2"/>
      </rPr>
      <t>digital print</t>
    </r>
    <r>
      <rPr>
        <sz val="11"/>
        <rFont val="Calibri"/>
        <family val="2"/>
      </rPr>
      <t>.                               Back: 85gsm microfiber solid
Filling: 180gsm slick Poly Fill. 
 With 2.5"  ruffle edge</t>
    </r>
    <phoneticPr fontId="27" type="noConversion"/>
  </si>
  <si>
    <t>RS-260365</t>
    <phoneticPr fontId="27" type="noConversion"/>
  </si>
  <si>
    <t>RS-260368</t>
    <phoneticPr fontId="27" type="noConversion"/>
  </si>
  <si>
    <t>RS-260370</t>
    <phoneticPr fontId="27" type="noConversion"/>
  </si>
  <si>
    <t>RS-260371</t>
    <phoneticPr fontId="27" type="noConversion"/>
  </si>
  <si>
    <t>ELIJAH</t>
    <phoneticPr fontId="27" type="noConversion"/>
  </si>
  <si>
    <t>RS-260362</t>
    <phoneticPr fontId="27" type="noConversion"/>
  </si>
  <si>
    <t>RS-260363</t>
    <phoneticPr fontId="27" type="noConversion"/>
  </si>
  <si>
    <t>RS-260364</t>
    <phoneticPr fontId="27" type="noConversion"/>
  </si>
  <si>
    <t>EVIE</t>
    <phoneticPr fontId="27" type="noConversion"/>
  </si>
  <si>
    <t>AUTUMN FLORAL</t>
    <phoneticPr fontId="27" type="noConversion"/>
  </si>
  <si>
    <t>RS-260366</t>
    <phoneticPr fontId="27" type="noConversion"/>
  </si>
  <si>
    <t>Ditsy Tulips</t>
    <phoneticPr fontId="27" type="noConversion"/>
  </si>
  <si>
    <t>RS-260367</t>
    <phoneticPr fontId="27" type="noConversion"/>
  </si>
  <si>
    <t>Floral Netting</t>
    <phoneticPr fontId="27" type="noConversion"/>
  </si>
  <si>
    <t>RS-260369</t>
    <phoneticPr fontId="27" type="noConversion"/>
  </si>
  <si>
    <t>Rose</t>
    <phoneticPr fontId="27" type="noConversion"/>
  </si>
  <si>
    <t>MILLIE</t>
    <phoneticPr fontId="27" type="noConversion"/>
  </si>
  <si>
    <t>Hearts</t>
    <phoneticPr fontId="27" type="noConversion"/>
  </si>
  <si>
    <t>Floral Netting</t>
    <phoneticPr fontId="27" type="noConversion"/>
  </si>
  <si>
    <t>RS-260372</t>
    <phoneticPr fontId="27" type="noConversion"/>
  </si>
  <si>
    <t>Caitlyn</t>
    <phoneticPr fontId="27" type="noConversion"/>
  </si>
  <si>
    <t>Floral Bow</t>
    <phoneticPr fontId="27" type="noConversion"/>
  </si>
  <si>
    <t>GUINEVERE</t>
    <phoneticPr fontId="27" type="noConversion"/>
  </si>
  <si>
    <t>JULIETTE</t>
    <phoneticPr fontId="27" type="noConversion"/>
  </si>
  <si>
    <t>Caitlyn</t>
    <phoneticPr fontId="27" type="noConversion"/>
  </si>
  <si>
    <t>MILLIE</t>
    <phoneticPr fontId="27" type="noConversion"/>
  </si>
  <si>
    <t>正确箱规</t>
    <phoneticPr fontId="27" type="noConversion"/>
  </si>
  <si>
    <r>
      <t>quote date</t>
    </r>
    <r>
      <rPr>
        <sz val="11"/>
        <rFont val="宋体"/>
        <family val="3"/>
        <charset val="134"/>
      </rPr>
      <t>：260415</t>
    </r>
    <phoneticPr fontId="27" type="noConversion"/>
  </si>
  <si>
    <t>last cost</t>
    <phoneticPr fontId="31" type="noConversion"/>
  </si>
  <si>
    <r>
      <t>Face</t>
    </r>
    <r>
      <rPr>
        <sz val="11"/>
        <color theme="1"/>
        <rFont val="宋体"/>
        <family val="2"/>
        <charset val="134"/>
      </rPr>
      <t>：</t>
    </r>
    <r>
      <rPr>
        <sz val="11"/>
        <color theme="1"/>
        <rFont val="Aptos"/>
        <family val="2"/>
      </rPr>
      <t xml:space="preserve">poly texture fabric  </t>
    </r>
    <r>
      <rPr>
        <sz val="11"/>
        <color theme="1"/>
        <rFont val="宋体"/>
        <family val="2"/>
        <charset val="134"/>
      </rPr>
      <t>全涤麻感布</t>
    </r>
    <r>
      <rPr>
        <sz val="11"/>
        <color theme="1"/>
        <rFont val="Aptos"/>
        <family val="2"/>
      </rPr>
      <t>Back</t>
    </r>
    <r>
      <rPr>
        <sz val="11"/>
        <color theme="1"/>
        <rFont val="宋体"/>
        <family val="2"/>
        <charset val="134"/>
      </rPr>
      <t>：</t>
    </r>
    <r>
      <rPr>
        <sz val="11"/>
        <color theme="1"/>
        <rFont val="Aptos"/>
        <family val="2"/>
      </rPr>
      <t>85gsm microfiber solid
Filling</t>
    </r>
    <r>
      <rPr>
        <sz val="11"/>
        <color theme="1"/>
        <rFont val="宋体"/>
        <family val="2"/>
        <charset val="134"/>
      </rPr>
      <t>：</t>
    </r>
    <r>
      <rPr>
        <sz val="11"/>
        <color theme="1"/>
        <rFont val="Aptos"/>
        <family val="2"/>
      </rPr>
      <t xml:space="preserve">180gsm slick Poly Fill. </t>
    </r>
    <phoneticPr fontId="27" type="noConversion"/>
  </si>
  <si>
    <t>Twin:                                                66x86"/20x26"(1)</t>
    <phoneticPr fontId="31" type="noConversion"/>
  </si>
  <si>
    <t>Full/Queen: 86x86"/20x26“(2)</t>
    <phoneticPr fontId="31" type="noConversion"/>
  </si>
  <si>
    <t>King: 
102x86"/20x36”(2)</t>
    <phoneticPr fontId="31" type="noConversion"/>
  </si>
  <si>
    <r>
      <rPr>
        <sz val="11"/>
        <color theme="1"/>
        <rFont val="Aptos"/>
        <family val="2"/>
      </rPr>
      <t>Face</t>
    </r>
    <r>
      <rPr>
        <sz val="11"/>
        <color theme="1"/>
        <rFont val="宋体"/>
        <family val="2"/>
        <charset val="134"/>
      </rPr>
      <t>：</t>
    </r>
    <r>
      <rPr>
        <sz val="11"/>
        <color theme="1"/>
        <rFont val="Aptos"/>
        <family val="2"/>
      </rPr>
      <t xml:space="preserve">poly texture fabric  </t>
    </r>
    <r>
      <rPr>
        <sz val="11"/>
        <color theme="1"/>
        <rFont val="宋体"/>
        <family val="2"/>
        <charset val="134"/>
      </rPr>
      <t>全涤麻感布</t>
    </r>
    <r>
      <rPr>
        <sz val="11"/>
        <color theme="1"/>
        <rFont val="Aptos"/>
        <family val="2"/>
      </rPr>
      <t>Back</t>
    </r>
    <r>
      <rPr>
        <sz val="11"/>
        <color theme="1"/>
        <rFont val="宋体"/>
        <family val="2"/>
        <charset val="134"/>
      </rPr>
      <t>：</t>
    </r>
    <r>
      <rPr>
        <sz val="11"/>
        <color theme="1"/>
        <rFont val="Aptos"/>
        <family val="2"/>
      </rPr>
      <t>85gsm microfiber solid
Filling</t>
    </r>
    <r>
      <rPr>
        <sz val="11"/>
        <color theme="1"/>
        <rFont val="宋体"/>
        <family val="2"/>
        <charset val="134"/>
      </rPr>
      <t>：</t>
    </r>
    <r>
      <rPr>
        <sz val="11"/>
        <color theme="1"/>
        <rFont val="Aptos"/>
        <family val="2"/>
      </rPr>
      <t xml:space="preserve">180gsm slick Poly Fill. 
</t>
    </r>
    <r>
      <rPr>
        <sz val="11"/>
        <color rgb="FFFF0000"/>
        <rFont val="Aptos"/>
        <family val="2"/>
      </rPr>
      <t xml:space="preserve"> With 1.5” border around</t>
    </r>
    <phoneticPr fontId="27" type="noConversion"/>
  </si>
  <si>
    <r>
      <t>Face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poly texture solid, embroidered.
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Poly Fill. </t>
    </r>
    <r>
      <rPr>
        <sz val="11"/>
        <color rgb="FFFF0000"/>
        <rFont val="Calibri"/>
        <family val="2"/>
      </rPr>
      <t>With flange.</t>
    </r>
    <phoneticPr fontId="27" type="noConversion"/>
  </si>
  <si>
    <r>
      <t>Full/Queen: 86x86"/20x26+</t>
    </r>
    <r>
      <rPr>
        <sz val="11"/>
        <color rgb="FFFF0000"/>
        <rFont val="Calibri"/>
        <family val="2"/>
      </rPr>
      <t>1.5</t>
    </r>
    <r>
      <rPr>
        <sz val="11"/>
        <rFont val="Calibri"/>
      </rPr>
      <t>“(2)</t>
    </r>
    <phoneticPr fontId="27" type="noConversion"/>
  </si>
  <si>
    <r>
      <t>King: 
102x86"/20x36+</t>
    </r>
    <r>
      <rPr>
        <sz val="11"/>
        <color rgb="FFFF0000"/>
        <rFont val="Calibri"/>
        <family val="2"/>
      </rPr>
      <t>1.5</t>
    </r>
    <r>
      <rPr>
        <sz val="11"/>
        <rFont val="Calibri"/>
      </rPr>
      <t>”(2)</t>
    </r>
    <phoneticPr fontId="27" type="noConversion"/>
  </si>
  <si>
    <t>Port Arrival Date 2026/7/9, shipping window 7/10-7/14/2026</t>
    <phoneticPr fontId="27" type="noConversion"/>
  </si>
  <si>
    <t>Port Arrival Date 2026/7/4, shipping window 7/6-7/9/2026</t>
    <phoneticPr fontId="27" type="noConversion"/>
  </si>
  <si>
    <t>Port Arrival Date 2026/7/27, shipping window 7/28-8/2/2026</t>
    <phoneticPr fontId="27" type="noConversion"/>
  </si>
  <si>
    <t>Port Arrival Date 2026/8/1, shipping window 8/3-8/6/2026</t>
    <phoneticPr fontId="27" type="noConversion"/>
  </si>
  <si>
    <t>Port Arrival Date 2026/7/14, shipping window 7/15-7/20/2026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</si>
</sst>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¥-478]#,##0.0"/>
    <numFmt numFmtId="182" formatCode="[$¥-478]#,##0.0;[$¥-478]\-#,##0.0"/>
    <numFmt numFmtId="183" formatCode="0.0%"/>
    <numFmt numFmtId="184" formatCode="0_);[Red]\(0\)"/>
  </numFmts>
  <fonts count="61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Aptos"/>
      <family val="2"/>
    </font>
    <font>
      <sz val="11"/>
      <color rgb="FF000000"/>
      <name val="Aptos"/>
      <family val="2"/>
    </font>
    <font>
      <sz val="9"/>
      <name val="等线"/>
      <family val="3"/>
      <charset val="134"/>
      <scheme val="minor"/>
    </font>
    <font>
      <sz val="10"/>
      <name val="Aptos"/>
      <family val="2"/>
    </font>
    <font>
      <sz val="10"/>
      <name val="宋体"/>
      <family val="2"/>
      <charset val="134"/>
    </font>
    <font>
      <sz val="12"/>
      <name val="Calibri"/>
      <family val="2"/>
    </font>
    <font>
      <sz val="11"/>
      <name val="宋体"/>
      <family val="3"/>
      <charset val="134"/>
    </font>
    <font>
      <sz val="10"/>
      <color theme="1"/>
      <name val="Aptos"/>
      <family val="2"/>
    </font>
    <font>
      <sz val="10"/>
      <color theme="1"/>
      <name val="微软雅黑"/>
      <family val="2"/>
      <charset val="134"/>
    </font>
    <font>
      <sz val="10"/>
      <color theme="1"/>
      <name val="宋体"/>
      <family val="2"/>
      <charset val="134"/>
    </font>
    <font>
      <sz val="11"/>
      <color theme="1"/>
      <name val="Aptos"/>
      <family val="2"/>
    </font>
    <font>
      <sz val="11"/>
      <color rgb="FF0000FF"/>
      <name val="Aptos"/>
      <family val="2"/>
    </font>
    <font>
      <sz val="9"/>
      <name val="等线"/>
      <family val="2"/>
      <charset val="134"/>
      <scheme val="minor"/>
    </font>
    <font>
      <sz val="11"/>
      <color rgb="FF0000FF"/>
      <name val="宋体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Aptos"/>
      <family val="2"/>
    </font>
    <font>
      <b/>
      <sz val="12"/>
      <name val="Aptos"/>
      <family val="2"/>
    </font>
    <font>
      <sz val="11"/>
      <name val="宋体"/>
      <family val="2"/>
      <charset val="134"/>
    </font>
    <font>
      <sz val="11"/>
      <color rgb="FF0000FF"/>
      <name val="微软雅黑"/>
      <family val="2"/>
      <charset val="134"/>
    </font>
    <font>
      <b/>
      <sz val="11"/>
      <name val="Aptos"/>
      <family val="2"/>
    </font>
    <font>
      <b/>
      <i/>
      <sz val="11"/>
      <name val="Aptos"/>
      <family val="2"/>
    </font>
    <font>
      <b/>
      <sz val="11"/>
      <color rgb="FFFF0000"/>
      <name val="Calibri"/>
      <family val="2"/>
    </font>
    <font>
      <b/>
      <sz val="11"/>
      <color rgb="FFFF0000"/>
      <name val="Aptos"/>
      <family val="2"/>
    </font>
    <font>
      <b/>
      <sz val="9"/>
      <name val="Aptos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1"/>
      <color rgb="FFFF0000"/>
      <name val="宋体"/>
      <family val="2"/>
      <charset val="134"/>
    </font>
    <font>
      <sz val="11"/>
      <name val="Microsoft YaHei UI"/>
      <family val="2"/>
      <charset val="134"/>
    </font>
    <font>
      <sz val="12"/>
      <color theme="1"/>
      <name val="Aptos"/>
      <family val="2"/>
    </font>
    <font>
      <sz val="12"/>
      <color rgb="FFFF0000"/>
      <name val="Aptos"/>
      <family val="2"/>
    </font>
    <font>
      <sz val="11"/>
      <name val="Calibri"/>
    </font>
    <font>
      <sz val="11"/>
      <color theme="1"/>
      <name val="宋体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5" fillId="0" borderId="0" applyFont="0" applyFill="0" applyBorder="0" applyAlignment="0" applyProtection="0">
      <alignment vertical="center"/>
    </xf>
    <xf numFmtId="0" fontId="28" fillId="0" borderId="0"/>
    <xf numFmtId="0" fontId="3" fillId="0" borderId="0"/>
    <xf numFmtId="0" fontId="28" fillId="0" borderId="0"/>
    <xf numFmtId="0" fontId="28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9" fillId="0" borderId="0"/>
  </cellStyleXfs>
  <cellXfs count="298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 wrapText="1"/>
    </xf>
    <xf numFmtId="178" fontId="2" fillId="6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7" fontId="23" fillId="6" borderId="1" xfId="1" applyNumberFormat="1" applyFont="1" applyFill="1" applyBorder="1" applyAlignment="1">
      <alignment wrapText="1"/>
    </xf>
    <xf numFmtId="177" fontId="2" fillId="11" borderId="2" xfId="0" applyNumberFormat="1" applyFont="1" applyFill="1" applyBorder="1" applyAlignment="1">
      <alignment horizontal="center" wrapText="1"/>
    </xf>
    <xf numFmtId="177" fontId="2" fillId="6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7" fontId="23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23" fillId="9" borderId="1" xfId="1" applyNumberFormat="1" applyFont="1" applyFill="1" applyBorder="1" applyAlignment="1">
      <alignment wrapText="1"/>
    </xf>
    <xf numFmtId="177" fontId="23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2" fillId="0" borderId="0" xfId="0" applyFont="1"/>
    <xf numFmtId="177" fontId="3" fillId="0" borderId="0" xfId="0" applyNumberFormat="1" applyFont="1"/>
    <xf numFmtId="0" fontId="2" fillId="10" borderId="0" xfId="0" applyFont="1" applyFill="1" applyAlignment="1">
      <alignment wrapText="1"/>
    </xf>
    <xf numFmtId="0" fontId="0" fillId="2" borderId="1" xfId="0" applyFill="1" applyBorder="1" applyAlignment="1">
      <alignment vertical="center" wrapText="1"/>
    </xf>
    <xf numFmtId="0" fontId="22" fillId="0" borderId="0" xfId="6" applyFont="1"/>
    <xf numFmtId="0" fontId="2" fillId="9" borderId="1" xfId="6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0" fillId="12" borderId="1" xfId="0" applyFont="1" applyFill="1" applyBorder="1" applyAlignment="1">
      <alignment horizontal="center" wrapText="1"/>
    </xf>
    <xf numFmtId="0" fontId="24" fillId="0" borderId="0" xfId="6" applyFont="1"/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0" fontId="2" fillId="3" borderId="12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3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0" fontId="0" fillId="0" borderId="0" xfId="0" applyAlignment="1">
      <alignment vertical="center" wrapText="1"/>
    </xf>
    <xf numFmtId="0" fontId="0" fillId="13" borderId="0" xfId="0" applyFill="1"/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/>
    </xf>
    <xf numFmtId="0" fontId="29" fillId="13" borderId="1" xfId="8" applyFont="1" applyFill="1" applyBorder="1" applyAlignment="1" applyProtection="1">
      <alignment horizontal="center" vertical="center"/>
      <protection locked="0"/>
    </xf>
    <xf numFmtId="0" fontId="30" fillId="13" borderId="1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/>
    </xf>
    <xf numFmtId="178" fontId="3" fillId="9" borderId="1" xfId="9" applyNumberFormat="1" applyFill="1" applyBorder="1" applyAlignment="1">
      <alignment horizontal="center" wrapText="1"/>
    </xf>
    <xf numFmtId="0" fontId="3" fillId="13" borderId="1" xfId="9" applyFill="1" applyBorder="1" applyAlignment="1">
      <alignment wrapText="1"/>
    </xf>
    <xf numFmtId="0" fontId="29" fillId="13" borderId="1" xfId="8" applyFont="1" applyFill="1" applyBorder="1" applyAlignment="1">
      <alignment horizontal="left" wrapText="1"/>
    </xf>
    <xf numFmtId="0" fontId="32" fillId="0" borderId="1" xfId="8" applyFont="1" applyBorder="1" applyAlignment="1" applyProtection="1">
      <alignment vertical="center" wrapText="1"/>
      <protection locked="0"/>
    </xf>
    <xf numFmtId="0" fontId="34" fillId="13" borderId="1" xfId="9" applyFont="1" applyFill="1" applyBorder="1" applyAlignment="1">
      <alignment horizontal="center" vertical="center" wrapText="1"/>
    </xf>
    <xf numFmtId="181" fontId="3" fillId="9" borderId="1" xfId="9" applyNumberFormat="1" applyFill="1" applyBorder="1" applyAlignment="1">
      <alignment horizontal="center" wrapText="1"/>
    </xf>
    <xf numFmtId="0" fontId="3" fillId="13" borderId="1" xfId="0" applyFont="1" applyFill="1" applyBorder="1" applyAlignment="1">
      <alignment wrapText="1"/>
    </xf>
    <xf numFmtId="178" fontId="34" fillId="9" borderId="0" xfId="9" applyNumberFormat="1" applyFont="1" applyFill="1" applyAlignment="1">
      <alignment horizontal="center" wrapText="1"/>
    </xf>
    <xf numFmtId="0" fontId="3" fillId="0" borderId="1" xfId="9" applyBorder="1" applyAlignment="1">
      <alignment wrapText="1"/>
    </xf>
    <xf numFmtId="0" fontId="3" fillId="0" borderId="1" xfId="9" applyBorder="1" applyAlignment="1">
      <alignment vertical="center" wrapText="1"/>
    </xf>
    <xf numFmtId="178" fontId="34" fillId="9" borderId="1" xfId="9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2" fillId="0" borderId="2" xfId="8" applyFont="1" applyBorder="1" applyAlignment="1">
      <alignment horizontal="left" wrapText="1"/>
    </xf>
    <xf numFmtId="0" fontId="36" fillId="0" borderId="1" xfId="8" applyFont="1" applyBorder="1" applyAlignment="1" applyProtection="1">
      <alignment horizontal="left" vertical="center" wrapText="1"/>
      <protection locked="0"/>
    </xf>
    <xf numFmtId="0" fontId="29" fillId="0" borderId="1" xfId="8" applyFont="1" applyBorder="1" applyAlignment="1" applyProtection="1">
      <alignment horizontal="center"/>
      <protection locked="0"/>
    </xf>
    <xf numFmtId="0" fontId="3" fillId="0" borderId="3" xfId="9" applyBorder="1" applyAlignment="1">
      <alignment horizontal="center" wrapText="1"/>
    </xf>
    <xf numFmtId="0" fontId="3" fillId="0" borderId="0" xfId="9" applyAlignment="1">
      <alignment wrapText="1"/>
    </xf>
    <xf numFmtId="181" fontId="29" fillId="11" borderId="1" xfId="9" applyNumberFormat="1" applyFont="1" applyFill="1" applyBorder="1" applyAlignment="1">
      <alignment horizontal="center" vertical="center" wrapText="1"/>
    </xf>
    <xf numFmtId="0" fontId="29" fillId="13" borderId="1" xfId="10" applyFont="1" applyFill="1" applyBorder="1" applyAlignment="1">
      <alignment horizontal="left" vertical="center" wrapText="1"/>
    </xf>
    <xf numFmtId="0" fontId="29" fillId="13" borderId="1" xfId="9" applyFont="1" applyFill="1" applyBorder="1" applyAlignment="1">
      <alignment wrapText="1"/>
    </xf>
    <xf numFmtId="0" fontId="39" fillId="13" borderId="1" xfId="10" applyFont="1" applyFill="1" applyBorder="1" applyAlignment="1">
      <alignment horizontal="left" vertical="center" wrapText="1"/>
    </xf>
    <xf numFmtId="0" fontId="39" fillId="13" borderId="2" xfId="8" applyFont="1" applyFill="1" applyBorder="1" applyAlignment="1">
      <alignment horizontal="left" wrapText="1"/>
    </xf>
    <xf numFmtId="0" fontId="29" fillId="13" borderId="2" xfId="8" applyFont="1" applyFill="1" applyBorder="1" applyAlignment="1">
      <alignment horizontal="left" wrapText="1"/>
    </xf>
    <xf numFmtId="0" fontId="29" fillId="13" borderId="1" xfId="0" applyFont="1" applyFill="1" applyBorder="1" applyAlignment="1">
      <alignment vertical="center"/>
    </xf>
    <xf numFmtId="0" fontId="29" fillId="0" borderId="0" xfId="8" applyFont="1" applyAlignment="1" applyProtection="1">
      <alignment horizontal="left"/>
      <protection locked="0"/>
    </xf>
    <xf numFmtId="0" fontId="29" fillId="0" borderId="0" xfId="8" applyFont="1" applyAlignment="1" applyProtection="1">
      <alignment horizontal="center"/>
      <protection locked="0"/>
    </xf>
    <xf numFmtId="0" fontId="45" fillId="0" borderId="0" xfId="8" applyFont="1" applyAlignment="1" applyProtection="1">
      <alignment horizontal="left"/>
      <protection locked="0"/>
    </xf>
    <xf numFmtId="0" fontId="0" fillId="0" borderId="0" xfId="0" applyAlignment="1">
      <alignment vertical="center"/>
    </xf>
    <xf numFmtId="1" fontId="48" fillId="14" borderId="1" xfId="0" applyNumberFormat="1" applyFont="1" applyFill="1" applyBorder="1" applyAlignment="1">
      <alignment horizontal="center" vertical="center" wrapText="1"/>
    </xf>
    <xf numFmtId="179" fontId="48" fillId="14" borderId="1" xfId="0" applyNumberFormat="1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vertical="center"/>
    </xf>
    <xf numFmtId="0" fontId="48" fillId="11" borderId="1" xfId="0" applyFont="1" applyFill="1" applyBorder="1" applyAlignment="1">
      <alignment horizontal="center" vertical="center" wrapText="1"/>
    </xf>
    <xf numFmtId="0" fontId="48" fillId="14" borderId="1" xfId="0" applyFont="1" applyFill="1" applyBorder="1" applyAlignment="1">
      <alignment horizontal="center" vertical="center" wrapText="1"/>
    </xf>
    <xf numFmtId="0" fontId="48" fillId="14" borderId="1" xfId="0" applyFont="1" applyFill="1" applyBorder="1" applyAlignment="1">
      <alignment horizontal="left" vertical="center" wrapText="1"/>
    </xf>
    <xf numFmtId="0" fontId="49" fillId="14" borderId="1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wrapText="1"/>
    </xf>
    <xf numFmtId="0" fontId="0" fillId="9" borderId="9" xfId="0" applyFill="1" applyBorder="1" applyAlignment="1">
      <alignment wrapText="1"/>
    </xf>
    <xf numFmtId="0" fontId="0" fillId="9" borderId="7" xfId="0" applyFill="1" applyBorder="1" applyAlignment="1">
      <alignment wrapText="1"/>
    </xf>
    <xf numFmtId="177" fontId="15" fillId="9" borderId="1" xfId="1" applyNumberFormat="1" applyFon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23" fillId="9" borderId="1" xfId="1" applyNumberFormat="1" applyFont="1" applyFill="1" applyBorder="1" applyAlignment="1">
      <alignment wrapText="1"/>
    </xf>
    <xf numFmtId="10" fontId="0" fillId="9" borderId="1" xfId="5" applyNumberFormat="1" applyFont="1" applyFill="1" applyBorder="1" applyAlignment="1">
      <alignment wrapText="1"/>
    </xf>
    <xf numFmtId="177" fontId="50" fillId="9" borderId="0" xfId="0" applyNumberFormat="1" applyFont="1" applyFill="1"/>
    <xf numFmtId="0" fontId="2" fillId="9" borderId="9" xfId="0" applyFont="1" applyFill="1" applyBorder="1" applyAlignment="1">
      <alignment wrapText="1"/>
    </xf>
    <xf numFmtId="0" fontId="52" fillId="9" borderId="1" xfId="0" applyFont="1" applyFill="1" applyBorder="1" applyAlignment="1">
      <alignment horizontal="center" vertical="center" wrapText="1"/>
    </xf>
    <xf numFmtId="0" fontId="54" fillId="9" borderId="9" xfId="0" applyFont="1" applyFill="1" applyBorder="1" applyAlignment="1">
      <alignment wrapText="1"/>
    </xf>
    <xf numFmtId="0" fontId="52" fillId="9" borderId="3" xfId="0" applyFont="1" applyFill="1" applyBorder="1" applyAlignment="1">
      <alignment horizontal="center" vertical="center" wrapText="1"/>
    </xf>
    <xf numFmtId="0" fontId="52" fillId="9" borderId="1" xfId="0" applyFont="1" applyFill="1" applyBorder="1" applyAlignment="1">
      <alignment horizontal="center"/>
    </xf>
    <xf numFmtId="0" fontId="3" fillId="0" borderId="0" xfId="9"/>
    <xf numFmtId="0" fontId="3" fillId="13" borderId="0" xfId="9" applyFill="1"/>
    <xf numFmtId="0" fontId="3" fillId="0" borderId="0" xfId="9" applyAlignment="1">
      <alignment horizontal="left" vertical="center"/>
    </xf>
    <xf numFmtId="0" fontId="30" fillId="13" borderId="1" xfId="15" applyFont="1" applyFill="1" applyBorder="1" applyAlignment="1">
      <alignment horizontal="center" vertical="center" wrapText="1"/>
    </xf>
    <xf numFmtId="0" fontId="29" fillId="13" borderId="7" xfId="15" applyFont="1" applyFill="1" applyBorder="1" applyAlignment="1">
      <alignment horizontal="center" vertical="center"/>
    </xf>
    <xf numFmtId="182" fontId="29" fillId="5" borderId="1" xfId="15" applyNumberFormat="1" applyFont="1" applyFill="1" applyBorder="1" applyAlignment="1">
      <alignment horizontal="center" vertical="center"/>
    </xf>
    <xf numFmtId="0" fontId="29" fillId="13" borderId="1" xfId="15" applyFont="1" applyFill="1" applyBorder="1" applyAlignment="1">
      <alignment horizontal="center" vertical="center"/>
    </xf>
    <xf numFmtId="0" fontId="30" fillId="13" borderId="1" xfId="9" applyFont="1" applyFill="1" applyBorder="1" applyAlignment="1">
      <alignment horizontal="center" vertical="center" wrapText="1"/>
    </xf>
    <xf numFmtId="0" fontId="29" fillId="13" borderId="7" xfId="9" applyFont="1" applyFill="1" applyBorder="1" applyAlignment="1">
      <alignment horizontal="center" vertical="center"/>
    </xf>
    <xf numFmtId="182" fontId="29" fillId="11" borderId="1" xfId="9" applyNumberFormat="1" applyFont="1" applyFill="1" applyBorder="1" applyAlignment="1">
      <alignment horizontal="center" vertical="center"/>
    </xf>
    <xf numFmtId="0" fontId="39" fillId="0" borderId="1" xfId="8" applyFont="1" applyBorder="1" applyAlignment="1">
      <alignment horizontal="left" wrapText="1"/>
    </xf>
    <xf numFmtId="0" fontId="29" fillId="0" borderId="1" xfId="8" applyFont="1" applyBorder="1" applyAlignment="1">
      <alignment horizontal="left" wrapText="1"/>
    </xf>
    <xf numFmtId="0" fontId="29" fillId="13" borderId="1" xfId="9" applyFont="1" applyFill="1" applyBorder="1" applyAlignment="1">
      <alignment vertical="center"/>
    </xf>
    <xf numFmtId="183" fontId="3" fillId="0" borderId="0" xfId="16" applyNumberFormat="1" applyFont="1" applyAlignment="1">
      <alignment wrapText="1"/>
    </xf>
    <xf numFmtId="176" fontId="3" fillId="0" borderId="0" xfId="17" applyFont="1" applyAlignment="1">
      <alignment wrapText="1"/>
    </xf>
    <xf numFmtId="0" fontId="46" fillId="0" borderId="1" xfId="9" applyFont="1" applyBorder="1" applyAlignment="1">
      <alignment wrapText="1"/>
    </xf>
    <xf numFmtId="0" fontId="3" fillId="0" borderId="0" xfId="9" applyAlignment="1">
      <alignment vertical="center"/>
    </xf>
    <xf numFmtId="1" fontId="48" fillId="14" borderId="1" xfId="9" applyNumberFormat="1" applyFont="1" applyFill="1" applyBorder="1" applyAlignment="1">
      <alignment horizontal="center" vertical="center" wrapText="1"/>
    </xf>
    <xf numFmtId="179" fontId="48" fillId="14" borderId="1" xfId="9" applyNumberFormat="1" applyFont="1" applyFill="1" applyBorder="1" applyAlignment="1">
      <alignment horizontal="center" vertical="center" wrapText="1"/>
    </xf>
    <xf numFmtId="0" fontId="48" fillId="11" borderId="1" xfId="9" applyFont="1" applyFill="1" applyBorder="1" applyAlignment="1">
      <alignment horizontal="center" vertical="center" wrapText="1"/>
    </xf>
    <xf numFmtId="0" fontId="48" fillId="14" borderId="1" xfId="9" applyFont="1" applyFill="1" applyBorder="1" applyAlignment="1">
      <alignment horizontal="center" vertical="center" wrapText="1"/>
    </xf>
    <xf numFmtId="0" fontId="48" fillId="14" borderId="1" xfId="9" applyFont="1" applyFill="1" applyBorder="1" applyAlignment="1">
      <alignment horizontal="left" vertical="center" wrapText="1"/>
    </xf>
    <xf numFmtId="0" fontId="2" fillId="0" borderId="0" xfId="9" applyFont="1"/>
    <xf numFmtId="0" fontId="53" fillId="9" borderId="9" xfId="0" applyFont="1" applyFill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10" fontId="0" fillId="0" borderId="0" xfId="7" applyNumberFormat="1" applyFont="1" applyAlignment="1">
      <alignment wrapText="1"/>
    </xf>
    <xf numFmtId="0" fontId="3" fillId="9" borderId="1" xfId="0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24" fillId="0" borderId="1" xfId="0" applyFont="1" applyBorder="1" applyAlignment="1">
      <alignment wrapText="1"/>
    </xf>
    <xf numFmtId="0" fontId="57" fillId="0" borderId="0" xfId="15" applyFont="1" applyAlignment="1">
      <alignment wrapText="1"/>
    </xf>
    <xf numFmtId="177" fontId="57" fillId="0" borderId="0" xfId="15" applyNumberFormat="1" applyFont="1" applyAlignment="1">
      <alignment wrapText="1"/>
    </xf>
    <xf numFmtId="184" fontId="58" fillId="0" borderId="0" xfId="15" applyNumberFormat="1" applyFont="1"/>
    <xf numFmtId="14" fontId="57" fillId="0" borderId="0" xfId="15" applyNumberFormat="1" applyFont="1" applyAlignment="1">
      <alignment horizontal="left" wrapText="1"/>
    </xf>
    <xf numFmtId="0" fontId="57" fillId="0" borderId="0" xfId="15" applyFont="1"/>
    <xf numFmtId="0" fontId="39" fillId="0" borderId="0" xfId="15" applyFont="1" applyAlignment="1">
      <alignment horizontal="left"/>
    </xf>
    <xf numFmtId="14" fontId="0" fillId="0" borderId="0" xfId="0" applyNumberFormat="1" applyAlignment="1">
      <alignment wrapText="1"/>
    </xf>
    <xf numFmtId="0" fontId="46" fillId="0" borderId="0" xfId="9" applyFont="1"/>
    <xf numFmtId="0" fontId="3" fillId="9" borderId="9" xfId="0" applyFont="1" applyFill="1" applyBorder="1" applyAlignment="1">
      <alignment wrapText="1"/>
    </xf>
    <xf numFmtId="0" fontId="2" fillId="0" borderId="0" xfId="18" applyFont="1"/>
    <xf numFmtId="0" fontId="59" fillId="0" borderId="0" xfId="18"/>
    <xf numFmtId="0" fontId="59" fillId="0" borderId="0" xfId="18" applyAlignment="1">
      <alignment horizontal="left" vertical="center"/>
    </xf>
    <xf numFmtId="0" fontId="59" fillId="13" borderId="0" xfId="18" applyFill="1"/>
    <xf numFmtId="0" fontId="3" fillId="0" borderId="0" xfId="18" applyFont="1"/>
    <xf numFmtId="0" fontId="48" fillId="14" borderId="1" xfId="18" applyFont="1" applyFill="1" applyBorder="1" applyAlignment="1">
      <alignment horizontal="center" vertical="center" wrapText="1"/>
    </xf>
    <xf numFmtId="0" fontId="48" fillId="14" borderId="1" xfId="18" applyFont="1" applyFill="1" applyBorder="1" applyAlignment="1">
      <alignment horizontal="left" vertical="center" wrapText="1"/>
    </xf>
    <xf numFmtId="0" fontId="48" fillId="11" borderId="1" xfId="18" applyFont="1" applyFill="1" applyBorder="1" applyAlignment="1">
      <alignment horizontal="center" vertical="center" wrapText="1"/>
    </xf>
    <xf numFmtId="179" fontId="48" fillId="14" borderId="1" xfId="18" applyNumberFormat="1" applyFont="1" applyFill="1" applyBorder="1" applyAlignment="1">
      <alignment horizontal="center" vertical="center" wrapText="1"/>
    </xf>
    <xf numFmtId="1" fontId="48" fillId="14" borderId="1" xfId="18" applyNumberFormat="1" applyFont="1" applyFill="1" applyBorder="1" applyAlignment="1">
      <alignment horizontal="center" vertical="center" wrapText="1"/>
    </xf>
    <xf numFmtId="0" fontId="3" fillId="0" borderId="0" xfId="18" applyFont="1" applyAlignment="1">
      <alignment vertical="center"/>
    </xf>
    <xf numFmtId="0" fontId="59" fillId="0" borderId="0" xfId="18" applyAlignment="1">
      <alignment vertical="center"/>
    </xf>
    <xf numFmtId="182" fontId="29" fillId="5" borderId="1" xfId="18" applyNumberFormat="1" applyFont="1" applyFill="1" applyBorder="1" applyAlignment="1">
      <alignment horizontal="center" vertical="center"/>
    </xf>
    <xf numFmtId="0" fontId="29" fillId="13" borderId="7" xfId="18" applyFont="1" applyFill="1" applyBorder="1" applyAlignment="1">
      <alignment horizontal="center" vertical="center"/>
    </xf>
    <xf numFmtId="0" fontId="30" fillId="13" borderId="1" xfId="18" applyFont="1" applyFill="1" applyBorder="1" applyAlignment="1">
      <alignment horizontal="center" vertical="center" wrapText="1"/>
    </xf>
    <xf numFmtId="182" fontId="29" fillId="5" borderId="1" xfId="0" applyNumberFormat="1" applyFont="1" applyFill="1" applyBorder="1" applyAlignment="1">
      <alignment horizontal="center" vertical="center"/>
    </xf>
    <xf numFmtId="10" fontId="3" fillId="0" borderId="0" xfId="9" applyNumberFormat="1" applyAlignment="1">
      <alignment wrapText="1"/>
    </xf>
    <xf numFmtId="182" fontId="3" fillId="0" borderId="0" xfId="9" applyNumberFormat="1" applyAlignment="1">
      <alignment wrapText="1"/>
    </xf>
    <xf numFmtId="0" fontId="4" fillId="0" borderId="1" xfId="0" quotePrefix="1" applyFont="1" applyBorder="1" applyAlignment="1">
      <alignment horizontal="left" wrapText="1"/>
    </xf>
    <xf numFmtId="0" fontId="3" fillId="9" borderId="1" xfId="6" applyFill="1" applyBorder="1" applyAlignment="1">
      <alignment wrapText="1"/>
    </xf>
    <xf numFmtId="177" fontId="24" fillId="9" borderId="1" xfId="0" applyNumberFormat="1" applyFont="1" applyFill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9" fillId="13" borderId="3" xfId="10" applyFont="1" applyFill="1" applyBorder="1" applyAlignment="1">
      <alignment horizontal="center"/>
    </xf>
    <xf numFmtId="0" fontId="29" fillId="13" borderId="4" xfId="10" applyFont="1" applyFill="1" applyBorder="1" applyAlignment="1">
      <alignment horizontal="center"/>
    </xf>
    <xf numFmtId="0" fontId="29" fillId="13" borderId="6" xfId="10" applyFont="1" applyFill="1" applyBorder="1" applyAlignment="1">
      <alignment horizontal="center"/>
    </xf>
    <xf numFmtId="0" fontId="39" fillId="13" borderId="3" xfId="8" applyFont="1" applyFill="1" applyBorder="1" applyAlignment="1" applyProtection="1">
      <alignment horizontal="center" vertical="center" wrapText="1"/>
      <protection locked="0"/>
    </xf>
    <xf numFmtId="0" fontId="39" fillId="13" borderId="4" xfId="8" applyFont="1" applyFill="1" applyBorder="1" applyAlignment="1" applyProtection="1">
      <alignment horizontal="center" vertical="center" wrapText="1"/>
      <protection locked="0"/>
    </xf>
    <xf numFmtId="0" fontId="39" fillId="13" borderId="6" xfId="8" applyFont="1" applyFill="1" applyBorder="1" applyAlignment="1" applyProtection="1">
      <alignment horizontal="center" vertical="center" wrapText="1"/>
      <protection locked="0"/>
    </xf>
    <xf numFmtId="0" fontId="29" fillId="13" borderId="3" xfId="0" applyFont="1" applyFill="1" applyBorder="1" applyAlignment="1">
      <alignment horizontal="center" vertical="center" wrapText="1"/>
    </xf>
    <xf numFmtId="0" fontId="29" fillId="13" borderId="4" xfId="0" applyFont="1" applyFill="1" applyBorder="1" applyAlignment="1">
      <alignment horizontal="center" vertical="center" wrapText="1"/>
    </xf>
    <xf numFmtId="0" fontId="29" fillId="13" borderId="6" xfId="0" applyFont="1" applyFill="1" applyBorder="1" applyAlignment="1">
      <alignment horizontal="center" vertical="center" wrapText="1"/>
    </xf>
    <xf numFmtId="0" fontId="40" fillId="13" borderId="1" xfId="10" applyFont="1" applyFill="1" applyBorder="1" applyAlignment="1">
      <alignment horizontal="left" vertical="center" wrapText="1"/>
    </xf>
    <xf numFmtId="0" fontId="39" fillId="13" borderId="1" xfId="10" applyFont="1" applyFill="1" applyBorder="1" applyAlignment="1">
      <alignment horizontal="left" vertical="center" wrapText="1"/>
    </xf>
    <xf numFmtId="0" fontId="29" fillId="13" borderId="3" xfId="9" applyFont="1" applyFill="1" applyBorder="1" applyAlignment="1">
      <alignment horizontal="center" wrapText="1"/>
    </xf>
    <xf numFmtId="0" fontId="29" fillId="13" borderId="4" xfId="9" applyFont="1" applyFill="1" applyBorder="1" applyAlignment="1">
      <alignment horizontal="center" wrapText="1"/>
    </xf>
    <xf numFmtId="0" fontId="29" fillId="13" borderId="6" xfId="9" applyFont="1" applyFill="1" applyBorder="1" applyAlignment="1">
      <alignment horizontal="center" wrapText="1"/>
    </xf>
    <xf numFmtId="0" fontId="34" fillId="13" borderId="3" xfId="9" applyFont="1" applyFill="1" applyBorder="1" applyAlignment="1">
      <alignment horizontal="center" vertical="center" wrapText="1"/>
    </xf>
    <xf numFmtId="0" fontId="34" fillId="13" borderId="4" xfId="9" applyFont="1" applyFill="1" applyBorder="1" applyAlignment="1">
      <alignment horizontal="center" vertical="center" wrapText="1"/>
    </xf>
    <xf numFmtId="0" fontId="34" fillId="13" borderId="6" xfId="9" applyFont="1" applyFill="1" applyBorder="1" applyAlignment="1">
      <alignment horizontal="center" vertical="center" wrapText="1"/>
    </xf>
    <xf numFmtId="0" fontId="40" fillId="13" borderId="1" xfId="8" applyFont="1" applyFill="1" applyBorder="1" applyAlignment="1" applyProtection="1">
      <alignment horizontal="left" vertical="center" wrapText="1"/>
      <protection locked="0"/>
    </xf>
    <xf numFmtId="0" fontId="29" fillId="13" borderId="1" xfId="8" applyFont="1" applyFill="1" applyBorder="1" applyAlignment="1" applyProtection="1">
      <alignment horizontal="center"/>
      <protection locked="0"/>
    </xf>
    <xf numFmtId="0" fontId="29" fillId="13" borderId="1" xfId="8" applyFont="1" applyFill="1" applyBorder="1" applyAlignment="1" applyProtection="1">
      <alignment horizontal="center" vertical="center" wrapText="1"/>
      <protection locked="0"/>
    </xf>
    <xf numFmtId="0" fontId="29" fillId="13" borderId="1" xfId="8" applyFont="1" applyFill="1" applyBorder="1" applyAlignment="1" applyProtection="1">
      <alignment horizontal="left" vertical="center" wrapText="1"/>
      <protection locked="0"/>
    </xf>
    <xf numFmtId="0" fontId="39" fillId="13" borderId="3" xfId="8" applyFont="1" applyFill="1" applyBorder="1" applyAlignment="1" applyProtection="1">
      <alignment horizontal="left" vertical="center" wrapText="1"/>
      <protection locked="0"/>
    </xf>
    <xf numFmtId="0" fontId="39" fillId="13" borderId="4" xfId="8" applyFont="1" applyFill="1" applyBorder="1" applyAlignment="1" applyProtection="1">
      <alignment horizontal="left" vertical="center" wrapText="1"/>
      <protection locked="0"/>
    </xf>
    <xf numFmtId="0" fontId="39" fillId="13" borderId="6" xfId="8" applyFont="1" applyFill="1" applyBorder="1" applyAlignment="1" applyProtection="1">
      <alignment horizontal="left" vertical="center" wrapText="1"/>
      <protection locked="0"/>
    </xf>
    <xf numFmtId="0" fontId="29" fillId="13" borderId="3" xfId="9" applyFont="1" applyFill="1" applyBorder="1" applyAlignment="1">
      <alignment horizontal="center" vertical="center" wrapText="1"/>
    </xf>
    <xf numFmtId="0" fontId="29" fillId="13" borderId="4" xfId="9" applyFont="1" applyFill="1" applyBorder="1" applyAlignment="1">
      <alignment horizontal="center" vertical="center" wrapText="1"/>
    </xf>
    <xf numFmtId="0" fontId="29" fillId="13" borderId="6" xfId="9" applyFont="1" applyFill="1" applyBorder="1" applyAlignment="1">
      <alignment horizontal="center" vertical="center" wrapText="1"/>
    </xf>
    <xf numFmtId="0" fontId="29" fillId="13" borderId="1" xfId="10" applyFont="1" applyFill="1" applyBorder="1" applyAlignment="1">
      <alignment horizontal="center"/>
    </xf>
    <xf numFmtId="0" fontId="29" fillId="13" borderId="3" xfId="8" applyFont="1" applyFill="1" applyBorder="1" applyAlignment="1" applyProtection="1">
      <alignment horizontal="center" vertical="center" wrapText="1"/>
      <protection locked="0"/>
    </xf>
    <xf numFmtId="0" fontId="29" fillId="13" borderId="4" xfId="8" applyFont="1" applyFill="1" applyBorder="1" applyAlignment="1" applyProtection="1">
      <alignment horizontal="center" vertical="center" wrapText="1"/>
      <protection locked="0"/>
    </xf>
    <xf numFmtId="0" fontId="29" fillId="13" borderId="6" xfId="8" applyFont="1" applyFill="1" applyBorder="1" applyAlignment="1" applyProtection="1">
      <alignment horizontal="center" vertical="center" wrapText="1"/>
      <protection locked="0"/>
    </xf>
    <xf numFmtId="0" fontId="29" fillId="13" borderId="7" xfId="0" applyFont="1" applyFill="1" applyBorder="1" applyAlignment="1">
      <alignment horizontal="center" vertical="center"/>
    </xf>
    <xf numFmtId="0" fontId="29" fillId="13" borderId="3" xfId="8" applyFont="1" applyFill="1" applyBorder="1" applyAlignment="1" applyProtection="1">
      <alignment horizontal="left" vertical="center" wrapText="1"/>
      <protection locked="0"/>
    </xf>
    <xf numFmtId="0" fontId="29" fillId="13" borderId="4" xfId="8" applyFont="1" applyFill="1" applyBorder="1" applyAlignment="1" applyProtection="1">
      <alignment horizontal="left" vertical="center" wrapText="1"/>
      <protection locked="0"/>
    </xf>
    <xf numFmtId="0" fontId="29" fillId="13" borderId="6" xfId="8" applyFont="1" applyFill="1" applyBorder="1" applyAlignment="1" applyProtection="1">
      <alignment horizontal="left" vertical="center" wrapText="1"/>
      <protection locked="0"/>
    </xf>
    <xf numFmtId="0" fontId="29" fillId="13" borderId="7" xfId="9" applyFont="1" applyFill="1" applyBorder="1" applyAlignment="1">
      <alignment horizontal="center" vertical="center"/>
    </xf>
    <xf numFmtId="0" fontId="39" fillId="13" borderId="3" xfId="8" applyFont="1" applyFill="1" applyBorder="1" applyAlignment="1" applyProtection="1">
      <alignment horizontal="center" vertical="center"/>
      <protection locked="0"/>
    </xf>
    <xf numFmtId="0" fontId="39" fillId="13" borderId="4" xfId="8" applyFont="1" applyFill="1" applyBorder="1" applyAlignment="1" applyProtection="1">
      <alignment horizontal="center" vertical="center"/>
      <protection locked="0"/>
    </xf>
    <xf numFmtId="0" fontId="39" fillId="13" borderId="6" xfId="8" applyFont="1" applyFill="1" applyBorder="1" applyAlignment="1" applyProtection="1">
      <alignment horizontal="center" vertical="center"/>
      <protection locked="0"/>
    </xf>
    <xf numFmtId="14" fontId="57" fillId="0" borderId="0" xfId="15" applyNumberFormat="1" applyFont="1" applyAlignment="1">
      <alignment wrapText="1"/>
    </xf>
  </cellXfs>
  <cellStyles count="19">
    <cellStyle name="Currency 2" xfId="4" xr:uid="{00000000-0005-0000-0000-000000000000}"/>
    <cellStyle name="Currency 4 4" xfId="12" xr:uid="{00000000-0005-0000-0000-000001000000}"/>
    <cellStyle name="Currency 4 4 2 2" xfId="13" xr:uid="{00000000-0005-0000-0000-000002000000}"/>
    <cellStyle name="Normal 2" xfId="6" xr:uid="{00000000-0005-0000-0000-000003000000}"/>
    <cellStyle name="Normal 2 18 2" xfId="1" xr:uid="{00000000-0005-0000-0000-000004000000}"/>
    <cellStyle name="Normal 2 32" xfId="11" xr:uid="{00000000-0005-0000-0000-000005000000}"/>
    <cellStyle name="Percent 2" xfId="5" xr:uid="{00000000-0005-0000-0000-000006000000}"/>
    <cellStyle name="Style 1" xfId="3" xr:uid="{00000000-0005-0000-0000-000007000000}"/>
    <cellStyle name="百分比" xfId="7" builtinId="5"/>
    <cellStyle name="百分比 2" xfId="16" xr:uid="{00000000-0005-0000-0000-000009000000}"/>
    <cellStyle name="常规" xfId="0" builtinId="0"/>
    <cellStyle name="常规 10 2" xfId="10" xr:uid="{00000000-0005-0000-0000-00000B000000}"/>
    <cellStyle name="常规 12 2" xfId="9" xr:uid="{00000000-0005-0000-0000-00000C000000}"/>
    <cellStyle name="常规 17" xfId="18" xr:uid="{47444B03-E2FF-4CBE-A81A-B89E609E75AA}"/>
    <cellStyle name="常规 2" xfId="14" xr:uid="{00000000-0005-0000-0000-00000D000000}"/>
    <cellStyle name="常规 3" xfId="15" xr:uid="{00000000-0005-0000-0000-00000E000000}"/>
    <cellStyle name="货币 2" xfId="17" xr:uid="{00000000-0005-0000-0000-00000F000000}"/>
    <cellStyle name="样式 1 10" xfId="8" xr:uid="{00000000-0005-0000-0000-000010000000}"/>
    <cellStyle name="样式 1 2" xfId="2" xr:uid="{00000000-0005-0000-0000-00001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11" Type="http://schemas.openxmlformats.org/officeDocument/2006/relationships/image" Target="../media/image31.png"/><Relationship Id="rId5" Type="http://schemas.openxmlformats.org/officeDocument/2006/relationships/image" Target="../media/image26.png"/><Relationship Id="rId10" Type="http://schemas.openxmlformats.org/officeDocument/2006/relationships/image" Target="../media/image30.png"/><Relationship Id="rId4" Type="http://schemas.openxmlformats.org/officeDocument/2006/relationships/image" Target="../media/image25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3" Type="http://schemas.openxmlformats.org/officeDocument/2006/relationships/image" Target="../media/image34.png"/><Relationship Id="rId7" Type="http://schemas.openxmlformats.org/officeDocument/2006/relationships/image" Target="../media/image38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3</xdr:row>
      <xdr:rowOff>57150</xdr:rowOff>
    </xdr:from>
    <xdr:to>
      <xdr:col>2</xdr:col>
      <xdr:colOff>1057275</xdr:colOff>
      <xdr:row>4</xdr:row>
      <xdr:rowOff>558566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2F1E146-90BF-4C38-BBD9-091A63BEC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1295400"/>
          <a:ext cx="981075" cy="113006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</xdr:row>
      <xdr:rowOff>38100</xdr:rowOff>
    </xdr:from>
    <xdr:to>
      <xdr:col>2</xdr:col>
      <xdr:colOff>1000125</xdr:colOff>
      <xdr:row>6</xdr:row>
      <xdr:rowOff>499763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FAEB65F-1DD7-473D-BA05-0A6E5DE40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533650"/>
          <a:ext cx="952500" cy="1090313"/>
        </a:xfrm>
        <a:prstGeom prst="rect">
          <a:avLst/>
        </a:prstGeom>
      </xdr:spPr>
    </xdr:pic>
    <xdr:clientData/>
  </xdr:twoCellAnchor>
  <xdr:twoCellAnchor editAs="oneCell">
    <xdr:from>
      <xdr:col>2</xdr:col>
      <xdr:colOff>68914</xdr:colOff>
      <xdr:row>8</xdr:row>
      <xdr:rowOff>85725</xdr:rowOff>
    </xdr:from>
    <xdr:to>
      <xdr:col>2</xdr:col>
      <xdr:colOff>996779</xdr:colOff>
      <xdr:row>9</xdr:row>
      <xdr:rowOff>533400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32E352A-34C6-45BA-B0F7-45098DA9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139" y="4029075"/>
          <a:ext cx="927865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10</xdr:row>
      <xdr:rowOff>78243</xdr:rowOff>
    </xdr:from>
    <xdr:to>
      <xdr:col>2</xdr:col>
      <xdr:colOff>990600</xdr:colOff>
      <xdr:row>11</xdr:row>
      <xdr:rowOff>496833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86DD5C-E5D5-4D91-AAA5-C3CAC2979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4475" y="5278893"/>
          <a:ext cx="895350" cy="1047240"/>
        </a:xfrm>
        <a:prstGeom prst="rect">
          <a:avLst/>
        </a:prstGeom>
      </xdr:spPr>
    </xdr:pic>
    <xdr:clientData/>
  </xdr:twoCellAnchor>
  <xdr:twoCellAnchor editAs="oneCell">
    <xdr:from>
      <xdr:col>2</xdr:col>
      <xdr:colOff>87963</xdr:colOff>
      <xdr:row>16</xdr:row>
      <xdr:rowOff>421422</xdr:rowOff>
    </xdr:from>
    <xdr:to>
      <xdr:col>2</xdr:col>
      <xdr:colOff>1018542</xdr:colOff>
      <xdr:row>18</xdr:row>
      <xdr:rowOff>318328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F51530A-2AD6-4321-8B51-7FA5CA01A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7188" y="8955822"/>
          <a:ext cx="930579" cy="1154206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13</xdr:row>
      <xdr:rowOff>295275</xdr:rowOff>
    </xdr:from>
    <xdr:to>
      <xdr:col>2</xdr:col>
      <xdr:colOff>1098735</xdr:colOff>
      <xdr:row>15</xdr:row>
      <xdr:rowOff>246295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45D0455F-7A81-461F-B11A-9B0AF254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6943725"/>
          <a:ext cx="1013010" cy="120832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22</xdr:row>
      <xdr:rowOff>47624</xdr:rowOff>
    </xdr:from>
    <xdr:to>
      <xdr:col>2</xdr:col>
      <xdr:colOff>1059906</xdr:colOff>
      <xdr:row>23</xdr:row>
      <xdr:rowOff>549553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F698577-93F3-4779-9DB1-E440DD183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5900" y="11915774"/>
          <a:ext cx="993231" cy="1130579"/>
        </a:xfrm>
        <a:prstGeom prst="rect">
          <a:avLst/>
        </a:prstGeom>
      </xdr:spPr>
    </xdr:pic>
    <xdr:clientData/>
  </xdr:twoCellAnchor>
  <xdr:oneCellAnchor>
    <xdr:from>
      <xdr:col>2</xdr:col>
      <xdr:colOff>61075</xdr:colOff>
      <xdr:row>20</xdr:row>
      <xdr:rowOff>47626</xdr:rowOff>
    </xdr:from>
    <xdr:ext cx="961437" cy="1123950"/>
    <xdr:pic>
      <xdr:nvPicPr>
        <xdr:cNvPr id="9" name="图片 23">
          <a:extLst>
            <a:ext uri="{FF2B5EF4-FFF2-40B4-BE49-F238E27FC236}">
              <a16:creationId xmlns:a16="http://schemas.microsoft.com/office/drawing/2014/main" id="{7AB3381B-23E5-4202-8657-8C9E72240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0300" y="10658476"/>
          <a:ext cx="961437" cy="1123950"/>
        </a:xfrm>
        <a:prstGeom prst="rect">
          <a:avLst/>
        </a:prstGeom>
      </xdr:spPr>
    </xdr:pic>
    <xdr:clientData/>
  </xdr:oneCellAnchor>
  <xdr:twoCellAnchor editAs="oneCell">
    <xdr:from>
      <xdr:col>2</xdr:col>
      <xdr:colOff>47625</xdr:colOff>
      <xdr:row>25</xdr:row>
      <xdr:rowOff>98575</xdr:rowOff>
    </xdr:from>
    <xdr:to>
      <xdr:col>2</xdr:col>
      <xdr:colOff>1074877</xdr:colOff>
      <xdr:row>25</xdr:row>
      <xdr:rowOff>1161696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05B7933A-9218-4644-AB0B-406846462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6850" y="13414525"/>
          <a:ext cx="1027252" cy="1063121"/>
        </a:xfrm>
        <a:prstGeom prst="rect">
          <a:avLst/>
        </a:prstGeom>
      </xdr:spPr>
    </xdr:pic>
    <xdr:clientData/>
  </xdr:twoCellAnchor>
  <xdr:twoCellAnchor editAs="oneCell">
    <xdr:from>
      <xdr:col>2</xdr:col>
      <xdr:colOff>87406</xdr:colOff>
      <xdr:row>26</xdr:row>
      <xdr:rowOff>28575</xdr:rowOff>
    </xdr:from>
    <xdr:to>
      <xdr:col>2</xdr:col>
      <xdr:colOff>1100477</xdr:colOff>
      <xdr:row>26</xdr:row>
      <xdr:rowOff>1188223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BD9F5A1A-C90B-4B06-8E1E-5E32E231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631" y="14611350"/>
          <a:ext cx="1013071" cy="1159648"/>
        </a:xfrm>
        <a:prstGeom prst="rect">
          <a:avLst/>
        </a:prstGeom>
      </xdr:spPr>
    </xdr:pic>
    <xdr:clientData/>
  </xdr:twoCellAnchor>
  <xdr:twoCellAnchor editAs="oneCell">
    <xdr:from>
      <xdr:col>2</xdr:col>
      <xdr:colOff>70036</xdr:colOff>
      <xdr:row>27</xdr:row>
      <xdr:rowOff>53229</xdr:rowOff>
    </xdr:from>
    <xdr:to>
      <xdr:col>2</xdr:col>
      <xdr:colOff>1054649</xdr:colOff>
      <xdr:row>27</xdr:row>
      <xdr:rowOff>1195381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4277D27-D930-4B58-AEFB-BB331BEA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9261" y="15902829"/>
          <a:ext cx="984613" cy="1142152"/>
        </a:xfrm>
        <a:prstGeom prst="rect">
          <a:avLst/>
        </a:prstGeom>
      </xdr:spPr>
    </xdr:pic>
    <xdr:clientData/>
  </xdr:twoCellAnchor>
  <xdr:twoCellAnchor editAs="oneCell">
    <xdr:from>
      <xdr:col>2</xdr:col>
      <xdr:colOff>98611</xdr:colOff>
      <xdr:row>28</xdr:row>
      <xdr:rowOff>133350</xdr:rowOff>
    </xdr:from>
    <xdr:to>
      <xdr:col>2</xdr:col>
      <xdr:colOff>978110</xdr:colOff>
      <xdr:row>28</xdr:row>
      <xdr:rowOff>1162050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C2199402-6001-48BF-84BC-123AEAC1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7836" y="17249775"/>
          <a:ext cx="879499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56029</xdr:colOff>
      <xdr:row>31</xdr:row>
      <xdr:rowOff>123825</xdr:rowOff>
    </xdr:from>
    <xdr:to>
      <xdr:col>2</xdr:col>
      <xdr:colOff>1025439</xdr:colOff>
      <xdr:row>31</xdr:row>
      <xdr:rowOff>1114424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CC8D3A19-DA4D-44F3-AE32-B7243825F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75254" y="19964400"/>
          <a:ext cx="969410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32</xdr:row>
      <xdr:rowOff>76179</xdr:rowOff>
    </xdr:from>
    <xdr:to>
      <xdr:col>2</xdr:col>
      <xdr:colOff>1085851</xdr:colOff>
      <xdr:row>32</xdr:row>
      <xdr:rowOff>1159895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A775421A-976C-4B49-A989-5EE010A3A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47802" y="21183579"/>
          <a:ext cx="1057274" cy="108371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37</xdr:row>
      <xdr:rowOff>79417</xdr:rowOff>
    </xdr:from>
    <xdr:to>
      <xdr:col>2</xdr:col>
      <xdr:colOff>990600</xdr:colOff>
      <xdr:row>38</xdr:row>
      <xdr:rowOff>575114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4C8FF054-5CE7-4F46-9D27-7CB0BBB3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412" y="25168267"/>
          <a:ext cx="968188" cy="112434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35</xdr:row>
      <xdr:rowOff>66675</xdr:rowOff>
    </xdr:from>
    <xdr:to>
      <xdr:col>2</xdr:col>
      <xdr:colOff>925242</xdr:colOff>
      <xdr:row>36</xdr:row>
      <xdr:rowOff>514350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BCC3D8E8-8BBD-4368-8FC2-CFA27CC86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28750" y="23898225"/>
          <a:ext cx="915717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40</xdr:row>
      <xdr:rowOff>47625</xdr:rowOff>
    </xdr:from>
    <xdr:to>
      <xdr:col>2</xdr:col>
      <xdr:colOff>1027580</xdr:colOff>
      <xdr:row>41</xdr:row>
      <xdr:rowOff>554937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37D0ECD-3280-4EB0-AF61-0FB9A885D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26584275"/>
          <a:ext cx="1008530" cy="113596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42</xdr:row>
      <xdr:rowOff>91897</xdr:rowOff>
    </xdr:from>
    <xdr:to>
      <xdr:col>2</xdr:col>
      <xdr:colOff>1000125</xdr:colOff>
      <xdr:row>43</xdr:row>
      <xdr:rowOff>568403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227E1EB3-BD8D-0073-4BA7-A5D274EC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100" y="27885847"/>
          <a:ext cx="962025" cy="110515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48</xdr:row>
      <xdr:rowOff>161363</xdr:rowOff>
    </xdr:from>
    <xdr:to>
      <xdr:col>2</xdr:col>
      <xdr:colOff>1130112</xdr:colOff>
      <xdr:row>50</xdr:row>
      <xdr:rowOff>330929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3D7287FA-3D39-4422-96B1-667E14B63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28750" y="31117613"/>
          <a:ext cx="1120587" cy="131256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45</xdr:row>
      <xdr:rowOff>161925</xdr:rowOff>
    </xdr:from>
    <xdr:to>
      <xdr:col>3</xdr:col>
      <xdr:colOff>0</xdr:colOff>
      <xdr:row>47</xdr:row>
      <xdr:rowOff>259996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5D754402-73A3-46EF-B925-F5F12EE68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66850" y="29403675"/>
          <a:ext cx="1098176" cy="1241071"/>
        </a:xfrm>
        <a:prstGeom prst="rect">
          <a:avLst/>
        </a:prstGeom>
      </xdr:spPr>
    </xdr:pic>
    <xdr:clientData/>
  </xdr:twoCellAnchor>
  <xdr:twoCellAnchor editAs="oneCell">
    <xdr:from>
      <xdr:col>2</xdr:col>
      <xdr:colOff>64994</xdr:colOff>
      <xdr:row>52</xdr:row>
      <xdr:rowOff>66675</xdr:rowOff>
    </xdr:from>
    <xdr:to>
      <xdr:col>2</xdr:col>
      <xdr:colOff>1009649</xdr:colOff>
      <xdr:row>53</xdr:row>
      <xdr:rowOff>573890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7B3ED05-5EFA-458C-A288-2EF297FC1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4994" y="32927925"/>
          <a:ext cx="944655" cy="113586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54</xdr:row>
      <xdr:rowOff>46597</xdr:rowOff>
    </xdr:from>
    <xdr:to>
      <xdr:col>2</xdr:col>
      <xdr:colOff>1038225</xdr:colOff>
      <xdr:row>55</xdr:row>
      <xdr:rowOff>541922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8C222889-02F4-4A67-8B97-8E3EC5CD0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675" y="34165147"/>
          <a:ext cx="971550" cy="11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107017</xdr:colOff>
      <xdr:row>57</xdr:row>
      <xdr:rowOff>114300</xdr:rowOff>
    </xdr:from>
    <xdr:to>
      <xdr:col>2</xdr:col>
      <xdr:colOff>968236</xdr:colOff>
      <xdr:row>57</xdr:row>
      <xdr:rowOff>1114425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9559545D-ADC1-4855-8DE3-C92B6682D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017" y="35680650"/>
          <a:ext cx="861219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79562</xdr:colOff>
      <xdr:row>58</xdr:row>
      <xdr:rowOff>106456</xdr:rowOff>
    </xdr:from>
    <xdr:to>
      <xdr:col>2</xdr:col>
      <xdr:colOff>920003</xdr:colOff>
      <xdr:row>58</xdr:row>
      <xdr:rowOff>1094304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6B105BA0-6584-437D-B5B6-0A6B6C831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562" y="36939631"/>
          <a:ext cx="840441" cy="98784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59</xdr:row>
      <xdr:rowOff>147358</xdr:rowOff>
    </xdr:from>
    <xdr:to>
      <xdr:col>2</xdr:col>
      <xdr:colOff>950259</xdr:colOff>
      <xdr:row>59</xdr:row>
      <xdr:rowOff>1131858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34318F99-48DA-43EE-B2AB-2D2A634A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200" y="38247358"/>
          <a:ext cx="874059" cy="9845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60</xdr:row>
      <xdr:rowOff>57150</xdr:rowOff>
    </xdr:from>
    <xdr:to>
      <xdr:col>2</xdr:col>
      <xdr:colOff>1019175</xdr:colOff>
      <xdr:row>60</xdr:row>
      <xdr:rowOff>1162306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E7752FCD-0E80-41C3-A495-0093B921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39423975"/>
          <a:ext cx="962025" cy="110515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33</xdr:row>
      <xdr:rowOff>125976</xdr:rowOff>
    </xdr:from>
    <xdr:to>
      <xdr:col>2</xdr:col>
      <xdr:colOff>1000125</xdr:colOff>
      <xdr:row>33</xdr:row>
      <xdr:rowOff>1170514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2C366010-421F-19C0-9F0F-25253CC07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14475" y="22500201"/>
          <a:ext cx="904875" cy="1044538"/>
        </a:xfrm>
        <a:prstGeom prst="rect">
          <a:avLst/>
        </a:prstGeom>
      </xdr:spPr>
    </xdr:pic>
    <xdr:clientData/>
  </xdr:twoCellAnchor>
  <xdr:twoCellAnchor editAs="oneCell">
    <xdr:from>
      <xdr:col>2</xdr:col>
      <xdr:colOff>82517</xdr:colOff>
      <xdr:row>30</xdr:row>
      <xdr:rowOff>107546</xdr:rowOff>
    </xdr:from>
    <xdr:to>
      <xdr:col>2</xdr:col>
      <xdr:colOff>1028700</xdr:colOff>
      <xdr:row>30</xdr:row>
      <xdr:rowOff>1190527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11D8D98F-AB97-872B-C939-02D8E31D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01742" y="18681296"/>
          <a:ext cx="946183" cy="1082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211667</xdr:colOff>
      <xdr:row>4</xdr:row>
      <xdr:rowOff>31751</xdr:rowOff>
    </xdr:from>
    <xdr:ext cx="929801" cy="1080000"/>
    <xdr:pic>
      <xdr:nvPicPr>
        <xdr:cNvPr id="2" name="图片 1">
          <a:extLst>
            <a:ext uri="{FF2B5EF4-FFF2-40B4-BE49-F238E27FC236}">
              <a16:creationId xmlns:a16="http://schemas.microsoft.com/office/drawing/2014/main" id="{EBD307CB-1F31-44AB-8EAE-CD0B2347E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67" y="793751"/>
          <a:ext cx="929801" cy="1080000"/>
        </a:xfrm>
        <a:prstGeom prst="rect">
          <a:avLst/>
        </a:prstGeom>
      </xdr:spPr>
    </xdr:pic>
    <xdr:clientData/>
  </xdr:oneCellAnchor>
  <xdr:oneCellAnchor>
    <xdr:from>
      <xdr:col>0</xdr:col>
      <xdr:colOff>370416</xdr:colOff>
      <xdr:row>13</xdr:row>
      <xdr:rowOff>190500</xdr:rowOff>
    </xdr:from>
    <xdr:ext cx="914469" cy="1080000"/>
    <xdr:pic>
      <xdr:nvPicPr>
        <xdr:cNvPr id="3" name="图片 2">
          <a:extLst>
            <a:ext uri="{FF2B5EF4-FFF2-40B4-BE49-F238E27FC236}">
              <a16:creationId xmlns:a16="http://schemas.microsoft.com/office/drawing/2014/main" id="{225F0591-2C48-472E-9255-36E8A20D4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416" y="2667000"/>
          <a:ext cx="914469" cy="1080000"/>
        </a:xfrm>
        <a:prstGeom prst="rect">
          <a:avLst/>
        </a:prstGeom>
      </xdr:spPr>
    </xdr:pic>
    <xdr:clientData/>
  </xdr:oneCellAnchor>
  <xdr:oneCellAnchor>
    <xdr:from>
      <xdr:col>0</xdr:col>
      <xdr:colOff>306916</xdr:colOff>
      <xdr:row>7</xdr:row>
      <xdr:rowOff>169334</xdr:rowOff>
    </xdr:from>
    <xdr:ext cx="930297" cy="1080000"/>
    <xdr:pic>
      <xdr:nvPicPr>
        <xdr:cNvPr id="4" name="图片 3">
          <a:extLst>
            <a:ext uri="{FF2B5EF4-FFF2-40B4-BE49-F238E27FC236}">
              <a16:creationId xmlns:a16="http://schemas.microsoft.com/office/drawing/2014/main" id="{93AF38B2-903A-46C5-ADFA-688E83EE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6916" y="1502834"/>
          <a:ext cx="930297" cy="1080000"/>
        </a:xfrm>
        <a:prstGeom prst="rect">
          <a:avLst/>
        </a:prstGeom>
      </xdr:spPr>
    </xdr:pic>
    <xdr:clientData/>
  </xdr:oneCellAnchor>
  <xdr:oneCellAnchor>
    <xdr:from>
      <xdr:col>0</xdr:col>
      <xdr:colOff>328083</xdr:colOff>
      <xdr:row>16</xdr:row>
      <xdr:rowOff>116415</xdr:rowOff>
    </xdr:from>
    <xdr:ext cx="871540" cy="1080000"/>
    <xdr:pic>
      <xdr:nvPicPr>
        <xdr:cNvPr id="5" name="图片 4">
          <a:extLst>
            <a:ext uri="{FF2B5EF4-FFF2-40B4-BE49-F238E27FC236}">
              <a16:creationId xmlns:a16="http://schemas.microsoft.com/office/drawing/2014/main" id="{AB4BA1E7-78A8-4609-8D33-2FE14862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083" y="3164415"/>
          <a:ext cx="871540" cy="1080000"/>
        </a:xfrm>
        <a:prstGeom prst="rect">
          <a:avLst/>
        </a:prstGeom>
      </xdr:spPr>
    </xdr:pic>
    <xdr:clientData/>
  </xdr:oneCellAnchor>
  <xdr:oneCellAnchor>
    <xdr:from>
      <xdr:col>0</xdr:col>
      <xdr:colOff>317500</xdr:colOff>
      <xdr:row>19</xdr:row>
      <xdr:rowOff>95250</xdr:rowOff>
    </xdr:from>
    <xdr:ext cx="933158" cy="1080000"/>
    <xdr:pic>
      <xdr:nvPicPr>
        <xdr:cNvPr id="6" name="图片 5">
          <a:extLst>
            <a:ext uri="{FF2B5EF4-FFF2-40B4-BE49-F238E27FC236}">
              <a16:creationId xmlns:a16="http://schemas.microsoft.com/office/drawing/2014/main" id="{8846D43D-2C8F-4CB5-9F24-3B4715FC8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7500" y="3714750"/>
          <a:ext cx="933158" cy="1080000"/>
        </a:xfrm>
        <a:prstGeom prst="rect">
          <a:avLst/>
        </a:prstGeom>
      </xdr:spPr>
    </xdr:pic>
    <xdr:clientData/>
  </xdr:oneCellAnchor>
  <xdr:oneCellAnchor>
    <xdr:from>
      <xdr:col>0</xdr:col>
      <xdr:colOff>306916</xdr:colOff>
      <xdr:row>10</xdr:row>
      <xdr:rowOff>127000</xdr:rowOff>
    </xdr:from>
    <xdr:ext cx="929275" cy="1080000"/>
    <xdr:pic>
      <xdr:nvPicPr>
        <xdr:cNvPr id="7" name="图片 6">
          <a:extLst>
            <a:ext uri="{FF2B5EF4-FFF2-40B4-BE49-F238E27FC236}">
              <a16:creationId xmlns:a16="http://schemas.microsoft.com/office/drawing/2014/main" id="{1C98E133-C717-4A99-8CBF-DDD114104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6916" y="2032000"/>
          <a:ext cx="929275" cy="1080000"/>
        </a:xfrm>
        <a:prstGeom prst="rect">
          <a:avLst/>
        </a:prstGeom>
      </xdr:spPr>
    </xdr:pic>
    <xdr:clientData/>
  </xdr:oneCellAnchor>
  <xdr:oneCellAnchor>
    <xdr:from>
      <xdr:col>0</xdr:col>
      <xdr:colOff>126999</xdr:colOff>
      <xdr:row>1</xdr:row>
      <xdr:rowOff>190501</xdr:rowOff>
    </xdr:from>
    <xdr:ext cx="921522" cy="973666"/>
    <xdr:pic>
      <xdr:nvPicPr>
        <xdr:cNvPr id="8" name="图片 7">
          <a:extLst>
            <a:ext uri="{FF2B5EF4-FFF2-40B4-BE49-F238E27FC236}">
              <a16:creationId xmlns:a16="http://schemas.microsoft.com/office/drawing/2014/main" id="{ABEC4E6A-6760-486C-BD6E-C3A1DD24B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6999" y="381001"/>
          <a:ext cx="921522" cy="973666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22</xdr:row>
      <xdr:rowOff>74083</xdr:rowOff>
    </xdr:from>
    <xdr:ext cx="913304" cy="1080000"/>
    <xdr:pic>
      <xdr:nvPicPr>
        <xdr:cNvPr id="9" name="图片 8">
          <a:extLst>
            <a:ext uri="{FF2B5EF4-FFF2-40B4-BE49-F238E27FC236}">
              <a16:creationId xmlns:a16="http://schemas.microsoft.com/office/drawing/2014/main" id="{EAB637CB-5B12-4A69-803D-58F53BF9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6917" y="4265083"/>
          <a:ext cx="913304" cy="1080000"/>
        </a:xfrm>
        <a:prstGeom prst="rect">
          <a:avLst/>
        </a:prstGeom>
      </xdr:spPr>
    </xdr:pic>
    <xdr:clientData/>
  </xdr:oneCellAnchor>
  <xdr:oneCellAnchor>
    <xdr:from>
      <xdr:col>0</xdr:col>
      <xdr:colOff>350574</xdr:colOff>
      <xdr:row>25</xdr:row>
      <xdr:rowOff>56095</xdr:rowOff>
    </xdr:from>
    <xdr:ext cx="771260" cy="944096"/>
    <xdr:pic>
      <xdr:nvPicPr>
        <xdr:cNvPr id="10" name="Picture 8">
          <a:extLst>
            <a:ext uri="{FF2B5EF4-FFF2-40B4-BE49-F238E27FC236}">
              <a16:creationId xmlns:a16="http://schemas.microsoft.com/office/drawing/2014/main" id="{48213A3F-E008-4C23-AE7C-4C06E43D0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0574" y="4818595"/>
          <a:ext cx="771260" cy="944096"/>
        </a:xfrm>
        <a:prstGeom prst="rect">
          <a:avLst/>
        </a:prstGeom>
      </xdr:spPr>
    </xdr:pic>
    <xdr:clientData/>
  </xdr:oneCellAnchor>
  <xdr:oneCellAnchor>
    <xdr:from>
      <xdr:col>0</xdr:col>
      <xdr:colOff>307977</xdr:colOff>
      <xdr:row>27</xdr:row>
      <xdr:rowOff>80199</xdr:rowOff>
    </xdr:from>
    <xdr:ext cx="776862" cy="882884"/>
    <xdr:pic>
      <xdr:nvPicPr>
        <xdr:cNvPr id="11" name="图片 10">
          <a:extLst>
            <a:ext uri="{FF2B5EF4-FFF2-40B4-BE49-F238E27FC236}">
              <a16:creationId xmlns:a16="http://schemas.microsoft.com/office/drawing/2014/main" id="{C2324640-F873-4CFE-B680-28678C73A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7977" y="5223699"/>
          <a:ext cx="776862" cy="882884"/>
        </a:xfrm>
        <a:prstGeom prst="rect">
          <a:avLst/>
        </a:prstGeom>
      </xdr:spPr>
    </xdr:pic>
    <xdr:clientData/>
  </xdr:oneCellAnchor>
  <xdr:oneCellAnchor>
    <xdr:from>
      <xdr:col>0</xdr:col>
      <xdr:colOff>332054</xdr:colOff>
      <xdr:row>28</xdr:row>
      <xdr:rowOff>205053</xdr:rowOff>
    </xdr:from>
    <xdr:ext cx="620448" cy="747449"/>
    <xdr:pic>
      <xdr:nvPicPr>
        <xdr:cNvPr id="12" name="图片 11">
          <a:extLst>
            <a:ext uri="{FF2B5EF4-FFF2-40B4-BE49-F238E27FC236}">
              <a16:creationId xmlns:a16="http://schemas.microsoft.com/office/drawing/2014/main" id="{F2E164F7-B803-4ADD-86E9-8BD59EAA3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2054" y="5520003"/>
          <a:ext cx="620448" cy="7474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158750</xdr:colOff>
      <xdr:row>3</xdr:row>
      <xdr:rowOff>179917</xdr:rowOff>
    </xdr:from>
    <xdr:ext cx="927237" cy="1080000"/>
    <xdr:pic>
      <xdr:nvPicPr>
        <xdr:cNvPr id="2" name="图片 1">
          <a:extLst>
            <a:ext uri="{FF2B5EF4-FFF2-40B4-BE49-F238E27FC236}">
              <a16:creationId xmlns:a16="http://schemas.microsoft.com/office/drawing/2014/main" id="{BBF19C0A-4F59-4E52-8B53-A43FFAFD1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722842"/>
          <a:ext cx="927237" cy="1080000"/>
        </a:xfrm>
        <a:prstGeom prst="rect">
          <a:avLst/>
        </a:prstGeom>
      </xdr:spPr>
    </xdr:pic>
    <xdr:clientData/>
  </xdr:oneCellAnchor>
  <xdr:oneCellAnchor>
    <xdr:from>
      <xdr:col>0</xdr:col>
      <xdr:colOff>148166</xdr:colOff>
      <xdr:row>15</xdr:row>
      <xdr:rowOff>211666</xdr:rowOff>
    </xdr:from>
    <xdr:ext cx="964898" cy="1080000"/>
    <xdr:pic>
      <xdr:nvPicPr>
        <xdr:cNvPr id="3" name="图片 2">
          <a:extLst>
            <a:ext uri="{FF2B5EF4-FFF2-40B4-BE49-F238E27FC236}">
              <a16:creationId xmlns:a16="http://schemas.microsoft.com/office/drawing/2014/main" id="{3A992681-607D-4E2F-B66B-4ABB69543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166" y="2897716"/>
          <a:ext cx="964898" cy="1080000"/>
        </a:xfrm>
        <a:prstGeom prst="rect">
          <a:avLst/>
        </a:prstGeom>
      </xdr:spPr>
    </xdr:pic>
    <xdr:clientData/>
  </xdr:oneCellAnchor>
  <xdr:oneCellAnchor>
    <xdr:from>
      <xdr:col>0</xdr:col>
      <xdr:colOff>842435</xdr:colOff>
      <xdr:row>15</xdr:row>
      <xdr:rowOff>207435</xdr:rowOff>
    </xdr:from>
    <xdr:ext cx="957118" cy="1111252"/>
    <xdr:pic>
      <xdr:nvPicPr>
        <xdr:cNvPr id="4" name="图片 3">
          <a:extLst>
            <a:ext uri="{FF2B5EF4-FFF2-40B4-BE49-F238E27FC236}">
              <a16:creationId xmlns:a16="http://schemas.microsoft.com/office/drawing/2014/main" id="{1777CBC7-783C-472C-87E8-5C2C07B9A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035" y="2893485"/>
          <a:ext cx="957118" cy="1111252"/>
        </a:xfrm>
        <a:prstGeom prst="rect">
          <a:avLst/>
        </a:prstGeom>
      </xdr:spPr>
    </xdr:pic>
    <xdr:clientData/>
  </xdr:oneCellAnchor>
  <xdr:oneCellAnchor>
    <xdr:from>
      <xdr:col>0</xdr:col>
      <xdr:colOff>116416</xdr:colOff>
      <xdr:row>6</xdr:row>
      <xdr:rowOff>52916</xdr:rowOff>
    </xdr:from>
    <xdr:ext cx="969404" cy="1080000"/>
    <xdr:pic>
      <xdr:nvPicPr>
        <xdr:cNvPr id="5" name="图片 4">
          <a:extLst>
            <a:ext uri="{FF2B5EF4-FFF2-40B4-BE49-F238E27FC236}">
              <a16:creationId xmlns:a16="http://schemas.microsoft.com/office/drawing/2014/main" id="{87A6107B-4E9A-44E9-9DC1-271803A5B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416" y="1138766"/>
          <a:ext cx="969404" cy="1080000"/>
        </a:xfrm>
        <a:prstGeom prst="rect">
          <a:avLst/>
        </a:prstGeom>
      </xdr:spPr>
    </xdr:pic>
    <xdr:clientData/>
  </xdr:oneCellAnchor>
  <xdr:oneCellAnchor>
    <xdr:from>
      <xdr:col>0</xdr:col>
      <xdr:colOff>179917</xdr:colOff>
      <xdr:row>9</xdr:row>
      <xdr:rowOff>95251</xdr:rowOff>
    </xdr:from>
    <xdr:ext cx="971885" cy="1080000"/>
    <xdr:pic>
      <xdr:nvPicPr>
        <xdr:cNvPr id="6" name="图片 5">
          <a:extLst>
            <a:ext uri="{FF2B5EF4-FFF2-40B4-BE49-F238E27FC236}">
              <a16:creationId xmlns:a16="http://schemas.microsoft.com/office/drawing/2014/main" id="{216F5832-EAA1-483E-8412-A8D56582B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9917" y="1724026"/>
          <a:ext cx="971885" cy="1080000"/>
        </a:xfrm>
        <a:prstGeom prst="rect">
          <a:avLst/>
        </a:prstGeom>
      </xdr:spPr>
    </xdr:pic>
    <xdr:clientData/>
  </xdr:oneCellAnchor>
  <xdr:oneCellAnchor>
    <xdr:from>
      <xdr:col>0</xdr:col>
      <xdr:colOff>158751</xdr:colOff>
      <xdr:row>18</xdr:row>
      <xdr:rowOff>169331</xdr:rowOff>
    </xdr:from>
    <xdr:ext cx="942524" cy="1080000"/>
    <xdr:pic>
      <xdr:nvPicPr>
        <xdr:cNvPr id="7" name="图片 6">
          <a:extLst>
            <a:ext uri="{FF2B5EF4-FFF2-40B4-BE49-F238E27FC236}">
              <a16:creationId xmlns:a16="http://schemas.microsoft.com/office/drawing/2014/main" id="{EC56FABF-AA5F-4335-B9A0-E5F27628B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751" y="3426881"/>
          <a:ext cx="942524" cy="1080000"/>
        </a:xfrm>
        <a:prstGeom prst="rect">
          <a:avLst/>
        </a:prstGeom>
      </xdr:spPr>
    </xdr:pic>
    <xdr:clientData/>
  </xdr:oneCellAnchor>
  <xdr:oneCellAnchor>
    <xdr:from>
      <xdr:col>0</xdr:col>
      <xdr:colOff>84668</xdr:colOff>
      <xdr:row>21</xdr:row>
      <xdr:rowOff>74084</xdr:rowOff>
    </xdr:from>
    <xdr:ext cx="935922" cy="1080000"/>
    <xdr:pic>
      <xdr:nvPicPr>
        <xdr:cNvPr id="8" name="图片 7">
          <a:extLst>
            <a:ext uri="{FF2B5EF4-FFF2-40B4-BE49-F238E27FC236}">
              <a16:creationId xmlns:a16="http://schemas.microsoft.com/office/drawing/2014/main" id="{44CDAAE6-9237-41E0-ADF8-A45F6AB51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668" y="3874559"/>
          <a:ext cx="935922" cy="1080000"/>
        </a:xfrm>
        <a:prstGeom prst="rect">
          <a:avLst/>
        </a:prstGeom>
      </xdr:spPr>
    </xdr:pic>
    <xdr:clientData/>
  </xdr:oneCellAnchor>
  <xdr:oneCellAnchor>
    <xdr:from>
      <xdr:col>0</xdr:col>
      <xdr:colOff>1005417</xdr:colOff>
      <xdr:row>21</xdr:row>
      <xdr:rowOff>74084</xdr:rowOff>
    </xdr:from>
    <xdr:ext cx="867834" cy="1012474"/>
    <xdr:pic>
      <xdr:nvPicPr>
        <xdr:cNvPr id="9" name="图片 8">
          <a:extLst>
            <a:ext uri="{FF2B5EF4-FFF2-40B4-BE49-F238E27FC236}">
              <a16:creationId xmlns:a16="http://schemas.microsoft.com/office/drawing/2014/main" id="{ECF9318A-046A-40DC-BF80-EEE97C39D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1567" y="3874559"/>
          <a:ext cx="867834" cy="1012474"/>
        </a:xfrm>
        <a:prstGeom prst="rect">
          <a:avLst/>
        </a:prstGeom>
      </xdr:spPr>
    </xdr:pic>
    <xdr:clientData/>
  </xdr:oneCellAnchor>
  <xdr:oneCellAnchor>
    <xdr:from>
      <xdr:col>0</xdr:col>
      <xdr:colOff>158749</xdr:colOff>
      <xdr:row>12</xdr:row>
      <xdr:rowOff>116418</xdr:rowOff>
    </xdr:from>
    <xdr:ext cx="878951" cy="1164165"/>
    <xdr:pic>
      <xdr:nvPicPr>
        <xdr:cNvPr id="10" name="图片 9">
          <a:extLst>
            <a:ext uri="{FF2B5EF4-FFF2-40B4-BE49-F238E27FC236}">
              <a16:creationId xmlns:a16="http://schemas.microsoft.com/office/drawing/2014/main" id="{5870640A-07E7-4425-810E-768436A81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749" y="2288118"/>
          <a:ext cx="878951" cy="1164165"/>
        </a:xfrm>
        <a:prstGeom prst="rect">
          <a:avLst/>
        </a:prstGeom>
      </xdr:spPr>
    </xdr:pic>
    <xdr:clientData/>
  </xdr:oneCellAnchor>
  <xdr:oneCellAnchor>
    <xdr:from>
      <xdr:col>0</xdr:col>
      <xdr:colOff>169333</xdr:colOff>
      <xdr:row>35</xdr:row>
      <xdr:rowOff>74083</xdr:rowOff>
    </xdr:from>
    <xdr:ext cx="964898" cy="1080000"/>
    <xdr:pic>
      <xdr:nvPicPr>
        <xdr:cNvPr id="11" name="图片 10">
          <a:extLst>
            <a:ext uri="{FF2B5EF4-FFF2-40B4-BE49-F238E27FC236}">
              <a16:creationId xmlns:a16="http://schemas.microsoft.com/office/drawing/2014/main" id="{C6A2537C-6471-4A57-BA76-D58B4835D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333" y="6408208"/>
          <a:ext cx="964898" cy="1080000"/>
        </a:xfrm>
        <a:prstGeom prst="rect">
          <a:avLst/>
        </a:prstGeom>
      </xdr:spPr>
    </xdr:pic>
    <xdr:clientData/>
  </xdr:oneCellAnchor>
  <xdr:oneCellAnchor>
    <xdr:from>
      <xdr:col>0</xdr:col>
      <xdr:colOff>1058335</xdr:colOff>
      <xdr:row>35</xdr:row>
      <xdr:rowOff>63501</xdr:rowOff>
    </xdr:from>
    <xdr:ext cx="957118" cy="1111252"/>
    <xdr:pic>
      <xdr:nvPicPr>
        <xdr:cNvPr id="12" name="图片 11">
          <a:extLst>
            <a:ext uri="{FF2B5EF4-FFF2-40B4-BE49-F238E27FC236}">
              <a16:creationId xmlns:a16="http://schemas.microsoft.com/office/drawing/2014/main" id="{72F83628-64FB-4EF0-9C07-468C9AD4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6860" y="6397626"/>
          <a:ext cx="957118" cy="1111252"/>
        </a:xfrm>
        <a:prstGeom prst="rect">
          <a:avLst/>
        </a:prstGeom>
      </xdr:spPr>
    </xdr:pic>
    <xdr:clientData/>
  </xdr:oneCellAnchor>
  <xdr:oneCellAnchor>
    <xdr:from>
      <xdr:col>0</xdr:col>
      <xdr:colOff>84668</xdr:colOff>
      <xdr:row>40</xdr:row>
      <xdr:rowOff>74084</xdr:rowOff>
    </xdr:from>
    <xdr:ext cx="935922" cy="1080000"/>
    <xdr:pic>
      <xdr:nvPicPr>
        <xdr:cNvPr id="13" name="图片 12">
          <a:extLst>
            <a:ext uri="{FF2B5EF4-FFF2-40B4-BE49-F238E27FC236}">
              <a16:creationId xmlns:a16="http://schemas.microsoft.com/office/drawing/2014/main" id="{C77263E2-7699-4AE9-BD73-D9D9032ED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668" y="7313084"/>
          <a:ext cx="935922" cy="1080000"/>
        </a:xfrm>
        <a:prstGeom prst="rect">
          <a:avLst/>
        </a:prstGeom>
      </xdr:spPr>
    </xdr:pic>
    <xdr:clientData/>
  </xdr:oneCellAnchor>
  <xdr:oneCellAnchor>
    <xdr:from>
      <xdr:col>0</xdr:col>
      <xdr:colOff>1005417</xdr:colOff>
      <xdr:row>40</xdr:row>
      <xdr:rowOff>74084</xdr:rowOff>
    </xdr:from>
    <xdr:ext cx="867834" cy="1012474"/>
    <xdr:pic>
      <xdr:nvPicPr>
        <xdr:cNvPr id="14" name="图片 13">
          <a:extLst>
            <a:ext uri="{FF2B5EF4-FFF2-40B4-BE49-F238E27FC236}">
              <a16:creationId xmlns:a16="http://schemas.microsoft.com/office/drawing/2014/main" id="{CCA122C6-B3D7-47B9-85F5-563F5211D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1567" y="7313084"/>
          <a:ext cx="867834" cy="101247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58964</xdr:rowOff>
    </xdr:from>
    <xdr:ext cx="935922" cy="1069417"/>
    <xdr:pic>
      <xdr:nvPicPr>
        <xdr:cNvPr id="15" name="图片 14">
          <a:extLst>
            <a:ext uri="{FF2B5EF4-FFF2-40B4-BE49-F238E27FC236}">
              <a16:creationId xmlns:a16="http://schemas.microsoft.com/office/drawing/2014/main" id="{25D98F46-1C68-41E2-B564-BAFB6D8A8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73389"/>
          <a:ext cx="935922" cy="1069417"/>
        </a:xfrm>
        <a:prstGeom prst="rect">
          <a:avLst/>
        </a:prstGeom>
      </xdr:spPr>
    </xdr:pic>
    <xdr:clientData/>
  </xdr:oneCellAnchor>
  <xdr:oneCellAnchor>
    <xdr:from>
      <xdr:col>0</xdr:col>
      <xdr:colOff>957790</xdr:colOff>
      <xdr:row>49</xdr:row>
      <xdr:rowOff>102052</xdr:rowOff>
    </xdr:from>
    <xdr:ext cx="867834" cy="1001891"/>
    <xdr:pic>
      <xdr:nvPicPr>
        <xdr:cNvPr id="16" name="图片 15">
          <a:extLst>
            <a:ext uri="{FF2B5EF4-FFF2-40B4-BE49-F238E27FC236}">
              <a16:creationId xmlns:a16="http://schemas.microsoft.com/office/drawing/2014/main" id="{D3C42427-BC74-49F7-9EBF-8C4B3F8BE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7790" y="1216477"/>
          <a:ext cx="867834" cy="100189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</xdr:row>
      <xdr:rowOff>58964</xdr:rowOff>
    </xdr:from>
    <xdr:ext cx="935922" cy="1069417"/>
    <xdr:pic>
      <xdr:nvPicPr>
        <xdr:cNvPr id="17" name="图片 16">
          <a:extLst>
            <a:ext uri="{FF2B5EF4-FFF2-40B4-BE49-F238E27FC236}">
              <a16:creationId xmlns:a16="http://schemas.microsoft.com/office/drawing/2014/main" id="{89F665D7-31B2-4EEB-8A7C-1F76F48A2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373539"/>
          <a:ext cx="935922" cy="1069417"/>
        </a:xfrm>
        <a:prstGeom prst="rect">
          <a:avLst/>
        </a:prstGeom>
      </xdr:spPr>
    </xdr:pic>
    <xdr:clientData/>
  </xdr:oneCellAnchor>
  <xdr:oneCellAnchor>
    <xdr:from>
      <xdr:col>0</xdr:col>
      <xdr:colOff>957790</xdr:colOff>
      <xdr:row>52</xdr:row>
      <xdr:rowOff>102052</xdr:rowOff>
    </xdr:from>
    <xdr:ext cx="867834" cy="1001891"/>
    <xdr:pic>
      <xdr:nvPicPr>
        <xdr:cNvPr id="18" name="图片 17">
          <a:extLst>
            <a:ext uri="{FF2B5EF4-FFF2-40B4-BE49-F238E27FC236}">
              <a16:creationId xmlns:a16="http://schemas.microsoft.com/office/drawing/2014/main" id="{A932696E-BCAE-4CE3-8B67-98ECBDA7C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7790" y="2416627"/>
          <a:ext cx="867834" cy="100189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240033/AppData/Local/Microsoft/Windows/INetCache/Content.Outlook/QCHKLNG7/Ross%20July%20Emb%20Quilt%20Quote-3.9.2026.xlsx" TargetMode="External"/><Relationship Id="rId1" Type="http://schemas.openxmlformats.org/officeDocument/2006/relationships/externalLinkPath" Target="/Users/240033/AppData/Local/Microsoft/Windows/INetCache/Content.Outlook/QCHKLNG7/Ross%20July%20Emb%20Quilt%20Quote-3.9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"/>
      <sheetName val="Miya Quote3.3"/>
    </sheetNames>
    <sheetDataSet>
      <sheetData sheetId="0" refreshError="1"/>
      <sheetData sheetId="1">
        <row r="14">
          <cell r="G14">
            <v>6.68</v>
          </cell>
        </row>
        <row r="15">
          <cell r="G15">
            <v>8.86</v>
          </cell>
        </row>
        <row r="16">
          <cell r="G16">
            <v>10.050000000000001</v>
          </cell>
        </row>
        <row r="17">
          <cell r="G17">
            <v>6.77</v>
          </cell>
        </row>
        <row r="18">
          <cell r="G18">
            <v>8.9700000000000006</v>
          </cell>
        </row>
        <row r="19">
          <cell r="G19">
            <v>10.19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19"/>
  <sheetViews>
    <sheetView workbookViewId="0">
      <selection activeCell="H26" sqref="H26"/>
    </sheetView>
  </sheetViews>
  <sheetFormatPr defaultRowHeight="15" x14ac:dyDescent="0.25"/>
  <cols>
    <col min="1" max="1" width="18.7109375" customWidth="1"/>
    <col min="2" max="2" width="16.71093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 x14ac:dyDescent="0.3">
      <c r="A2" s="5" t="s">
        <v>831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 x14ac:dyDescent="0.25">
      <c r="A3" s="66" t="s">
        <v>20</v>
      </c>
      <c r="B3" s="49" t="s">
        <v>770</v>
      </c>
      <c r="C3" s="50" t="s">
        <v>23</v>
      </c>
      <c r="D3" s="116" t="str">
        <f>_xlfn.TEXTJOIN(" ",TRUE,B5,D5,D6,B6,D4,D7)</f>
        <v>Ross 2026 July POE QUILT</v>
      </c>
      <c r="E3" s="60" t="s">
        <v>24</v>
      </c>
      <c r="F3" s="51" t="s">
        <v>37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 x14ac:dyDescent="0.25">
      <c r="A4" s="67" t="s">
        <v>19</v>
      </c>
      <c r="B4" s="49" t="s">
        <v>132</v>
      </c>
      <c r="C4" s="59" t="s">
        <v>34</v>
      </c>
      <c r="D4" s="49" t="s">
        <v>862</v>
      </c>
      <c r="E4" s="60" t="s">
        <v>35</v>
      </c>
      <c r="F4" s="51" t="s">
        <v>563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 x14ac:dyDescent="0.25">
      <c r="A5" s="68" t="s">
        <v>42</v>
      </c>
      <c r="B5" s="12" t="s">
        <v>210</v>
      </c>
      <c r="C5" s="18" t="s">
        <v>43</v>
      </c>
      <c r="D5" s="12">
        <v>2026</v>
      </c>
      <c r="E5" s="44" t="s">
        <v>44</v>
      </c>
      <c r="F5" s="13" t="s">
        <v>861</v>
      </c>
      <c r="G5" s="44" t="s">
        <v>45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 x14ac:dyDescent="0.25">
      <c r="A6" s="68" t="s">
        <v>4</v>
      </c>
      <c r="B6" s="12"/>
      <c r="C6" s="18" t="s">
        <v>46</v>
      </c>
      <c r="D6" s="12"/>
      <c r="E6" s="44" t="s">
        <v>47</v>
      </c>
      <c r="F6" s="71" t="s">
        <v>154</v>
      </c>
      <c r="G6" s="44" t="s">
        <v>48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 x14ac:dyDescent="0.25">
      <c r="A7" s="43" t="s">
        <v>21</v>
      </c>
      <c r="B7" s="12"/>
      <c r="C7" s="31" t="s">
        <v>52</v>
      </c>
      <c r="D7" s="13" t="s">
        <v>653</v>
      </c>
      <c r="E7" s="69" t="s">
        <v>53</v>
      </c>
      <c r="F7" s="13" t="s">
        <v>575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 x14ac:dyDescent="0.25">
      <c r="A8" s="63" t="s">
        <v>63</v>
      </c>
      <c r="B8" s="64"/>
      <c r="C8" s="65" t="s">
        <v>64</v>
      </c>
      <c r="D8" s="64" t="s">
        <v>65</v>
      </c>
      <c r="E8" s="43" t="s">
        <v>722</v>
      </c>
      <c r="F8" s="12" t="s">
        <v>747</v>
      </c>
      <c r="G8" s="74" t="s">
        <v>81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 x14ac:dyDescent="0.25">
      <c r="A9" s="43" t="s">
        <v>725</v>
      </c>
      <c r="B9" s="38"/>
      <c r="C9" s="43" t="s">
        <v>66</v>
      </c>
      <c r="D9" s="37" t="s">
        <v>674</v>
      </c>
      <c r="E9" s="43" t="s">
        <v>723</v>
      </c>
      <c r="F9" s="38" t="s">
        <v>732</v>
      </c>
    </row>
    <row r="10" spans="1:224" x14ac:dyDescent="0.25">
      <c r="C10" s="43" t="s">
        <v>67</v>
      </c>
      <c r="D10" s="12" t="s">
        <v>863</v>
      </c>
      <c r="E10" s="43" t="s">
        <v>724</v>
      </c>
      <c r="F10" s="38" t="s">
        <v>754</v>
      </c>
    </row>
    <row r="11" spans="1:224" x14ac:dyDescent="0.25">
      <c r="C11" s="43" t="s">
        <v>68</v>
      </c>
      <c r="D11" s="38"/>
    </row>
    <row r="13" spans="1:224" x14ac:dyDescent="0.25">
      <c r="D13" s="48"/>
    </row>
    <row r="14" spans="1:224" x14ac:dyDescent="0.25">
      <c r="A14" t="s">
        <v>725</v>
      </c>
      <c r="D14" s="48"/>
    </row>
    <row r="15" spans="1:224" x14ac:dyDescent="0.25">
      <c r="A15" s="4" t="s">
        <v>852</v>
      </c>
    </row>
    <row r="16" spans="1:224" x14ac:dyDescent="0.25">
      <c r="A16" s="4" t="s">
        <v>853</v>
      </c>
    </row>
    <row r="17" spans="1:1" x14ac:dyDescent="0.25">
      <c r="A17" t="s">
        <v>854</v>
      </c>
    </row>
    <row r="18" spans="1:1" x14ac:dyDescent="0.25">
      <c r="A18" s="4" t="s">
        <v>855</v>
      </c>
    </row>
    <row r="19" spans="1:1" x14ac:dyDescent="0.25">
      <c r="A19" s="4" t="s">
        <v>856</v>
      </c>
    </row>
  </sheetData>
  <protectedRanges>
    <protectedRange password="F78C" sqref="HB4:HC8 HH4:HH8 HD6:HG8 GT6:GZ8" name="区域1_1"/>
  </protectedRanges>
  <phoneticPr fontId="27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D11</xm:sqref>
        </x14:dataValidation>
        <x14:dataValidation type="list" allowBlank="1" showInputMessage="1" showErrorMessage="1" xr:uid="{00000000-0002-0000-0000-000003000000}">
          <x14:formula1>
            <xm:f>ValueSelect!$F$2:$F$21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Data!$G$2:$G$8</xm:f>
          </x14:formula1>
          <xm:sqref>F4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H5</xm:sqref>
        </x14:dataValidation>
        <x14:dataValidation type="list" allowBlank="1" showInputMessage="1" showErrorMessage="1" xr:uid="{00000000-0002-0000-0000-000008000000}">
          <x14:formula1>
            <xm:f>Data!$R$2:$R$3</xm:f>
          </x14:formula1>
          <xm:sqref>H6</xm:sqref>
        </x14:dataValidation>
        <x14:dataValidation type="list" allowBlank="1" showInputMessage="1" showErrorMessage="1" xr:uid="{00000000-0002-0000-0000-000009000000}">
          <x14:formula1>
            <xm:f>Data!$V$2:$V$3</xm:f>
          </x14:formula1>
          <xm:sqref>H8</xm:sqref>
        </x14:dataValidation>
        <x14:dataValidation type="list" allowBlank="1" showInputMessage="1" showErrorMessage="1" xr:uid="{00000000-0002-0000-0000-00000A000000}">
          <x14:formula1>
            <xm:f>Data!$I$2:$I$5</xm:f>
          </x14:formula1>
          <xm:sqref>F6</xm:sqref>
        </x14:dataValidation>
        <x14:dataValidation type="list" allowBlank="1" showInputMessage="1" showErrorMessage="1" xr:uid="{00000000-0002-0000-0000-00000B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C000000}">
          <x14:formula1>
            <xm:f>ValueSelect!$H$2:$H$18</xm:f>
          </x14:formula1>
          <xm:sqref>F7</xm:sqref>
        </x14:dataValidation>
        <x14:dataValidation type="list" allowBlank="1" showInputMessage="1" showErrorMessage="1" xr:uid="{00000000-0002-0000-0000-00000D000000}">
          <x14:formula1>
            <xm:f>ValueSelect!$K$2:$K$69</xm:f>
          </x14:formula1>
          <xm:sqref>H7</xm:sqref>
        </x14:dataValidation>
        <x14:dataValidation type="list" allowBlank="1" showInputMessage="1" showErrorMessage="1" xr:uid="{00000000-0002-0000-0000-00000E000000}">
          <x14:formula1>
            <xm:f>Data!$O$2:$O$6</xm:f>
          </x14:formula1>
          <xm:sqref>H3</xm:sqref>
        </x14:dataValidation>
        <x14:dataValidation type="list" allowBlank="1" showInputMessage="1" showErrorMessage="1" xr:uid="{00000000-0002-0000-0000-00000F000000}">
          <x14:formula1>
            <xm:f>ValueSelect!$E$2:$E$29</xm:f>
          </x14:formula1>
          <xm:sqref>B7</xm:sqref>
        </x14:dataValidation>
        <x14:dataValidation type="list" allowBlank="1" showInputMessage="1" showErrorMessage="1" xr:uid="{00000000-0002-0000-0000-000010000000}">
          <x14:formula1>
            <xm:f>Data!$N$2:$N$9</xm:f>
          </x14:formula1>
          <xm:sqref>F10</xm:sqref>
        </x14:dataValidation>
        <x14:dataValidation type="list" allowBlank="1" showInputMessage="1" showErrorMessage="1" xr:uid="{00000000-0002-0000-0000-000011000000}">
          <x14:formula1>
            <xm:f>Data!$J$2:$J$4</xm:f>
          </x14:formula1>
          <xm:sqref>B8</xm:sqref>
        </x14:dataValidation>
        <x14:dataValidation type="list" allowBlank="1" showInputMessage="1" showErrorMessage="1" xr:uid="{00000000-0002-0000-0000-000012000000}">
          <x14:formula1>
            <xm:f>ValueSelect!$I$2:$I$12</xm:f>
          </x14:formula1>
          <xm:sqref>F8</xm:sqref>
        </x14:dataValidation>
        <x14:dataValidation type="list" allowBlank="1" showInputMessage="1" showErrorMessage="1" xr:uid="{00000000-0002-0000-0000-000013000000}">
          <x14:formula1>
            <xm:f>ValueSelect!$J$2:$J$16</xm:f>
          </x14:formula1>
          <xm:sqref>F9</xm:sqref>
        </x14:dataValidation>
        <x14:dataValidation type="list" allowBlank="1" showInputMessage="1" showErrorMessage="1" xr:uid="{00000000-0002-0000-0000-000014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15000000}">
          <x14:formula1>
            <xm:f>ValueSelect!$C$2:$C$78</xm:f>
          </x14:formula1>
          <xm:sqref>B5</xm:sqref>
        </x14:dataValidation>
        <x14:dataValidation type="list" allowBlank="1" showInputMessage="1" showErrorMessage="1" xr:uid="{00000000-0002-0000-0000-000016000000}">
          <x14:formula1>
            <xm:f>ValueSelect!$B$2:$B$78</xm:f>
          </x14:formula1>
          <xm:sqref>B4</xm:sqref>
        </x14:dataValidation>
        <x14:dataValidation type="list" allowBlank="1" showInputMessage="1" showErrorMessage="1" xr:uid="{00000000-0002-0000-0000-000017000000}">
          <x14:formula1>
            <xm:f>Data!$A$2:$A$3</xm:f>
          </x14:formula1>
          <xm:sqref>B3</xm:sqref>
        </x14:dataValidation>
        <x14:dataValidation type="list" allowBlank="1" showInputMessage="1" showErrorMessage="1" xr:uid="{00000000-0002-0000-0000-000018000000}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62"/>
  <sheetViews>
    <sheetView tabSelected="1" topLeftCell="C1" workbookViewId="0">
      <selection activeCell="BI6" sqref="BI6"/>
    </sheetView>
  </sheetViews>
  <sheetFormatPr defaultColWidth="9.140625" defaultRowHeight="15" x14ac:dyDescent="0.25"/>
  <cols>
    <col min="1" max="1" width="11.140625" style="73" hidden="1" customWidth="1"/>
    <col min="2" max="2" width="10.140625" style="75" hidden="1" customWidth="1"/>
    <col min="3" max="3" width="17.140625" style="73" customWidth="1"/>
    <col min="4" max="4" width="12.85546875" style="73" hidden="1" customWidth="1"/>
    <col min="5" max="5" width="16.5703125" style="73" hidden="1" customWidth="1"/>
    <col min="6" max="6" width="8.7109375" style="73" hidden="1" customWidth="1"/>
    <col min="7" max="7" width="11.28515625" style="73" hidden="1" customWidth="1"/>
    <col min="8" max="8" width="12.42578125" style="73" customWidth="1"/>
    <col min="9" max="10" width="16.28515625" style="73" hidden="1" customWidth="1"/>
    <col min="11" max="11" width="21.140625" style="73" hidden="1" customWidth="1"/>
    <col min="12" max="12" width="16.28515625" style="129" hidden="1" customWidth="1"/>
    <col min="13" max="13" width="16.28515625" style="73" customWidth="1"/>
    <col min="14" max="14" width="13.42578125" style="73" customWidth="1"/>
    <col min="15" max="15" width="9.5703125" style="73" hidden="1" customWidth="1"/>
    <col min="16" max="17" width="13.7109375" style="73" customWidth="1"/>
    <col min="18" max="18" width="5.5703125" style="73" hidden="1" customWidth="1"/>
    <col min="19" max="19" width="9.7109375" style="78" hidden="1" customWidth="1"/>
    <col min="20" max="20" width="8" style="79" hidden="1" customWidth="1"/>
    <col min="21" max="21" width="12" style="80" hidden="1" customWidth="1"/>
    <col min="22" max="22" width="8.5703125" style="80" hidden="1" customWidth="1"/>
    <col min="23" max="23" width="8.140625" style="80" hidden="1" customWidth="1"/>
    <col min="24" max="24" width="9.42578125" style="73" hidden="1" customWidth="1"/>
    <col min="25" max="25" width="8.140625" style="122" hidden="1" customWidth="1"/>
    <col min="26" max="26" width="8.7109375" style="122" hidden="1" customWidth="1"/>
    <col min="27" max="27" width="7.140625" style="122" hidden="1" customWidth="1"/>
    <col min="28" max="28" width="9" style="79" hidden="1" customWidth="1"/>
    <col min="29" max="29" width="6.28515625" style="81" hidden="1" customWidth="1"/>
    <col min="30" max="30" width="10" style="126" hidden="1" customWidth="1"/>
    <col min="31" max="31" width="9.85546875" style="81" hidden="1" customWidth="1"/>
    <col min="32" max="32" width="7.85546875" style="73" hidden="1" customWidth="1"/>
    <col min="33" max="33" width="8.85546875" style="80" hidden="1" customWidth="1"/>
    <col min="34" max="34" width="7.85546875" style="73" hidden="1" customWidth="1"/>
    <col min="35" max="35" width="8.42578125" style="82" hidden="1" customWidth="1"/>
    <col min="36" max="36" width="9" style="80" hidden="1" customWidth="1"/>
    <col min="37" max="37" width="8.42578125" style="80" hidden="1" customWidth="1"/>
    <col min="38" max="38" width="7.85546875" style="82" hidden="1" customWidth="1"/>
    <col min="39" max="39" width="5.85546875" style="80" hidden="1" customWidth="1"/>
    <col min="40" max="40" width="8.140625" style="82" hidden="1" customWidth="1"/>
    <col min="41" max="41" width="9.28515625" style="80" hidden="1" customWidth="1"/>
    <col min="42" max="42" width="11.5703125" style="82" hidden="1" customWidth="1"/>
    <col min="43" max="43" width="10.85546875" style="80" hidden="1" customWidth="1"/>
    <col min="44" max="44" width="9.5703125" style="73" hidden="1" customWidth="1"/>
    <col min="45" max="45" width="9.5703125" style="82" hidden="1" customWidth="1"/>
    <col min="46" max="46" width="10" style="80" hidden="1" customWidth="1"/>
    <col min="47" max="47" width="9.5703125" style="80" hidden="1" customWidth="1"/>
    <col min="48" max="48" width="11.85546875" style="80" hidden="1" customWidth="1"/>
    <col min="49" max="49" width="9.85546875" style="82" customWidth="1"/>
    <col min="50" max="50" width="7.85546875" style="80" hidden="1" customWidth="1"/>
    <col min="51" max="51" width="9.5703125" style="80" customWidth="1"/>
    <col min="52" max="52" width="7.7109375" style="80" hidden="1" customWidth="1"/>
    <col min="53" max="54" width="12.140625" style="82" hidden="1" customWidth="1"/>
    <col min="55" max="55" width="12.140625" style="80" customWidth="1"/>
    <col min="56" max="56" width="13" style="73" hidden="1" customWidth="1"/>
    <col min="57" max="57" width="15.5703125" style="73" hidden="1" customWidth="1"/>
    <col min="58" max="58" width="9.140625" style="73"/>
    <col min="59" max="59" width="15" style="80" customWidth="1"/>
    <col min="60" max="60" width="11.42578125" style="80" customWidth="1"/>
    <col min="61" max="61" width="13.28515625" style="73" bestFit="1" customWidth="1"/>
    <col min="62" max="62" width="9.140625" style="73"/>
    <col min="63" max="63" width="9.42578125" style="73" bestFit="1" customWidth="1"/>
    <col min="64" max="65" width="10.42578125" style="73" bestFit="1" customWidth="1"/>
    <col min="66" max="16384" width="9.140625" style="73"/>
  </cols>
  <sheetData>
    <row r="1" spans="1:61" x14ac:dyDescent="0.25">
      <c r="E1" s="113" t="s">
        <v>774</v>
      </c>
      <c r="F1" s="113"/>
      <c r="G1" s="76"/>
      <c r="H1" s="77"/>
      <c r="J1" s="121" t="s">
        <v>851</v>
      </c>
      <c r="V1" s="114" t="s">
        <v>775</v>
      </c>
      <c r="X1" s="77"/>
      <c r="AR1" s="77" t="s">
        <v>829</v>
      </c>
      <c r="AW1" s="80"/>
      <c r="AX1" s="82"/>
      <c r="AY1" s="180" t="s">
        <v>958</v>
      </c>
      <c r="AZ1" s="73"/>
      <c r="BA1" s="73"/>
      <c r="BB1" s="73"/>
      <c r="BC1" s="73"/>
      <c r="BD1" s="80"/>
      <c r="BE1" s="80"/>
      <c r="BG1" s="73"/>
      <c r="BH1" s="73"/>
    </row>
    <row r="2" spans="1:61" x14ac:dyDescent="0.25">
      <c r="G2" s="117" t="s">
        <v>846</v>
      </c>
      <c r="H2" s="117"/>
      <c r="I2" s="117" t="s">
        <v>846</v>
      </c>
      <c r="J2" s="117" t="s">
        <v>846</v>
      </c>
      <c r="K2" s="117" t="s">
        <v>846</v>
      </c>
      <c r="L2" s="117" t="s">
        <v>846</v>
      </c>
      <c r="M2" s="117" t="s">
        <v>846</v>
      </c>
      <c r="N2" s="117" t="s">
        <v>846</v>
      </c>
      <c r="R2" s="117" t="s">
        <v>846</v>
      </c>
      <c r="S2" s="248" t="s">
        <v>776</v>
      </c>
      <c r="T2" s="248"/>
      <c r="U2" s="248"/>
      <c r="V2" s="248"/>
      <c r="W2" s="248"/>
      <c r="X2" s="249" t="s">
        <v>777</v>
      </c>
      <c r="Y2" s="249"/>
      <c r="Z2" s="249"/>
      <c r="AA2" s="249"/>
      <c r="AB2" s="249"/>
      <c r="AC2" s="249"/>
      <c r="AD2" s="249"/>
      <c r="AE2" s="249"/>
      <c r="AF2" s="249"/>
      <c r="AG2" s="250"/>
      <c r="AH2" s="251" t="s">
        <v>778</v>
      </c>
      <c r="AI2" s="251"/>
      <c r="AJ2" s="251"/>
      <c r="AL2" s="252" t="s">
        <v>779</v>
      </c>
      <c r="AM2" s="253"/>
      <c r="AN2" s="253"/>
      <c r="AO2" s="253"/>
      <c r="AP2" s="253"/>
      <c r="AQ2" s="253"/>
      <c r="AR2" s="253"/>
      <c r="AS2" s="253"/>
      <c r="AT2" s="253"/>
      <c r="AU2" s="254"/>
      <c r="AV2" s="255" t="s">
        <v>780</v>
      </c>
      <c r="AW2" s="256"/>
      <c r="AX2" s="256"/>
      <c r="AY2" s="256"/>
      <c r="AZ2" s="256"/>
      <c r="BA2" s="257"/>
      <c r="BB2" s="125"/>
      <c r="BC2" s="83"/>
      <c r="BD2" s="84"/>
      <c r="BE2" s="84"/>
      <c r="BG2" s="73"/>
      <c r="BH2" s="73"/>
    </row>
    <row r="3" spans="1:61" ht="68.099999999999994" customHeight="1" x14ac:dyDescent="0.25">
      <c r="A3" s="115" t="s">
        <v>830</v>
      </c>
      <c r="B3" s="85" t="s">
        <v>781</v>
      </c>
      <c r="C3" s="85" t="s">
        <v>782</v>
      </c>
      <c r="D3" s="119" t="s">
        <v>783</v>
      </c>
      <c r="E3" s="120" t="s">
        <v>4</v>
      </c>
      <c r="F3" s="120" t="s">
        <v>21</v>
      </c>
      <c r="G3" s="87" t="s">
        <v>828</v>
      </c>
      <c r="H3" s="119" t="s">
        <v>784</v>
      </c>
      <c r="I3" s="86" t="s">
        <v>785</v>
      </c>
      <c r="J3" s="118" t="s">
        <v>847</v>
      </c>
      <c r="K3" s="86" t="s">
        <v>786</v>
      </c>
      <c r="L3" s="118" t="s">
        <v>860</v>
      </c>
      <c r="M3" s="86" t="s">
        <v>787</v>
      </c>
      <c r="N3" s="86" t="s">
        <v>788</v>
      </c>
      <c r="O3" s="119" t="s">
        <v>789</v>
      </c>
      <c r="P3" s="119" t="s">
        <v>790</v>
      </c>
      <c r="Q3" s="119" t="s">
        <v>791</v>
      </c>
      <c r="R3" s="118" t="s">
        <v>848</v>
      </c>
      <c r="S3" s="88" t="s">
        <v>792</v>
      </c>
      <c r="T3" s="89" t="s">
        <v>793</v>
      </c>
      <c r="U3" s="90" t="s">
        <v>794</v>
      </c>
      <c r="V3" s="91" t="s">
        <v>795</v>
      </c>
      <c r="W3" s="92" t="s">
        <v>796</v>
      </c>
      <c r="X3" s="93" t="s">
        <v>5</v>
      </c>
      <c r="Y3" s="123" t="s">
        <v>797</v>
      </c>
      <c r="Z3" s="123" t="s">
        <v>798</v>
      </c>
      <c r="AA3" s="123" t="s">
        <v>799</v>
      </c>
      <c r="AB3" s="94" t="s">
        <v>800</v>
      </c>
      <c r="AC3" s="95" t="s">
        <v>801</v>
      </c>
      <c r="AD3" s="127" t="s">
        <v>802</v>
      </c>
      <c r="AE3" s="96" t="s">
        <v>803</v>
      </c>
      <c r="AF3" s="85" t="s">
        <v>804</v>
      </c>
      <c r="AG3" s="97" t="s">
        <v>805</v>
      </c>
      <c r="AH3" s="85" t="s">
        <v>806</v>
      </c>
      <c r="AI3" s="98" t="s">
        <v>807</v>
      </c>
      <c r="AJ3" s="99" t="s">
        <v>808</v>
      </c>
      <c r="AK3" s="97" t="s">
        <v>809</v>
      </c>
      <c r="AL3" s="98" t="s">
        <v>810</v>
      </c>
      <c r="AM3" s="97" t="s">
        <v>811</v>
      </c>
      <c r="AN3" s="98" t="s">
        <v>812</v>
      </c>
      <c r="AO3" s="97" t="s">
        <v>813</v>
      </c>
      <c r="AP3" s="98" t="s">
        <v>814</v>
      </c>
      <c r="AQ3" s="97" t="s">
        <v>815</v>
      </c>
      <c r="AR3" s="93" t="s">
        <v>816</v>
      </c>
      <c r="AS3" s="98" t="s">
        <v>817</v>
      </c>
      <c r="AT3" s="97" t="s">
        <v>818</v>
      </c>
      <c r="AU3" s="97" t="s">
        <v>819</v>
      </c>
      <c r="AV3" s="100" t="s">
        <v>820</v>
      </c>
      <c r="AW3" s="178" t="s">
        <v>821</v>
      </c>
      <c r="AX3" s="100" t="s">
        <v>822</v>
      </c>
      <c r="AY3" s="176" t="s">
        <v>823</v>
      </c>
      <c r="AZ3" s="101" t="s">
        <v>824</v>
      </c>
      <c r="BA3" s="101" t="s">
        <v>859</v>
      </c>
      <c r="BB3" s="100" t="s">
        <v>858</v>
      </c>
      <c r="BC3" s="86" t="s">
        <v>825</v>
      </c>
      <c r="BD3" s="102" t="s">
        <v>826</v>
      </c>
      <c r="BE3" s="102" t="s">
        <v>827</v>
      </c>
      <c r="BG3" s="73"/>
      <c r="BH3" s="73"/>
    </row>
    <row r="4" spans="1:61" ht="50.1" customHeight="1" x14ac:dyDescent="0.25">
      <c r="A4" s="1"/>
      <c r="B4" s="103">
        <v>1</v>
      </c>
      <c r="C4" s="245"/>
      <c r="D4" s="214" t="s">
        <v>1024</v>
      </c>
      <c r="E4" s="1" t="s">
        <v>492</v>
      </c>
      <c r="F4" s="1"/>
      <c r="G4" s="1" t="s">
        <v>653</v>
      </c>
      <c r="H4" s="149" t="s">
        <v>914</v>
      </c>
      <c r="I4" s="149" t="s">
        <v>954</v>
      </c>
      <c r="J4" s="149" t="s">
        <v>953</v>
      </c>
      <c r="K4" s="149" t="s">
        <v>924</v>
      </c>
      <c r="L4" s="130" t="s">
        <v>955</v>
      </c>
      <c r="M4" s="1" t="s">
        <v>932</v>
      </c>
      <c r="N4" s="149" t="s">
        <v>942</v>
      </c>
      <c r="O4" s="1"/>
      <c r="P4" s="1" t="s">
        <v>1033</v>
      </c>
      <c r="Q4" s="1" t="s">
        <v>1034</v>
      </c>
      <c r="R4" s="1" t="s">
        <v>834</v>
      </c>
      <c r="S4" s="104">
        <f>'Miya-printed cost'!G3</f>
        <v>65.7</v>
      </c>
      <c r="T4" s="105">
        <v>7.8</v>
      </c>
      <c r="U4" s="106">
        <f>IF(ISERROR(S4/T4),"",S4/T4)</f>
        <v>8.42</v>
      </c>
      <c r="V4" s="107">
        <v>8.42</v>
      </c>
      <c r="W4" s="84"/>
      <c r="X4" s="1" t="s">
        <v>179</v>
      </c>
      <c r="Y4" s="124">
        <v>44</v>
      </c>
      <c r="Z4" s="124">
        <v>41</v>
      </c>
      <c r="AA4" s="124">
        <v>25</v>
      </c>
      <c r="AB4" s="105">
        <v>5</v>
      </c>
      <c r="AC4" s="108">
        <v>2</v>
      </c>
      <c r="AD4" s="128">
        <f>IF(Y4="","",Y4*Z4*AA4/1000000)</f>
        <v>4.4999999999999998E-2</v>
      </c>
      <c r="AE4" s="109">
        <f>IF(AC4="","",65/AD4*AC4)</f>
        <v>2889</v>
      </c>
      <c r="AF4" s="1">
        <v>2250</v>
      </c>
      <c r="AG4" s="110">
        <f>IF(ISERROR(AF4/AE4),"",AF4/AE4)</f>
        <v>0.78</v>
      </c>
      <c r="AH4" s="149" t="s">
        <v>956</v>
      </c>
      <c r="AI4" s="111">
        <v>0.32800000000000001</v>
      </c>
      <c r="AJ4" s="110">
        <f>IF(ISERROR(V4*AI4),"",V4*AI4)</f>
        <v>2.76</v>
      </c>
      <c r="AK4" s="110">
        <f t="shared" ref="AK4:AK51" si="0">IF(ISERROR(V4+AG4+AJ4),"",V4+AG4+AJ4)</f>
        <v>11.96</v>
      </c>
      <c r="AL4" s="111">
        <v>0</v>
      </c>
      <c r="AM4" s="110">
        <f t="shared" ref="AM4:AM51" si="1">IF(ISERROR(AY4*AL4),"",AY4*AL4)</f>
        <v>0</v>
      </c>
      <c r="AN4" s="111">
        <v>0</v>
      </c>
      <c r="AO4" s="110">
        <f t="shared" ref="AO4:AO51" si="2">IF(ISERROR(AY4*AN4),"",AY4*AN4)</f>
        <v>0</v>
      </c>
      <c r="AP4" s="82">
        <v>0</v>
      </c>
      <c r="AQ4" s="110">
        <f>IF(ISERROR(AY4*AP5),"",AY4*AP5)</f>
        <v>0</v>
      </c>
      <c r="AR4" s="1">
        <v>0</v>
      </c>
      <c r="AS4" s="111">
        <v>0</v>
      </c>
      <c r="AT4" s="110">
        <f t="shared" ref="AT4:AT51" si="3">IF(ISERROR(AY4*AS4),"",AY4*AS4)</f>
        <v>0</v>
      </c>
      <c r="AU4" s="110">
        <f>IF(ISERROR(AM4+AO4+AQ4+AT4),"",AM4+AO4+AQ4+AT4)</f>
        <v>0</v>
      </c>
      <c r="AV4" s="110">
        <f t="shared" ref="AV4:AV51" si="4">IF(ISERROR(AK4+AU4),"",AK4+AU4)</f>
        <v>11.96</v>
      </c>
      <c r="AW4" s="179">
        <f>IF(ISERROR((AY4-AV4)/AY4),"",(AY4-AV4)/AY4)</f>
        <v>0.16189999999999999</v>
      </c>
      <c r="AX4" s="110">
        <f>IF(BA4="","",AZ4*(1-BA4))</f>
        <v>14.27</v>
      </c>
      <c r="AY4" s="177">
        <v>14.27</v>
      </c>
      <c r="AZ4" s="84">
        <v>29.99</v>
      </c>
      <c r="BA4" s="111">
        <f>(AZ4-AY4)/AZ4</f>
        <v>0.5242</v>
      </c>
      <c r="BB4" s="112">
        <f>IF(ISERROR((AZ4-AY4)/AZ4),"",(AZ4-AY4)/AZ4)</f>
        <v>0.5242</v>
      </c>
      <c r="BC4" s="182">
        <v>700</v>
      </c>
      <c r="BD4" s="110">
        <f>IF(ISERROR(AV4*BC4),"",AV4*BC4)</f>
        <v>8372</v>
      </c>
      <c r="BE4" s="110">
        <f>IF(ISERROR(AY4*BC4),"",AY4*BC4)</f>
        <v>9989</v>
      </c>
      <c r="BF4" s="215" t="s">
        <v>1118</v>
      </c>
      <c r="BG4" s="216" t="s">
        <v>1145</v>
      </c>
      <c r="BH4" s="215" t="s">
        <v>1119</v>
      </c>
      <c r="BI4" s="217">
        <v>11684000</v>
      </c>
    </row>
    <row r="5" spans="1:61" ht="50.1" customHeight="1" x14ac:dyDescent="0.25">
      <c r="A5" s="1"/>
      <c r="B5" s="103">
        <v>2</v>
      </c>
      <c r="C5" s="247"/>
      <c r="D5" s="214" t="s">
        <v>1024</v>
      </c>
      <c r="E5" s="1" t="s">
        <v>492</v>
      </c>
      <c r="F5" s="1"/>
      <c r="G5" s="1" t="s">
        <v>653</v>
      </c>
      <c r="H5" s="149" t="s">
        <v>914</v>
      </c>
      <c r="I5" s="149" t="s">
        <v>954</v>
      </c>
      <c r="J5" s="149" t="s">
        <v>953</v>
      </c>
      <c r="K5" s="149" t="s">
        <v>924</v>
      </c>
      <c r="L5" s="130" t="s">
        <v>955</v>
      </c>
      <c r="M5" s="1" t="s">
        <v>933</v>
      </c>
      <c r="N5" s="149" t="s">
        <v>942</v>
      </c>
      <c r="O5" s="1"/>
      <c r="P5" s="1" t="s">
        <v>1035</v>
      </c>
      <c r="Q5" s="1" t="s">
        <v>1036</v>
      </c>
      <c r="R5" s="1" t="s">
        <v>834</v>
      </c>
      <c r="S5" s="104">
        <f>'Miya-printed cost'!G4</f>
        <v>75.099999999999994</v>
      </c>
      <c r="T5" s="105">
        <v>7.8</v>
      </c>
      <c r="U5" s="106">
        <f t="shared" ref="U5:U51" si="5">IF(ISERROR(S5/T5),"",S5/T5)</f>
        <v>9.6300000000000008</v>
      </c>
      <c r="V5" s="107">
        <v>9.6300000000000008</v>
      </c>
      <c r="W5" s="84"/>
      <c r="X5" s="1" t="s">
        <v>179</v>
      </c>
      <c r="Y5" s="124">
        <v>44</v>
      </c>
      <c r="Z5" s="124">
        <v>41</v>
      </c>
      <c r="AA5" s="124">
        <v>28</v>
      </c>
      <c r="AB5" s="105">
        <v>5</v>
      </c>
      <c r="AC5" s="83">
        <v>2</v>
      </c>
      <c r="AD5" s="128">
        <f t="shared" ref="AD5:AD51" si="6">IF(Y5="","",Y5*Z5*AA5/1000000)</f>
        <v>5.0999999999999997E-2</v>
      </c>
      <c r="AE5" s="109">
        <f t="shared" ref="AE5:AE51" si="7">IF(AC5="","",65/AD5*AC5)</f>
        <v>2549</v>
      </c>
      <c r="AF5" s="1">
        <v>2250</v>
      </c>
      <c r="AG5" s="110">
        <f t="shared" ref="AG5:AG51" si="8">IF(ISERROR(AF5/AE5),"",AF5/AE5)</f>
        <v>0.88</v>
      </c>
      <c r="AH5" s="149" t="s">
        <v>956</v>
      </c>
      <c r="AI5" s="111">
        <v>0.32800000000000001</v>
      </c>
      <c r="AJ5" s="110">
        <f>IF(ISERROR(V5*AI5),"",V5*AI5)</f>
        <v>3.16</v>
      </c>
      <c r="AK5" s="110">
        <f t="shared" si="0"/>
        <v>13.67</v>
      </c>
      <c r="AL5" s="111">
        <v>0</v>
      </c>
      <c r="AM5" s="110">
        <f t="shared" si="1"/>
        <v>0</v>
      </c>
      <c r="AN5" s="111">
        <v>0</v>
      </c>
      <c r="AO5" s="110">
        <f t="shared" si="2"/>
        <v>0</v>
      </c>
      <c r="AP5" s="111">
        <v>0</v>
      </c>
      <c r="AQ5" s="110">
        <f>IF(ISERROR(AY5*AP6),"",AY5*AP6)</f>
        <v>0</v>
      </c>
      <c r="AR5" s="1">
        <v>0</v>
      </c>
      <c r="AS5" s="111">
        <v>0</v>
      </c>
      <c r="AT5" s="110">
        <f t="shared" si="3"/>
        <v>0</v>
      </c>
      <c r="AU5" s="110">
        <f t="shared" ref="AU5:AU51" si="9">IF(ISERROR(AM5+AO5+AQ5+AT5),"",AM5+AO5+AQ5+AT5)</f>
        <v>0</v>
      </c>
      <c r="AV5" s="110">
        <f t="shared" si="4"/>
        <v>13.67</v>
      </c>
      <c r="AW5" s="179">
        <f t="shared" ref="AW5:AW51" si="10">IF(ISERROR((AY5-AV5)/AY5),"",(AY5-AV5)/AY5)</f>
        <v>0.17499999999999999</v>
      </c>
      <c r="AX5" s="110">
        <f t="shared" ref="AX5:AX51" si="11">IF(BA5="","",AZ5*(1-BA5))</f>
        <v>16.57</v>
      </c>
      <c r="AY5" s="177">
        <v>16.57</v>
      </c>
      <c r="AZ5" s="84">
        <v>34.99</v>
      </c>
      <c r="BA5" s="111">
        <f t="shared" ref="BA5:BA7" si="12">(AZ5-AY5)/AZ5</f>
        <v>0.52639999999999998</v>
      </c>
      <c r="BB5" s="112">
        <f t="shared" ref="BB5:BB51" si="13">IF(ISERROR((AZ5-AY5)/AZ5),"",(AZ5-AY5)/AZ5)</f>
        <v>0.52639999999999998</v>
      </c>
      <c r="BC5" s="182">
        <v>700</v>
      </c>
      <c r="BD5" s="110">
        <f t="shared" ref="BD5:BD51" si="14">IF(ISERROR(AV5*BC5),"",AV5*BC5)</f>
        <v>9569</v>
      </c>
      <c r="BE5" s="110">
        <f t="shared" ref="BE5:BE51" si="15">IF(ISERROR(AY5*BC5),"",AY5*BC5)</f>
        <v>11599</v>
      </c>
      <c r="BF5" s="215" t="s">
        <v>1120</v>
      </c>
      <c r="BG5" s="218">
        <v>46194</v>
      </c>
      <c r="BH5" s="215"/>
      <c r="BI5" s="219"/>
    </row>
    <row r="6" spans="1:61" ht="50.1" customHeight="1" x14ac:dyDescent="0.25">
      <c r="A6" s="1"/>
      <c r="B6" s="103">
        <v>3</v>
      </c>
      <c r="C6" s="245"/>
      <c r="D6" s="1"/>
      <c r="E6" s="1" t="s">
        <v>481</v>
      </c>
      <c r="F6" s="1"/>
      <c r="G6" s="1" t="s">
        <v>653</v>
      </c>
      <c r="H6" s="149" t="s">
        <v>1144</v>
      </c>
      <c r="I6" s="149" t="s">
        <v>954</v>
      </c>
      <c r="J6" s="149" t="s">
        <v>953</v>
      </c>
      <c r="K6" s="149" t="s">
        <v>925</v>
      </c>
      <c r="L6" s="130" t="s">
        <v>955</v>
      </c>
      <c r="M6" s="1" t="s">
        <v>934</v>
      </c>
      <c r="N6" s="149" t="s">
        <v>905</v>
      </c>
      <c r="O6" s="1"/>
      <c r="P6" s="1" t="s">
        <v>1037</v>
      </c>
      <c r="Q6" s="1" t="s">
        <v>1038</v>
      </c>
      <c r="R6" s="1" t="s">
        <v>834</v>
      </c>
      <c r="S6" s="104">
        <f>'Miya-printed cost'!G6</f>
        <v>60.7</v>
      </c>
      <c r="T6" s="105">
        <v>7.8</v>
      </c>
      <c r="U6" s="106">
        <f t="shared" si="5"/>
        <v>7.78</v>
      </c>
      <c r="V6" s="107">
        <v>7.78</v>
      </c>
      <c r="W6" s="84"/>
      <c r="X6" s="1" t="s">
        <v>179</v>
      </c>
      <c r="Y6" s="124">
        <v>44</v>
      </c>
      <c r="Z6" s="124">
        <v>41</v>
      </c>
      <c r="AA6" s="124">
        <v>25</v>
      </c>
      <c r="AB6" s="105">
        <v>5</v>
      </c>
      <c r="AC6" s="108">
        <v>2</v>
      </c>
      <c r="AD6" s="128">
        <f t="shared" si="6"/>
        <v>4.4999999999999998E-2</v>
      </c>
      <c r="AE6" s="109">
        <f t="shared" si="7"/>
        <v>2889</v>
      </c>
      <c r="AF6" s="1">
        <v>2250</v>
      </c>
      <c r="AG6" s="110">
        <f t="shared" si="8"/>
        <v>0.78</v>
      </c>
      <c r="AH6" s="149" t="s">
        <v>956</v>
      </c>
      <c r="AI6" s="111">
        <v>0.32800000000000001</v>
      </c>
      <c r="AJ6" s="110">
        <f t="shared" ref="AJ6:AJ51" si="16">IF(ISERROR(V6*AI6),"",V6*AI6)</f>
        <v>2.5499999999999998</v>
      </c>
      <c r="AK6" s="110">
        <f t="shared" si="0"/>
        <v>11.11</v>
      </c>
      <c r="AL6" s="111">
        <v>0</v>
      </c>
      <c r="AM6" s="110">
        <f t="shared" si="1"/>
        <v>0</v>
      </c>
      <c r="AN6" s="111">
        <v>0</v>
      </c>
      <c r="AO6" s="110">
        <f t="shared" si="2"/>
        <v>0</v>
      </c>
      <c r="AP6" s="111">
        <v>0</v>
      </c>
      <c r="AQ6" s="110">
        <f t="shared" ref="AQ6:AQ51" si="17">IF(ISERROR(AY6*AP6),"",AY6*AP6)</f>
        <v>0</v>
      </c>
      <c r="AR6" s="1">
        <v>0</v>
      </c>
      <c r="AS6" s="111">
        <v>0</v>
      </c>
      <c r="AT6" s="110">
        <f t="shared" si="3"/>
        <v>0</v>
      </c>
      <c r="AU6" s="110">
        <f t="shared" si="9"/>
        <v>0</v>
      </c>
      <c r="AV6" s="110">
        <f t="shared" si="4"/>
        <v>11.11</v>
      </c>
      <c r="AW6" s="179">
        <f t="shared" si="10"/>
        <v>0.1978</v>
      </c>
      <c r="AX6" s="110">
        <f t="shared" si="11"/>
        <v>13.85</v>
      </c>
      <c r="AY6" s="177">
        <v>13.85</v>
      </c>
      <c r="AZ6" s="84">
        <v>24.99</v>
      </c>
      <c r="BA6" s="111">
        <f t="shared" si="12"/>
        <v>0.44579999999999997</v>
      </c>
      <c r="BB6" s="112">
        <f t="shared" si="13"/>
        <v>0.44579999999999997</v>
      </c>
      <c r="BC6" s="182">
        <v>700</v>
      </c>
      <c r="BD6" s="110">
        <f t="shared" si="14"/>
        <v>7777</v>
      </c>
      <c r="BE6" s="110">
        <f t="shared" si="15"/>
        <v>9695</v>
      </c>
      <c r="BF6" s="215" t="s">
        <v>1121</v>
      </c>
      <c r="BG6" s="220" t="s">
        <v>1181</v>
      </c>
      <c r="BH6" s="215"/>
      <c r="BI6" s="219"/>
    </row>
    <row r="7" spans="1:61" ht="50.1" customHeight="1" x14ac:dyDescent="0.25">
      <c r="A7" s="1"/>
      <c r="B7" s="103">
        <v>4</v>
      </c>
      <c r="C7" s="247"/>
      <c r="D7" s="1"/>
      <c r="E7" s="1" t="s">
        <v>481</v>
      </c>
      <c r="F7" s="1"/>
      <c r="G7" s="1" t="s">
        <v>653</v>
      </c>
      <c r="H7" s="149" t="s">
        <v>915</v>
      </c>
      <c r="I7" s="149" t="s">
        <v>954</v>
      </c>
      <c r="J7" s="149" t="s">
        <v>953</v>
      </c>
      <c r="K7" s="149" t="s">
        <v>925</v>
      </c>
      <c r="L7" s="130" t="s">
        <v>955</v>
      </c>
      <c r="M7" s="1" t="s">
        <v>881</v>
      </c>
      <c r="N7" s="149" t="s">
        <v>905</v>
      </c>
      <c r="O7" s="1"/>
      <c r="P7" s="1" t="s">
        <v>1039</v>
      </c>
      <c r="Q7" s="1" t="s">
        <v>1040</v>
      </c>
      <c r="R7" s="1" t="s">
        <v>834</v>
      </c>
      <c r="S7" s="104">
        <f>'Miya-printed cost'!G7</f>
        <v>69.7</v>
      </c>
      <c r="T7" s="105">
        <v>7.8</v>
      </c>
      <c r="U7" s="106">
        <f t="shared" si="5"/>
        <v>8.94</v>
      </c>
      <c r="V7" s="107">
        <v>8.94</v>
      </c>
      <c r="W7" s="84"/>
      <c r="X7" s="1" t="s">
        <v>179</v>
      </c>
      <c r="Y7" s="124">
        <v>44</v>
      </c>
      <c r="Z7" s="124">
        <v>41</v>
      </c>
      <c r="AA7" s="124">
        <v>28</v>
      </c>
      <c r="AB7" s="105">
        <v>5</v>
      </c>
      <c r="AC7" s="83">
        <v>2</v>
      </c>
      <c r="AD7" s="128">
        <f t="shared" si="6"/>
        <v>5.0999999999999997E-2</v>
      </c>
      <c r="AE7" s="109">
        <f t="shared" si="7"/>
        <v>2549</v>
      </c>
      <c r="AF7" s="1">
        <v>2250</v>
      </c>
      <c r="AG7" s="110">
        <f t="shared" si="8"/>
        <v>0.88</v>
      </c>
      <c r="AH7" s="149" t="s">
        <v>956</v>
      </c>
      <c r="AI7" s="111">
        <v>0.32800000000000001</v>
      </c>
      <c r="AJ7" s="110">
        <f t="shared" si="16"/>
        <v>2.93</v>
      </c>
      <c r="AK7" s="110">
        <f t="shared" si="0"/>
        <v>12.75</v>
      </c>
      <c r="AL7" s="111">
        <v>0</v>
      </c>
      <c r="AM7" s="110">
        <f t="shared" si="1"/>
        <v>0</v>
      </c>
      <c r="AN7" s="111">
        <v>0</v>
      </c>
      <c r="AO7" s="110">
        <f t="shared" si="2"/>
        <v>0</v>
      </c>
      <c r="AP7" s="111">
        <v>0</v>
      </c>
      <c r="AQ7" s="110">
        <f t="shared" si="17"/>
        <v>0</v>
      </c>
      <c r="AR7" s="1">
        <v>0</v>
      </c>
      <c r="AS7" s="111">
        <v>0</v>
      </c>
      <c r="AT7" s="110">
        <f t="shared" si="3"/>
        <v>0</v>
      </c>
      <c r="AU7" s="110">
        <f t="shared" si="9"/>
        <v>0</v>
      </c>
      <c r="AV7" s="110">
        <f t="shared" si="4"/>
        <v>12.75</v>
      </c>
      <c r="AW7" s="179">
        <f t="shared" si="10"/>
        <v>0.20760000000000001</v>
      </c>
      <c r="AX7" s="110">
        <f t="shared" si="11"/>
        <v>16.09</v>
      </c>
      <c r="AY7" s="177">
        <v>16.09</v>
      </c>
      <c r="AZ7" s="84">
        <v>34.99</v>
      </c>
      <c r="BA7" s="111">
        <f t="shared" si="12"/>
        <v>0.54020000000000001</v>
      </c>
      <c r="BB7" s="112">
        <f t="shared" si="13"/>
        <v>0.54020000000000001</v>
      </c>
      <c r="BC7" s="182">
        <v>700</v>
      </c>
      <c r="BD7" s="110">
        <f t="shared" si="14"/>
        <v>8925</v>
      </c>
      <c r="BE7" s="110">
        <f t="shared" si="15"/>
        <v>11263</v>
      </c>
      <c r="BF7" s="215" t="s">
        <v>1122</v>
      </c>
      <c r="BG7" s="220" t="s">
        <v>1124</v>
      </c>
      <c r="BH7" s="215"/>
      <c r="BI7" s="219"/>
    </row>
    <row r="8" spans="1:61" x14ac:dyDescent="0.25">
      <c r="A8" s="173"/>
      <c r="B8" s="223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83"/>
      <c r="BD8" s="174"/>
      <c r="BE8" s="175"/>
      <c r="BG8" s="73"/>
      <c r="BH8" s="73"/>
    </row>
    <row r="9" spans="1:61" ht="50.1" customHeight="1" x14ac:dyDescent="0.25">
      <c r="A9" s="1"/>
      <c r="B9" s="103">
        <v>6</v>
      </c>
      <c r="C9" s="245"/>
      <c r="D9" s="214" t="s">
        <v>1028</v>
      </c>
      <c r="E9" s="1" t="s">
        <v>451</v>
      </c>
      <c r="F9" s="1"/>
      <c r="G9" s="1" t="s">
        <v>653</v>
      </c>
      <c r="H9" s="149" t="s">
        <v>916</v>
      </c>
      <c r="I9" s="149" t="s">
        <v>954</v>
      </c>
      <c r="J9" s="149" t="s">
        <v>953</v>
      </c>
      <c r="K9" s="149" t="s">
        <v>926</v>
      </c>
      <c r="L9" s="130" t="s">
        <v>955</v>
      </c>
      <c r="M9" s="1" t="s">
        <v>935</v>
      </c>
      <c r="N9" s="149" t="s">
        <v>945</v>
      </c>
      <c r="O9" s="1"/>
      <c r="P9" s="1" t="s">
        <v>1041</v>
      </c>
      <c r="Q9" s="1" t="s">
        <v>1042</v>
      </c>
      <c r="R9" s="1" t="s">
        <v>834</v>
      </c>
      <c r="S9" s="104">
        <f>'Miya-printed cost'!G9</f>
        <v>66</v>
      </c>
      <c r="T9" s="105">
        <v>7.8</v>
      </c>
      <c r="U9" s="106">
        <f t="shared" si="5"/>
        <v>8.4600000000000009</v>
      </c>
      <c r="V9" s="107">
        <v>8.4600000000000009</v>
      </c>
      <c r="W9" s="84"/>
      <c r="X9" s="1" t="s">
        <v>179</v>
      </c>
      <c r="Y9" s="124">
        <v>44</v>
      </c>
      <c r="Z9" s="124">
        <v>41</v>
      </c>
      <c r="AA9" s="124">
        <v>25</v>
      </c>
      <c r="AB9" s="105">
        <v>5</v>
      </c>
      <c r="AC9" s="108">
        <v>2</v>
      </c>
      <c r="AD9" s="128">
        <f t="shared" si="6"/>
        <v>4.4999999999999998E-2</v>
      </c>
      <c r="AE9" s="109">
        <f t="shared" si="7"/>
        <v>2889</v>
      </c>
      <c r="AF9" s="1">
        <v>2250</v>
      </c>
      <c r="AG9" s="110">
        <f t="shared" si="8"/>
        <v>0.78</v>
      </c>
      <c r="AH9" s="149" t="s">
        <v>956</v>
      </c>
      <c r="AI9" s="111">
        <v>0.32800000000000001</v>
      </c>
      <c r="AJ9" s="110">
        <f t="shared" si="16"/>
        <v>2.77</v>
      </c>
      <c r="AK9" s="110">
        <f t="shared" si="0"/>
        <v>12.01</v>
      </c>
      <c r="AL9" s="111">
        <v>0</v>
      </c>
      <c r="AM9" s="110">
        <f t="shared" si="1"/>
        <v>0</v>
      </c>
      <c r="AN9" s="111">
        <v>0</v>
      </c>
      <c r="AO9" s="110">
        <f t="shared" si="2"/>
        <v>0</v>
      </c>
      <c r="AP9" s="111">
        <v>0</v>
      </c>
      <c r="AQ9" s="110">
        <f t="shared" si="17"/>
        <v>0</v>
      </c>
      <c r="AR9" s="1">
        <v>0</v>
      </c>
      <c r="AS9" s="111">
        <v>0</v>
      </c>
      <c r="AT9" s="110">
        <f t="shared" si="3"/>
        <v>0</v>
      </c>
      <c r="AU9" s="110">
        <f t="shared" si="9"/>
        <v>0</v>
      </c>
      <c r="AV9" s="110">
        <f t="shared" si="4"/>
        <v>12.01</v>
      </c>
      <c r="AW9" s="179">
        <f t="shared" si="10"/>
        <v>0.1666</v>
      </c>
      <c r="AX9" s="110">
        <f t="shared" si="11"/>
        <v>14.41</v>
      </c>
      <c r="AY9" s="177">
        <v>14.41</v>
      </c>
      <c r="AZ9" s="84">
        <v>29.99</v>
      </c>
      <c r="BA9" s="111">
        <f t="shared" ref="BA9:BA12" si="18">(AZ9-AY9)/AZ9</f>
        <v>0.51949999999999996</v>
      </c>
      <c r="BB9" s="112">
        <f t="shared" si="13"/>
        <v>0.51949999999999996</v>
      </c>
      <c r="BC9" s="182">
        <v>800</v>
      </c>
      <c r="BD9" s="110">
        <f t="shared" si="14"/>
        <v>9608</v>
      </c>
      <c r="BE9" s="110">
        <f t="shared" si="15"/>
        <v>11528</v>
      </c>
      <c r="BF9" s="215" t="s">
        <v>1118</v>
      </c>
      <c r="BG9" s="216" t="s">
        <v>1146</v>
      </c>
      <c r="BH9" s="215" t="s">
        <v>1119</v>
      </c>
      <c r="BI9" s="217">
        <v>11683950</v>
      </c>
    </row>
    <row r="10" spans="1:61" ht="50.1" customHeight="1" x14ac:dyDescent="0.25">
      <c r="A10" s="1"/>
      <c r="B10" s="103">
        <v>7</v>
      </c>
      <c r="C10" s="247"/>
      <c r="D10" s="214" t="s">
        <v>1023</v>
      </c>
      <c r="E10" s="1" t="s">
        <v>451</v>
      </c>
      <c r="F10" s="1"/>
      <c r="G10" s="1" t="s">
        <v>653</v>
      </c>
      <c r="H10" s="149" t="s">
        <v>916</v>
      </c>
      <c r="I10" s="149" t="s">
        <v>954</v>
      </c>
      <c r="J10" s="149" t="s">
        <v>953</v>
      </c>
      <c r="K10" s="149" t="s">
        <v>926</v>
      </c>
      <c r="L10" s="130" t="s">
        <v>955</v>
      </c>
      <c r="M10" s="1" t="s">
        <v>888</v>
      </c>
      <c r="N10" s="149" t="s">
        <v>945</v>
      </c>
      <c r="O10" s="1"/>
      <c r="P10" s="1" t="s">
        <v>1043</v>
      </c>
      <c r="Q10" s="1" t="s">
        <v>1044</v>
      </c>
      <c r="R10" s="1" t="s">
        <v>834</v>
      </c>
      <c r="S10" s="104">
        <f>'Miya-printed cost'!G10</f>
        <v>76.099999999999994</v>
      </c>
      <c r="T10" s="105">
        <v>7.8</v>
      </c>
      <c r="U10" s="106">
        <f t="shared" si="5"/>
        <v>9.76</v>
      </c>
      <c r="V10" s="107">
        <v>9.76</v>
      </c>
      <c r="W10" s="84"/>
      <c r="X10" s="1" t="s">
        <v>179</v>
      </c>
      <c r="Y10" s="124">
        <v>44</v>
      </c>
      <c r="Z10" s="124">
        <v>41</v>
      </c>
      <c r="AA10" s="124">
        <v>28</v>
      </c>
      <c r="AB10" s="105">
        <v>5</v>
      </c>
      <c r="AC10" s="83">
        <v>2</v>
      </c>
      <c r="AD10" s="128">
        <f t="shared" si="6"/>
        <v>5.0999999999999997E-2</v>
      </c>
      <c r="AE10" s="109">
        <f t="shared" si="7"/>
        <v>2549</v>
      </c>
      <c r="AF10" s="1">
        <v>2250</v>
      </c>
      <c r="AG10" s="110">
        <f t="shared" si="8"/>
        <v>0.88</v>
      </c>
      <c r="AH10" s="149" t="s">
        <v>956</v>
      </c>
      <c r="AI10" s="111">
        <v>0.32800000000000001</v>
      </c>
      <c r="AJ10" s="110">
        <f t="shared" si="16"/>
        <v>3.2</v>
      </c>
      <c r="AK10" s="110">
        <f t="shared" si="0"/>
        <v>13.84</v>
      </c>
      <c r="AL10" s="111">
        <v>0</v>
      </c>
      <c r="AM10" s="110">
        <f t="shared" si="1"/>
        <v>0</v>
      </c>
      <c r="AN10" s="111">
        <v>0</v>
      </c>
      <c r="AO10" s="110">
        <f t="shared" si="2"/>
        <v>0</v>
      </c>
      <c r="AP10" s="111">
        <v>0</v>
      </c>
      <c r="AQ10" s="110">
        <f t="shared" si="17"/>
        <v>0</v>
      </c>
      <c r="AR10" s="1">
        <v>0</v>
      </c>
      <c r="AS10" s="111">
        <v>0</v>
      </c>
      <c r="AT10" s="110">
        <f t="shared" si="3"/>
        <v>0</v>
      </c>
      <c r="AU10" s="110">
        <f t="shared" si="9"/>
        <v>0</v>
      </c>
      <c r="AV10" s="110">
        <f t="shared" si="4"/>
        <v>13.84</v>
      </c>
      <c r="AW10" s="179">
        <f t="shared" si="10"/>
        <v>0.17269999999999999</v>
      </c>
      <c r="AX10" s="110">
        <f t="shared" si="11"/>
        <v>16.73</v>
      </c>
      <c r="AY10" s="177">
        <v>16.73</v>
      </c>
      <c r="AZ10" s="84">
        <v>34.99</v>
      </c>
      <c r="BA10" s="111">
        <f t="shared" si="18"/>
        <v>0.52190000000000003</v>
      </c>
      <c r="BB10" s="112">
        <f t="shared" si="13"/>
        <v>0.52190000000000003</v>
      </c>
      <c r="BC10" s="182">
        <v>600</v>
      </c>
      <c r="BD10" s="110">
        <f t="shared" si="14"/>
        <v>8304</v>
      </c>
      <c r="BE10" s="110">
        <f t="shared" si="15"/>
        <v>10038</v>
      </c>
      <c r="BF10" s="215" t="s">
        <v>1120</v>
      </c>
      <c r="BG10" s="218">
        <v>46187</v>
      </c>
      <c r="BH10" s="215"/>
    </row>
    <row r="11" spans="1:61" ht="50.1" customHeight="1" x14ac:dyDescent="0.25">
      <c r="A11" s="1"/>
      <c r="B11" s="103">
        <v>8</v>
      </c>
      <c r="C11" s="245"/>
      <c r="D11" s="214" t="s">
        <v>1029</v>
      </c>
      <c r="E11" s="1" t="s">
        <v>451</v>
      </c>
      <c r="F11" s="1"/>
      <c r="G11" s="1" t="s">
        <v>653</v>
      </c>
      <c r="H11" s="149" t="s">
        <v>917</v>
      </c>
      <c r="I11" s="149" t="s">
        <v>954</v>
      </c>
      <c r="J11" s="149" t="s">
        <v>953</v>
      </c>
      <c r="K11" s="149" t="s">
        <v>927</v>
      </c>
      <c r="L11" s="130" t="s">
        <v>955</v>
      </c>
      <c r="M11" s="1" t="s">
        <v>932</v>
      </c>
      <c r="N11" s="149" t="s">
        <v>947</v>
      </c>
      <c r="O11" s="1"/>
      <c r="P11" s="1" t="s">
        <v>1045</v>
      </c>
      <c r="Q11" s="1" t="s">
        <v>1046</v>
      </c>
      <c r="R11" s="1" t="s">
        <v>834</v>
      </c>
      <c r="S11" s="104">
        <f>'Miya-printed cost'!G12</f>
        <v>65.7</v>
      </c>
      <c r="T11" s="105">
        <v>7.8</v>
      </c>
      <c r="U11" s="106">
        <f t="shared" si="5"/>
        <v>8.42</v>
      </c>
      <c r="V11" s="107">
        <v>8.42</v>
      </c>
      <c r="W11" s="84"/>
      <c r="X11" s="1" t="s">
        <v>179</v>
      </c>
      <c r="Y11" s="124">
        <v>44</v>
      </c>
      <c r="Z11" s="124">
        <v>41</v>
      </c>
      <c r="AA11" s="124">
        <v>25</v>
      </c>
      <c r="AB11" s="105">
        <v>5</v>
      </c>
      <c r="AC11" s="108">
        <v>2</v>
      </c>
      <c r="AD11" s="128">
        <f t="shared" si="6"/>
        <v>4.4999999999999998E-2</v>
      </c>
      <c r="AE11" s="109">
        <f t="shared" si="7"/>
        <v>2889</v>
      </c>
      <c r="AF11" s="1">
        <v>2250</v>
      </c>
      <c r="AG11" s="110">
        <f t="shared" si="8"/>
        <v>0.78</v>
      </c>
      <c r="AH11" s="149" t="s">
        <v>956</v>
      </c>
      <c r="AI11" s="111">
        <v>0.32800000000000001</v>
      </c>
      <c r="AJ11" s="110">
        <f t="shared" si="16"/>
        <v>2.76</v>
      </c>
      <c r="AK11" s="110">
        <f t="shared" si="0"/>
        <v>11.96</v>
      </c>
      <c r="AL11" s="111">
        <v>0</v>
      </c>
      <c r="AM11" s="110">
        <f t="shared" si="1"/>
        <v>0</v>
      </c>
      <c r="AN11" s="111">
        <v>0</v>
      </c>
      <c r="AO11" s="110">
        <f t="shared" si="2"/>
        <v>0</v>
      </c>
      <c r="AP11" s="111">
        <v>0</v>
      </c>
      <c r="AQ11" s="110">
        <f t="shared" si="17"/>
        <v>0</v>
      </c>
      <c r="AR11" s="1">
        <v>0</v>
      </c>
      <c r="AS11" s="111">
        <v>0</v>
      </c>
      <c r="AT11" s="110">
        <f t="shared" si="3"/>
        <v>0</v>
      </c>
      <c r="AU11" s="110">
        <f t="shared" si="9"/>
        <v>0</v>
      </c>
      <c r="AV11" s="110">
        <f t="shared" si="4"/>
        <v>11.96</v>
      </c>
      <c r="AW11" s="179">
        <f t="shared" si="10"/>
        <v>0.16189999999999999</v>
      </c>
      <c r="AX11" s="110">
        <f t="shared" si="11"/>
        <v>14.27</v>
      </c>
      <c r="AY11" s="177">
        <v>14.27</v>
      </c>
      <c r="AZ11" s="84">
        <v>29.99</v>
      </c>
      <c r="BA11" s="111">
        <f t="shared" si="18"/>
        <v>0.5242</v>
      </c>
      <c r="BB11" s="112">
        <f t="shared" si="13"/>
        <v>0.5242</v>
      </c>
      <c r="BC11" s="182">
        <v>800</v>
      </c>
      <c r="BD11" s="110">
        <f t="shared" si="14"/>
        <v>9568</v>
      </c>
      <c r="BE11" s="110">
        <f t="shared" si="15"/>
        <v>11416</v>
      </c>
      <c r="BF11" s="215" t="s">
        <v>1121</v>
      </c>
      <c r="BG11" s="220" t="s">
        <v>1123</v>
      </c>
      <c r="BH11" s="215"/>
    </row>
    <row r="12" spans="1:61" ht="50.1" customHeight="1" x14ac:dyDescent="0.25">
      <c r="A12" s="1"/>
      <c r="B12" s="103">
        <v>9</v>
      </c>
      <c r="C12" s="247"/>
      <c r="D12" s="214" t="s">
        <v>1021</v>
      </c>
      <c r="E12" s="1" t="s">
        <v>451</v>
      </c>
      <c r="F12" s="1"/>
      <c r="G12" s="1" t="s">
        <v>653</v>
      </c>
      <c r="H12" s="149" t="s">
        <v>917</v>
      </c>
      <c r="I12" s="149" t="s">
        <v>954</v>
      </c>
      <c r="J12" s="149" t="s">
        <v>953</v>
      </c>
      <c r="K12" s="149" t="s">
        <v>927</v>
      </c>
      <c r="L12" s="130" t="s">
        <v>955</v>
      </c>
      <c r="M12" s="1" t="s">
        <v>933</v>
      </c>
      <c r="N12" s="149" t="s">
        <v>947</v>
      </c>
      <c r="O12" s="1"/>
      <c r="P12" s="1" t="s">
        <v>1047</v>
      </c>
      <c r="Q12" s="1" t="s">
        <v>1048</v>
      </c>
      <c r="R12" s="1" t="s">
        <v>834</v>
      </c>
      <c r="S12" s="104">
        <f>'Miya-printed cost'!G13</f>
        <v>75.099999999999994</v>
      </c>
      <c r="T12" s="105">
        <v>7.8</v>
      </c>
      <c r="U12" s="106">
        <f t="shared" si="5"/>
        <v>9.6300000000000008</v>
      </c>
      <c r="V12" s="107">
        <v>9.6300000000000008</v>
      </c>
      <c r="W12" s="84"/>
      <c r="X12" s="1" t="s">
        <v>179</v>
      </c>
      <c r="Y12" s="124">
        <v>44</v>
      </c>
      <c r="Z12" s="124">
        <v>41</v>
      </c>
      <c r="AA12" s="124">
        <v>28</v>
      </c>
      <c r="AB12" s="105">
        <v>5</v>
      </c>
      <c r="AC12" s="83">
        <v>2</v>
      </c>
      <c r="AD12" s="128">
        <f t="shared" si="6"/>
        <v>5.0999999999999997E-2</v>
      </c>
      <c r="AE12" s="109">
        <f t="shared" si="7"/>
        <v>2549</v>
      </c>
      <c r="AF12" s="1">
        <v>2250</v>
      </c>
      <c r="AG12" s="110">
        <f t="shared" si="8"/>
        <v>0.88</v>
      </c>
      <c r="AH12" s="149" t="s">
        <v>956</v>
      </c>
      <c r="AI12" s="111">
        <v>0.32800000000000001</v>
      </c>
      <c r="AJ12" s="110">
        <f t="shared" si="16"/>
        <v>3.16</v>
      </c>
      <c r="AK12" s="110">
        <f t="shared" si="0"/>
        <v>13.67</v>
      </c>
      <c r="AL12" s="111">
        <v>0</v>
      </c>
      <c r="AM12" s="110">
        <f t="shared" si="1"/>
        <v>0</v>
      </c>
      <c r="AN12" s="111">
        <v>0</v>
      </c>
      <c r="AO12" s="110">
        <f t="shared" si="2"/>
        <v>0</v>
      </c>
      <c r="AP12" s="111">
        <v>0</v>
      </c>
      <c r="AQ12" s="110">
        <f t="shared" si="17"/>
        <v>0</v>
      </c>
      <c r="AR12" s="1">
        <v>0</v>
      </c>
      <c r="AS12" s="111">
        <v>0</v>
      </c>
      <c r="AT12" s="110">
        <f t="shared" si="3"/>
        <v>0</v>
      </c>
      <c r="AU12" s="110">
        <f t="shared" si="9"/>
        <v>0</v>
      </c>
      <c r="AV12" s="110">
        <f t="shared" si="4"/>
        <v>13.67</v>
      </c>
      <c r="AW12" s="179">
        <f t="shared" si="10"/>
        <v>0.17499999999999999</v>
      </c>
      <c r="AX12" s="110">
        <f t="shared" si="11"/>
        <v>16.57</v>
      </c>
      <c r="AY12" s="177">
        <v>16.57</v>
      </c>
      <c r="AZ12" s="84">
        <v>34.99</v>
      </c>
      <c r="BA12" s="111">
        <f t="shared" si="18"/>
        <v>0.52639999999999998</v>
      </c>
      <c r="BB12" s="112">
        <f t="shared" si="13"/>
        <v>0.52639999999999998</v>
      </c>
      <c r="BC12" s="182">
        <v>600</v>
      </c>
      <c r="BD12" s="110">
        <f t="shared" si="14"/>
        <v>8202</v>
      </c>
      <c r="BE12" s="110">
        <f t="shared" si="15"/>
        <v>9942</v>
      </c>
      <c r="BF12" s="215" t="s">
        <v>1122</v>
      </c>
      <c r="BG12" s="220" t="s">
        <v>1125</v>
      </c>
      <c r="BH12" s="215"/>
    </row>
    <row r="13" spans="1:61" x14ac:dyDescent="0.25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83"/>
      <c r="BD13" s="174"/>
      <c r="BE13" s="175"/>
      <c r="BG13" s="73"/>
      <c r="BH13" s="73"/>
    </row>
    <row r="14" spans="1:61" ht="50.1" customHeight="1" x14ac:dyDescent="0.25">
      <c r="A14" s="1"/>
      <c r="B14" s="103">
        <v>11</v>
      </c>
      <c r="C14" s="245"/>
      <c r="D14" s="1"/>
      <c r="E14" s="1" t="s">
        <v>451</v>
      </c>
      <c r="F14" s="1"/>
      <c r="G14" s="1" t="s">
        <v>653</v>
      </c>
      <c r="H14" s="149" t="s">
        <v>1163</v>
      </c>
      <c r="I14" s="149" t="s">
        <v>954</v>
      </c>
      <c r="J14" s="149" t="s">
        <v>953</v>
      </c>
      <c r="K14" s="149" t="s">
        <v>926</v>
      </c>
      <c r="L14" s="130" t="s">
        <v>955</v>
      </c>
      <c r="M14" s="1" t="s">
        <v>936</v>
      </c>
      <c r="N14" s="149" t="s">
        <v>896</v>
      </c>
      <c r="O14" s="1"/>
      <c r="P14" s="1" t="s">
        <v>1049</v>
      </c>
      <c r="Q14" s="1" t="s">
        <v>1050</v>
      </c>
      <c r="R14" s="1" t="s">
        <v>834</v>
      </c>
      <c r="S14" s="104">
        <f>'Miya-printed cost'!G14</f>
        <v>50.5</v>
      </c>
      <c r="T14" s="105">
        <v>7.8</v>
      </c>
      <c r="U14" s="106">
        <f t="shared" si="5"/>
        <v>6.47</v>
      </c>
      <c r="V14" s="107">
        <v>6.47</v>
      </c>
      <c r="W14" s="84"/>
      <c r="X14" s="1" t="s">
        <v>179</v>
      </c>
      <c r="Y14" s="124">
        <v>44</v>
      </c>
      <c r="Z14" s="124">
        <v>41</v>
      </c>
      <c r="AA14" s="124">
        <v>23</v>
      </c>
      <c r="AB14" s="105">
        <v>5</v>
      </c>
      <c r="AC14" s="83">
        <v>2</v>
      </c>
      <c r="AD14" s="128">
        <f t="shared" si="6"/>
        <v>4.1000000000000002E-2</v>
      </c>
      <c r="AE14" s="109">
        <f t="shared" si="7"/>
        <v>3171</v>
      </c>
      <c r="AF14" s="1">
        <v>2250</v>
      </c>
      <c r="AG14" s="110">
        <f t="shared" si="8"/>
        <v>0.71</v>
      </c>
      <c r="AH14" s="149" t="s">
        <v>956</v>
      </c>
      <c r="AI14" s="111">
        <v>0.32800000000000001</v>
      </c>
      <c r="AJ14" s="110">
        <f t="shared" si="16"/>
        <v>2.12</v>
      </c>
      <c r="AK14" s="110">
        <f t="shared" si="0"/>
        <v>9.3000000000000007</v>
      </c>
      <c r="AL14" s="111">
        <v>0</v>
      </c>
      <c r="AM14" s="110">
        <f t="shared" si="1"/>
        <v>0</v>
      </c>
      <c r="AN14" s="111">
        <v>0</v>
      </c>
      <c r="AO14" s="110">
        <f t="shared" si="2"/>
        <v>0</v>
      </c>
      <c r="AP14" s="111">
        <v>0</v>
      </c>
      <c r="AQ14" s="110">
        <f t="shared" si="17"/>
        <v>0</v>
      </c>
      <c r="AR14" s="1">
        <v>0</v>
      </c>
      <c r="AS14" s="111">
        <v>0</v>
      </c>
      <c r="AT14" s="110">
        <f t="shared" si="3"/>
        <v>0</v>
      </c>
      <c r="AU14" s="110">
        <f t="shared" si="9"/>
        <v>0</v>
      </c>
      <c r="AV14" s="110">
        <f t="shared" si="4"/>
        <v>9.3000000000000007</v>
      </c>
      <c r="AW14" s="179">
        <f t="shared" si="10"/>
        <v>0.20580000000000001</v>
      </c>
      <c r="AX14" s="110">
        <f t="shared" si="11"/>
        <v>11.71</v>
      </c>
      <c r="AY14" s="177">
        <v>11.71</v>
      </c>
      <c r="AZ14" s="84">
        <v>22.99</v>
      </c>
      <c r="BA14" s="111">
        <f t="shared" ref="BA14:BA61" si="19">(AZ14-AY14)/AZ14</f>
        <v>0.49059999999999998</v>
      </c>
      <c r="BB14" s="112">
        <f t="shared" si="13"/>
        <v>0.49059999999999998</v>
      </c>
      <c r="BC14" s="182">
        <v>930</v>
      </c>
      <c r="BD14" s="110">
        <f t="shared" si="14"/>
        <v>8649</v>
      </c>
      <c r="BE14" s="110">
        <f t="shared" si="15"/>
        <v>10890.3</v>
      </c>
      <c r="BF14" s="215" t="s">
        <v>1118</v>
      </c>
      <c r="BG14" s="216" t="s">
        <v>1147</v>
      </c>
      <c r="BH14" s="215" t="s">
        <v>1119</v>
      </c>
      <c r="BI14" s="217">
        <v>11683908</v>
      </c>
    </row>
    <row r="15" spans="1:61" ht="50.1" customHeight="1" x14ac:dyDescent="0.25">
      <c r="A15" s="1"/>
      <c r="B15" s="103">
        <v>12</v>
      </c>
      <c r="C15" s="246"/>
      <c r="D15" s="1"/>
      <c r="E15" s="1" t="s">
        <v>451</v>
      </c>
      <c r="F15" s="1"/>
      <c r="G15" s="1" t="s">
        <v>653</v>
      </c>
      <c r="H15" s="149" t="s">
        <v>1126</v>
      </c>
      <c r="I15" s="149" t="s">
        <v>954</v>
      </c>
      <c r="J15" s="149" t="s">
        <v>953</v>
      </c>
      <c r="K15" s="149" t="s">
        <v>926</v>
      </c>
      <c r="L15" s="130" t="s">
        <v>955</v>
      </c>
      <c r="M15" s="1" t="s">
        <v>935</v>
      </c>
      <c r="N15" s="149" t="s">
        <v>896</v>
      </c>
      <c r="O15" s="1"/>
      <c r="P15" s="1" t="s">
        <v>1051</v>
      </c>
      <c r="Q15" s="1" t="s">
        <v>1052</v>
      </c>
      <c r="R15" s="1" t="s">
        <v>834</v>
      </c>
      <c r="S15" s="104">
        <f>'Miya-printed cost'!G15</f>
        <v>66</v>
      </c>
      <c r="T15" s="105">
        <v>7.8</v>
      </c>
      <c r="U15" s="106">
        <f t="shared" si="5"/>
        <v>8.4600000000000009</v>
      </c>
      <c r="V15" s="107">
        <v>8.4600000000000009</v>
      </c>
      <c r="W15" s="84"/>
      <c r="X15" s="1" t="s">
        <v>179</v>
      </c>
      <c r="Y15" s="124">
        <v>44</v>
      </c>
      <c r="Z15" s="124">
        <v>41</v>
      </c>
      <c r="AA15" s="124">
        <v>25</v>
      </c>
      <c r="AB15" s="105">
        <v>5</v>
      </c>
      <c r="AC15" s="83">
        <v>2</v>
      </c>
      <c r="AD15" s="128">
        <f t="shared" si="6"/>
        <v>4.4999999999999998E-2</v>
      </c>
      <c r="AE15" s="109">
        <f t="shared" si="7"/>
        <v>2889</v>
      </c>
      <c r="AF15" s="1">
        <v>2250</v>
      </c>
      <c r="AG15" s="110">
        <f t="shared" si="8"/>
        <v>0.78</v>
      </c>
      <c r="AH15" s="149" t="s">
        <v>956</v>
      </c>
      <c r="AI15" s="111">
        <v>0.32800000000000001</v>
      </c>
      <c r="AJ15" s="110">
        <f t="shared" si="16"/>
        <v>2.77</v>
      </c>
      <c r="AK15" s="110">
        <f t="shared" si="0"/>
        <v>12.01</v>
      </c>
      <c r="AL15" s="111">
        <v>0</v>
      </c>
      <c r="AM15" s="110">
        <f t="shared" si="1"/>
        <v>0</v>
      </c>
      <c r="AN15" s="111">
        <v>0</v>
      </c>
      <c r="AO15" s="110">
        <f t="shared" si="2"/>
        <v>0</v>
      </c>
      <c r="AP15" s="111">
        <v>0</v>
      </c>
      <c r="AQ15" s="110">
        <f t="shared" si="17"/>
        <v>0</v>
      </c>
      <c r="AR15" s="1">
        <v>0</v>
      </c>
      <c r="AS15" s="111">
        <v>0</v>
      </c>
      <c r="AT15" s="110">
        <f t="shared" si="3"/>
        <v>0</v>
      </c>
      <c r="AU15" s="110">
        <f t="shared" si="9"/>
        <v>0</v>
      </c>
      <c r="AV15" s="110">
        <f t="shared" si="4"/>
        <v>12.01</v>
      </c>
      <c r="AW15" s="179">
        <f t="shared" si="10"/>
        <v>0.1666</v>
      </c>
      <c r="AX15" s="110">
        <f t="shared" si="11"/>
        <v>14.41</v>
      </c>
      <c r="AY15" s="177">
        <v>14.41</v>
      </c>
      <c r="AZ15" s="84">
        <v>29.99</v>
      </c>
      <c r="BA15" s="111">
        <f t="shared" si="19"/>
        <v>0.51949999999999996</v>
      </c>
      <c r="BB15" s="112">
        <f t="shared" si="13"/>
        <v>0.51949999999999996</v>
      </c>
      <c r="BC15" s="182">
        <v>1200</v>
      </c>
      <c r="BD15" s="110">
        <f t="shared" si="14"/>
        <v>14412</v>
      </c>
      <c r="BE15" s="110">
        <f t="shared" si="15"/>
        <v>17292</v>
      </c>
      <c r="BF15" s="215" t="s">
        <v>1120</v>
      </c>
      <c r="BG15" s="218">
        <v>46187</v>
      </c>
      <c r="BH15" s="215"/>
    </row>
    <row r="16" spans="1:61" ht="50.1" customHeight="1" x14ac:dyDescent="0.25">
      <c r="A16" s="1"/>
      <c r="B16" s="103">
        <v>13</v>
      </c>
      <c r="C16" s="246"/>
      <c r="D16" s="1"/>
      <c r="E16" s="1" t="s">
        <v>451</v>
      </c>
      <c r="F16" s="1"/>
      <c r="G16" s="1" t="s">
        <v>653</v>
      </c>
      <c r="H16" s="1" t="s">
        <v>918</v>
      </c>
      <c r="I16" s="149" t="s">
        <v>954</v>
      </c>
      <c r="J16" s="149" t="s">
        <v>953</v>
      </c>
      <c r="K16" s="149" t="s">
        <v>926</v>
      </c>
      <c r="L16" s="130" t="s">
        <v>955</v>
      </c>
      <c r="M16" s="1" t="s">
        <v>888</v>
      </c>
      <c r="N16" s="149" t="s">
        <v>896</v>
      </c>
      <c r="O16" s="1"/>
      <c r="P16" s="1" t="s">
        <v>1053</v>
      </c>
      <c r="Q16" s="1" t="s">
        <v>1054</v>
      </c>
      <c r="R16" s="1" t="s">
        <v>834</v>
      </c>
      <c r="S16" s="104">
        <f>'Miya-printed cost'!G16</f>
        <v>76.099999999999994</v>
      </c>
      <c r="T16" s="105">
        <v>7.8</v>
      </c>
      <c r="U16" s="106">
        <f t="shared" si="5"/>
        <v>9.76</v>
      </c>
      <c r="V16" s="107">
        <v>9.76</v>
      </c>
      <c r="W16" s="84"/>
      <c r="X16" s="1" t="s">
        <v>179</v>
      </c>
      <c r="Y16" s="124">
        <v>44</v>
      </c>
      <c r="Z16" s="124">
        <v>41</v>
      </c>
      <c r="AA16" s="124">
        <v>28</v>
      </c>
      <c r="AB16" s="105">
        <v>5</v>
      </c>
      <c r="AC16" s="83">
        <v>2</v>
      </c>
      <c r="AD16" s="128">
        <f t="shared" si="6"/>
        <v>5.0999999999999997E-2</v>
      </c>
      <c r="AE16" s="109">
        <f t="shared" si="7"/>
        <v>2549</v>
      </c>
      <c r="AF16" s="1">
        <v>2250</v>
      </c>
      <c r="AG16" s="110">
        <f t="shared" si="8"/>
        <v>0.88</v>
      </c>
      <c r="AH16" s="149" t="s">
        <v>956</v>
      </c>
      <c r="AI16" s="111">
        <v>0.32800000000000001</v>
      </c>
      <c r="AJ16" s="110">
        <f t="shared" si="16"/>
        <v>3.2</v>
      </c>
      <c r="AK16" s="110">
        <f t="shared" si="0"/>
        <v>13.84</v>
      </c>
      <c r="AL16" s="111">
        <v>0</v>
      </c>
      <c r="AM16" s="110">
        <f t="shared" si="1"/>
        <v>0</v>
      </c>
      <c r="AN16" s="111">
        <v>0</v>
      </c>
      <c r="AO16" s="110">
        <f t="shared" si="2"/>
        <v>0</v>
      </c>
      <c r="AP16" s="111">
        <v>0</v>
      </c>
      <c r="AQ16" s="110">
        <f t="shared" si="17"/>
        <v>0</v>
      </c>
      <c r="AR16" s="1">
        <v>0</v>
      </c>
      <c r="AS16" s="111">
        <v>0</v>
      </c>
      <c r="AT16" s="110">
        <f t="shared" si="3"/>
        <v>0</v>
      </c>
      <c r="AU16" s="110">
        <f t="shared" si="9"/>
        <v>0</v>
      </c>
      <c r="AV16" s="110">
        <f t="shared" si="4"/>
        <v>13.84</v>
      </c>
      <c r="AW16" s="179">
        <f t="shared" si="10"/>
        <v>0.17269999999999999</v>
      </c>
      <c r="AX16" s="110">
        <f t="shared" si="11"/>
        <v>16.73</v>
      </c>
      <c r="AY16" s="177">
        <v>16.73</v>
      </c>
      <c r="AZ16" s="84">
        <v>34.99</v>
      </c>
      <c r="BA16" s="111">
        <f t="shared" si="19"/>
        <v>0.52190000000000003</v>
      </c>
      <c r="BB16" s="112">
        <f t="shared" si="13"/>
        <v>0.52190000000000003</v>
      </c>
      <c r="BC16" s="184">
        <v>700</v>
      </c>
      <c r="BD16" s="110">
        <f t="shared" si="14"/>
        <v>9688</v>
      </c>
      <c r="BE16" s="110">
        <f t="shared" si="15"/>
        <v>11711</v>
      </c>
      <c r="BF16" s="215" t="s">
        <v>1121</v>
      </c>
      <c r="BG16" s="220" t="s">
        <v>1178</v>
      </c>
      <c r="BH16" s="215"/>
    </row>
    <row r="17" spans="1:61" ht="50.1" customHeight="1" x14ac:dyDescent="0.25">
      <c r="A17" s="1"/>
      <c r="B17" s="103">
        <v>14</v>
      </c>
      <c r="C17" s="245"/>
      <c r="D17" s="214" t="s">
        <v>1030</v>
      </c>
      <c r="E17" s="1" t="s">
        <v>451</v>
      </c>
      <c r="F17" s="1"/>
      <c r="G17" s="1" t="s">
        <v>653</v>
      </c>
      <c r="H17" s="149" t="s">
        <v>1148</v>
      </c>
      <c r="I17" s="149" t="s">
        <v>954</v>
      </c>
      <c r="J17" s="149" t="s">
        <v>953</v>
      </c>
      <c r="K17" s="149" t="s">
        <v>926</v>
      </c>
      <c r="L17" s="130" t="s">
        <v>955</v>
      </c>
      <c r="M17" s="1" t="s">
        <v>936</v>
      </c>
      <c r="N17" s="149" t="s">
        <v>945</v>
      </c>
      <c r="O17" s="1"/>
      <c r="P17" s="1" t="s">
        <v>1055</v>
      </c>
      <c r="Q17" s="1" t="s">
        <v>1056</v>
      </c>
      <c r="R17" s="1" t="s">
        <v>834</v>
      </c>
      <c r="S17" s="104">
        <f>'Miya-printed cost'!G17</f>
        <v>50.5</v>
      </c>
      <c r="T17" s="105">
        <v>7.8</v>
      </c>
      <c r="U17" s="106">
        <f t="shared" si="5"/>
        <v>6.47</v>
      </c>
      <c r="V17" s="107">
        <v>6.47</v>
      </c>
      <c r="W17" s="84"/>
      <c r="X17" s="1" t="s">
        <v>179</v>
      </c>
      <c r="Y17" s="124">
        <v>44</v>
      </c>
      <c r="Z17" s="124">
        <v>41</v>
      </c>
      <c r="AA17" s="124">
        <v>23</v>
      </c>
      <c r="AB17" s="105">
        <v>5</v>
      </c>
      <c r="AC17" s="83">
        <v>2</v>
      </c>
      <c r="AD17" s="128">
        <f t="shared" si="6"/>
        <v>4.1000000000000002E-2</v>
      </c>
      <c r="AE17" s="109">
        <f t="shared" si="7"/>
        <v>3171</v>
      </c>
      <c r="AF17" s="1">
        <v>2250</v>
      </c>
      <c r="AG17" s="110">
        <f t="shared" si="8"/>
        <v>0.71</v>
      </c>
      <c r="AH17" s="149" t="s">
        <v>956</v>
      </c>
      <c r="AI17" s="111">
        <v>0.32800000000000001</v>
      </c>
      <c r="AJ17" s="110">
        <f t="shared" si="16"/>
        <v>2.12</v>
      </c>
      <c r="AK17" s="110">
        <f t="shared" si="0"/>
        <v>9.3000000000000007</v>
      </c>
      <c r="AL17" s="111">
        <v>0</v>
      </c>
      <c r="AM17" s="110">
        <f t="shared" si="1"/>
        <v>0</v>
      </c>
      <c r="AN17" s="111">
        <v>0</v>
      </c>
      <c r="AO17" s="110">
        <f t="shared" si="2"/>
        <v>0</v>
      </c>
      <c r="AP17" s="111">
        <v>0</v>
      </c>
      <c r="AQ17" s="110">
        <f t="shared" si="17"/>
        <v>0</v>
      </c>
      <c r="AR17" s="1">
        <v>0</v>
      </c>
      <c r="AS17" s="111">
        <v>0</v>
      </c>
      <c r="AT17" s="110">
        <f t="shared" si="3"/>
        <v>0</v>
      </c>
      <c r="AU17" s="110">
        <f t="shared" si="9"/>
        <v>0</v>
      </c>
      <c r="AV17" s="110">
        <f t="shared" si="4"/>
        <v>9.3000000000000007</v>
      </c>
      <c r="AW17" s="179">
        <f t="shared" si="10"/>
        <v>0.20580000000000001</v>
      </c>
      <c r="AX17" s="110">
        <f t="shared" si="11"/>
        <v>11.71</v>
      </c>
      <c r="AY17" s="177">
        <v>11.71</v>
      </c>
      <c r="AZ17" s="84">
        <v>22.99</v>
      </c>
      <c r="BA17" s="111">
        <f t="shared" si="19"/>
        <v>0.49059999999999998</v>
      </c>
      <c r="BB17" s="112">
        <f t="shared" si="13"/>
        <v>0.49059999999999998</v>
      </c>
      <c r="BC17" s="182">
        <v>930</v>
      </c>
      <c r="BD17" s="110">
        <f t="shared" si="14"/>
        <v>8649</v>
      </c>
      <c r="BE17" s="110">
        <f t="shared" si="15"/>
        <v>10890.3</v>
      </c>
      <c r="BF17" s="215" t="s">
        <v>1122</v>
      </c>
      <c r="BG17" s="220" t="s">
        <v>1127</v>
      </c>
      <c r="BH17" s="215"/>
    </row>
    <row r="18" spans="1:61" ht="50.1" customHeight="1" x14ac:dyDescent="0.25">
      <c r="A18" s="1"/>
      <c r="B18" s="103">
        <v>15</v>
      </c>
      <c r="C18" s="246"/>
      <c r="D18" s="214" t="s">
        <v>1022</v>
      </c>
      <c r="E18" s="1" t="s">
        <v>451</v>
      </c>
      <c r="F18" s="1"/>
      <c r="G18" s="1" t="s">
        <v>653</v>
      </c>
      <c r="H18" s="149" t="s">
        <v>919</v>
      </c>
      <c r="I18" s="149" t="s">
        <v>954</v>
      </c>
      <c r="J18" s="149" t="s">
        <v>953</v>
      </c>
      <c r="K18" s="149" t="s">
        <v>926</v>
      </c>
      <c r="L18" s="130" t="s">
        <v>955</v>
      </c>
      <c r="M18" s="1" t="s">
        <v>935</v>
      </c>
      <c r="N18" s="149" t="s">
        <v>945</v>
      </c>
      <c r="O18" s="1"/>
      <c r="P18" s="1" t="s">
        <v>1057</v>
      </c>
      <c r="Q18" s="1" t="s">
        <v>1058</v>
      </c>
      <c r="R18" s="1" t="s">
        <v>834</v>
      </c>
      <c r="S18" s="104">
        <f>'Miya-printed cost'!G18</f>
        <v>66</v>
      </c>
      <c r="T18" s="105">
        <v>7.8</v>
      </c>
      <c r="U18" s="106">
        <f t="shared" si="5"/>
        <v>8.4600000000000009</v>
      </c>
      <c r="V18" s="107">
        <v>8.4600000000000009</v>
      </c>
      <c r="W18" s="84"/>
      <c r="X18" s="1" t="s">
        <v>179</v>
      </c>
      <c r="Y18" s="124">
        <v>44</v>
      </c>
      <c r="Z18" s="124">
        <v>41</v>
      </c>
      <c r="AA18" s="124">
        <v>25</v>
      </c>
      <c r="AB18" s="105">
        <v>5</v>
      </c>
      <c r="AC18" s="83">
        <v>2</v>
      </c>
      <c r="AD18" s="128">
        <f t="shared" si="6"/>
        <v>4.4999999999999998E-2</v>
      </c>
      <c r="AE18" s="109">
        <f t="shared" si="7"/>
        <v>2889</v>
      </c>
      <c r="AF18" s="1">
        <v>2250</v>
      </c>
      <c r="AG18" s="110">
        <f t="shared" si="8"/>
        <v>0.78</v>
      </c>
      <c r="AH18" s="149" t="s">
        <v>956</v>
      </c>
      <c r="AI18" s="111">
        <v>0.32800000000000001</v>
      </c>
      <c r="AJ18" s="110">
        <f t="shared" si="16"/>
        <v>2.77</v>
      </c>
      <c r="AK18" s="110">
        <f t="shared" si="0"/>
        <v>12.01</v>
      </c>
      <c r="AL18" s="111">
        <v>0</v>
      </c>
      <c r="AM18" s="110">
        <f t="shared" si="1"/>
        <v>0</v>
      </c>
      <c r="AN18" s="111">
        <v>0</v>
      </c>
      <c r="AO18" s="110">
        <f t="shared" si="2"/>
        <v>0</v>
      </c>
      <c r="AP18" s="111">
        <v>0</v>
      </c>
      <c r="AQ18" s="110">
        <f t="shared" si="17"/>
        <v>0</v>
      </c>
      <c r="AR18" s="1">
        <v>0</v>
      </c>
      <c r="AS18" s="111">
        <v>0</v>
      </c>
      <c r="AT18" s="110">
        <f t="shared" si="3"/>
        <v>0</v>
      </c>
      <c r="AU18" s="110">
        <f t="shared" si="9"/>
        <v>0</v>
      </c>
      <c r="AV18" s="110">
        <f t="shared" si="4"/>
        <v>12.01</v>
      </c>
      <c r="AW18" s="179">
        <f t="shared" si="10"/>
        <v>0.1666</v>
      </c>
      <c r="AX18" s="110">
        <f t="shared" si="11"/>
        <v>14.41</v>
      </c>
      <c r="AY18" s="177">
        <v>14.41</v>
      </c>
      <c r="AZ18" s="84">
        <v>29.99</v>
      </c>
      <c r="BA18" s="111">
        <f t="shared" si="19"/>
        <v>0.51949999999999996</v>
      </c>
      <c r="BB18" s="112">
        <f t="shared" si="13"/>
        <v>0.51949999999999996</v>
      </c>
      <c r="BC18" s="182">
        <v>1200</v>
      </c>
      <c r="BD18" s="110">
        <f t="shared" si="14"/>
        <v>14412</v>
      </c>
      <c r="BE18" s="110">
        <f t="shared" si="15"/>
        <v>17292</v>
      </c>
      <c r="BG18" s="73"/>
      <c r="BH18" s="73"/>
    </row>
    <row r="19" spans="1:61" ht="50.1" customHeight="1" x14ac:dyDescent="0.25">
      <c r="A19" s="1"/>
      <c r="B19" s="103">
        <v>16</v>
      </c>
      <c r="C19" s="246"/>
      <c r="D19" s="214" t="s">
        <v>1022</v>
      </c>
      <c r="E19" s="1" t="s">
        <v>451</v>
      </c>
      <c r="F19" s="1"/>
      <c r="G19" s="1" t="s">
        <v>653</v>
      </c>
      <c r="H19" s="149" t="s">
        <v>919</v>
      </c>
      <c r="I19" s="149" t="s">
        <v>954</v>
      </c>
      <c r="J19" s="149" t="s">
        <v>953</v>
      </c>
      <c r="K19" s="149" t="s">
        <v>926</v>
      </c>
      <c r="L19" s="130" t="s">
        <v>955</v>
      </c>
      <c r="M19" s="1" t="s">
        <v>888</v>
      </c>
      <c r="N19" s="149" t="s">
        <v>945</v>
      </c>
      <c r="O19" s="1"/>
      <c r="P19" s="1" t="s">
        <v>1059</v>
      </c>
      <c r="Q19" s="1" t="s">
        <v>1060</v>
      </c>
      <c r="R19" s="1" t="s">
        <v>834</v>
      </c>
      <c r="S19" s="104">
        <f>'Miya-printed cost'!G19</f>
        <v>76.099999999999994</v>
      </c>
      <c r="T19" s="105">
        <v>7.8</v>
      </c>
      <c r="U19" s="106">
        <f t="shared" si="5"/>
        <v>9.76</v>
      </c>
      <c r="V19" s="107">
        <v>9.76</v>
      </c>
      <c r="W19" s="84"/>
      <c r="X19" s="1" t="s">
        <v>179</v>
      </c>
      <c r="Y19" s="124">
        <v>44</v>
      </c>
      <c r="Z19" s="124">
        <v>41</v>
      </c>
      <c r="AA19" s="124">
        <v>28</v>
      </c>
      <c r="AB19" s="105">
        <v>5</v>
      </c>
      <c r="AC19" s="83">
        <v>2</v>
      </c>
      <c r="AD19" s="128">
        <f t="shared" si="6"/>
        <v>5.0999999999999997E-2</v>
      </c>
      <c r="AE19" s="109">
        <f t="shared" si="7"/>
        <v>2549</v>
      </c>
      <c r="AF19" s="1">
        <v>2250</v>
      </c>
      <c r="AG19" s="110">
        <f t="shared" si="8"/>
        <v>0.88</v>
      </c>
      <c r="AH19" s="149" t="s">
        <v>956</v>
      </c>
      <c r="AI19" s="111">
        <v>0.32800000000000001</v>
      </c>
      <c r="AJ19" s="110">
        <f t="shared" si="16"/>
        <v>3.2</v>
      </c>
      <c r="AK19" s="110">
        <f t="shared" si="0"/>
        <v>13.84</v>
      </c>
      <c r="AL19" s="111">
        <v>0</v>
      </c>
      <c r="AM19" s="110">
        <f t="shared" si="1"/>
        <v>0</v>
      </c>
      <c r="AN19" s="111">
        <v>0</v>
      </c>
      <c r="AO19" s="110">
        <f t="shared" si="2"/>
        <v>0</v>
      </c>
      <c r="AP19" s="111">
        <v>0</v>
      </c>
      <c r="AQ19" s="110">
        <f t="shared" si="17"/>
        <v>0</v>
      </c>
      <c r="AR19" s="1">
        <v>0</v>
      </c>
      <c r="AS19" s="111">
        <v>0</v>
      </c>
      <c r="AT19" s="110">
        <f t="shared" si="3"/>
        <v>0</v>
      </c>
      <c r="AU19" s="110">
        <f t="shared" si="9"/>
        <v>0</v>
      </c>
      <c r="AV19" s="110">
        <f t="shared" si="4"/>
        <v>13.84</v>
      </c>
      <c r="AW19" s="179">
        <f t="shared" si="10"/>
        <v>0.17269999999999999</v>
      </c>
      <c r="AX19" s="110">
        <f t="shared" si="11"/>
        <v>16.73</v>
      </c>
      <c r="AY19" s="177">
        <v>16.73</v>
      </c>
      <c r="AZ19" s="84">
        <v>34.99</v>
      </c>
      <c r="BA19" s="111">
        <f t="shared" si="19"/>
        <v>0.52190000000000003</v>
      </c>
      <c r="BB19" s="112">
        <f t="shared" si="13"/>
        <v>0.52190000000000003</v>
      </c>
      <c r="BC19" s="182">
        <v>700</v>
      </c>
      <c r="BD19" s="110">
        <f t="shared" si="14"/>
        <v>9688</v>
      </c>
      <c r="BE19" s="110">
        <f t="shared" si="15"/>
        <v>11711</v>
      </c>
      <c r="BG19" s="73"/>
      <c r="BH19" s="73"/>
    </row>
    <row r="20" spans="1:61" x14ac:dyDescent="0.25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83"/>
      <c r="BD20" s="174"/>
      <c r="BE20" s="175"/>
      <c r="BG20" s="73"/>
      <c r="BH20" s="73"/>
    </row>
    <row r="21" spans="1:61" ht="50.1" customHeight="1" x14ac:dyDescent="0.25">
      <c r="A21" s="1"/>
      <c r="B21" s="103">
        <v>18</v>
      </c>
      <c r="C21" s="245"/>
      <c r="D21" s="214" t="s">
        <v>1031</v>
      </c>
      <c r="E21" s="1" t="s">
        <v>492</v>
      </c>
      <c r="F21" s="1"/>
      <c r="G21" s="1" t="s">
        <v>653</v>
      </c>
      <c r="H21" s="149" t="s">
        <v>920</v>
      </c>
      <c r="I21" s="149" t="s">
        <v>954</v>
      </c>
      <c r="J21" s="149" t="s">
        <v>953</v>
      </c>
      <c r="K21" s="149" t="s">
        <v>926</v>
      </c>
      <c r="L21" s="130" t="s">
        <v>955</v>
      </c>
      <c r="M21" s="1" t="s">
        <v>889</v>
      </c>
      <c r="N21" s="1" t="s">
        <v>941</v>
      </c>
      <c r="O21" s="1"/>
      <c r="P21" s="1" t="s">
        <v>1061</v>
      </c>
      <c r="Q21" s="1" t="s">
        <v>1062</v>
      </c>
      <c r="R21" s="1" t="s">
        <v>834</v>
      </c>
      <c r="S21" s="104">
        <f>'Miya-printed cost'!G21</f>
        <v>66</v>
      </c>
      <c r="T21" s="105">
        <v>7.8</v>
      </c>
      <c r="U21" s="106">
        <f t="shared" si="5"/>
        <v>8.4600000000000009</v>
      </c>
      <c r="V21" s="107">
        <v>8.4600000000000009</v>
      </c>
      <c r="W21" s="84"/>
      <c r="X21" s="1" t="s">
        <v>179</v>
      </c>
      <c r="Y21" s="124">
        <v>44</v>
      </c>
      <c r="Z21" s="124">
        <v>41</v>
      </c>
      <c r="AA21" s="124">
        <v>25</v>
      </c>
      <c r="AB21" s="105">
        <v>5</v>
      </c>
      <c r="AC21" s="83">
        <v>2</v>
      </c>
      <c r="AD21" s="128">
        <f t="shared" si="6"/>
        <v>4.4999999999999998E-2</v>
      </c>
      <c r="AE21" s="109">
        <f t="shared" si="7"/>
        <v>2889</v>
      </c>
      <c r="AF21" s="1">
        <v>2250</v>
      </c>
      <c r="AG21" s="110">
        <f t="shared" si="8"/>
        <v>0.78</v>
      </c>
      <c r="AH21" s="149" t="s">
        <v>956</v>
      </c>
      <c r="AI21" s="111">
        <v>0.32800000000000001</v>
      </c>
      <c r="AJ21" s="110">
        <f t="shared" si="16"/>
        <v>2.77</v>
      </c>
      <c r="AK21" s="110">
        <f t="shared" si="0"/>
        <v>12.01</v>
      </c>
      <c r="AL21" s="111">
        <v>0</v>
      </c>
      <c r="AM21" s="110">
        <f t="shared" si="1"/>
        <v>0</v>
      </c>
      <c r="AN21" s="111">
        <v>0</v>
      </c>
      <c r="AO21" s="110">
        <f t="shared" si="2"/>
        <v>0</v>
      </c>
      <c r="AP21" s="111">
        <v>0</v>
      </c>
      <c r="AQ21" s="110">
        <f t="shared" si="17"/>
        <v>0</v>
      </c>
      <c r="AR21" s="1">
        <v>0</v>
      </c>
      <c r="AS21" s="111">
        <v>0</v>
      </c>
      <c r="AT21" s="110">
        <f t="shared" si="3"/>
        <v>0</v>
      </c>
      <c r="AU21" s="110">
        <f t="shared" si="9"/>
        <v>0</v>
      </c>
      <c r="AV21" s="110">
        <f t="shared" si="4"/>
        <v>12.01</v>
      </c>
      <c r="AW21" s="179">
        <f t="shared" si="10"/>
        <v>0.1666</v>
      </c>
      <c r="AX21" s="110">
        <f t="shared" si="11"/>
        <v>14.41</v>
      </c>
      <c r="AY21" s="177">
        <v>14.41</v>
      </c>
      <c r="AZ21" s="84">
        <v>29.99</v>
      </c>
      <c r="BA21" s="111">
        <f t="shared" si="19"/>
        <v>0.51949999999999996</v>
      </c>
      <c r="BB21" s="112">
        <f t="shared" si="13"/>
        <v>0.51949999999999996</v>
      </c>
      <c r="BC21" s="185">
        <v>1330</v>
      </c>
      <c r="BD21" s="110">
        <f t="shared" si="14"/>
        <v>15973.3</v>
      </c>
      <c r="BE21" s="110">
        <f t="shared" si="15"/>
        <v>19165.3</v>
      </c>
      <c r="BF21" s="215" t="s">
        <v>1118</v>
      </c>
      <c r="BG21" s="216" t="s">
        <v>1140</v>
      </c>
      <c r="BH21" s="215" t="s">
        <v>1119</v>
      </c>
      <c r="BI21" s="217">
        <v>11684045</v>
      </c>
    </row>
    <row r="22" spans="1:61" ht="50.1" customHeight="1" x14ac:dyDescent="0.25">
      <c r="A22" s="1"/>
      <c r="B22" s="103">
        <v>19</v>
      </c>
      <c r="C22" s="247"/>
      <c r="D22" s="214" t="s">
        <v>1026</v>
      </c>
      <c r="E22" s="1" t="s">
        <v>492</v>
      </c>
      <c r="F22" s="1"/>
      <c r="G22" s="1" t="s">
        <v>653</v>
      </c>
      <c r="H22" s="149" t="s">
        <v>920</v>
      </c>
      <c r="I22" s="149" t="s">
        <v>954</v>
      </c>
      <c r="J22" s="149" t="s">
        <v>953</v>
      </c>
      <c r="K22" s="149" t="s">
        <v>926</v>
      </c>
      <c r="L22" s="130" t="s">
        <v>955</v>
      </c>
      <c r="M22" s="1" t="s">
        <v>888</v>
      </c>
      <c r="N22" s="1" t="s">
        <v>941</v>
      </c>
      <c r="O22" s="1"/>
      <c r="P22" s="1" t="s">
        <v>1063</v>
      </c>
      <c r="Q22" s="1" t="s">
        <v>1064</v>
      </c>
      <c r="R22" s="1" t="s">
        <v>834</v>
      </c>
      <c r="S22" s="104">
        <f>'Miya-printed cost'!G22</f>
        <v>76.05</v>
      </c>
      <c r="T22" s="105">
        <v>7.8</v>
      </c>
      <c r="U22" s="106">
        <f t="shared" si="5"/>
        <v>9.75</v>
      </c>
      <c r="V22" s="107">
        <v>9.75</v>
      </c>
      <c r="W22" s="84"/>
      <c r="X22" s="1" t="s">
        <v>179</v>
      </c>
      <c r="Y22" s="124">
        <v>44</v>
      </c>
      <c r="Z22" s="124">
        <v>41</v>
      </c>
      <c r="AA22" s="124">
        <v>28</v>
      </c>
      <c r="AB22" s="105">
        <v>5</v>
      </c>
      <c r="AC22" s="83">
        <v>2</v>
      </c>
      <c r="AD22" s="128">
        <f t="shared" si="6"/>
        <v>5.0999999999999997E-2</v>
      </c>
      <c r="AE22" s="109">
        <f t="shared" si="7"/>
        <v>2549</v>
      </c>
      <c r="AF22" s="1">
        <v>2250</v>
      </c>
      <c r="AG22" s="110">
        <f t="shared" si="8"/>
        <v>0.88</v>
      </c>
      <c r="AH22" s="149" t="s">
        <v>956</v>
      </c>
      <c r="AI22" s="111">
        <v>0.32800000000000001</v>
      </c>
      <c r="AJ22" s="110">
        <f t="shared" si="16"/>
        <v>3.2</v>
      </c>
      <c r="AK22" s="110">
        <f t="shared" si="0"/>
        <v>13.83</v>
      </c>
      <c r="AL22" s="111">
        <v>0</v>
      </c>
      <c r="AM22" s="110">
        <f t="shared" si="1"/>
        <v>0</v>
      </c>
      <c r="AN22" s="111">
        <v>0</v>
      </c>
      <c r="AO22" s="110">
        <f t="shared" si="2"/>
        <v>0</v>
      </c>
      <c r="AP22" s="111">
        <v>0</v>
      </c>
      <c r="AQ22" s="110">
        <f t="shared" si="17"/>
        <v>0</v>
      </c>
      <c r="AR22" s="1">
        <v>0</v>
      </c>
      <c r="AS22" s="111">
        <v>0</v>
      </c>
      <c r="AT22" s="110">
        <f t="shared" si="3"/>
        <v>0</v>
      </c>
      <c r="AU22" s="110">
        <f t="shared" si="9"/>
        <v>0</v>
      </c>
      <c r="AV22" s="110">
        <f t="shared" si="4"/>
        <v>13.83</v>
      </c>
      <c r="AW22" s="179">
        <f t="shared" si="10"/>
        <v>0.17330000000000001</v>
      </c>
      <c r="AX22" s="110">
        <f t="shared" si="11"/>
        <v>16.73</v>
      </c>
      <c r="AY22" s="177">
        <v>16.73</v>
      </c>
      <c r="AZ22" s="84">
        <v>34.99</v>
      </c>
      <c r="BA22" s="111">
        <f t="shared" si="19"/>
        <v>0.52190000000000003</v>
      </c>
      <c r="BB22" s="112">
        <f t="shared" si="13"/>
        <v>0.52190000000000003</v>
      </c>
      <c r="BC22" s="185">
        <v>1330</v>
      </c>
      <c r="BD22" s="110">
        <f t="shared" si="14"/>
        <v>18393.900000000001</v>
      </c>
      <c r="BE22" s="110">
        <f t="shared" si="15"/>
        <v>22250.9</v>
      </c>
      <c r="BF22" s="215" t="s">
        <v>1120</v>
      </c>
      <c r="BG22" s="218">
        <v>46215</v>
      </c>
      <c r="BH22" s="215"/>
    </row>
    <row r="23" spans="1:61" ht="50.1" customHeight="1" x14ac:dyDescent="0.25">
      <c r="A23" s="1"/>
      <c r="B23" s="103">
        <v>20</v>
      </c>
      <c r="C23" s="245"/>
      <c r="D23" s="214" t="s">
        <v>1025</v>
      </c>
      <c r="E23" s="1" t="s">
        <v>492</v>
      </c>
      <c r="F23" s="1"/>
      <c r="G23" s="1" t="s">
        <v>653</v>
      </c>
      <c r="H23" s="149" t="s">
        <v>1149</v>
      </c>
      <c r="I23" s="149" t="s">
        <v>954</v>
      </c>
      <c r="J23" s="149" t="s">
        <v>953</v>
      </c>
      <c r="K23" s="149" t="s">
        <v>928</v>
      </c>
      <c r="L23" s="130" t="s">
        <v>955</v>
      </c>
      <c r="M23" s="1" t="s">
        <v>937</v>
      </c>
      <c r="N23" s="149" t="s">
        <v>949</v>
      </c>
      <c r="O23" s="1"/>
      <c r="P23" s="1" t="s">
        <v>1065</v>
      </c>
      <c r="Q23" s="1" t="s">
        <v>1066</v>
      </c>
      <c r="R23" s="1" t="s">
        <v>834</v>
      </c>
      <c r="S23" s="104">
        <f>'Miya-printed cost'!G24</f>
        <v>60.7</v>
      </c>
      <c r="T23" s="105">
        <v>7.8</v>
      </c>
      <c r="U23" s="106">
        <f t="shared" si="5"/>
        <v>7.78</v>
      </c>
      <c r="V23" s="107">
        <v>7.78</v>
      </c>
      <c r="W23" s="84"/>
      <c r="X23" s="1" t="s">
        <v>179</v>
      </c>
      <c r="Y23" s="124">
        <v>44</v>
      </c>
      <c r="Z23" s="124">
        <v>41</v>
      </c>
      <c r="AA23" s="124">
        <v>25</v>
      </c>
      <c r="AB23" s="105">
        <v>5</v>
      </c>
      <c r="AC23" s="83">
        <v>2</v>
      </c>
      <c r="AD23" s="128">
        <f t="shared" si="6"/>
        <v>4.4999999999999998E-2</v>
      </c>
      <c r="AE23" s="109">
        <f t="shared" si="7"/>
        <v>2889</v>
      </c>
      <c r="AF23" s="1">
        <v>2250</v>
      </c>
      <c r="AG23" s="110">
        <f t="shared" si="8"/>
        <v>0.78</v>
      </c>
      <c r="AH23" s="149" t="s">
        <v>956</v>
      </c>
      <c r="AI23" s="111">
        <v>0.32800000000000001</v>
      </c>
      <c r="AJ23" s="110">
        <f t="shared" si="16"/>
        <v>2.5499999999999998</v>
      </c>
      <c r="AK23" s="110">
        <f t="shared" si="0"/>
        <v>11.11</v>
      </c>
      <c r="AL23" s="111">
        <v>0</v>
      </c>
      <c r="AM23" s="110">
        <f t="shared" si="1"/>
        <v>0</v>
      </c>
      <c r="AN23" s="111">
        <v>0</v>
      </c>
      <c r="AO23" s="110">
        <f t="shared" si="2"/>
        <v>0</v>
      </c>
      <c r="AP23" s="111">
        <v>0</v>
      </c>
      <c r="AQ23" s="110">
        <f t="shared" si="17"/>
        <v>0</v>
      </c>
      <c r="AR23" s="1">
        <v>0</v>
      </c>
      <c r="AS23" s="111">
        <v>0</v>
      </c>
      <c r="AT23" s="110">
        <f t="shared" si="3"/>
        <v>0</v>
      </c>
      <c r="AU23" s="110">
        <f t="shared" si="9"/>
        <v>0</v>
      </c>
      <c r="AV23" s="110">
        <f t="shared" si="4"/>
        <v>11.11</v>
      </c>
      <c r="AW23" s="179">
        <f t="shared" si="10"/>
        <v>0.1978</v>
      </c>
      <c r="AX23" s="110">
        <f t="shared" si="11"/>
        <v>13.85</v>
      </c>
      <c r="AY23" s="177">
        <v>13.85</v>
      </c>
      <c r="AZ23" s="84">
        <v>24.99</v>
      </c>
      <c r="BA23" s="111">
        <f t="shared" si="19"/>
        <v>0.44579999999999997</v>
      </c>
      <c r="BB23" s="112">
        <f t="shared" si="13"/>
        <v>0.44579999999999997</v>
      </c>
      <c r="BC23" s="185">
        <v>1330</v>
      </c>
      <c r="BD23" s="110">
        <f t="shared" si="14"/>
        <v>14776.3</v>
      </c>
      <c r="BE23" s="110">
        <f t="shared" si="15"/>
        <v>18420.5</v>
      </c>
      <c r="BF23" s="215" t="s">
        <v>1121</v>
      </c>
      <c r="BG23" s="220" t="s">
        <v>1180</v>
      </c>
      <c r="BH23" s="215"/>
    </row>
    <row r="24" spans="1:61" ht="50.1" customHeight="1" x14ac:dyDescent="0.25">
      <c r="A24" s="1"/>
      <c r="B24" s="103">
        <v>21</v>
      </c>
      <c r="C24" s="247"/>
      <c r="D24" s="214" t="s">
        <v>1025</v>
      </c>
      <c r="E24" s="1" t="s">
        <v>492</v>
      </c>
      <c r="F24" s="1"/>
      <c r="G24" s="1" t="s">
        <v>653</v>
      </c>
      <c r="H24" s="149" t="s">
        <v>921</v>
      </c>
      <c r="I24" s="149" t="s">
        <v>954</v>
      </c>
      <c r="J24" s="149" t="s">
        <v>953</v>
      </c>
      <c r="K24" s="149" t="s">
        <v>928</v>
      </c>
      <c r="L24" s="130" t="s">
        <v>955</v>
      </c>
      <c r="M24" s="1" t="s">
        <v>938</v>
      </c>
      <c r="N24" s="1" t="s">
        <v>948</v>
      </c>
      <c r="O24" s="1"/>
      <c r="P24" s="1" t="s">
        <v>1067</v>
      </c>
      <c r="Q24" s="1" t="s">
        <v>1068</v>
      </c>
      <c r="R24" s="1" t="s">
        <v>834</v>
      </c>
      <c r="S24" s="104">
        <f>'Miya-printed cost'!G25</f>
        <v>69.7</v>
      </c>
      <c r="T24" s="105">
        <v>7.8</v>
      </c>
      <c r="U24" s="106">
        <f t="shared" si="5"/>
        <v>8.94</v>
      </c>
      <c r="V24" s="107">
        <v>8.94</v>
      </c>
      <c r="W24" s="84"/>
      <c r="X24" s="1" t="s">
        <v>179</v>
      </c>
      <c r="Y24" s="124">
        <v>44</v>
      </c>
      <c r="Z24" s="124">
        <v>41</v>
      </c>
      <c r="AA24" s="124">
        <v>28</v>
      </c>
      <c r="AB24" s="105">
        <v>5</v>
      </c>
      <c r="AC24" s="83">
        <v>2</v>
      </c>
      <c r="AD24" s="128">
        <f t="shared" si="6"/>
        <v>5.0999999999999997E-2</v>
      </c>
      <c r="AE24" s="109">
        <f t="shared" si="7"/>
        <v>2549</v>
      </c>
      <c r="AF24" s="1">
        <v>2250</v>
      </c>
      <c r="AG24" s="110">
        <f t="shared" si="8"/>
        <v>0.88</v>
      </c>
      <c r="AH24" s="149" t="s">
        <v>956</v>
      </c>
      <c r="AI24" s="111">
        <v>0.32800000000000001</v>
      </c>
      <c r="AJ24" s="110">
        <f t="shared" si="16"/>
        <v>2.93</v>
      </c>
      <c r="AK24" s="110">
        <f t="shared" si="0"/>
        <v>12.75</v>
      </c>
      <c r="AL24" s="111">
        <v>0</v>
      </c>
      <c r="AM24" s="110">
        <f t="shared" si="1"/>
        <v>0</v>
      </c>
      <c r="AN24" s="111">
        <v>0</v>
      </c>
      <c r="AO24" s="110">
        <f t="shared" si="2"/>
        <v>0</v>
      </c>
      <c r="AP24" s="111">
        <v>0</v>
      </c>
      <c r="AQ24" s="110">
        <f t="shared" si="17"/>
        <v>0</v>
      </c>
      <c r="AR24" s="1">
        <v>0</v>
      </c>
      <c r="AS24" s="111">
        <v>0</v>
      </c>
      <c r="AT24" s="110">
        <f t="shared" si="3"/>
        <v>0</v>
      </c>
      <c r="AU24" s="110">
        <f t="shared" si="9"/>
        <v>0</v>
      </c>
      <c r="AV24" s="110">
        <f t="shared" si="4"/>
        <v>12.75</v>
      </c>
      <c r="AW24" s="179">
        <f t="shared" si="10"/>
        <v>0.20760000000000001</v>
      </c>
      <c r="AX24" s="110">
        <f t="shared" si="11"/>
        <v>16.09</v>
      </c>
      <c r="AY24" s="177">
        <v>16.09</v>
      </c>
      <c r="AZ24" s="84">
        <v>34.99</v>
      </c>
      <c r="BA24" s="111">
        <f t="shared" si="19"/>
        <v>0.54020000000000001</v>
      </c>
      <c r="BB24" s="112">
        <f t="shared" si="13"/>
        <v>0.54020000000000001</v>
      </c>
      <c r="BC24" s="185">
        <v>1330</v>
      </c>
      <c r="BD24" s="110">
        <f t="shared" si="14"/>
        <v>16957.5</v>
      </c>
      <c r="BE24" s="110">
        <f t="shared" si="15"/>
        <v>21399.7</v>
      </c>
      <c r="BF24" s="215" t="s">
        <v>1122</v>
      </c>
      <c r="BG24" s="220" t="s">
        <v>1128</v>
      </c>
      <c r="BH24" s="215"/>
    </row>
    <row r="25" spans="1:61" x14ac:dyDescent="0.25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83"/>
      <c r="BD25" s="174"/>
      <c r="BE25" s="175"/>
      <c r="BG25" s="73"/>
      <c r="BH25" s="73"/>
    </row>
    <row r="26" spans="1:61" ht="99.95" customHeight="1" x14ac:dyDescent="0.25">
      <c r="A26" s="1"/>
      <c r="B26" s="103">
        <v>23</v>
      </c>
      <c r="C26" s="1"/>
      <c r="D26" s="1"/>
      <c r="E26" s="1" t="s">
        <v>451</v>
      </c>
      <c r="F26" s="1"/>
      <c r="G26" s="1" t="s">
        <v>653</v>
      </c>
      <c r="H26" s="149" t="s">
        <v>1162</v>
      </c>
      <c r="I26" s="149" t="s">
        <v>954</v>
      </c>
      <c r="J26" s="149" t="s">
        <v>953</v>
      </c>
      <c r="K26" s="149" t="s">
        <v>1139</v>
      </c>
      <c r="L26" s="130" t="s">
        <v>955</v>
      </c>
      <c r="M26" s="1" t="s">
        <v>936</v>
      </c>
      <c r="N26" s="1" t="s">
        <v>950</v>
      </c>
      <c r="O26" s="1"/>
      <c r="P26" s="242" t="s">
        <v>1138</v>
      </c>
      <c r="Q26" s="1" t="s">
        <v>1020</v>
      </c>
      <c r="R26" s="1" t="s">
        <v>834</v>
      </c>
      <c r="S26" s="104">
        <f>'Miya-printed cost'!G26</f>
        <v>53.9</v>
      </c>
      <c r="T26" s="105">
        <v>7.8</v>
      </c>
      <c r="U26" s="106">
        <f t="shared" si="5"/>
        <v>6.91</v>
      </c>
      <c r="V26" s="107">
        <v>6.91</v>
      </c>
      <c r="W26" s="84"/>
      <c r="X26" s="1" t="s">
        <v>179</v>
      </c>
      <c r="Y26" s="124">
        <v>44</v>
      </c>
      <c r="Z26" s="124">
        <v>41</v>
      </c>
      <c r="AA26" s="124">
        <v>23</v>
      </c>
      <c r="AB26" s="105">
        <v>5</v>
      </c>
      <c r="AC26" s="83">
        <v>2</v>
      </c>
      <c r="AD26" s="128">
        <f t="shared" si="6"/>
        <v>4.1000000000000002E-2</v>
      </c>
      <c r="AE26" s="109">
        <f t="shared" si="7"/>
        <v>3171</v>
      </c>
      <c r="AF26" s="1">
        <v>2250</v>
      </c>
      <c r="AG26" s="110">
        <f t="shared" si="8"/>
        <v>0.71</v>
      </c>
      <c r="AH26" s="149" t="s">
        <v>956</v>
      </c>
      <c r="AI26" s="111">
        <v>0.32800000000000001</v>
      </c>
      <c r="AJ26" s="110">
        <f t="shared" si="16"/>
        <v>2.27</v>
      </c>
      <c r="AK26" s="110">
        <f t="shared" si="0"/>
        <v>9.89</v>
      </c>
      <c r="AL26" s="111">
        <v>0</v>
      </c>
      <c r="AM26" s="110">
        <f t="shared" si="1"/>
        <v>0</v>
      </c>
      <c r="AN26" s="111">
        <v>0</v>
      </c>
      <c r="AO26" s="110">
        <f t="shared" si="2"/>
        <v>0</v>
      </c>
      <c r="AP26" s="111">
        <v>0</v>
      </c>
      <c r="AQ26" s="110">
        <f t="shared" si="17"/>
        <v>0</v>
      </c>
      <c r="AR26" s="1">
        <v>0</v>
      </c>
      <c r="AS26" s="111">
        <v>0</v>
      </c>
      <c r="AT26" s="110">
        <f t="shared" si="3"/>
        <v>0</v>
      </c>
      <c r="AU26" s="110">
        <f t="shared" si="9"/>
        <v>0</v>
      </c>
      <c r="AV26" s="110">
        <f t="shared" si="4"/>
        <v>9.89</v>
      </c>
      <c r="AW26" s="179">
        <f t="shared" si="10"/>
        <v>0.15540000000000001</v>
      </c>
      <c r="AX26" s="110">
        <f t="shared" si="11"/>
        <v>11.71</v>
      </c>
      <c r="AY26" s="177">
        <v>11.71</v>
      </c>
      <c r="AZ26" s="84">
        <v>22.99</v>
      </c>
      <c r="BA26" s="111">
        <f t="shared" si="19"/>
        <v>0.49059999999999998</v>
      </c>
      <c r="BB26" s="112">
        <f t="shared" si="13"/>
        <v>0.49059999999999998</v>
      </c>
      <c r="BC26" s="182">
        <v>810</v>
      </c>
      <c r="BD26" s="110">
        <f t="shared" si="14"/>
        <v>8010.9</v>
      </c>
      <c r="BE26" s="110">
        <f t="shared" si="15"/>
        <v>9485.1</v>
      </c>
      <c r="BF26" s="215" t="s">
        <v>1118</v>
      </c>
      <c r="BG26" s="216" t="s">
        <v>1150</v>
      </c>
      <c r="BH26" s="215" t="s">
        <v>1119</v>
      </c>
      <c r="BI26" s="217">
        <v>11683893</v>
      </c>
    </row>
    <row r="27" spans="1:61" ht="99.95" customHeight="1" x14ac:dyDescent="0.25">
      <c r="A27" s="1"/>
      <c r="B27" s="103">
        <v>24</v>
      </c>
      <c r="C27" s="1"/>
      <c r="D27" s="1"/>
      <c r="E27" s="1" t="s">
        <v>481</v>
      </c>
      <c r="F27" s="1"/>
      <c r="G27" s="1" t="s">
        <v>653</v>
      </c>
      <c r="H27" s="149" t="s">
        <v>1144</v>
      </c>
      <c r="I27" s="149" t="s">
        <v>954</v>
      </c>
      <c r="J27" s="149" t="s">
        <v>953</v>
      </c>
      <c r="K27" s="149" t="s">
        <v>925</v>
      </c>
      <c r="L27" s="130" t="s">
        <v>955</v>
      </c>
      <c r="M27" s="1" t="s">
        <v>939</v>
      </c>
      <c r="N27" s="1" t="s">
        <v>943</v>
      </c>
      <c r="O27" s="1"/>
      <c r="P27" s="1" t="s">
        <v>1069</v>
      </c>
      <c r="Q27" s="1" t="s">
        <v>1070</v>
      </c>
      <c r="R27" s="1" t="s">
        <v>834</v>
      </c>
      <c r="S27" s="104">
        <f>'Miya-printed cost'!G5</f>
        <v>47.3</v>
      </c>
      <c r="T27" s="105">
        <v>7.8</v>
      </c>
      <c r="U27" s="106">
        <f t="shared" si="5"/>
        <v>6.06</v>
      </c>
      <c r="V27" s="107">
        <v>6.06</v>
      </c>
      <c r="W27" s="84"/>
      <c r="X27" s="1" t="s">
        <v>179</v>
      </c>
      <c r="Y27" s="124">
        <v>44</v>
      </c>
      <c r="Z27" s="124">
        <v>41</v>
      </c>
      <c r="AA27" s="124">
        <v>23</v>
      </c>
      <c r="AB27" s="105">
        <v>5</v>
      </c>
      <c r="AC27" s="83">
        <v>2</v>
      </c>
      <c r="AD27" s="128">
        <f t="shared" si="6"/>
        <v>4.1000000000000002E-2</v>
      </c>
      <c r="AE27" s="109">
        <f t="shared" si="7"/>
        <v>3171</v>
      </c>
      <c r="AF27" s="1">
        <v>2250</v>
      </c>
      <c r="AG27" s="110">
        <f t="shared" si="8"/>
        <v>0.71</v>
      </c>
      <c r="AH27" s="149" t="s">
        <v>956</v>
      </c>
      <c r="AI27" s="111">
        <v>0.32800000000000001</v>
      </c>
      <c r="AJ27" s="110">
        <f t="shared" si="16"/>
        <v>1.99</v>
      </c>
      <c r="AK27" s="110">
        <f t="shared" si="0"/>
        <v>8.76</v>
      </c>
      <c r="AL27" s="111">
        <v>0</v>
      </c>
      <c r="AM27" s="110">
        <f t="shared" si="1"/>
        <v>0</v>
      </c>
      <c r="AN27" s="111">
        <v>0</v>
      </c>
      <c r="AO27" s="110">
        <f t="shared" si="2"/>
        <v>0</v>
      </c>
      <c r="AP27" s="111">
        <v>0</v>
      </c>
      <c r="AQ27" s="110">
        <f t="shared" si="17"/>
        <v>0</v>
      </c>
      <c r="AR27" s="1">
        <v>0</v>
      </c>
      <c r="AS27" s="111">
        <v>0</v>
      </c>
      <c r="AT27" s="110">
        <f t="shared" si="3"/>
        <v>0</v>
      </c>
      <c r="AU27" s="110">
        <f t="shared" si="9"/>
        <v>0</v>
      </c>
      <c r="AV27" s="110">
        <f t="shared" si="4"/>
        <v>8.76</v>
      </c>
      <c r="AW27" s="179">
        <f t="shared" si="10"/>
        <v>0.18049999999999999</v>
      </c>
      <c r="AX27" s="110">
        <f t="shared" si="11"/>
        <v>10.69</v>
      </c>
      <c r="AY27" s="177">
        <v>10.69</v>
      </c>
      <c r="AZ27" s="84">
        <v>19.989999999999998</v>
      </c>
      <c r="BA27" s="111">
        <f t="shared" si="19"/>
        <v>0.4652</v>
      </c>
      <c r="BB27" s="112">
        <f t="shared" si="13"/>
        <v>0.4652</v>
      </c>
      <c r="BC27" s="182">
        <v>810</v>
      </c>
      <c r="BD27" s="110">
        <f t="shared" si="14"/>
        <v>7095.6</v>
      </c>
      <c r="BE27" s="110">
        <f t="shared" si="15"/>
        <v>8658.9</v>
      </c>
      <c r="BF27" s="215" t="s">
        <v>1120</v>
      </c>
      <c r="BG27" s="218">
        <v>46187</v>
      </c>
      <c r="BH27" s="215"/>
    </row>
    <row r="28" spans="1:61" ht="99.95" customHeight="1" x14ac:dyDescent="0.25">
      <c r="A28" s="1"/>
      <c r="B28" s="103">
        <v>25</v>
      </c>
      <c r="C28" s="1"/>
      <c r="D28" s="214" t="s">
        <v>1028</v>
      </c>
      <c r="E28" s="1" t="s">
        <v>451</v>
      </c>
      <c r="F28" s="1"/>
      <c r="G28" s="1" t="s">
        <v>653</v>
      </c>
      <c r="H28" s="149" t="s">
        <v>916</v>
      </c>
      <c r="I28" s="149" t="s">
        <v>954</v>
      </c>
      <c r="J28" s="149" t="s">
        <v>953</v>
      </c>
      <c r="K28" s="149" t="s">
        <v>926</v>
      </c>
      <c r="L28" s="130" t="s">
        <v>955</v>
      </c>
      <c r="M28" s="1" t="s">
        <v>936</v>
      </c>
      <c r="N28" s="1" t="s">
        <v>944</v>
      </c>
      <c r="O28" s="1"/>
      <c r="P28" s="1" t="s">
        <v>1071</v>
      </c>
      <c r="Q28" s="1" t="s">
        <v>1072</v>
      </c>
      <c r="R28" s="1" t="s">
        <v>834</v>
      </c>
      <c r="S28" s="104">
        <f>'Miya-printed cost'!G8</f>
        <v>50.5</v>
      </c>
      <c r="T28" s="105">
        <v>7.8</v>
      </c>
      <c r="U28" s="106">
        <f t="shared" si="5"/>
        <v>6.47</v>
      </c>
      <c r="V28" s="107">
        <v>6.47</v>
      </c>
      <c r="W28" s="84"/>
      <c r="X28" s="1" t="s">
        <v>179</v>
      </c>
      <c r="Y28" s="124">
        <v>44</v>
      </c>
      <c r="Z28" s="124">
        <v>41</v>
      </c>
      <c r="AA28" s="124">
        <v>23</v>
      </c>
      <c r="AB28" s="105">
        <v>5</v>
      </c>
      <c r="AC28" s="83">
        <v>2</v>
      </c>
      <c r="AD28" s="128">
        <f t="shared" si="6"/>
        <v>4.1000000000000002E-2</v>
      </c>
      <c r="AE28" s="109">
        <f t="shared" si="7"/>
        <v>3171</v>
      </c>
      <c r="AF28" s="1">
        <v>2250</v>
      </c>
      <c r="AG28" s="110">
        <f t="shared" si="8"/>
        <v>0.71</v>
      </c>
      <c r="AH28" s="149" t="s">
        <v>956</v>
      </c>
      <c r="AI28" s="111">
        <v>0.32800000000000001</v>
      </c>
      <c r="AJ28" s="110">
        <f t="shared" si="16"/>
        <v>2.12</v>
      </c>
      <c r="AK28" s="110">
        <f t="shared" si="0"/>
        <v>9.3000000000000007</v>
      </c>
      <c r="AL28" s="111">
        <v>0</v>
      </c>
      <c r="AM28" s="110">
        <f t="shared" si="1"/>
        <v>0</v>
      </c>
      <c r="AN28" s="111">
        <v>0</v>
      </c>
      <c r="AO28" s="110">
        <f t="shared" si="2"/>
        <v>0</v>
      </c>
      <c r="AP28" s="111">
        <v>0</v>
      </c>
      <c r="AQ28" s="110">
        <f t="shared" si="17"/>
        <v>0</v>
      </c>
      <c r="AR28" s="1">
        <v>0</v>
      </c>
      <c r="AS28" s="111">
        <v>0</v>
      </c>
      <c r="AT28" s="110">
        <f t="shared" si="3"/>
        <v>0</v>
      </c>
      <c r="AU28" s="110">
        <f t="shared" si="9"/>
        <v>0</v>
      </c>
      <c r="AV28" s="110">
        <f t="shared" si="4"/>
        <v>9.3000000000000007</v>
      </c>
      <c r="AW28" s="179">
        <f t="shared" si="10"/>
        <v>0.20580000000000001</v>
      </c>
      <c r="AX28" s="110">
        <f t="shared" si="11"/>
        <v>11.71</v>
      </c>
      <c r="AY28" s="177">
        <v>11.71</v>
      </c>
      <c r="AZ28" s="84">
        <v>22.99</v>
      </c>
      <c r="BA28" s="111">
        <f t="shared" si="19"/>
        <v>0.49059999999999998</v>
      </c>
      <c r="BB28" s="112">
        <f t="shared" si="13"/>
        <v>0.49059999999999998</v>
      </c>
      <c r="BC28" s="182">
        <v>810</v>
      </c>
      <c r="BD28" s="110">
        <f t="shared" si="14"/>
        <v>7533</v>
      </c>
      <c r="BE28" s="110">
        <f t="shared" si="15"/>
        <v>9485.1</v>
      </c>
      <c r="BF28" s="215" t="s">
        <v>1121</v>
      </c>
      <c r="BG28" s="220" t="s">
        <v>1178</v>
      </c>
      <c r="BH28" s="215"/>
    </row>
    <row r="29" spans="1:61" ht="99.95" customHeight="1" x14ac:dyDescent="0.25">
      <c r="A29" s="1"/>
      <c r="B29" s="103">
        <v>26</v>
      </c>
      <c r="C29" s="1"/>
      <c r="D29" s="214" t="s">
        <v>1029</v>
      </c>
      <c r="E29" s="1" t="s">
        <v>451</v>
      </c>
      <c r="F29" s="1"/>
      <c r="G29" s="1" t="s">
        <v>653</v>
      </c>
      <c r="H29" s="149" t="s">
        <v>917</v>
      </c>
      <c r="I29" s="149" t="s">
        <v>954</v>
      </c>
      <c r="J29" s="149" t="s">
        <v>953</v>
      </c>
      <c r="K29" s="149" t="s">
        <v>927</v>
      </c>
      <c r="L29" s="130" t="s">
        <v>955</v>
      </c>
      <c r="M29" s="1" t="s">
        <v>940</v>
      </c>
      <c r="N29" s="1" t="s">
        <v>946</v>
      </c>
      <c r="O29" s="1"/>
      <c r="P29" s="1" t="s">
        <v>1073</v>
      </c>
      <c r="Q29" s="1" t="s">
        <v>1074</v>
      </c>
      <c r="R29" s="1" t="s">
        <v>834</v>
      </c>
      <c r="S29" s="104">
        <f>'Miya-printed cost'!G11</f>
        <v>50.3</v>
      </c>
      <c r="T29" s="105">
        <v>7.8</v>
      </c>
      <c r="U29" s="106">
        <f t="shared" si="5"/>
        <v>6.45</v>
      </c>
      <c r="V29" s="107">
        <v>6.45</v>
      </c>
      <c r="W29" s="84"/>
      <c r="X29" s="1" t="s">
        <v>179</v>
      </c>
      <c r="Y29" s="124">
        <v>44</v>
      </c>
      <c r="Z29" s="124">
        <v>41</v>
      </c>
      <c r="AA29" s="124">
        <v>23</v>
      </c>
      <c r="AB29" s="105">
        <v>5</v>
      </c>
      <c r="AC29" s="83">
        <v>2</v>
      </c>
      <c r="AD29" s="128">
        <f t="shared" si="6"/>
        <v>4.1000000000000002E-2</v>
      </c>
      <c r="AE29" s="109">
        <f t="shared" si="7"/>
        <v>3171</v>
      </c>
      <c r="AF29" s="1">
        <v>2250</v>
      </c>
      <c r="AG29" s="110">
        <f t="shared" si="8"/>
        <v>0.71</v>
      </c>
      <c r="AH29" s="149" t="s">
        <v>956</v>
      </c>
      <c r="AI29" s="111">
        <v>0.32800000000000001</v>
      </c>
      <c r="AJ29" s="110">
        <f t="shared" si="16"/>
        <v>2.12</v>
      </c>
      <c r="AK29" s="110">
        <f t="shared" si="0"/>
        <v>9.2799999999999994</v>
      </c>
      <c r="AL29" s="111">
        <v>0</v>
      </c>
      <c r="AM29" s="110">
        <f t="shared" si="1"/>
        <v>0</v>
      </c>
      <c r="AN29" s="111">
        <v>0</v>
      </c>
      <c r="AO29" s="110">
        <f t="shared" si="2"/>
        <v>0</v>
      </c>
      <c r="AP29" s="111">
        <v>0</v>
      </c>
      <c r="AQ29" s="110">
        <f t="shared" si="17"/>
        <v>0</v>
      </c>
      <c r="AR29" s="1">
        <v>0</v>
      </c>
      <c r="AS29" s="111">
        <v>0</v>
      </c>
      <c r="AT29" s="110">
        <f t="shared" si="3"/>
        <v>0</v>
      </c>
      <c r="AU29" s="110">
        <f t="shared" si="9"/>
        <v>0</v>
      </c>
      <c r="AV29" s="110">
        <f t="shared" si="4"/>
        <v>9.2799999999999994</v>
      </c>
      <c r="AW29" s="179">
        <f t="shared" si="10"/>
        <v>0.15709999999999999</v>
      </c>
      <c r="AX29" s="110">
        <f t="shared" si="11"/>
        <v>11.01</v>
      </c>
      <c r="AY29" s="177">
        <v>11.01</v>
      </c>
      <c r="AZ29" s="84">
        <v>19.989999999999998</v>
      </c>
      <c r="BA29" s="111">
        <f t="shared" si="19"/>
        <v>0.44919999999999999</v>
      </c>
      <c r="BB29" s="112">
        <f t="shared" si="13"/>
        <v>0.44919999999999999</v>
      </c>
      <c r="BC29" s="182">
        <v>810</v>
      </c>
      <c r="BD29" s="110">
        <f t="shared" si="14"/>
        <v>7516.8</v>
      </c>
      <c r="BE29" s="110">
        <f t="shared" si="15"/>
        <v>8918.1</v>
      </c>
      <c r="BF29" s="215" t="s">
        <v>1122</v>
      </c>
      <c r="BG29" s="220" t="s">
        <v>1129</v>
      </c>
      <c r="BH29" s="215"/>
    </row>
    <row r="30" spans="1:61" x14ac:dyDescent="0.25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83"/>
      <c r="BD30" s="174"/>
      <c r="BE30" s="175"/>
      <c r="BG30" s="73"/>
      <c r="BH30" s="73"/>
    </row>
    <row r="31" spans="1:61" ht="99.95" customHeight="1" x14ac:dyDescent="0.25">
      <c r="A31" s="1"/>
      <c r="B31" s="103">
        <v>28</v>
      </c>
      <c r="C31" s="1"/>
      <c r="D31" s="1"/>
      <c r="E31" s="1" t="s">
        <v>451</v>
      </c>
      <c r="F31" s="1"/>
      <c r="G31" s="1" t="s">
        <v>653</v>
      </c>
      <c r="H31" s="149" t="s">
        <v>922</v>
      </c>
      <c r="I31" s="149" t="s">
        <v>954</v>
      </c>
      <c r="J31" s="149" t="s">
        <v>953</v>
      </c>
      <c r="K31" s="158" t="s">
        <v>929</v>
      </c>
      <c r="L31" s="130" t="s">
        <v>955</v>
      </c>
      <c r="M31" s="1" t="s">
        <v>936</v>
      </c>
      <c r="N31" s="149" t="s">
        <v>952</v>
      </c>
      <c r="O31" s="1"/>
      <c r="P31" s="1" t="s">
        <v>1075</v>
      </c>
      <c r="Q31" s="1" t="s">
        <v>1076</v>
      </c>
      <c r="R31" s="1" t="s">
        <v>834</v>
      </c>
      <c r="S31" s="104">
        <f>'Miya-printed cost'!G27</f>
        <v>56.3</v>
      </c>
      <c r="T31" s="105">
        <v>7.8</v>
      </c>
      <c r="U31" s="106">
        <f t="shared" si="5"/>
        <v>7.22</v>
      </c>
      <c r="V31" s="107">
        <v>7.22</v>
      </c>
      <c r="W31" s="84"/>
      <c r="X31" s="1" t="s">
        <v>179</v>
      </c>
      <c r="Y31" s="124">
        <v>44</v>
      </c>
      <c r="Z31" s="124">
        <v>41</v>
      </c>
      <c r="AA31" s="124">
        <v>25</v>
      </c>
      <c r="AB31" s="105">
        <v>5</v>
      </c>
      <c r="AC31" s="83">
        <v>2</v>
      </c>
      <c r="AD31" s="128">
        <f t="shared" si="6"/>
        <v>4.4999999999999998E-2</v>
      </c>
      <c r="AE31" s="109">
        <f t="shared" si="7"/>
        <v>2889</v>
      </c>
      <c r="AF31" s="1">
        <v>2250</v>
      </c>
      <c r="AG31" s="110">
        <f t="shared" si="8"/>
        <v>0.78</v>
      </c>
      <c r="AH31" s="149" t="s">
        <v>956</v>
      </c>
      <c r="AI31" s="111">
        <v>0.32800000000000001</v>
      </c>
      <c r="AJ31" s="110">
        <f t="shared" si="16"/>
        <v>2.37</v>
      </c>
      <c r="AK31" s="110">
        <f t="shared" si="0"/>
        <v>10.37</v>
      </c>
      <c r="AL31" s="111">
        <v>0</v>
      </c>
      <c r="AM31" s="110">
        <f t="shared" si="1"/>
        <v>0</v>
      </c>
      <c r="AN31" s="111">
        <v>0</v>
      </c>
      <c r="AO31" s="110">
        <f t="shared" si="2"/>
        <v>0</v>
      </c>
      <c r="AP31" s="111">
        <v>0</v>
      </c>
      <c r="AQ31" s="110">
        <f t="shared" si="17"/>
        <v>0</v>
      </c>
      <c r="AR31" s="1">
        <v>0</v>
      </c>
      <c r="AS31" s="111">
        <v>0</v>
      </c>
      <c r="AT31" s="110">
        <f t="shared" si="3"/>
        <v>0</v>
      </c>
      <c r="AU31" s="110">
        <f t="shared" si="9"/>
        <v>0</v>
      </c>
      <c r="AV31" s="110">
        <f t="shared" si="4"/>
        <v>10.37</v>
      </c>
      <c r="AW31" s="179">
        <f t="shared" si="10"/>
        <v>0.1358</v>
      </c>
      <c r="AX31" s="110">
        <f t="shared" si="11"/>
        <v>12</v>
      </c>
      <c r="AY31" s="177">
        <v>12</v>
      </c>
      <c r="AZ31" s="84">
        <v>24.99</v>
      </c>
      <c r="BA31" s="111">
        <f t="shared" si="19"/>
        <v>0.51980000000000004</v>
      </c>
      <c r="BB31" s="112">
        <f t="shared" si="13"/>
        <v>0.51980000000000004</v>
      </c>
      <c r="BC31" s="182">
        <v>710</v>
      </c>
      <c r="BD31" s="110">
        <f t="shared" si="14"/>
        <v>7362.7</v>
      </c>
      <c r="BE31" s="110">
        <f t="shared" si="15"/>
        <v>8520</v>
      </c>
      <c r="BF31" s="215" t="s">
        <v>1118</v>
      </c>
      <c r="BG31" s="216" t="s">
        <v>1152</v>
      </c>
      <c r="BH31" s="215" t="s">
        <v>1119</v>
      </c>
      <c r="BI31" s="217">
        <v>11759695</v>
      </c>
    </row>
    <row r="32" spans="1:61" ht="99.95" customHeight="1" x14ac:dyDescent="0.25">
      <c r="A32" s="1"/>
      <c r="B32" s="103">
        <v>29</v>
      </c>
      <c r="C32" s="1"/>
      <c r="D32" s="1"/>
      <c r="E32" s="1" t="s">
        <v>451</v>
      </c>
      <c r="F32" s="1"/>
      <c r="G32" s="1" t="s">
        <v>653</v>
      </c>
      <c r="H32" s="149" t="s">
        <v>920</v>
      </c>
      <c r="I32" s="149" t="s">
        <v>954</v>
      </c>
      <c r="J32" s="149" t="s">
        <v>953</v>
      </c>
      <c r="K32" s="158" t="s">
        <v>957</v>
      </c>
      <c r="L32" s="130" t="s">
        <v>955</v>
      </c>
      <c r="M32" s="1" t="s">
        <v>936</v>
      </c>
      <c r="N32" s="1" t="s">
        <v>946</v>
      </c>
      <c r="O32" s="1"/>
      <c r="P32" s="1" t="s">
        <v>1077</v>
      </c>
      <c r="Q32" s="1" t="s">
        <v>1078</v>
      </c>
      <c r="R32" s="1" t="s">
        <v>834</v>
      </c>
      <c r="S32" s="104">
        <f>'Miya-printed cost'!G28</f>
        <v>53.9</v>
      </c>
      <c r="T32" s="105">
        <v>7.8</v>
      </c>
      <c r="U32" s="106">
        <f t="shared" si="5"/>
        <v>6.91</v>
      </c>
      <c r="V32" s="107">
        <v>6.91</v>
      </c>
      <c r="W32" s="84"/>
      <c r="X32" s="1" t="s">
        <v>179</v>
      </c>
      <c r="Y32" s="124">
        <v>44</v>
      </c>
      <c r="Z32" s="124">
        <v>41</v>
      </c>
      <c r="AA32" s="124">
        <v>23</v>
      </c>
      <c r="AB32" s="105">
        <v>5</v>
      </c>
      <c r="AC32" s="83">
        <v>2</v>
      </c>
      <c r="AD32" s="128">
        <f t="shared" si="6"/>
        <v>4.1000000000000002E-2</v>
      </c>
      <c r="AE32" s="109">
        <f t="shared" si="7"/>
        <v>3171</v>
      </c>
      <c r="AF32" s="1">
        <v>2250</v>
      </c>
      <c r="AG32" s="110">
        <f t="shared" si="8"/>
        <v>0.71</v>
      </c>
      <c r="AH32" s="149" t="s">
        <v>956</v>
      </c>
      <c r="AI32" s="111">
        <v>0.32800000000000001</v>
      </c>
      <c r="AJ32" s="110">
        <f t="shared" si="16"/>
        <v>2.27</v>
      </c>
      <c r="AK32" s="110">
        <f t="shared" si="0"/>
        <v>9.89</v>
      </c>
      <c r="AL32" s="111">
        <v>0</v>
      </c>
      <c r="AM32" s="110">
        <f t="shared" si="1"/>
        <v>0</v>
      </c>
      <c r="AN32" s="111">
        <v>0</v>
      </c>
      <c r="AO32" s="110">
        <f t="shared" si="2"/>
        <v>0</v>
      </c>
      <c r="AP32" s="111">
        <v>0</v>
      </c>
      <c r="AQ32" s="110">
        <f t="shared" si="17"/>
        <v>0</v>
      </c>
      <c r="AR32" s="1">
        <v>0</v>
      </c>
      <c r="AS32" s="111">
        <v>0</v>
      </c>
      <c r="AT32" s="110">
        <f t="shared" si="3"/>
        <v>0</v>
      </c>
      <c r="AU32" s="110">
        <f t="shared" si="9"/>
        <v>0</v>
      </c>
      <c r="AV32" s="110">
        <f t="shared" si="4"/>
        <v>9.89</v>
      </c>
      <c r="AW32" s="179">
        <f t="shared" si="10"/>
        <v>0.15540000000000001</v>
      </c>
      <c r="AX32" s="110">
        <f t="shared" si="11"/>
        <v>11.71</v>
      </c>
      <c r="AY32" s="177">
        <v>11.71</v>
      </c>
      <c r="AZ32" s="84">
        <v>22.99</v>
      </c>
      <c r="BA32" s="111">
        <f t="shared" si="19"/>
        <v>0.49059999999999998</v>
      </c>
      <c r="BB32" s="112">
        <f t="shared" si="13"/>
        <v>0.49059999999999998</v>
      </c>
      <c r="BC32" s="182">
        <v>710</v>
      </c>
      <c r="BD32" s="110">
        <f t="shared" si="14"/>
        <v>7021.9</v>
      </c>
      <c r="BE32" s="110">
        <f t="shared" si="15"/>
        <v>8314.1</v>
      </c>
      <c r="BF32" s="215" t="s">
        <v>1120</v>
      </c>
      <c r="BG32" s="218">
        <v>46210</v>
      </c>
      <c r="BH32" s="215"/>
    </row>
    <row r="33" spans="1:65" ht="99.95" customHeight="1" x14ac:dyDescent="0.25">
      <c r="A33" s="1"/>
      <c r="B33" s="103">
        <v>30</v>
      </c>
      <c r="C33" s="1"/>
      <c r="D33" s="1"/>
      <c r="E33" s="1" t="s">
        <v>451</v>
      </c>
      <c r="F33" s="1"/>
      <c r="G33" s="1" t="s">
        <v>653</v>
      </c>
      <c r="H33" s="149" t="s">
        <v>1151</v>
      </c>
      <c r="I33" s="149" t="s">
        <v>954</v>
      </c>
      <c r="J33" s="149" t="s">
        <v>953</v>
      </c>
      <c r="K33" s="158" t="s">
        <v>930</v>
      </c>
      <c r="L33" s="130" t="s">
        <v>955</v>
      </c>
      <c r="M33" s="1" t="s">
        <v>936</v>
      </c>
      <c r="N33" s="1" t="s">
        <v>946</v>
      </c>
      <c r="O33" s="1"/>
      <c r="P33" s="149" t="s">
        <v>1018</v>
      </c>
      <c r="Q33" s="1" t="s">
        <v>1019</v>
      </c>
      <c r="R33" s="1" t="s">
        <v>834</v>
      </c>
      <c r="S33" s="104">
        <f>'Miya-printed cost'!G29</f>
        <v>61</v>
      </c>
      <c r="T33" s="105">
        <v>7.8</v>
      </c>
      <c r="U33" s="106">
        <f t="shared" si="5"/>
        <v>7.82</v>
      </c>
      <c r="V33" s="107">
        <v>7.82</v>
      </c>
      <c r="W33" s="84"/>
      <c r="X33" s="1" t="s">
        <v>179</v>
      </c>
      <c r="Y33" s="124">
        <v>44</v>
      </c>
      <c r="Z33" s="124">
        <v>41</v>
      </c>
      <c r="AA33" s="124">
        <v>25</v>
      </c>
      <c r="AB33" s="105">
        <v>5</v>
      </c>
      <c r="AC33" s="83">
        <v>2</v>
      </c>
      <c r="AD33" s="128">
        <f t="shared" si="6"/>
        <v>4.4999999999999998E-2</v>
      </c>
      <c r="AE33" s="109">
        <f t="shared" si="7"/>
        <v>2889</v>
      </c>
      <c r="AF33" s="1">
        <v>2250</v>
      </c>
      <c r="AG33" s="110">
        <f t="shared" si="8"/>
        <v>0.78</v>
      </c>
      <c r="AH33" s="149" t="s">
        <v>956</v>
      </c>
      <c r="AI33" s="111">
        <v>0.32800000000000001</v>
      </c>
      <c r="AJ33" s="110">
        <f t="shared" si="16"/>
        <v>2.56</v>
      </c>
      <c r="AK33" s="110">
        <f t="shared" si="0"/>
        <v>11.16</v>
      </c>
      <c r="AL33" s="111">
        <v>0</v>
      </c>
      <c r="AM33" s="110">
        <f t="shared" si="1"/>
        <v>0</v>
      </c>
      <c r="AN33" s="111">
        <v>0</v>
      </c>
      <c r="AO33" s="110">
        <f t="shared" si="2"/>
        <v>0</v>
      </c>
      <c r="AP33" s="111">
        <v>0</v>
      </c>
      <c r="AQ33" s="110">
        <f t="shared" si="17"/>
        <v>0</v>
      </c>
      <c r="AR33" s="1">
        <v>0</v>
      </c>
      <c r="AS33" s="111">
        <v>0</v>
      </c>
      <c r="AT33" s="110">
        <f t="shared" si="3"/>
        <v>0</v>
      </c>
      <c r="AU33" s="110">
        <f t="shared" si="9"/>
        <v>0</v>
      </c>
      <c r="AV33" s="110">
        <f t="shared" si="4"/>
        <v>11.16</v>
      </c>
      <c r="AW33" s="179">
        <f t="shared" si="10"/>
        <v>0.1389</v>
      </c>
      <c r="AX33" s="110">
        <f t="shared" si="11"/>
        <v>12.96</v>
      </c>
      <c r="AY33" s="177">
        <v>12.96</v>
      </c>
      <c r="AZ33" s="84">
        <v>24.99</v>
      </c>
      <c r="BA33" s="111">
        <f t="shared" si="19"/>
        <v>0.48139999999999999</v>
      </c>
      <c r="BB33" s="112">
        <f t="shared" si="13"/>
        <v>0.48139999999999999</v>
      </c>
      <c r="BC33" s="182">
        <v>710</v>
      </c>
      <c r="BD33" s="110">
        <f t="shared" si="14"/>
        <v>7923.6</v>
      </c>
      <c r="BE33" s="110">
        <f t="shared" si="15"/>
        <v>9201.6</v>
      </c>
      <c r="BF33" s="215" t="s">
        <v>1121</v>
      </c>
      <c r="BG33" s="220" t="s">
        <v>1179</v>
      </c>
      <c r="BH33" s="215"/>
    </row>
    <row r="34" spans="1:65" ht="99.95" customHeight="1" x14ac:dyDescent="0.25">
      <c r="A34" s="1"/>
      <c r="B34" s="103">
        <v>31</v>
      </c>
      <c r="C34" s="1"/>
      <c r="D34" s="1"/>
      <c r="E34" s="1" t="s">
        <v>451</v>
      </c>
      <c r="F34" s="1"/>
      <c r="G34" s="1" t="s">
        <v>653</v>
      </c>
      <c r="H34" s="149" t="s">
        <v>923</v>
      </c>
      <c r="I34" s="149" t="s">
        <v>954</v>
      </c>
      <c r="J34" s="149" t="s">
        <v>953</v>
      </c>
      <c r="K34" s="158" t="s">
        <v>931</v>
      </c>
      <c r="L34" s="130" t="s">
        <v>955</v>
      </c>
      <c r="M34" s="149" t="s">
        <v>1137</v>
      </c>
      <c r="N34" s="149" t="s">
        <v>951</v>
      </c>
      <c r="O34" s="1"/>
      <c r="P34" s="149" t="s">
        <v>1136</v>
      </c>
      <c r="Q34" s="1" t="s">
        <v>1079</v>
      </c>
      <c r="R34" s="1" t="s">
        <v>834</v>
      </c>
      <c r="S34" s="104">
        <f>'Miya-printed cost'!G30</f>
        <v>60.5</v>
      </c>
      <c r="T34" s="105">
        <v>7.8</v>
      </c>
      <c r="U34" s="106">
        <f t="shared" si="5"/>
        <v>7.76</v>
      </c>
      <c r="V34" s="107">
        <v>7.76</v>
      </c>
      <c r="W34" s="84"/>
      <c r="X34" s="1" t="s">
        <v>179</v>
      </c>
      <c r="Y34" s="124">
        <v>44</v>
      </c>
      <c r="Z34" s="124">
        <v>41</v>
      </c>
      <c r="AA34" s="124">
        <v>25</v>
      </c>
      <c r="AB34" s="105">
        <v>5</v>
      </c>
      <c r="AC34" s="83">
        <v>2</v>
      </c>
      <c r="AD34" s="128">
        <f t="shared" si="6"/>
        <v>4.4999999999999998E-2</v>
      </c>
      <c r="AE34" s="109">
        <f t="shared" si="7"/>
        <v>2889</v>
      </c>
      <c r="AF34" s="1">
        <v>2250</v>
      </c>
      <c r="AG34" s="110">
        <f t="shared" si="8"/>
        <v>0.78</v>
      </c>
      <c r="AH34" s="149" t="s">
        <v>956</v>
      </c>
      <c r="AI34" s="111">
        <v>0.32800000000000001</v>
      </c>
      <c r="AJ34" s="110">
        <f t="shared" si="16"/>
        <v>2.5499999999999998</v>
      </c>
      <c r="AK34" s="110">
        <f t="shared" si="0"/>
        <v>11.09</v>
      </c>
      <c r="AL34" s="111">
        <v>0</v>
      </c>
      <c r="AM34" s="110">
        <f t="shared" si="1"/>
        <v>0</v>
      </c>
      <c r="AN34" s="111">
        <v>0</v>
      </c>
      <c r="AO34" s="110">
        <f t="shared" si="2"/>
        <v>0</v>
      </c>
      <c r="AP34" s="111">
        <v>0</v>
      </c>
      <c r="AQ34" s="110">
        <f t="shared" si="17"/>
        <v>0</v>
      </c>
      <c r="AR34" s="1">
        <v>0</v>
      </c>
      <c r="AS34" s="111">
        <v>0</v>
      </c>
      <c r="AT34" s="110">
        <f t="shared" si="3"/>
        <v>0</v>
      </c>
      <c r="AU34" s="110">
        <f t="shared" si="9"/>
        <v>0</v>
      </c>
      <c r="AV34" s="110">
        <f t="shared" si="4"/>
        <v>11.09</v>
      </c>
      <c r="AW34" s="179">
        <f t="shared" si="10"/>
        <v>0.1114</v>
      </c>
      <c r="AX34" s="110">
        <f t="shared" si="11"/>
        <v>12.48</v>
      </c>
      <c r="AY34" s="177">
        <v>12.48</v>
      </c>
      <c r="AZ34" s="84">
        <v>24.99</v>
      </c>
      <c r="BA34" s="111">
        <f t="shared" si="19"/>
        <v>0.50060000000000004</v>
      </c>
      <c r="BB34" s="112">
        <f t="shared" si="13"/>
        <v>0.50060000000000004</v>
      </c>
      <c r="BC34" s="182">
        <v>710</v>
      </c>
      <c r="BD34" s="110">
        <f t="shared" si="14"/>
        <v>7873.9</v>
      </c>
      <c r="BE34" s="110">
        <f t="shared" si="15"/>
        <v>8860.7999999999993</v>
      </c>
      <c r="BF34" s="215" t="s">
        <v>1122</v>
      </c>
      <c r="BG34" s="220" t="s">
        <v>1135</v>
      </c>
      <c r="BH34" s="215"/>
    </row>
    <row r="35" spans="1:65" x14ac:dyDescent="0.25">
      <c r="A35" s="173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81"/>
      <c r="BD35" s="174"/>
      <c r="BE35" s="175"/>
      <c r="BG35" s="73"/>
      <c r="BH35" s="73"/>
    </row>
    <row r="36" spans="1:65" ht="50.1" customHeight="1" x14ac:dyDescent="0.25">
      <c r="A36" s="1"/>
      <c r="B36" s="103">
        <v>33</v>
      </c>
      <c r="C36" s="245"/>
      <c r="D36" s="1"/>
      <c r="E36" s="1" t="s">
        <v>451</v>
      </c>
      <c r="F36" s="1"/>
      <c r="G36" s="1" t="s">
        <v>653</v>
      </c>
      <c r="H36" s="149" t="s">
        <v>1165</v>
      </c>
      <c r="I36" s="149" t="s">
        <v>954</v>
      </c>
      <c r="J36" s="149" t="s">
        <v>953</v>
      </c>
      <c r="K36" s="149" t="s">
        <v>1008</v>
      </c>
      <c r="L36" s="130" t="s">
        <v>955</v>
      </c>
      <c r="M36" s="1" t="s">
        <v>889</v>
      </c>
      <c r="N36" s="1" t="s">
        <v>946</v>
      </c>
      <c r="O36" s="1"/>
      <c r="P36" s="1" t="s">
        <v>1080</v>
      </c>
      <c r="Q36" s="1" t="s">
        <v>1081</v>
      </c>
      <c r="R36" s="1" t="s">
        <v>834</v>
      </c>
      <c r="S36" s="104">
        <f>'3.6 update cost-绣花'!F37</f>
        <v>88.9</v>
      </c>
      <c r="T36" s="105">
        <v>7.8</v>
      </c>
      <c r="U36" s="106">
        <f t="shared" si="5"/>
        <v>11.4</v>
      </c>
      <c r="V36" s="107">
        <v>11.4</v>
      </c>
      <c r="W36" s="84"/>
      <c r="X36" s="1" t="s">
        <v>179</v>
      </c>
      <c r="Y36" s="124">
        <v>44</v>
      </c>
      <c r="Z36" s="124">
        <v>41</v>
      </c>
      <c r="AA36" s="124">
        <v>28</v>
      </c>
      <c r="AB36" s="105">
        <v>5</v>
      </c>
      <c r="AC36" s="83">
        <v>2</v>
      </c>
      <c r="AD36" s="128">
        <f t="shared" si="6"/>
        <v>5.0999999999999997E-2</v>
      </c>
      <c r="AE36" s="109">
        <f t="shared" si="7"/>
        <v>2549</v>
      </c>
      <c r="AF36" s="1">
        <v>2250</v>
      </c>
      <c r="AG36" s="110">
        <f t="shared" si="8"/>
        <v>0.88</v>
      </c>
      <c r="AH36" s="149" t="s">
        <v>956</v>
      </c>
      <c r="AI36" s="111">
        <v>0.32800000000000001</v>
      </c>
      <c r="AJ36" s="110">
        <f t="shared" si="16"/>
        <v>3.74</v>
      </c>
      <c r="AK36" s="110">
        <f t="shared" si="0"/>
        <v>16.02</v>
      </c>
      <c r="AL36" s="111">
        <v>0</v>
      </c>
      <c r="AM36" s="110">
        <f t="shared" si="1"/>
        <v>0</v>
      </c>
      <c r="AN36" s="111">
        <v>0</v>
      </c>
      <c r="AO36" s="110">
        <f t="shared" si="2"/>
        <v>0</v>
      </c>
      <c r="AP36" s="111">
        <v>0</v>
      </c>
      <c r="AQ36" s="110">
        <f t="shared" si="17"/>
        <v>0</v>
      </c>
      <c r="AR36" s="1">
        <v>0</v>
      </c>
      <c r="AS36" s="111">
        <v>0</v>
      </c>
      <c r="AT36" s="110">
        <f t="shared" si="3"/>
        <v>0</v>
      </c>
      <c r="AU36" s="110">
        <f t="shared" si="9"/>
        <v>0</v>
      </c>
      <c r="AV36" s="110">
        <f t="shared" si="4"/>
        <v>16.02</v>
      </c>
      <c r="AW36" s="179">
        <f t="shared" si="10"/>
        <v>0.1293</v>
      </c>
      <c r="AX36" s="110">
        <f t="shared" si="11"/>
        <v>18.399999999999999</v>
      </c>
      <c r="AY36" s="177">
        <v>18.399999999999999</v>
      </c>
      <c r="AZ36" s="84">
        <v>34.99</v>
      </c>
      <c r="BA36" s="111">
        <f t="shared" si="19"/>
        <v>0.47410000000000002</v>
      </c>
      <c r="BB36" s="112">
        <f t="shared" si="13"/>
        <v>0.47410000000000002</v>
      </c>
      <c r="BC36" s="182">
        <v>910</v>
      </c>
      <c r="BD36" s="110">
        <f t="shared" si="14"/>
        <v>14578.2</v>
      </c>
      <c r="BE36" s="110">
        <f t="shared" si="15"/>
        <v>16744</v>
      </c>
      <c r="BF36" s="215" t="s">
        <v>1118</v>
      </c>
      <c r="BG36" s="216" t="s">
        <v>1141</v>
      </c>
      <c r="BH36" s="215" t="s">
        <v>1119</v>
      </c>
      <c r="BI36" s="217">
        <v>11683883</v>
      </c>
    </row>
    <row r="37" spans="1:65" ht="50.1" customHeight="1" x14ac:dyDescent="0.25">
      <c r="A37" s="1"/>
      <c r="B37" s="103">
        <v>34</v>
      </c>
      <c r="C37" s="247"/>
      <c r="D37" s="1"/>
      <c r="E37" s="1" t="s">
        <v>451</v>
      </c>
      <c r="F37" s="1"/>
      <c r="G37" s="1" t="s">
        <v>653</v>
      </c>
      <c r="H37" s="1" t="s">
        <v>992</v>
      </c>
      <c r="I37" s="149" t="s">
        <v>954</v>
      </c>
      <c r="J37" s="149" t="s">
        <v>953</v>
      </c>
      <c r="K37" s="149" t="s">
        <v>1008</v>
      </c>
      <c r="L37" s="130" t="s">
        <v>955</v>
      </c>
      <c r="M37" s="1" t="s">
        <v>888</v>
      </c>
      <c r="N37" s="1" t="s">
        <v>946</v>
      </c>
      <c r="O37" s="1"/>
      <c r="P37" s="1" t="s">
        <v>1082</v>
      </c>
      <c r="Q37" s="1" t="s">
        <v>1083</v>
      </c>
      <c r="R37" s="1" t="s">
        <v>834</v>
      </c>
      <c r="S37" s="104">
        <f>'3.6 update cost-绣花'!F38</f>
        <v>99.2</v>
      </c>
      <c r="T37" s="105">
        <v>7.8</v>
      </c>
      <c r="U37" s="106">
        <f t="shared" si="5"/>
        <v>12.72</v>
      </c>
      <c r="V37" s="107">
        <v>12.72</v>
      </c>
      <c r="W37" s="84"/>
      <c r="X37" s="1" t="s">
        <v>179</v>
      </c>
      <c r="Y37" s="124">
        <v>44</v>
      </c>
      <c r="Z37" s="124">
        <v>41</v>
      </c>
      <c r="AA37" s="124">
        <v>30</v>
      </c>
      <c r="AB37" s="105">
        <v>5</v>
      </c>
      <c r="AC37" s="83">
        <v>2</v>
      </c>
      <c r="AD37" s="128">
        <f t="shared" si="6"/>
        <v>5.3999999999999999E-2</v>
      </c>
      <c r="AE37" s="109">
        <f t="shared" si="7"/>
        <v>2407</v>
      </c>
      <c r="AF37" s="1">
        <v>2250</v>
      </c>
      <c r="AG37" s="110">
        <f t="shared" si="8"/>
        <v>0.93</v>
      </c>
      <c r="AH37" s="149" t="s">
        <v>956</v>
      </c>
      <c r="AI37" s="111">
        <v>0.32800000000000001</v>
      </c>
      <c r="AJ37" s="110">
        <f t="shared" si="16"/>
        <v>4.17</v>
      </c>
      <c r="AK37" s="110">
        <f t="shared" si="0"/>
        <v>17.82</v>
      </c>
      <c r="AL37" s="111">
        <v>0</v>
      </c>
      <c r="AM37" s="110">
        <f t="shared" si="1"/>
        <v>0</v>
      </c>
      <c r="AN37" s="111">
        <v>0</v>
      </c>
      <c r="AO37" s="110">
        <f t="shared" si="2"/>
        <v>0</v>
      </c>
      <c r="AP37" s="111">
        <v>0</v>
      </c>
      <c r="AQ37" s="110">
        <f t="shared" si="17"/>
        <v>0</v>
      </c>
      <c r="AR37" s="1">
        <v>0</v>
      </c>
      <c r="AS37" s="111">
        <v>0</v>
      </c>
      <c r="AT37" s="110">
        <f t="shared" si="3"/>
        <v>0</v>
      </c>
      <c r="AU37" s="110">
        <f t="shared" si="9"/>
        <v>0</v>
      </c>
      <c r="AV37" s="110">
        <f t="shared" si="4"/>
        <v>17.82</v>
      </c>
      <c r="AW37" s="179">
        <f t="shared" si="10"/>
        <v>0.157</v>
      </c>
      <c r="AX37" s="110">
        <f t="shared" si="11"/>
        <v>21.14</v>
      </c>
      <c r="AY37" s="177">
        <v>21.14</v>
      </c>
      <c r="AZ37" s="84">
        <v>39.99</v>
      </c>
      <c r="BA37" s="111">
        <f t="shared" si="19"/>
        <v>0.47139999999999999</v>
      </c>
      <c r="BB37" s="112">
        <f t="shared" si="13"/>
        <v>0.47139999999999999</v>
      </c>
      <c r="BC37" s="182">
        <v>400</v>
      </c>
      <c r="BD37" s="110">
        <f t="shared" si="14"/>
        <v>7128</v>
      </c>
      <c r="BE37" s="110">
        <f t="shared" si="15"/>
        <v>8456</v>
      </c>
      <c r="BF37" s="215" t="s">
        <v>1120</v>
      </c>
      <c r="BG37" s="218">
        <v>46194</v>
      </c>
      <c r="BH37" s="215"/>
    </row>
    <row r="38" spans="1:65" ht="50.1" customHeight="1" x14ac:dyDescent="0.25">
      <c r="A38" s="1"/>
      <c r="B38" s="103">
        <v>35</v>
      </c>
      <c r="C38" s="245"/>
      <c r="D38" s="1"/>
      <c r="E38" s="1" t="s">
        <v>451</v>
      </c>
      <c r="F38" s="1"/>
      <c r="G38" s="1" t="s">
        <v>653</v>
      </c>
      <c r="H38" s="149" t="s">
        <v>1164</v>
      </c>
      <c r="I38" s="149" t="s">
        <v>954</v>
      </c>
      <c r="J38" s="149" t="s">
        <v>953</v>
      </c>
      <c r="K38" s="149" t="s">
        <v>1007</v>
      </c>
      <c r="L38" s="130" t="s">
        <v>955</v>
      </c>
      <c r="M38" s="1" t="s">
        <v>889</v>
      </c>
      <c r="N38" s="149" t="s">
        <v>985</v>
      </c>
      <c r="O38" s="1"/>
      <c r="P38" s="1" t="s">
        <v>1084</v>
      </c>
      <c r="Q38" s="1" t="s">
        <v>1085</v>
      </c>
      <c r="R38" s="1" t="s">
        <v>834</v>
      </c>
      <c r="S38" s="104">
        <f>'3.6 update cost-绣花'!F5</f>
        <v>82.4</v>
      </c>
      <c r="T38" s="105">
        <v>7.8</v>
      </c>
      <c r="U38" s="106">
        <f t="shared" si="5"/>
        <v>10.56</v>
      </c>
      <c r="V38" s="107">
        <v>10.56</v>
      </c>
      <c r="W38" s="84"/>
      <c r="X38" s="1" t="s">
        <v>179</v>
      </c>
      <c r="Y38" s="124">
        <v>44</v>
      </c>
      <c r="Z38" s="124">
        <v>41</v>
      </c>
      <c r="AA38" s="124">
        <v>28</v>
      </c>
      <c r="AB38" s="105">
        <v>5</v>
      </c>
      <c r="AC38" s="83">
        <v>2</v>
      </c>
      <c r="AD38" s="128">
        <f t="shared" si="6"/>
        <v>5.0999999999999997E-2</v>
      </c>
      <c r="AE38" s="109">
        <f t="shared" si="7"/>
        <v>2549</v>
      </c>
      <c r="AF38" s="1">
        <v>2250</v>
      </c>
      <c r="AG38" s="110">
        <f t="shared" si="8"/>
        <v>0.88</v>
      </c>
      <c r="AH38" s="149" t="s">
        <v>956</v>
      </c>
      <c r="AI38" s="111">
        <v>0.32800000000000001</v>
      </c>
      <c r="AJ38" s="110">
        <f t="shared" si="16"/>
        <v>3.46</v>
      </c>
      <c r="AK38" s="110">
        <f t="shared" si="0"/>
        <v>14.9</v>
      </c>
      <c r="AL38" s="111">
        <v>0</v>
      </c>
      <c r="AM38" s="110">
        <f t="shared" si="1"/>
        <v>0</v>
      </c>
      <c r="AN38" s="111">
        <v>0</v>
      </c>
      <c r="AO38" s="110">
        <f t="shared" si="2"/>
        <v>0</v>
      </c>
      <c r="AP38" s="111">
        <v>0</v>
      </c>
      <c r="AQ38" s="110">
        <f t="shared" si="17"/>
        <v>0</v>
      </c>
      <c r="AR38" s="1">
        <v>0</v>
      </c>
      <c r="AS38" s="111">
        <v>0</v>
      </c>
      <c r="AT38" s="110">
        <f t="shared" si="3"/>
        <v>0</v>
      </c>
      <c r="AU38" s="110">
        <f t="shared" si="9"/>
        <v>0</v>
      </c>
      <c r="AV38" s="110">
        <f t="shared" si="4"/>
        <v>14.9</v>
      </c>
      <c r="AW38" s="179">
        <f t="shared" si="10"/>
        <v>8.6999999999999994E-2</v>
      </c>
      <c r="AX38" s="110">
        <f t="shared" si="11"/>
        <v>16.32</v>
      </c>
      <c r="AY38" s="177">
        <v>16.32</v>
      </c>
      <c r="AZ38" s="84">
        <v>34.99</v>
      </c>
      <c r="BA38" s="111">
        <f t="shared" si="19"/>
        <v>0.53359999999999996</v>
      </c>
      <c r="BB38" s="112">
        <f t="shared" si="13"/>
        <v>0.53359999999999996</v>
      </c>
      <c r="BC38" s="182">
        <v>910</v>
      </c>
      <c r="BD38" s="110">
        <f t="shared" si="14"/>
        <v>13559</v>
      </c>
      <c r="BE38" s="110">
        <f t="shared" si="15"/>
        <v>14851.2</v>
      </c>
      <c r="BF38" s="215" t="s">
        <v>1121</v>
      </c>
      <c r="BG38" s="220" t="s">
        <v>1177</v>
      </c>
      <c r="BH38" s="215"/>
      <c r="BL38" s="221"/>
      <c r="BM38" s="221"/>
    </row>
    <row r="39" spans="1:65" ht="50.1" customHeight="1" x14ac:dyDescent="0.25">
      <c r="A39" s="1"/>
      <c r="B39" s="103">
        <v>36</v>
      </c>
      <c r="C39" s="247"/>
      <c r="D39" s="1"/>
      <c r="E39" s="1" t="s">
        <v>451</v>
      </c>
      <c r="F39" s="1"/>
      <c r="G39" s="1" t="s">
        <v>653</v>
      </c>
      <c r="H39" s="149" t="s">
        <v>987</v>
      </c>
      <c r="I39" s="149" t="s">
        <v>954</v>
      </c>
      <c r="J39" s="149" t="s">
        <v>953</v>
      </c>
      <c r="K39" s="149" t="s">
        <v>1007</v>
      </c>
      <c r="L39" s="130" t="s">
        <v>955</v>
      </c>
      <c r="M39" s="1" t="s">
        <v>888</v>
      </c>
      <c r="N39" s="149" t="s">
        <v>985</v>
      </c>
      <c r="O39" s="1"/>
      <c r="P39" s="1" t="s">
        <v>1086</v>
      </c>
      <c r="Q39" s="1" t="s">
        <v>1087</v>
      </c>
      <c r="R39" s="1" t="s">
        <v>834</v>
      </c>
      <c r="S39" s="104">
        <f>'3.6 update cost-绣花'!F6</f>
        <v>98.9</v>
      </c>
      <c r="T39" s="105">
        <v>7.8</v>
      </c>
      <c r="U39" s="106">
        <f t="shared" si="5"/>
        <v>12.68</v>
      </c>
      <c r="V39" s="107">
        <v>12.68</v>
      </c>
      <c r="W39" s="84"/>
      <c r="X39" s="1" t="s">
        <v>179</v>
      </c>
      <c r="Y39" s="124">
        <v>44</v>
      </c>
      <c r="Z39" s="124">
        <v>41</v>
      </c>
      <c r="AA39" s="124">
        <v>30</v>
      </c>
      <c r="AB39" s="105">
        <v>5</v>
      </c>
      <c r="AC39" s="83">
        <v>2</v>
      </c>
      <c r="AD39" s="128">
        <f t="shared" si="6"/>
        <v>5.3999999999999999E-2</v>
      </c>
      <c r="AE39" s="109">
        <f t="shared" si="7"/>
        <v>2407</v>
      </c>
      <c r="AF39" s="1">
        <v>2250</v>
      </c>
      <c r="AG39" s="110">
        <f t="shared" si="8"/>
        <v>0.93</v>
      </c>
      <c r="AH39" s="149" t="s">
        <v>956</v>
      </c>
      <c r="AI39" s="111">
        <v>0.32800000000000001</v>
      </c>
      <c r="AJ39" s="110">
        <f t="shared" si="16"/>
        <v>4.16</v>
      </c>
      <c r="AK39" s="110">
        <f t="shared" si="0"/>
        <v>17.77</v>
      </c>
      <c r="AL39" s="111">
        <v>0</v>
      </c>
      <c r="AM39" s="110">
        <f t="shared" si="1"/>
        <v>0</v>
      </c>
      <c r="AN39" s="111">
        <v>0</v>
      </c>
      <c r="AO39" s="110">
        <f t="shared" si="2"/>
        <v>0</v>
      </c>
      <c r="AP39" s="111">
        <v>0</v>
      </c>
      <c r="AQ39" s="110">
        <f t="shared" si="17"/>
        <v>0</v>
      </c>
      <c r="AR39" s="1">
        <v>0</v>
      </c>
      <c r="AS39" s="111">
        <v>0</v>
      </c>
      <c r="AT39" s="110">
        <f t="shared" si="3"/>
        <v>0</v>
      </c>
      <c r="AU39" s="110">
        <f t="shared" si="9"/>
        <v>0</v>
      </c>
      <c r="AV39" s="110">
        <f t="shared" si="4"/>
        <v>17.77</v>
      </c>
      <c r="AW39" s="179">
        <f t="shared" si="10"/>
        <v>7.4499999999999997E-2</v>
      </c>
      <c r="AX39" s="110">
        <f t="shared" si="11"/>
        <v>19.2</v>
      </c>
      <c r="AY39" s="177">
        <v>19.2</v>
      </c>
      <c r="AZ39" s="84">
        <v>39.99</v>
      </c>
      <c r="BA39" s="111">
        <f t="shared" si="19"/>
        <v>0.51990000000000003</v>
      </c>
      <c r="BB39" s="112">
        <f t="shared" si="13"/>
        <v>0.51990000000000003</v>
      </c>
      <c r="BC39" s="182">
        <v>400</v>
      </c>
      <c r="BD39" s="110">
        <f t="shared" si="14"/>
        <v>7108</v>
      </c>
      <c r="BE39" s="110">
        <f t="shared" si="15"/>
        <v>7680</v>
      </c>
      <c r="BF39" s="215" t="s">
        <v>1122</v>
      </c>
      <c r="BG39" s="220" t="s">
        <v>1130</v>
      </c>
      <c r="BH39" s="215"/>
    </row>
    <row r="40" spans="1:65" x14ac:dyDescent="0.25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209"/>
      <c r="BD40" s="174"/>
      <c r="BE40" s="175"/>
      <c r="BG40" s="73"/>
      <c r="BH40" s="73"/>
    </row>
    <row r="41" spans="1:65" ht="50.1" customHeight="1" x14ac:dyDescent="0.25">
      <c r="A41" s="1"/>
      <c r="B41" s="103">
        <v>38</v>
      </c>
      <c r="C41" s="245"/>
      <c r="D41" s="1"/>
      <c r="E41" s="1" t="s">
        <v>451</v>
      </c>
      <c r="F41" s="1"/>
      <c r="G41" s="1" t="s">
        <v>653</v>
      </c>
      <c r="H41" s="149" t="s">
        <v>984</v>
      </c>
      <c r="I41" s="149" t="s">
        <v>954</v>
      </c>
      <c r="J41" s="149" t="s">
        <v>953</v>
      </c>
      <c r="K41" s="149" t="s">
        <v>1006</v>
      </c>
      <c r="L41" s="130" t="s">
        <v>955</v>
      </c>
      <c r="M41" s="1" t="s">
        <v>889</v>
      </c>
      <c r="N41" s="1" t="s">
        <v>946</v>
      </c>
      <c r="O41" s="1"/>
      <c r="P41" s="1" t="s">
        <v>1088</v>
      </c>
      <c r="Q41" s="1" t="s">
        <v>1089</v>
      </c>
      <c r="R41" s="1" t="s">
        <v>834</v>
      </c>
      <c r="S41" s="104">
        <f>'3.6 update cost-绣花'!F8</f>
        <v>70.400000000000006</v>
      </c>
      <c r="T41" s="105">
        <v>7.8</v>
      </c>
      <c r="U41" s="106">
        <f t="shared" si="5"/>
        <v>9.0299999999999994</v>
      </c>
      <c r="V41" s="107">
        <v>9.0299999999999994</v>
      </c>
      <c r="W41" s="84"/>
      <c r="X41" s="1" t="s">
        <v>179</v>
      </c>
      <c r="Y41" s="124">
        <v>44</v>
      </c>
      <c r="Z41" s="124">
        <v>41</v>
      </c>
      <c r="AA41" s="124">
        <v>28</v>
      </c>
      <c r="AB41" s="105">
        <v>5</v>
      </c>
      <c r="AC41" s="83">
        <v>2</v>
      </c>
      <c r="AD41" s="128">
        <f t="shared" si="6"/>
        <v>5.0999999999999997E-2</v>
      </c>
      <c r="AE41" s="109">
        <f t="shared" si="7"/>
        <v>2549</v>
      </c>
      <c r="AF41" s="1">
        <v>2250</v>
      </c>
      <c r="AG41" s="110">
        <f t="shared" si="8"/>
        <v>0.88</v>
      </c>
      <c r="AH41" s="149" t="s">
        <v>956</v>
      </c>
      <c r="AI41" s="111">
        <v>0.32800000000000001</v>
      </c>
      <c r="AJ41" s="110">
        <f t="shared" si="16"/>
        <v>2.96</v>
      </c>
      <c r="AK41" s="110">
        <f t="shared" si="0"/>
        <v>12.87</v>
      </c>
      <c r="AL41" s="111">
        <v>0</v>
      </c>
      <c r="AM41" s="110">
        <f t="shared" si="1"/>
        <v>0</v>
      </c>
      <c r="AN41" s="111">
        <v>0</v>
      </c>
      <c r="AO41" s="110">
        <f t="shared" si="2"/>
        <v>0</v>
      </c>
      <c r="AP41" s="111">
        <v>0</v>
      </c>
      <c r="AQ41" s="110">
        <f t="shared" si="17"/>
        <v>0</v>
      </c>
      <c r="AR41" s="1">
        <v>0</v>
      </c>
      <c r="AS41" s="111">
        <v>0</v>
      </c>
      <c r="AT41" s="110">
        <f t="shared" si="3"/>
        <v>0</v>
      </c>
      <c r="AU41" s="110">
        <f t="shared" si="9"/>
        <v>0</v>
      </c>
      <c r="AV41" s="110">
        <f t="shared" si="4"/>
        <v>12.87</v>
      </c>
      <c r="AW41" s="179">
        <f t="shared" si="10"/>
        <v>0.17230000000000001</v>
      </c>
      <c r="AX41" s="110">
        <f t="shared" si="11"/>
        <v>15.55</v>
      </c>
      <c r="AY41" s="177">
        <v>15.55</v>
      </c>
      <c r="AZ41" s="84">
        <v>34.99</v>
      </c>
      <c r="BA41" s="111">
        <f t="shared" si="19"/>
        <v>0.55559999999999998</v>
      </c>
      <c r="BB41" s="112">
        <f t="shared" si="13"/>
        <v>0.55559999999999998</v>
      </c>
      <c r="BC41" s="182">
        <v>700</v>
      </c>
      <c r="BD41" s="110">
        <f t="shared" si="14"/>
        <v>9009</v>
      </c>
      <c r="BE41" s="110">
        <f t="shared" si="15"/>
        <v>10885</v>
      </c>
      <c r="BF41" s="215" t="s">
        <v>1118</v>
      </c>
      <c r="BG41" s="216" t="s">
        <v>1154</v>
      </c>
      <c r="BH41" s="215" t="s">
        <v>1119</v>
      </c>
      <c r="BI41" s="217">
        <v>11683859</v>
      </c>
    </row>
    <row r="42" spans="1:65" ht="50.1" customHeight="1" x14ac:dyDescent="0.25">
      <c r="A42" s="1"/>
      <c r="B42" s="103">
        <v>39</v>
      </c>
      <c r="C42" s="247"/>
      <c r="D42" s="1"/>
      <c r="E42" s="1" t="s">
        <v>451</v>
      </c>
      <c r="F42" s="1"/>
      <c r="G42" s="1" t="s">
        <v>653</v>
      </c>
      <c r="H42" s="1" t="s">
        <v>993</v>
      </c>
      <c r="I42" s="149" t="s">
        <v>954</v>
      </c>
      <c r="J42" s="149" t="s">
        <v>953</v>
      </c>
      <c r="K42" s="149" t="s">
        <v>1006</v>
      </c>
      <c r="L42" s="130" t="s">
        <v>955</v>
      </c>
      <c r="M42" s="1" t="s">
        <v>888</v>
      </c>
      <c r="N42" s="1" t="s">
        <v>946</v>
      </c>
      <c r="O42" s="1"/>
      <c r="P42" s="1" t="s">
        <v>1090</v>
      </c>
      <c r="Q42" s="1" t="s">
        <v>1091</v>
      </c>
      <c r="R42" s="1" t="s">
        <v>834</v>
      </c>
      <c r="S42" s="104">
        <f>'3.6 update cost-绣花'!F9</f>
        <v>79.900000000000006</v>
      </c>
      <c r="T42" s="105">
        <v>7.8</v>
      </c>
      <c r="U42" s="106">
        <f t="shared" si="5"/>
        <v>10.24</v>
      </c>
      <c r="V42" s="107">
        <v>10.24</v>
      </c>
      <c r="W42" s="84"/>
      <c r="X42" s="1" t="s">
        <v>179</v>
      </c>
      <c r="Y42" s="124">
        <v>44</v>
      </c>
      <c r="Z42" s="124">
        <v>41</v>
      </c>
      <c r="AA42" s="124">
        <v>30</v>
      </c>
      <c r="AB42" s="105">
        <v>5</v>
      </c>
      <c r="AC42" s="83">
        <v>2</v>
      </c>
      <c r="AD42" s="128">
        <f t="shared" si="6"/>
        <v>5.3999999999999999E-2</v>
      </c>
      <c r="AE42" s="109">
        <f t="shared" si="7"/>
        <v>2407</v>
      </c>
      <c r="AF42" s="1">
        <v>2250</v>
      </c>
      <c r="AG42" s="110">
        <f t="shared" si="8"/>
        <v>0.93</v>
      </c>
      <c r="AH42" s="149" t="s">
        <v>956</v>
      </c>
      <c r="AI42" s="111">
        <v>0.32800000000000001</v>
      </c>
      <c r="AJ42" s="110">
        <f t="shared" si="16"/>
        <v>3.36</v>
      </c>
      <c r="AK42" s="110">
        <f t="shared" si="0"/>
        <v>14.53</v>
      </c>
      <c r="AL42" s="111">
        <v>0</v>
      </c>
      <c r="AM42" s="110">
        <f t="shared" si="1"/>
        <v>0</v>
      </c>
      <c r="AN42" s="111">
        <v>0</v>
      </c>
      <c r="AO42" s="110">
        <f t="shared" si="2"/>
        <v>0</v>
      </c>
      <c r="AP42" s="111">
        <v>0</v>
      </c>
      <c r="AQ42" s="110">
        <f t="shared" si="17"/>
        <v>0</v>
      </c>
      <c r="AR42" s="1">
        <v>0</v>
      </c>
      <c r="AS42" s="111">
        <v>0</v>
      </c>
      <c r="AT42" s="110">
        <f t="shared" si="3"/>
        <v>0</v>
      </c>
      <c r="AU42" s="110">
        <f t="shared" si="9"/>
        <v>0</v>
      </c>
      <c r="AV42" s="110">
        <f t="shared" si="4"/>
        <v>14.53</v>
      </c>
      <c r="AW42" s="179">
        <f t="shared" si="10"/>
        <v>0.2034</v>
      </c>
      <c r="AX42" s="110">
        <f t="shared" si="11"/>
        <v>18.239999999999998</v>
      </c>
      <c r="AY42" s="177">
        <v>18.239999999999998</v>
      </c>
      <c r="AZ42" s="84">
        <v>39.99</v>
      </c>
      <c r="BA42" s="111">
        <f t="shared" si="19"/>
        <v>0.54390000000000005</v>
      </c>
      <c r="BB42" s="112">
        <f t="shared" si="13"/>
        <v>0.54390000000000005</v>
      </c>
      <c r="BC42" s="182">
        <v>600</v>
      </c>
      <c r="BD42" s="110">
        <f t="shared" si="14"/>
        <v>8718</v>
      </c>
      <c r="BE42" s="110">
        <f t="shared" si="15"/>
        <v>10944</v>
      </c>
      <c r="BF42" s="215" t="s">
        <v>1120</v>
      </c>
      <c r="BG42" s="218">
        <v>46194</v>
      </c>
      <c r="BH42" s="215"/>
      <c r="BK42" s="221"/>
      <c r="BL42" s="221"/>
    </row>
    <row r="43" spans="1:65" ht="50.1" customHeight="1" x14ac:dyDescent="0.25">
      <c r="A43" s="1"/>
      <c r="B43" s="103">
        <v>40</v>
      </c>
      <c r="C43" s="245"/>
      <c r="D43" s="214" t="s">
        <v>1032</v>
      </c>
      <c r="E43" s="1" t="s">
        <v>451</v>
      </c>
      <c r="F43" s="1"/>
      <c r="G43" s="1" t="s">
        <v>653</v>
      </c>
      <c r="H43" s="149" t="s">
        <v>1153</v>
      </c>
      <c r="I43" s="149" t="s">
        <v>954</v>
      </c>
      <c r="J43" s="149" t="s">
        <v>953</v>
      </c>
      <c r="K43" s="149" t="s">
        <v>1006</v>
      </c>
      <c r="L43" s="130" t="s">
        <v>955</v>
      </c>
      <c r="M43" s="1" t="s">
        <v>889</v>
      </c>
      <c r="N43" s="149" t="s">
        <v>1010</v>
      </c>
      <c r="O43" s="1"/>
      <c r="P43" s="1" t="s">
        <v>1092</v>
      </c>
      <c r="Q43" s="1" t="s">
        <v>1093</v>
      </c>
      <c r="R43" s="1" t="s">
        <v>834</v>
      </c>
      <c r="S43" s="104">
        <f>'3.6 update cost-绣花'!F11</f>
        <v>71.3</v>
      </c>
      <c r="T43" s="105">
        <v>7.8</v>
      </c>
      <c r="U43" s="106">
        <f t="shared" si="5"/>
        <v>9.14</v>
      </c>
      <c r="V43" s="107">
        <v>9.14</v>
      </c>
      <c r="W43" s="84"/>
      <c r="X43" s="1" t="s">
        <v>179</v>
      </c>
      <c r="Y43" s="124">
        <v>44</v>
      </c>
      <c r="Z43" s="124">
        <v>41</v>
      </c>
      <c r="AA43" s="124">
        <v>28</v>
      </c>
      <c r="AB43" s="105">
        <v>5</v>
      </c>
      <c r="AC43" s="83">
        <v>2</v>
      </c>
      <c r="AD43" s="128">
        <f t="shared" si="6"/>
        <v>5.0999999999999997E-2</v>
      </c>
      <c r="AE43" s="109">
        <f t="shared" si="7"/>
        <v>2549</v>
      </c>
      <c r="AF43" s="1">
        <v>2250</v>
      </c>
      <c r="AG43" s="110">
        <f t="shared" si="8"/>
        <v>0.88</v>
      </c>
      <c r="AH43" s="149" t="s">
        <v>956</v>
      </c>
      <c r="AI43" s="111">
        <v>0.32800000000000001</v>
      </c>
      <c r="AJ43" s="110">
        <f t="shared" si="16"/>
        <v>3</v>
      </c>
      <c r="AK43" s="110">
        <f t="shared" si="0"/>
        <v>13.02</v>
      </c>
      <c r="AL43" s="111">
        <v>0</v>
      </c>
      <c r="AM43" s="110">
        <f t="shared" si="1"/>
        <v>0</v>
      </c>
      <c r="AN43" s="111">
        <v>0</v>
      </c>
      <c r="AO43" s="110">
        <f t="shared" si="2"/>
        <v>0</v>
      </c>
      <c r="AP43" s="111">
        <v>0</v>
      </c>
      <c r="AQ43" s="110">
        <f t="shared" si="17"/>
        <v>0</v>
      </c>
      <c r="AR43" s="1">
        <v>0</v>
      </c>
      <c r="AS43" s="111">
        <v>0</v>
      </c>
      <c r="AT43" s="110">
        <f t="shared" si="3"/>
        <v>0</v>
      </c>
      <c r="AU43" s="110">
        <f t="shared" si="9"/>
        <v>0</v>
      </c>
      <c r="AV43" s="110">
        <f t="shared" si="4"/>
        <v>13.02</v>
      </c>
      <c r="AW43" s="179">
        <f t="shared" si="10"/>
        <v>0.16270000000000001</v>
      </c>
      <c r="AX43" s="110">
        <f t="shared" si="11"/>
        <v>15.55</v>
      </c>
      <c r="AY43" s="177">
        <v>15.55</v>
      </c>
      <c r="AZ43" s="84">
        <v>34.99</v>
      </c>
      <c r="BA43" s="111">
        <f t="shared" si="19"/>
        <v>0.55559999999999998</v>
      </c>
      <c r="BB43" s="112">
        <f t="shared" si="13"/>
        <v>0.55559999999999998</v>
      </c>
      <c r="BC43" s="182">
        <v>700</v>
      </c>
      <c r="BD43" s="110">
        <f t="shared" si="14"/>
        <v>9114</v>
      </c>
      <c r="BE43" s="110">
        <f t="shared" si="15"/>
        <v>10885</v>
      </c>
      <c r="BF43" s="215" t="s">
        <v>1121</v>
      </c>
      <c r="BG43" s="220" t="s">
        <v>1177</v>
      </c>
      <c r="BH43" s="215"/>
    </row>
    <row r="44" spans="1:65" ht="50.1" customHeight="1" x14ac:dyDescent="0.25">
      <c r="A44" s="1"/>
      <c r="B44" s="103">
        <v>41</v>
      </c>
      <c r="C44" s="247"/>
      <c r="D44" s="214" t="s">
        <v>1027</v>
      </c>
      <c r="E44" s="1" t="s">
        <v>451</v>
      </c>
      <c r="F44" s="1"/>
      <c r="G44" s="1" t="s">
        <v>653</v>
      </c>
      <c r="H44" s="1" t="s">
        <v>994</v>
      </c>
      <c r="I44" s="149" t="s">
        <v>954</v>
      </c>
      <c r="J44" s="149" t="s">
        <v>953</v>
      </c>
      <c r="K44" s="149" t="s">
        <v>1006</v>
      </c>
      <c r="L44" s="130" t="s">
        <v>955</v>
      </c>
      <c r="M44" s="1" t="s">
        <v>888</v>
      </c>
      <c r="N44" s="149" t="s">
        <v>1010</v>
      </c>
      <c r="O44" s="1"/>
      <c r="P44" s="1" t="s">
        <v>1094</v>
      </c>
      <c r="Q44" s="1" t="s">
        <v>1095</v>
      </c>
      <c r="R44" s="1" t="s">
        <v>834</v>
      </c>
      <c r="S44" s="104">
        <f>'3.6 update cost-绣花'!F12</f>
        <v>81</v>
      </c>
      <c r="T44" s="105">
        <v>7.8</v>
      </c>
      <c r="U44" s="106">
        <f t="shared" si="5"/>
        <v>10.38</v>
      </c>
      <c r="V44" s="107">
        <v>10.38</v>
      </c>
      <c r="W44" s="84"/>
      <c r="X44" s="1" t="s">
        <v>179</v>
      </c>
      <c r="Y44" s="124">
        <v>44</v>
      </c>
      <c r="Z44" s="124">
        <v>41</v>
      </c>
      <c r="AA44" s="124">
        <v>30</v>
      </c>
      <c r="AB44" s="105">
        <v>5</v>
      </c>
      <c r="AC44" s="83">
        <v>2</v>
      </c>
      <c r="AD44" s="128">
        <f t="shared" si="6"/>
        <v>5.3999999999999999E-2</v>
      </c>
      <c r="AE44" s="109">
        <f t="shared" si="7"/>
        <v>2407</v>
      </c>
      <c r="AF44" s="1">
        <v>2250</v>
      </c>
      <c r="AG44" s="110">
        <f t="shared" si="8"/>
        <v>0.93</v>
      </c>
      <c r="AH44" s="149" t="s">
        <v>956</v>
      </c>
      <c r="AI44" s="111">
        <v>0.32800000000000001</v>
      </c>
      <c r="AJ44" s="110">
        <f t="shared" si="16"/>
        <v>3.4</v>
      </c>
      <c r="AK44" s="110">
        <f t="shared" si="0"/>
        <v>14.71</v>
      </c>
      <c r="AL44" s="111">
        <v>0</v>
      </c>
      <c r="AM44" s="110">
        <f t="shared" si="1"/>
        <v>0</v>
      </c>
      <c r="AN44" s="111">
        <v>0</v>
      </c>
      <c r="AO44" s="110">
        <f t="shared" si="2"/>
        <v>0</v>
      </c>
      <c r="AP44" s="111">
        <v>0</v>
      </c>
      <c r="AQ44" s="110">
        <f t="shared" si="17"/>
        <v>0</v>
      </c>
      <c r="AR44" s="1">
        <v>0</v>
      </c>
      <c r="AS44" s="111">
        <v>0</v>
      </c>
      <c r="AT44" s="110">
        <f t="shared" si="3"/>
        <v>0</v>
      </c>
      <c r="AU44" s="110">
        <f t="shared" si="9"/>
        <v>0</v>
      </c>
      <c r="AV44" s="110">
        <f t="shared" si="4"/>
        <v>14.71</v>
      </c>
      <c r="AW44" s="179">
        <f t="shared" si="10"/>
        <v>0.19350000000000001</v>
      </c>
      <c r="AX44" s="110">
        <f t="shared" si="11"/>
        <v>18.239999999999998</v>
      </c>
      <c r="AY44" s="177">
        <v>18.239999999999998</v>
      </c>
      <c r="AZ44" s="84">
        <v>39.99</v>
      </c>
      <c r="BA44" s="111">
        <f t="shared" si="19"/>
        <v>0.54390000000000005</v>
      </c>
      <c r="BB44" s="112">
        <f t="shared" si="13"/>
        <v>0.54390000000000005</v>
      </c>
      <c r="BC44" s="182">
        <v>600</v>
      </c>
      <c r="BD44" s="110">
        <f t="shared" si="14"/>
        <v>8826</v>
      </c>
      <c r="BE44" s="110">
        <f t="shared" si="15"/>
        <v>10944</v>
      </c>
      <c r="BF44" s="215" t="s">
        <v>1122</v>
      </c>
      <c r="BG44" s="220" t="s">
        <v>1131</v>
      </c>
      <c r="BH44" s="215"/>
    </row>
    <row r="45" spans="1:65" x14ac:dyDescent="0.25">
      <c r="A45" s="173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82"/>
      <c r="BD45" s="174"/>
      <c r="BE45" s="175"/>
      <c r="BG45" s="73"/>
      <c r="BH45" s="73"/>
    </row>
    <row r="46" spans="1:65" ht="45" customHeight="1" x14ac:dyDescent="0.25">
      <c r="A46" s="1"/>
      <c r="B46" s="103">
        <v>43</v>
      </c>
      <c r="C46" s="245"/>
      <c r="D46" s="1"/>
      <c r="E46" s="1" t="s">
        <v>451</v>
      </c>
      <c r="F46" s="1"/>
      <c r="G46" s="1" t="s">
        <v>653</v>
      </c>
      <c r="H46" s="149" t="s">
        <v>995</v>
      </c>
      <c r="I46" s="149" t="s">
        <v>954</v>
      </c>
      <c r="J46" s="149" t="s">
        <v>953</v>
      </c>
      <c r="K46" s="149" t="s">
        <v>1005</v>
      </c>
      <c r="L46" s="130" t="s">
        <v>955</v>
      </c>
      <c r="M46" s="1" t="s">
        <v>936</v>
      </c>
      <c r="N46" s="1" t="s">
        <v>946</v>
      </c>
      <c r="O46" s="1"/>
      <c r="P46" s="242" t="s">
        <v>1016</v>
      </c>
      <c r="Q46" s="1" t="s">
        <v>1017</v>
      </c>
      <c r="R46" s="1" t="s">
        <v>834</v>
      </c>
      <c r="S46" s="104">
        <f>'3.6 update cost-绣花'!F27</f>
        <v>62.5</v>
      </c>
      <c r="T46" s="105">
        <v>7.8</v>
      </c>
      <c r="U46" s="106">
        <f t="shared" si="5"/>
        <v>8.01</v>
      </c>
      <c r="V46" s="107">
        <v>8.01</v>
      </c>
      <c r="W46" s="84"/>
      <c r="X46" s="1" t="s">
        <v>179</v>
      </c>
      <c r="Y46" s="124">
        <v>44</v>
      </c>
      <c r="Z46" s="124">
        <v>41</v>
      </c>
      <c r="AA46" s="124">
        <v>25</v>
      </c>
      <c r="AB46" s="105">
        <v>5</v>
      </c>
      <c r="AC46" s="83">
        <v>2</v>
      </c>
      <c r="AD46" s="128">
        <f t="shared" si="6"/>
        <v>4.4999999999999998E-2</v>
      </c>
      <c r="AE46" s="109">
        <f t="shared" si="7"/>
        <v>2889</v>
      </c>
      <c r="AF46" s="1">
        <v>2250</v>
      </c>
      <c r="AG46" s="110">
        <f t="shared" si="8"/>
        <v>0.78</v>
      </c>
      <c r="AH46" s="149" t="s">
        <v>956</v>
      </c>
      <c r="AI46" s="111">
        <v>0.32800000000000001</v>
      </c>
      <c r="AJ46" s="110">
        <f t="shared" si="16"/>
        <v>2.63</v>
      </c>
      <c r="AK46" s="110">
        <f t="shared" si="0"/>
        <v>11.42</v>
      </c>
      <c r="AL46" s="111">
        <v>0</v>
      </c>
      <c r="AM46" s="110">
        <f t="shared" si="1"/>
        <v>0</v>
      </c>
      <c r="AN46" s="111">
        <v>0</v>
      </c>
      <c r="AO46" s="110">
        <f t="shared" si="2"/>
        <v>0</v>
      </c>
      <c r="AP46" s="111">
        <v>0</v>
      </c>
      <c r="AQ46" s="110">
        <f t="shared" si="17"/>
        <v>0</v>
      </c>
      <c r="AR46" s="1">
        <v>0</v>
      </c>
      <c r="AS46" s="111">
        <v>0</v>
      </c>
      <c r="AT46" s="110">
        <f t="shared" si="3"/>
        <v>0</v>
      </c>
      <c r="AU46" s="110">
        <f t="shared" si="9"/>
        <v>0</v>
      </c>
      <c r="AV46" s="110">
        <f t="shared" si="4"/>
        <v>11.42</v>
      </c>
      <c r="AW46" s="179">
        <f t="shared" si="10"/>
        <v>0.1348</v>
      </c>
      <c r="AX46" s="110">
        <f t="shared" si="11"/>
        <v>13.2</v>
      </c>
      <c r="AY46" s="177">
        <v>13.2</v>
      </c>
      <c r="AZ46" s="84">
        <v>24.99</v>
      </c>
      <c r="BA46" s="111">
        <f t="shared" si="19"/>
        <v>0.4718</v>
      </c>
      <c r="BB46" s="112">
        <f t="shared" si="13"/>
        <v>0.4718</v>
      </c>
      <c r="BC46" s="182">
        <v>680</v>
      </c>
      <c r="BD46" s="110">
        <f t="shared" si="14"/>
        <v>7765.6</v>
      </c>
      <c r="BE46" s="110">
        <f t="shared" si="15"/>
        <v>8976</v>
      </c>
      <c r="BF46" s="215" t="s">
        <v>1118</v>
      </c>
      <c r="BG46" s="216" t="s">
        <v>1142</v>
      </c>
      <c r="BH46" s="215" t="s">
        <v>1119</v>
      </c>
      <c r="BI46" s="217">
        <v>11683797</v>
      </c>
    </row>
    <row r="47" spans="1:65" ht="45" customHeight="1" x14ac:dyDescent="0.25">
      <c r="A47" s="1"/>
      <c r="B47" s="103">
        <v>44</v>
      </c>
      <c r="C47" s="246"/>
      <c r="D47" s="1"/>
      <c r="E47" s="1" t="s">
        <v>451</v>
      </c>
      <c r="F47" s="1"/>
      <c r="G47" s="1" t="s">
        <v>653</v>
      </c>
      <c r="H47" s="1" t="s">
        <v>969</v>
      </c>
      <c r="I47" s="149" t="s">
        <v>954</v>
      </c>
      <c r="J47" s="149" t="s">
        <v>953</v>
      </c>
      <c r="K47" s="149" t="s">
        <v>1005</v>
      </c>
      <c r="L47" s="130" t="s">
        <v>955</v>
      </c>
      <c r="M47" s="1" t="s">
        <v>935</v>
      </c>
      <c r="N47" s="1" t="s">
        <v>946</v>
      </c>
      <c r="O47" s="1"/>
      <c r="P47" s="242" t="s">
        <v>1012</v>
      </c>
      <c r="Q47" s="1" t="s">
        <v>1013</v>
      </c>
      <c r="R47" s="1" t="s">
        <v>834</v>
      </c>
      <c r="S47" s="104">
        <f>'3.6 update cost-绣花'!F28</f>
        <v>83</v>
      </c>
      <c r="T47" s="105">
        <v>7.8</v>
      </c>
      <c r="U47" s="106">
        <f t="shared" si="5"/>
        <v>10.64</v>
      </c>
      <c r="V47" s="107">
        <v>10.64</v>
      </c>
      <c r="W47" s="84"/>
      <c r="X47" s="1" t="s">
        <v>179</v>
      </c>
      <c r="Y47" s="124">
        <v>44</v>
      </c>
      <c r="Z47" s="124">
        <v>41</v>
      </c>
      <c r="AA47" s="124">
        <v>28</v>
      </c>
      <c r="AB47" s="105">
        <v>5</v>
      </c>
      <c r="AC47" s="83">
        <v>2</v>
      </c>
      <c r="AD47" s="128">
        <f t="shared" si="6"/>
        <v>5.0999999999999997E-2</v>
      </c>
      <c r="AE47" s="109">
        <f t="shared" si="7"/>
        <v>2549</v>
      </c>
      <c r="AF47" s="1">
        <v>2250</v>
      </c>
      <c r="AG47" s="110">
        <f t="shared" si="8"/>
        <v>0.88</v>
      </c>
      <c r="AH47" s="149" t="s">
        <v>956</v>
      </c>
      <c r="AI47" s="111">
        <v>0.32800000000000001</v>
      </c>
      <c r="AJ47" s="110">
        <f t="shared" si="16"/>
        <v>3.49</v>
      </c>
      <c r="AK47" s="110">
        <f t="shared" si="0"/>
        <v>15.01</v>
      </c>
      <c r="AL47" s="111">
        <v>0</v>
      </c>
      <c r="AM47" s="110">
        <f t="shared" si="1"/>
        <v>0</v>
      </c>
      <c r="AN47" s="111">
        <v>0</v>
      </c>
      <c r="AO47" s="110">
        <f t="shared" si="2"/>
        <v>0</v>
      </c>
      <c r="AP47" s="111">
        <v>0</v>
      </c>
      <c r="AQ47" s="110">
        <f t="shared" si="17"/>
        <v>0</v>
      </c>
      <c r="AR47" s="1">
        <v>0</v>
      </c>
      <c r="AS47" s="111">
        <v>0</v>
      </c>
      <c r="AT47" s="110">
        <f t="shared" si="3"/>
        <v>0</v>
      </c>
      <c r="AU47" s="110">
        <f t="shared" si="9"/>
        <v>0</v>
      </c>
      <c r="AV47" s="110">
        <f t="shared" si="4"/>
        <v>15.01</v>
      </c>
      <c r="AW47" s="179">
        <f t="shared" si="10"/>
        <v>0.14330000000000001</v>
      </c>
      <c r="AX47" s="110">
        <f t="shared" si="11"/>
        <v>17.52</v>
      </c>
      <c r="AY47" s="177">
        <v>17.52</v>
      </c>
      <c r="AZ47" s="84">
        <v>34.99</v>
      </c>
      <c r="BA47" s="111">
        <f t="shared" si="19"/>
        <v>0.49930000000000002</v>
      </c>
      <c r="BB47" s="112">
        <f t="shared" si="13"/>
        <v>0.49930000000000002</v>
      </c>
      <c r="BC47" s="182">
        <v>1380</v>
      </c>
      <c r="BD47" s="110">
        <f t="shared" si="14"/>
        <v>20713.8</v>
      </c>
      <c r="BE47" s="110">
        <f t="shared" si="15"/>
        <v>24177.599999999999</v>
      </c>
      <c r="BF47" s="215" t="s">
        <v>1120</v>
      </c>
      <c r="BG47" s="218">
        <v>46187</v>
      </c>
      <c r="BH47" s="215"/>
    </row>
    <row r="48" spans="1:65" ht="45" customHeight="1" x14ac:dyDescent="0.25">
      <c r="A48" s="1"/>
      <c r="B48" s="103">
        <v>45</v>
      </c>
      <c r="C48" s="247"/>
      <c r="D48" s="1"/>
      <c r="E48" s="1" t="s">
        <v>451</v>
      </c>
      <c r="F48" s="1"/>
      <c r="G48" s="1" t="s">
        <v>653</v>
      </c>
      <c r="H48" s="1" t="s">
        <v>969</v>
      </c>
      <c r="I48" s="149" t="s">
        <v>954</v>
      </c>
      <c r="J48" s="149" t="s">
        <v>953</v>
      </c>
      <c r="K48" s="149" t="s">
        <v>1005</v>
      </c>
      <c r="L48" s="130" t="s">
        <v>955</v>
      </c>
      <c r="M48" s="1" t="s">
        <v>888</v>
      </c>
      <c r="N48" s="1" t="s">
        <v>946</v>
      </c>
      <c r="O48" s="1"/>
      <c r="P48" s="242" t="s">
        <v>1014</v>
      </c>
      <c r="Q48" s="1" t="s">
        <v>1015</v>
      </c>
      <c r="R48" s="1" t="s">
        <v>834</v>
      </c>
      <c r="S48" s="104">
        <f>'3.6 update cost-绣花'!F29</f>
        <v>95.5</v>
      </c>
      <c r="T48" s="105">
        <v>7.8</v>
      </c>
      <c r="U48" s="106">
        <f t="shared" si="5"/>
        <v>12.24</v>
      </c>
      <c r="V48" s="107">
        <v>12.24</v>
      </c>
      <c r="W48" s="84"/>
      <c r="X48" s="1" t="s">
        <v>179</v>
      </c>
      <c r="Y48" s="124">
        <v>44</v>
      </c>
      <c r="Z48" s="124">
        <v>41</v>
      </c>
      <c r="AA48" s="124">
        <v>30</v>
      </c>
      <c r="AB48" s="105">
        <v>5</v>
      </c>
      <c r="AC48" s="83">
        <v>2</v>
      </c>
      <c r="AD48" s="128">
        <f t="shared" si="6"/>
        <v>5.3999999999999999E-2</v>
      </c>
      <c r="AE48" s="109">
        <f t="shared" si="7"/>
        <v>2407</v>
      </c>
      <c r="AF48" s="1">
        <v>2250</v>
      </c>
      <c r="AG48" s="110">
        <f t="shared" si="8"/>
        <v>0.93</v>
      </c>
      <c r="AH48" s="149" t="s">
        <v>956</v>
      </c>
      <c r="AI48" s="111">
        <v>0.32800000000000001</v>
      </c>
      <c r="AJ48" s="110">
        <f t="shared" si="16"/>
        <v>4.01</v>
      </c>
      <c r="AK48" s="110">
        <f t="shared" si="0"/>
        <v>17.18</v>
      </c>
      <c r="AL48" s="111">
        <v>0</v>
      </c>
      <c r="AM48" s="110">
        <f t="shared" si="1"/>
        <v>0</v>
      </c>
      <c r="AN48" s="111">
        <v>0</v>
      </c>
      <c r="AO48" s="110">
        <f t="shared" si="2"/>
        <v>0</v>
      </c>
      <c r="AP48" s="111">
        <v>0</v>
      </c>
      <c r="AQ48" s="110">
        <f t="shared" si="17"/>
        <v>0</v>
      </c>
      <c r="AR48" s="1">
        <v>0</v>
      </c>
      <c r="AS48" s="111">
        <v>0</v>
      </c>
      <c r="AT48" s="110">
        <f t="shared" si="3"/>
        <v>0</v>
      </c>
      <c r="AU48" s="110">
        <f t="shared" si="9"/>
        <v>0</v>
      </c>
      <c r="AV48" s="110">
        <f t="shared" si="4"/>
        <v>17.18</v>
      </c>
      <c r="AW48" s="179">
        <f t="shared" si="10"/>
        <v>0.1676</v>
      </c>
      <c r="AX48" s="110">
        <f t="shared" si="11"/>
        <v>20.64</v>
      </c>
      <c r="AY48" s="177">
        <v>20.64</v>
      </c>
      <c r="AZ48" s="84">
        <v>39.99</v>
      </c>
      <c r="BA48" s="111">
        <f t="shared" si="19"/>
        <v>0.4839</v>
      </c>
      <c r="BB48" s="112">
        <f t="shared" si="13"/>
        <v>0.4839</v>
      </c>
      <c r="BC48" s="182">
        <v>650</v>
      </c>
      <c r="BD48" s="110">
        <f t="shared" si="14"/>
        <v>11167</v>
      </c>
      <c r="BE48" s="110">
        <f t="shared" si="15"/>
        <v>13416</v>
      </c>
      <c r="BF48" s="215" t="s">
        <v>1121</v>
      </c>
      <c r="BG48" s="220" t="s">
        <v>1178</v>
      </c>
      <c r="BH48" s="215"/>
    </row>
    <row r="49" spans="1:65" ht="45" customHeight="1" x14ac:dyDescent="0.25">
      <c r="A49" s="1"/>
      <c r="B49" s="103">
        <v>46</v>
      </c>
      <c r="C49" s="245"/>
      <c r="D49" s="1"/>
      <c r="E49" s="1" t="s">
        <v>451</v>
      </c>
      <c r="F49" s="1"/>
      <c r="G49" s="1" t="s">
        <v>653</v>
      </c>
      <c r="H49" s="149" t="s">
        <v>1155</v>
      </c>
      <c r="I49" s="149" t="s">
        <v>954</v>
      </c>
      <c r="J49" s="149" t="s">
        <v>953</v>
      </c>
      <c r="K49" s="149" t="s">
        <v>1004</v>
      </c>
      <c r="L49" s="130" t="s">
        <v>955</v>
      </c>
      <c r="M49" s="1" t="s">
        <v>871</v>
      </c>
      <c r="N49" s="149" t="s">
        <v>1011</v>
      </c>
      <c r="O49" s="1"/>
      <c r="P49" s="1" t="s">
        <v>1096</v>
      </c>
      <c r="Q49" s="1" t="s">
        <v>1097</v>
      </c>
      <c r="R49" s="1" t="s">
        <v>834</v>
      </c>
      <c r="S49" s="104">
        <f>'3.6 update cost-绣花'!F19</f>
        <v>67.599999999999994</v>
      </c>
      <c r="T49" s="105">
        <v>7.8</v>
      </c>
      <c r="U49" s="106">
        <f t="shared" si="5"/>
        <v>8.67</v>
      </c>
      <c r="V49" s="107">
        <v>8.67</v>
      </c>
      <c r="W49" s="84"/>
      <c r="X49" s="1" t="s">
        <v>179</v>
      </c>
      <c r="Y49" s="124">
        <v>44</v>
      </c>
      <c r="Z49" s="124">
        <v>41</v>
      </c>
      <c r="AA49" s="124">
        <v>25</v>
      </c>
      <c r="AB49" s="105">
        <v>5</v>
      </c>
      <c r="AC49" s="83">
        <v>2</v>
      </c>
      <c r="AD49" s="128">
        <f t="shared" si="6"/>
        <v>4.4999999999999998E-2</v>
      </c>
      <c r="AE49" s="109">
        <f t="shared" si="7"/>
        <v>2889</v>
      </c>
      <c r="AF49" s="1">
        <v>2250</v>
      </c>
      <c r="AG49" s="110">
        <f t="shared" si="8"/>
        <v>0.78</v>
      </c>
      <c r="AH49" s="149" t="s">
        <v>956</v>
      </c>
      <c r="AI49" s="111">
        <v>0.32800000000000001</v>
      </c>
      <c r="AJ49" s="110">
        <f t="shared" si="16"/>
        <v>2.84</v>
      </c>
      <c r="AK49" s="110">
        <f t="shared" si="0"/>
        <v>12.29</v>
      </c>
      <c r="AL49" s="111">
        <v>0</v>
      </c>
      <c r="AM49" s="110">
        <f t="shared" si="1"/>
        <v>0</v>
      </c>
      <c r="AN49" s="111">
        <v>0</v>
      </c>
      <c r="AO49" s="110">
        <f t="shared" si="2"/>
        <v>0</v>
      </c>
      <c r="AP49" s="111">
        <v>0</v>
      </c>
      <c r="AQ49" s="110">
        <f t="shared" si="17"/>
        <v>0</v>
      </c>
      <c r="AR49" s="1">
        <v>0</v>
      </c>
      <c r="AS49" s="111">
        <v>0</v>
      </c>
      <c r="AT49" s="110">
        <f t="shared" si="3"/>
        <v>0</v>
      </c>
      <c r="AU49" s="110">
        <f t="shared" si="9"/>
        <v>0</v>
      </c>
      <c r="AV49" s="110">
        <f t="shared" si="4"/>
        <v>12.29</v>
      </c>
      <c r="AW49" s="179">
        <f t="shared" si="10"/>
        <v>0.1094</v>
      </c>
      <c r="AX49" s="110">
        <f t="shared" si="11"/>
        <v>13.8</v>
      </c>
      <c r="AY49" s="177">
        <v>13.8</v>
      </c>
      <c r="AZ49" s="84">
        <v>24.99</v>
      </c>
      <c r="BA49" s="111">
        <f t="shared" si="19"/>
        <v>0.44779999999999998</v>
      </c>
      <c r="BB49" s="112">
        <f t="shared" si="13"/>
        <v>0.44779999999999998</v>
      </c>
      <c r="BC49" s="182">
        <v>680</v>
      </c>
      <c r="BD49" s="110">
        <f t="shared" si="14"/>
        <v>8357.2000000000007</v>
      </c>
      <c r="BE49" s="110">
        <f t="shared" si="15"/>
        <v>9384</v>
      </c>
      <c r="BF49" s="215" t="s">
        <v>1122</v>
      </c>
      <c r="BG49" s="220" t="s">
        <v>1132</v>
      </c>
      <c r="BH49" s="215"/>
    </row>
    <row r="50" spans="1:65" ht="45" customHeight="1" x14ac:dyDescent="0.25">
      <c r="A50" s="1"/>
      <c r="B50" s="103">
        <v>47</v>
      </c>
      <c r="C50" s="246"/>
      <c r="D50" s="1"/>
      <c r="E50" s="1" t="s">
        <v>451</v>
      </c>
      <c r="F50" s="1"/>
      <c r="G50" s="1" t="s">
        <v>653</v>
      </c>
      <c r="H50" s="1" t="s">
        <v>996</v>
      </c>
      <c r="I50" s="149" t="s">
        <v>954</v>
      </c>
      <c r="J50" s="149" t="s">
        <v>953</v>
      </c>
      <c r="K50" s="149" t="s">
        <v>1004</v>
      </c>
      <c r="L50" s="130" t="s">
        <v>955</v>
      </c>
      <c r="M50" s="1" t="s">
        <v>889</v>
      </c>
      <c r="N50" s="149" t="s">
        <v>1011</v>
      </c>
      <c r="O50" s="1"/>
      <c r="P50" s="1" t="s">
        <v>1098</v>
      </c>
      <c r="Q50" s="1" t="s">
        <v>1099</v>
      </c>
      <c r="R50" s="1" t="s">
        <v>834</v>
      </c>
      <c r="S50" s="104">
        <f>'3.6 update cost-绣花'!F20</f>
        <v>88.8</v>
      </c>
      <c r="T50" s="105">
        <v>7.8</v>
      </c>
      <c r="U50" s="106">
        <f t="shared" si="5"/>
        <v>11.38</v>
      </c>
      <c r="V50" s="107">
        <v>11.38</v>
      </c>
      <c r="W50" s="84"/>
      <c r="X50" s="1" t="s">
        <v>179</v>
      </c>
      <c r="Y50" s="124">
        <v>44</v>
      </c>
      <c r="Z50" s="124">
        <v>41</v>
      </c>
      <c r="AA50" s="124">
        <v>28</v>
      </c>
      <c r="AB50" s="105">
        <v>5</v>
      </c>
      <c r="AC50" s="83">
        <v>2</v>
      </c>
      <c r="AD50" s="128">
        <f t="shared" si="6"/>
        <v>5.0999999999999997E-2</v>
      </c>
      <c r="AE50" s="109">
        <f t="shared" si="7"/>
        <v>2549</v>
      </c>
      <c r="AF50" s="1">
        <v>2250</v>
      </c>
      <c r="AG50" s="110">
        <f t="shared" si="8"/>
        <v>0.88</v>
      </c>
      <c r="AH50" s="149" t="s">
        <v>956</v>
      </c>
      <c r="AI50" s="111">
        <v>0.32800000000000001</v>
      </c>
      <c r="AJ50" s="110">
        <f t="shared" si="16"/>
        <v>3.73</v>
      </c>
      <c r="AK50" s="110">
        <f t="shared" si="0"/>
        <v>15.99</v>
      </c>
      <c r="AL50" s="111">
        <v>0</v>
      </c>
      <c r="AM50" s="110">
        <f t="shared" si="1"/>
        <v>0</v>
      </c>
      <c r="AN50" s="111">
        <v>0</v>
      </c>
      <c r="AO50" s="110">
        <f t="shared" si="2"/>
        <v>0</v>
      </c>
      <c r="AP50" s="111">
        <v>0</v>
      </c>
      <c r="AQ50" s="110">
        <f t="shared" si="17"/>
        <v>0</v>
      </c>
      <c r="AR50" s="1">
        <v>0</v>
      </c>
      <c r="AS50" s="111">
        <v>0</v>
      </c>
      <c r="AT50" s="110">
        <f t="shared" si="3"/>
        <v>0</v>
      </c>
      <c r="AU50" s="110">
        <f t="shared" si="9"/>
        <v>0</v>
      </c>
      <c r="AV50" s="110">
        <f t="shared" si="4"/>
        <v>15.99</v>
      </c>
      <c r="AW50" s="179">
        <f t="shared" si="10"/>
        <v>0.11169999999999999</v>
      </c>
      <c r="AX50" s="110">
        <f t="shared" si="11"/>
        <v>18</v>
      </c>
      <c r="AY50" s="177">
        <v>18</v>
      </c>
      <c r="AZ50" s="84">
        <v>34.99</v>
      </c>
      <c r="BA50" s="111">
        <f t="shared" si="19"/>
        <v>0.48559999999999998</v>
      </c>
      <c r="BB50" s="112">
        <f t="shared" si="13"/>
        <v>0.48559999999999998</v>
      </c>
      <c r="BC50" s="182">
        <v>1380</v>
      </c>
      <c r="BD50" s="110">
        <f t="shared" si="14"/>
        <v>22066.2</v>
      </c>
      <c r="BE50" s="110">
        <f t="shared" si="15"/>
        <v>24840</v>
      </c>
      <c r="BG50" s="73"/>
      <c r="BH50" s="73"/>
    </row>
    <row r="51" spans="1:65" ht="45" customHeight="1" x14ac:dyDescent="0.25">
      <c r="A51" s="1"/>
      <c r="B51" s="103">
        <v>48</v>
      </c>
      <c r="C51" s="247"/>
      <c r="D51" s="1"/>
      <c r="E51" s="1" t="s">
        <v>451</v>
      </c>
      <c r="F51" s="1"/>
      <c r="G51" s="1" t="s">
        <v>653</v>
      </c>
      <c r="H51" s="1" t="s">
        <v>996</v>
      </c>
      <c r="I51" s="149" t="s">
        <v>954</v>
      </c>
      <c r="J51" s="149" t="s">
        <v>953</v>
      </c>
      <c r="K51" s="149" t="s">
        <v>1004</v>
      </c>
      <c r="L51" s="130" t="s">
        <v>955</v>
      </c>
      <c r="M51" s="1" t="s">
        <v>888</v>
      </c>
      <c r="N51" s="149" t="s">
        <v>1011</v>
      </c>
      <c r="O51" s="1"/>
      <c r="P51" s="1" t="s">
        <v>1100</v>
      </c>
      <c r="Q51" s="1" t="s">
        <v>1101</v>
      </c>
      <c r="R51" s="1" t="s">
        <v>834</v>
      </c>
      <c r="S51" s="104">
        <f>'3.6 update cost-绣花'!F21</f>
        <v>100.3</v>
      </c>
      <c r="T51" s="105">
        <v>7.8</v>
      </c>
      <c r="U51" s="106">
        <f t="shared" si="5"/>
        <v>12.86</v>
      </c>
      <c r="V51" s="107">
        <v>12.86</v>
      </c>
      <c r="W51" s="84"/>
      <c r="X51" s="1" t="s">
        <v>179</v>
      </c>
      <c r="Y51" s="124">
        <v>44</v>
      </c>
      <c r="Z51" s="124">
        <v>41</v>
      </c>
      <c r="AA51" s="124">
        <v>30</v>
      </c>
      <c r="AB51" s="105">
        <v>5</v>
      </c>
      <c r="AC51" s="83">
        <v>2</v>
      </c>
      <c r="AD51" s="128">
        <f t="shared" si="6"/>
        <v>5.3999999999999999E-2</v>
      </c>
      <c r="AE51" s="109">
        <f t="shared" si="7"/>
        <v>2407</v>
      </c>
      <c r="AF51" s="1">
        <v>2250</v>
      </c>
      <c r="AG51" s="110">
        <f t="shared" si="8"/>
        <v>0.93</v>
      </c>
      <c r="AH51" s="149" t="s">
        <v>956</v>
      </c>
      <c r="AI51" s="111">
        <v>0.32800000000000001</v>
      </c>
      <c r="AJ51" s="110">
        <f t="shared" si="16"/>
        <v>4.22</v>
      </c>
      <c r="AK51" s="110">
        <f t="shared" si="0"/>
        <v>18.010000000000002</v>
      </c>
      <c r="AL51" s="111">
        <v>0</v>
      </c>
      <c r="AM51" s="110">
        <f t="shared" si="1"/>
        <v>0</v>
      </c>
      <c r="AN51" s="111">
        <v>0</v>
      </c>
      <c r="AO51" s="110">
        <f t="shared" si="2"/>
        <v>0</v>
      </c>
      <c r="AP51" s="111">
        <v>0</v>
      </c>
      <c r="AQ51" s="110">
        <f t="shared" si="17"/>
        <v>0</v>
      </c>
      <c r="AR51" s="1">
        <v>0</v>
      </c>
      <c r="AS51" s="111">
        <v>0</v>
      </c>
      <c r="AT51" s="110">
        <f t="shared" si="3"/>
        <v>0</v>
      </c>
      <c r="AU51" s="110">
        <f t="shared" si="9"/>
        <v>0</v>
      </c>
      <c r="AV51" s="110">
        <f t="shared" si="4"/>
        <v>18.010000000000002</v>
      </c>
      <c r="AW51" s="179">
        <f t="shared" si="10"/>
        <v>0.12740000000000001</v>
      </c>
      <c r="AX51" s="110">
        <f t="shared" si="11"/>
        <v>20.64</v>
      </c>
      <c r="AY51" s="177">
        <v>20.64</v>
      </c>
      <c r="AZ51" s="84">
        <v>39.99</v>
      </c>
      <c r="BA51" s="111">
        <f t="shared" si="19"/>
        <v>0.4839</v>
      </c>
      <c r="BB51" s="112">
        <f t="shared" si="13"/>
        <v>0.4839</v>
      </c>
      <c r="BC51" s="182">
        <v>650</v>
      </c>
      <c r="BD51" s="110">
        <f t="shared" si="14"/>
        <v>11706.5</v>
      </c>
      <c r="BE51" s="110">
        <f t="shared" si="15"/>
        <v>13416</v>
      </c>
      <c r="BG51" s="73"/>
      <c r="BH51" s="73"/>
    </row>
    <row r="52" spans="1:65" x14ac:dyDescent="0.2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82"/>
      <c r="BD52" s="174"/>
      <c r="BE52" s="175"/>
      <c r="BG52" s="73"/>
      <c r="BH52" s="73"/>
    </row>
    <row r="53" spans="1:65" ht="50.1" customHeight="1" x14ac:dyDescent="0.25">
      <c r="A53" s="1"/>
      <c r="B53" s="103">
        <v>38</v>
      </c>
      <c r="C53" s="245"/>
      <c r="D53" s="1"/>
      <c r="E53" s="1" t="s">
        <v>451</v>
      </c>
      <c r="F53" s="1"/>
      <c r="G53" s="1" t="s">
        <v>653</v>
      </c>
      <c r="H53" s="149" t="s">
        <v>1161</v>
      </c>
      <c r="I53" s="149" t="s">
        <v>954</v>
      </c>
      <c r="J53" s="149" t="s">
        <v>953</v>
      </c>
      <c r="K53" s="149" t="s">
        <v>1003</v>
      </c>
      <c r="L53" s="130" t="s">
        <v>955</v>
      </c>
      <c r="M53" s="1" t="s">
        <v>937</v>
      </c>
      <c r="N53" s="149" t="s">
        <v>947</v>
      </c>
      <c r="O53" s="1"/>
      <c r="P53" s="1" t="s">
        <v>1102</v>
      </c>
      <c r="Q53" s="1" t="s">
        <v>1103</v>
      </c>
      <c r="R53" s="1" t="s">
        <v>834</v>
      </c>
      <c r="S53" s="104">
        <f>'3.6 update cost-绣花'!F14</f>
        <v>83.3</v>
      </c>
      <c r="T53" s="105">
        <v>7.8</v>
      </c>
      <c r="U53" s="106">
        <f t="shared" ref="U53:U56" si="20">IF(ISERROR(S53/T53),"",S53/T53)</f>
        <v>10.68</v>
      </c>
      <c r="V53" s="107">
        <v>10.68</v>
      </c>
      <c r="W53" s="84"/>
      <c r="X53" s="1" t="s">
        <v>179</v>
      </c>
      <c r="Y53" s="124">
        <v>44</v>
      </c>
      <c r="Z53" s="124">
        <v>41</v>
      </c>
      <c r="AA53" s="124">
        <v>28</v>
      </c>
      <c r="AB53" s="105">
        <v>5</v>
      </c>
      <c r="AC53" s="83">
        <v>2</v>
      </c>
      <c r="AD53" s="128">
        <f t="shared" ref="AD53:AD56" si="21">IF(Y53="","",Y53*Z53*AA53/1000000)</f>
        <v>5.0999999999999997E-2</v>
      </c>
      <c r="AE53" s="109">
        <f t="shared" ref="AE53:AE56" si="22">IF(AC53="","",65/AD53*AC53)</f>
        <v>2549</v>
      </c>
      <c r="AF53" s="1">
        <v>2250</v>
      </c>
      <c r="AG53" s="110">
        <f t="shared" ref="AG53:AG56" si="23">IF(ISERROR(AF53/AE53),"",AF53/AE53)</f>
        <v>0.88</v>
      </c>
      <c r="AH53" s="149" t="s">
        <v>956</v>
      </c>
      <c r="AI53" s="111">
        <v>0.32800000000000001</v>
      </c>
      <c r="AJ53" s="110">
        <f t="shared" ref="AJ53:AJ56" si="24">IF(ISERROR(V53*AI53),"",V53*AI53)</f>
        <v>3.5</v>
      </c>
      <c r="AK53" s="110">
        <f t="shared" ref="AK53:AK56" si="25">IF(ISERROR(V53+AG53+AJ53),"",V53+AG53+AJ53)</f>
        <v>15.06</v>
      </c>
      <c r="AL53" s="111">
        <v>0</v>
      </c>
      <c r="AM53" s="110">
        <f t="shared" ref="AM53:AM56" si="26">IF(ISERROR(AY53*AL53),"",AY53*AL53)</f>
        <v>0</v>
      </c>
      <c r="AN53" s="111">
        <v>0</v>
      </c>
      <c r="AO53" s="110">
        <f t="shared" ref="AO53:AO56" si="27">IF(ISERROR(AY53*AN53),"",AY53*AN53)</f>
        <v>0</v>
      </c>
      <c r="AP53" s="111">
        <v>0</v>
      </c>
      <c r="AQ53" s="110">
        <f t="shared" ref="AQ53:AQ56" si="28">IF(ISERROR(AY53*AP53),"",AY53*AP53)</f>
        <v>0</v>
      </c>
      <c r="AR53" s="1">
        <v>0</v>
      </c>
      <c r="AS53" s="111">
        <v>0</v>
      </c>
      <c r="AT53" s="110">
        <f t="shared" ref="AT53:AT56" si="29">IF(ISERROR(AY53*AS53),"",AY53*AS53)</f>
        <v>0</v>
      </c>
      <c r="AU53" s="110">
        <f t="shared" ref="AU53:AU56" si="30">IF(ISERROR(AM53+AO53+AQ53+AT53),"",AM53+AO53+AQ53+AT53)</f>
        <v>0</v>
      </c>
      <c r="AV53" s="110">
        <f t="shared" ref="AV53:AV56" si="31">IF(ISERROR(AK53+AU53),"",AK53+AU53)</f>
        <v>15.06</v>
      </c>
      <c r="AW53" s="179">
        <f t="shared" ref="AW53:AW56" si="32">IF(ISERROR((AY53-AV53)/AY53),"",(AY53-AV53)/AY53)</f>
        <v>0.1404</v>
      </c>
      <c r="AX53" s="110">
        <f t="shared" ref="AX53:AX56" si="33">IF(BA53="","",AZ53*(1-BA53))</f>
        <v>17.52</v>
      </c>
      <c r="AY53" s="177">
        <v>17.52</v>
      </c>
      <c r="AZ53" s="84">
        <v>34.99</v>
      </c>
      <c r="BA53" s="111">
        <f t="shared" si="19"/>
        <v>0.49930000000000002</v>
      </c>
      <c r="BB53" s="112">
        <f t="shared" ref="BB53:BB56" si="34">IF(ISERROR((AZ53-AY53)/AZ53),"",(AZ53-AY53)/AZ53)</f>
        <v>0.49930000000000002</v>
      </c>
      <c r="BC53" s="182">
        <v>450</v>
      </c>
      <c r="BD53" s="110">
        <f t="shared" ref="BD53:BD56" si="35">IF(ISERROR(AV53*BC53),"",AV53*BC53)</f>
        <v>6777</v>
      </c>
      <c r="BE53" s="110">
        <f t="shared" ref="BE53:BE56" si="36">IF(ISERROR(AY53*BC53),"",AY53*BC53)</f>
        <v>7884</v>
      </c>
      <c r="BF53" s="215" t="s">
        <v>1118</v>
      </c>
      <c r="BG53" s="216" t="s">
        <v>1143</v>
      </c>
      <c r="BH53" s="215" t="s">
        <v>1119</v>
      </c>
      <c r="BI53" s="217">
        <v>11683873</v>
      </c>
    </row>
    <row r="54" spans="1:65" ht="50.1" customHeight="1" x14ac:dyDescent="0.25">
      <c r="A54" s="1"/>
      <c r="B54" s="103">
        <v>39</v>
      </c>
      <c r="C54" s="247"/>
      <c r="D54" s="1"/>
      <c r="E54" s="1" t="s">
        <v>451</v>
      </c>
      <c r="F54" s="1"/>
      <c r="G54" s="1" t="s">
        <v>653</v>
      </c>
      <c r="H54" s="1" t="s">
        <v>997</v>
      </c>
      <c r="I54" s="149" t="s">
        <v>954</v>
      </c>
      <c r="J54" s="149" t="s">
        <v>953</v>
      </c>
      <c r="K54" s="149" t="s">
        <v>1003</v>
      </c>
      <c r="L54" s="130" t="s">
        <v>955</v>
      </c>
      <c r="M54" s="1" t="s">
        <v>938</v>
      </c>
      <c r="N54" s="149" t="s">
        <v>947</v>
      </c>
      <c r="O54" s="1"/>
      <c r="P54" s="1" t="s">
        <v>1104</v>
      </c>
      <c r="Q54" s="1" t="s">
        <v>1105</v>
      </c>
      <c r="R54" s="1" t="s">
        <v>834</v>
      </c>
      <c r="S54" s="210">
        <f>'3.6 update cost-绣花'!F15</f>
        <v>93.3</v>
      </c>
      <c r="T54" s="105">
        <v>7.8</v>
      </c>
      <c r="U54" s="106">
        <f t="shared" si="20"/>
        <v>11.96</v>
      </c>
      <c r="V54" s="107">
        <v>11.96</v>
      </c>
      <c r="W54" s="84"/>
      <c r="X54" s="1" t="s">
        <v>179</v>
      </c>
      <c r="Y54" s="124">
        <v>44</v>
      </c>
      <c r="Z54" s="124">
        <v>41</v>
      </c>
      <c r="AA54" s="124">
        <v>30</v>
      </c>
      <c r="AB54" s="105">
        <v>5</v>
      </c>
      <c r="AC54" s="83">
        <v>2</v>
      </c>
      <c r="AD54" s="128">
        <f t="shared" si="21"/>
        <v>5.3999999999999999E-2</v>
      </c>
      <c r="AE54" s="109">
        <f t="shared" si="22"/>
        <v>2407</v>
      </c>
      <c r="AF54" s="1">
        <v>2250</v>
      </c>
      <c r="AG54" s="110">
        <f t="shared" si="23"/>
        <v>0.93</v>
      </c>
      <c r="AH54" s="149" t="s">
        <v>956</v>
      </c>
      <c r="AI54" s="111">
        <v>0.32800000000000001</v>
      </c>
      <c r="AJ54" s="110">
        <f t="shared" si="24"/>
        <v>3.92</v>
      </c>
      <c r="AK54" s="110">
        <f t="shared" si="25"/>
        <v>16.809999999999999</v>
      </c>
      <c r="AL54" s="111">
        <v>0</v>
      </c>
      <c r="AM54" s="110">
        <f t="shared" si="26"/>
        <v>0</v>
      </c>
      <c r="AN54" s="111">
        <v>0</v>
      </c>
      <c r="AO54" s="110">
        <f t="shared" si="27"/>
        <v>0</v>
      </c>
      <c r="AP54" s="111">
        <v>0</v>
      </c>
      <c r="AQ54" s="110">
        <f t="shared" si="28"/>
        <v>0</v>
      </c>
      <c r="AR54" s="1">
        <v>0</v>
      </c>
      <c r="AS54" s="111">
        <v>0</v>
      </c>
      <c r="AT54" s="110">
        <f t="shared" si="29"/>
        <v>0</v>
      </c>
      <c r="AU54" s="110">
        <f t="shared" si="30"/>
        <v>0</v>
      </c>
      <c r="AV54" s="110">
        <f t="shared" si="31"/>
        <v>16.809999999999999</v>
      </c>
      <c r="AW54" s="179">
        <f t="shared" si="32"/>
        <v>0.18559999999999999</v>
      </c>
      <c r="AX54" s="110">
        <f t="shared" si="33"/>
        <v>20.64</v>
      </c>
      <c r="AY54" s="177">
        <v>20.64</v>
      </c>
      <c r="AZ54" s="84">
        <v>39.99</v>
      </c>
      <c r="BA54" s="111">
        <f t="shared" si="19"/>
        <v>0.4839</v>
      </c>
      <c r="BB54" s="112">
        <f t="shared" si="34"/>
        <v>0.4839</v>
      </c>
      <c r="BC54" s="182">
        <v>830</v>
      </c>
      <c r="BD54" s="110">
        <f t="shared" si="35"/>
        <v>13952.3</v>
      </c>
      <c r="BE54" s="110">
        <f t="shared" si="36"/>
        <v>17131.2</v>
      </c>
      <c r="BF54" s="215" t="s">
        <v>1120</v>
      </c>
      <c r="BG54" s="218">
        <v>46194</v>
      </c>
      <c r="BH54" s="297"/>
      <c r="BI54" s="221"/>
    </row>
    <row r="55" spans="1:65" ht="50.1" customHeight="1" x14ac:dyDescent="0.25">
      <c r="A55" s="1"/>
      <c r="B55" s="103">
        <v>40</v>
      </c>
      <c r="C55" s="245"/>
      <c r="D55" s="213"/>
      <c r="E55" s="213" t="s">
        <v>492</v>
      </c>
      <c r="F55" s="213"/>
      <c r="G55" s="213" t="s">
        <v>653</v>
      </c>
      <c r="H55" s="212" t="s">
        <v>1133</v>
      </c>
      <c r="I55" s="212" t="s">
        <v>954</v>
      </c>
      <c r="J55" s="212" t="s">
        <v>953</v>
      </c>
      <c r="K55" s="212" t="s">
        <v>1174</v>
      </c>
      <c r="L55" s="243" t="s">
        <v>955</v>
      </c>
      <c r="M55" s="212" t="s">
        <v>1175</v>
      </c>
      <c r="N55" s="212" t="s">
        <v>887</v>
      </c>
      <c r="O55" s="213"/>
      <c r="P55" s="213" t="s">
        <v>1106</v>
      </c>
      <c r="Q55" s="213" t="s">
        <v>1107</v>
      </c>
      <c r="R55" s="1" t="s">
        <v>834</v>
      </c>
      <c r="S55" s="104">
        <f>'3.6 update cost-绣花'!F54</f>
        <v>95.6</v>
      </c>
      <c r="T55" s="105">
        <v>7.8</v>
      </c>
      <c r="U55" s="106">
        <f t="shared" si="20"/>
        <v>12.26</v>
      </c>
      <c r="V55" s="107">
        <v>12.26</v>
      </c>
      <c r="W55" s="84"/>
      <c r="X55" s="1" t="s">
        <v>179</v>
      </c>
      <c r="Y55" s="124">
        <v>44</v>
      </c>
      <c r="Z55" s="124">
        <v>41</v>
      </c>
      <c r="AA55" s="124">
        <v>28</v>
      </c>
      <c r="AB55" s="105">
        <v>5</v>
      </c>
      <c r="AC55" s="83">
        <v>2</v>
      </c>
      <c r="AD55" s="128">
        <f t="shared" si="21"/>
        <v>5.0999999999999997E-2</v>
      </c>
      <c r="AE55" s="109">
        <f t="shared" si="22"/>
        <v>2549</v>
      </c>
      <c r="AF55" s="1">
        <v>2250</v>
      </c>
      <c r="AG55" s="110">
        <f t="shared" si="23"/>
        <v>0.88</v>
      </c>
      <c r="AH55" s="149" t="s">
        <v>956</v>
      </c>
      <c r="AI55" s="111">
        <v>0.32800000000000001</v>
      </c>
      <c r="AJ55" s="110">
        <f t="shared" si="24"/>
        <v>4.0199999999999996</v>
      </c>
      <c r="AK55" s="110">
        <f t="shared" si="25"/>
        <v>17.16</v>
      </c>
      <c r="AL55" s="111">
        <v>0</v>
      </c>
      <c r="AM55" s="110">
        <f t="shared" si="26"/>
        <v>0</v>
      </c>
      <c r="AN55" s="111">
        <v>0</v>
      </c>
      <c r="AO55" s="110">
        <f t="shared" si="27"/>
        <v>0</v>
      </c>
      <c r="AP55" s="111">
        <v>0</v>
      </c>
      <c r="AQ55" s="110">
        <f t="shared" si="28"/>
        <v>0</v>
      </c>
      <c r="AR55" s="1">
        <v>0</v>
      </c>
      <c r="AS55" s="111">
        <v>0</v>
      </c>
      <c r="AT55" s="110">
        <f t="shared" si="29"/>
        <v>0</v>
      </c>
      <c r="AU55" s="110">
        <f t="shared" si="30"/>
        <v>0</v>
      </c>
      <c r="AV55" s="110">
        <f t="shared" si="31"/>
        <v>17.16</v>
      </c>
      <c r="AW55" s="179">
        <f t="shared" si="32"/>
        <v>0.1118</v>
      </c>
      <c r="AX55" s="110">
        <f t="shared" si="33"/>
        <v>19.32</v>
      </c>
      <c r="AY55" s="244">
        <v>19.32</v>
      </c>
      <c r="AZ55" s="84">
        <v>34.99</v>
      </c>
      <c r="BA55" s="111">
        <f t="shared" si="19"/>
        <v>0.44779999999999998</v>
      </c>
      <c r="BB55" s="112">
        <f t="shared" si="34"/>
        <v>0.44779999999999998</v>
      </c>
      <c r="BC55" s="182">
        <v>450</v>
      </c>
      <c r="BD55" s="110">
        <f t="shared" si="35"/>
        <v>7722</v>
      </c>
      <c r="BE55" s="110">
        <f t="shared" si="36"/>
        <v>8694</v>
      </c>
      <c r="BF55" s="215" t="s">
        <v>1121</v>
      </c>
      <c r="BG55" s="220" t="s">
        <v>1177</v>
      </c>
      <c r="BH55" s="215"/>
    </row>
    <row r="56" spans="1:65" ht="50.1" customHeight="1" x14ac:dyDescent="0.25">
      <c r="A56" s="1"/>
      <c r="B56" s="103">
        <v>41</v>
      </c>
      <c r="C56" s="247"/>
      <c r="D56" s="213"/>
      <c r="E56" s="213" t="s">
        <v>492</v>
      </c>
      <c r="F56" s="213"/>
      <c r="G56" s="213" t="s">
        <v>653</v>
      </c>
      <c r="H56" s="213" t="s">
        <v>998</v>
      </c>
      <c r="I56" s="212" t="s">
        <v>954</v>
      </c>
      <c r="J56" s="212" t="s">
        <v>953</v>
      </c>
      <c r="K56" s="212" t="s">
        <v>1002</v>
      </c>
      <c r="L56" s="243" t="s">
        <v>955</v>
      </c>
      <c r="M56" s="212" t="s">
        <v>1176</v>
      </c>
      <c r="N56" s="212" t="s">
        <v>887</v>
      </c>
      <c r="O56" s="213"/>
      <c r="P56" s="213" t="s">
        <v>1108</v>
      </c>
      <c r="Q56" s="213" t="s">
        <v>1109</v>
      </c>
      <c r="R56" s="1" t="s">
        <v>834</v>
      </c>
      <c r="S56" s="104">
        <f>'3.6 update cost-绣花'!F55</f>
        <v>105.9</v>
      </c>
      <c r="T56" s="105">
        <v>7.8</v>
      </c>
      <c r="U56" s="106">
        <f t="shared" si="20"/>
        <v>13.58</v>
      </c>
      <c r="V56" s="107">
        <v>13.58</v>
      </c>
      <c r="W56" s="84"/>
      <c r="X56" s="1" t="s">
        <v>179</v>
      </c>
      <c r="Y56" s="124">
        <v>44</v>
      </c>
      <c r="Z56" s="124">
        <v>41</v>
      </c>
      <c r="AA56" s="124">
        <v>30</v>
      </c>
      <c r="AB56" s="105">
        <v>5</v>
      </c>
      <c r="AC56" s="83">
        <v>2</v>
      </c>
      <c r="AD56" s="128">
        <f t="shared" si="21"/>
        <v>5.3999999999999999E-2</v>
      </c>
      <c r="AE56" s="109">
        <f t="shared" si="22"/>
        <v>2407</v>
      </c>
      <c r="AF56" s="1">
        <v>2250</v>
      </c>
      <c r="AG56" s="110">
        <f t="shared" si="23"/>
        <v>0.93</v>
      </c>
      <c r="AH56" s="149" t="s">
        <v>956</v>
      </c>
      <c r="AI56" s="111">
        <v>0.32800000000000001</v>
      </c>
      <c r="AJ56" s="110">
        <f t="shared" si="24"/>
        <v>4.45</v>
      </c>
      <c r="AK56" s="110">
        <f t="shared" si="25"/>
        <v>18.96</v>
      </c>
      <c r="AL56" s="111">
        <v>0</v>
      </c>
      <c r="AM56" s="110">
        <f t="shared" si="26"/>
        <v>0</v>
      </c>
      <c r="AN56" s="111">
        <v>0</v>
      </c>
      <c r="AO56" s="110">
        <f t="shared" si="27"/>
        <v>0</v>
      </c>
      <c r="AP56" s="111">
        <v>0</v>
      </c>
      <c r="AQ56" s="110">
        <f t="shared" si="28"/>
        <v>0</v>
      </c>
      <c r="AR56" s="1">
        <v>0</v>
      </c>
      <c r="AS56" s="111">
        <v>0</v>
      </c>
      <c r="AT56" s="110">
        <f t="shared" si="29"/>
        <v>0</v>
      </c>
      <c r="AU56" s="110">
        <f t="shared" si="30"/>
        <v>0</v>
      </c>
      <c r="AV56" s="110">
        <f t="shared" si="31"/>
        <v>18.96</v>
      </c>
      <c r="AW56" s="179">
        <f t="shared" si="32"/>
        <v>0.1459</v>
      </c>
      <c r="AX56" s="110">
        <f t="shared" si="33"/>
        <v>22.2</v>
      </c>
      <c r="AY56" s="244">
        <v>22.2</v>
      </c>
      <c r="AZ56" s="84">
        <v>39.99</v>
      </c>
      <c r="BA56" s="111">
        <f t="shared" si="19"/>
        <v>0.44490000000000002</v>
      </c>
      <c r="BB56" s="112">
        <f t="shared" si="34"/>
        <v>0.44490000000000002</v>
      </c>
      <c r="BC56" s="182">
        <v>830</v>
      </c>
      <c r="BD56" s="110">
        <f t="shared" si="35"/>
        <v>15736.8</v>
      </c>
      <c r="BE56" s="110">
        <f t="shared" si="36"/>
        <v>18426</v>
      </c>
      <c r="BF56" s="215" t="s">
        <v>1122</v>
      </c>
      <c r="BG56" s="220" t="s">
        <v>1134</v>
      </c>
      <c r="BH56" s="215"/>
    </row>
    <row r="57" spans="1:65" x14ac:dyDescent="0.25">
      <c r="A57" s="173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82"/>
      <c r="BD57" s="174"/>
      <c r="BE57" s="175"/>
      <c r="BG57" s="73"/>
      <c r="BH57" s="73"/>
    </row>
    <row r="58" spans="1:65" ht="99.95" customHeight="1" x14ac:dyDescent="0.25">
      <c r="A58" s="1"/>
      <c r="B58" s="103">
        <v>28</v>
      </c>
      <c r="C58" s="1"/>
      <c r="D58" s="1"/>
      <c r="E58" s="1" t="s">
        <v>451</v>
      </c>
      <c r="F58" s="1"/>
      <c r="G58" s="1" t="s">
        <v>653</v>
      </c>
      <c r="H58" s="149" t="s">
        <v>1160</v>
      </c>
      <c r="I58" s="149" t="s">
        <v>954</v>
      </c>
      <c r="J58" s="149" t="s">
        <v>953</v>
      </c>
      <c r="K58" s="158" t="s">
        <v>999</v>
      </c>
      <c r="L58" s="130" t="s">
        <v>955</v>
      </c>
      <c r="M58" s="149" t="s">
        <v>1009</v>
      </c>
      <c r="N58" s="149" t="s">
        <v>985</v>
      </c>
      <c r="O58" s="1"/>
      <c r="P58" s="1" t="s">
        <v>1110</v>
      </c>
      <c r="Q58" s="1" t="s">
        <v>1111</v>
      </c>
      <c r="R58" s="1" t="s">
        <v>834</v>
      </c>
      <c r="S58" s="104">
        <f>'3.6 update cost-绣花'!F4</f>
        <v>61.7</v>
      </c>
      <c r="T58" s="105">
        <v>7.8</v>
      </c>
      <c r="U58" s="106">
        <f t="shared" ref="U58:U61" si="37">IF(ISERROR(S58/T58),"",S58/T58)</f>
        <v>7.91</v>
      </c>
      <c r="V58" s="107">
        <v>7.91</v>
      </c>
      <c r="W58" s="84"/>
      <c r="X58" s="1" t="s">
        <v>179</v>
      </c>
      <c r="Y58" s="124">
        <v>44</v>
      </c>
      <c r="Z58" s="124">
        <v>41</v>
      </c>
      <c r="AA58" s="124">
        <v>25</v>
      </c>
      <c r="AB58" s="105">
        <v>5</v>
      </c>
      <c r="AC58" s="83">
        <v>2</v>
      </c>
      <c r="AD58" s="128">
        <f t="shared" ref="AD58:AD61" si="38">IF(Y58="","",Y58*Z58*AA58/1000000)</f>
        <v>4.4999999999999998E-2</v>
      </c>
      <c r="AE58" s="109">
        <f t="shared" ref="AE58:AE61" si="39">IF(AC58="","",65/AD58*AC58)</f>
        <v>2889</v>
      </c>
      <c r="AF58" s="1">
        <v>2250</v>
      </c>
      <c r="AG58" s="110">
        <f t="shared" ref="AG58:AG61" si="40">IF(ISERROR(AF58/AE58),"",AF58/AE58)</f>
        <v>0.78</v>
      </c>
      <c r="AH58" s="149" t="s">
        <v>956</v>
      </c>
      <c r="AI58" s="111">
        <v>0.32800000000000001</v>
      </c>
      <c r="AJ58" s="110">
        <f t="shared" ref="AJ58:AJ61" si="41">IF(ISERROR(V58*AI58),"",V58*AI58)</f>
        <v>2.59</v>
      </c>
      <c r="AK58" s="110">
        <f t="shared" ref="AK58:AK61" si="42">IF(ISERROR(V58+AG58+AJ58),"",V58+AG58+AJ58)</f>
        <v>11.28</v>
      </c>
      <c r="AL58" s="111">
        <v>0</v>
      </c>
      <c r="AM58" s="110">
        <f t="shared" ref="AM58:AM61" si="43">IF(ISERROR(AY58*AL58),"",AY58*AL58)</f>
        <v>0</v>
      </c>
      <c r="AN58" s="111">
        <v>0</v>
      </c>
      <c r="AO58" s="110">
        <f t="shared" ref="AO58:AO61" si="44">IF(ISERROR(AY58*AN58),"",AY58*AN58)</f>
        <v>0</v>
      </c>
      <c r="AP58" s="111">
        <v>0</v>
      </c>
      <c r="AQ58" s="110">
        <f t="shared" ref="AQ58:AQ61" si="45">IF(ISERROR(AY58*AP58),"",AY58*AP58)</f>
        <v>0</v>
      </c>
      <c r="AR58" s="1">
        <v>0</v>
      </c>
      <c r="AS58" s="111">
        <v>0</v>
      </c>
      <c r="AT58" s="110">
        <f t="shared" ref="AT58:AT61" si="46">IF(ISERROR(AY58*AS58),"",AY58*AS58)</f>
        <v>0</v>
      </c>
      <c r="AU58" s="110">
        <f t="shared" ref="AU58:AU61" si="47">IF(ISERROR(AM58+AO58+AQ58+AT58),"",AM58+AO58+AQ58+AT58)</f>
        <v>0</v>
      </c>
      <c r="AV58" s="110">
        <f t="shared" ref="AV58:AV61" si="48">IF(ISERROR(AK58+AU58),"",AK58+AU58)</f>
        <v>11.28</v>
      </c>
      <c r="AW58" s="179">
        <f t="shared" ref="AW58:AW61" si="49">IF(ISERROR((AY58-AV58)/AY58),"",(AY58-AV58)/AY58)</f>
        <v>9.6199999999999994E-2</v>
      </c>
      <c r="AX58" s="110">
        <f t="shared" ref="AX58:AX61" si="50">IF(BA58="","",AZ58*(1-BA58))</f>
        <v>12.48</v>
      </c>
      <c r="AY58" s="177">
        <v>12.48</v>
      </c>
      <c r="AZ58" s="84">
        <v>24.99</v>
      </c>
      <c r="BA58" s="111">
        <f t="shared" si="19"/>
        <v>0.50060000000000004</v>
      </c>
      <c r="BB58" s="112">
        <f t="shared" ref="BB58:BB61" si="51">IF(ISERROR((AZ58-AY58)/AZ58),"",(AZ58-AY58)/AZ58)</f>
        <v>0.50060000000000004</v>
      </c>
      <c r="BC58" s="182">
        <v>750</v>
      </c>
      <c r="BD58" s="110">
        <f t="shared" ref="BD58:BD61" si="52">IF(ISERROR(AV58*BC58),"",AV58*BC58)</f>
        <v>8460</v>
      </c>
      <c r="BE58" s="110">
        <f t="shared" ref="BE58:BE61" si="53">IF(ISERROR(AY58*BC58),"",AY58*BC58)</f>
        <v>9360</v>
      </c>
      <c r="BF58" s="215" t="s">
        <v>1118</v>
      </c>
      <c r="BG58" s="216" t="s">
        <v>1159</v>
      </c>
      <c r="BH58" s="215" t="s">
        <v>1119</v>
      </c>
      <c r="BI58" s="217">
        <v>11703982</v>
      </c>
    </row>
    <row r="59" spans="1:65" ht="99.95" customHeight="1" x14ac:dyDescent="0.25">
      <c r="A59" s="1"/>
      <c r="B59" s="103">
        <v>29</v>
      </c>
      <c r="C59" s="1"/>
      <c r="D59" s="1"/>
      <c r="E59" s="1" t="s">
        <v>451</v>
      </c>
      <c r="F59" s="1"/>
      <c r="G59" s="1" t="s">
        <v>653</v>
      </c>
      <c r="H59" s="149" t="s">
        <v>1156</v>
      </c>
      <c r="I59" s="149" t="s">
        <v>954</v>
      </c>
      <c r="J59" s="149" t="s">
        <v>953</v>
      </c>
      <c r="K59" s="158" t="s">
        <v>1000</v>
      </c>
      <c r="L59" s="130" t="s">
        <v>955</v>
      </c>
      <c r="M59" s="1" t="s">
        <v>936</v>
      </c>
      <c r="N59" s="149" t="s">
        <v>947</v>
      </c>
      <c r="O59" s="1"/>
      <c r="P59" s="1" t="s">
        <v>1112</v>
      </c>
      <c r="Q59" s="1" t="s">
        <v>1113</v>
      </c>
      <c r="R59" s="1" t="s">
        <v>834</v>
      </c>
      <c r="S59" s="104">
        <f>'3.6 update cost-绣花'!F36</f>
        <v>67.5</v>
      </c>
      <c r="T59" s="105">
        <v>7.8</v>
      </c>
      <c r="U59" s="106">
        <f t="shared" si="37"/>
        <v>8.65</v>
      </c>
      <c r="V59" s="107">
        <v>8.65</v>
      </c>
      <c r="W59" s="84"/>
      <c r="X59" s="1" t="s">
        <v>179</v>
      </c>
      <c r="Y59" s="124">
        <v>44</v>
      </c>
      <c r="Z59" s="124">
        <v>41</v>
      </c>
      <c r="AA59" s="124">
        <v>25</v>
      </c>
      <c r="AB59" s="105">
        <v>5</v>
      </c>
      <c r="AC59" s="83">
        <v>2</v>
      </c>
      <c r="AD59" s="128">
        <f t="shared" si="38"/>
        <v>4.4999999999999998E-2</v>
      </c>
      <c r="AE59" s="109">
        <f t="shared" si="39"/>
        <v>2889</v>
      </c>
      <c r="AF59" s="1">
        <v>2250</v>
      </c>
      <c r="AG59" s="110">
        <f t="shared" si="40"/>
        <v>0.78</v>
      </c>
      <c r="AH59" s="149" t="s">
        <v>956</v>
      </c>
      <c r="AI59" s="111">
        <v>0.32800000000000001</v>
      </c>
      <c r="AJ59" s="110">
        <f t="shared" si="41"/>
        <v>2.84</v>
      </c>
      <c r="AK59" s="110">
        <f t="shared" si="42"/>
        <v>12.27</v>
      </c>
      <c r="AL59" s="111">
        <v>0</v>
      </c>
      <c r="AM59" s="110">
        <f t="shared" si="43"/>
        <v>0</v>
      </c>
      <c r="AN59" s="111">
        <v>0</v>
      </c>
      <c r="AO59" s="110">
        <f t="shared" si="44"/>
        <v>0</v>
      </c>
      <c r="AP59" s="111">
        <v>0</v>
      </c>
      <c r="AQ59" s="110">
        <f t="shared" si="45"/>
        <v>0</v>
      </c>
      <c r="AR59" s="1">
        <v>0</v>
      </c>
      <c r="AS59" s="111">
        <v>0</v>
      </c>
      <c r="AT59" s="110">
        <f t="shared" si="46"/>
        <v>0</v>
      </c>
      <c r="AU59" s="110">
        <f t="shared" si="47"/>
        <v>0</v>
      </c>
      <c r="AV59" s="110">
        <f t="shared" si="48"/>
        <v>12.27</v>
      </c>
      <c r="AW59" s="179">
        <f t="shared" si="49"/>
        <v>0.1298</v>
      </c>
      <c r="AX59" s="110">
        <f t="shared" si="50"/>
        <v>14.1</v>
      </c>
      <c r="AY59" s="177">
        <v>14.1</v>
      </c>
      <c r="AZ59" s="84">
        <v>24.99</v>
      </c>
      <c r="BA59" s="111">
        <f t="shared" si="19"/>
        <v>0.43580000000000002</v>
      </c>
      <c r="BB59" s="112">
        <f t="shared" si="51"/>
        <v>0.43580000000000002</v>
      </c>
      <c r="BC59" s="182">
        <v>750</v>
      </c>
      <c r="BD59" s="110">
        <f t="shared" si="52"/>
        <v>9202.5</v>
      </c>
      <c r="BE59" s="110">
        <f t="shared" si="53"/>
        <v>10575</v>
      </c>
      <c r="BF59" s="215" t="s">
        <v>1120</v>
      </c>
      <c r="BG59" s="218">
        <v>46194</v>
      </c>
      <c r="BH59" s="215"/>
    </row>
    <row r="60" spans="1:65" ht="99.95" customHeight="1" x14ac:dyDescent="0.25">
      <c r="A60" s="1"/>
      <c r="B60" s="103">
        <v>30</v>
      </c>
      <c r="C60" s="1"/>
      <c r="D60" s="1"/>
      <c r="E60" s="1" t="s">
        <v>451</v>
      </c>
      <c r="F60" s="1"/>
      <c r="G60" s="1" t="s">
        <v>653</v>
      </c>
      <c r="H60" s="149" t="s">
        <v>1157</v>
      </c>
      <c r="I60" s="149" t="s">
        <v>954</v>
      </c>
      <c r="J60" s="149" t="s">
        <v>953</v>
      </c>
      <c r="K60" s="158" t="s">
        <v>1001</v>
      </c>
      <c r="L60" s="130" t="s">
        <v>955</v>
      </c>
      <c r="M60" s="1" t="s">
        <v>936</v>
      </c>
      <c r="N60" s="149" t="s">
        <v>947</v>
      </c>
      <c r="O60" s="1"/>
      <c r="P60" s="1" t="s">
        <v>1114</v>
      </c>
      <c r="Q60" s="1" t="s">
        <v>1115</v>
      </c>
      <c r="R60" s="1" t="s">
        <v>834</v>
      </c>
      <c r="S60" s="104">
        <f>'3.6 update cost-绣花'!F7</f>
        <v>53.1</v>
      </c>
      <c r="T60" s="105">
        <v>7.8</v>
      </c>
      <c r="U60" s="106">
        <f t="shared" si="37"/>
        <v>6.81</v>
      </c>
      <c r="V60" s="107">
        <v>6.81</v>
      </c>
      <c r="W60" s="84"/>
      <c r="X60" s="1" t="s">
        <v>179</v>
      </c>
      <c r="Y60" s="124">
        <v>44</v>
      </c>
      <c r="Z60" s="124">
        <v>41</v>
      </c>
      <c r="AA60" s="124">
        <v>25</v>
      </c>
      <c r="AB60" s="105">
        <v>5</v>
      </c>
      <c r="AC60" s="83">
        <v>2</v>
      </c>
      <c r="AD60" s="128">
        <f t="shared" si="38"/>
        <v>4.4999999999999998E-2</v>
      </c>
      <c r="AE60" s="109">
        <f t="shared" si="39"/>
        <v>2889</v>
      </c>
      <c r="AF60" s="1">
        <v>2250</v>
      </c>
      <c r="AG60" s="110">
        <f t="shared" si="40"/>
        <v>0.78</v>
      </c>
      <c r="AH60" s="149" t="s">
        <v>956</v>
      </c>
      <c r="AI60" s="111">
        <v>0.32800000000000001</v>
      </c>
      <c r="AJ60" s="110">
        <f t="shared" si="41"/>
        <v>2.23</v>
      </c>
      <c r="AK60" s="110">
        <f t="shared" si="42"/>
        <v>9.82</v>
      </c>
      <c r="AL60" s="111">
        <v>0</v>
      </c>
      <c r="AM60" s="110">
        <f t="shared" si="43"/>
        <v>0</v>
      </c>
      <c r="AN60" s="111">
        <v>0</v>
      </c>
      <c r="AO60" s="110">
        <f t="shared" si="44"/>
        <v>0</v>
      </c>
      <c r="AP60" s="111">
        <v>0</v>
      </c>
      <c r="AQ60" s="110">
        <f t="shared" si="45"/>
        <v>0</v>
      </c>
      <c r="AR60" s="1">
        <v>0</v>
      </c>
      <c r="AS60" s="111">
        <v>0</v>
      </c>
      <c r="AT60" s="110">
        <f t="shared" si="46"/>
        <v>0</v>
      </c>
      <c r="AU60" s="110">
        <f t="shared" si="47"/>
        <v>0</v>
      </c>
      <c r="AV60" s="110">
        <f t="shared" si="48"/>
        <v>9.82</v>
      </c>
      <c r="AW60" s="179">
        <f t="shared" si="49"/>
        <v>0.1817</v>
      </c>
      <c r="AX60" s="110">
        <f t="shared" si="50"/>
        <v>12</v>
      </c>
      <c r="AY60" s="177">
        <v>12</v>
      </c>
      <c r="AZ60" s="84">
        <v>24.99</v>
      </c>
      <c r="BA60" s="111">
        <f t="shared" si="19"/>
        <v>0.51980000000000004</v>
      </c>
      <c r="BB60" s="112">
        <f t="shared" si="51"/>
        <v>0.51980000000000004</v>
      </c>
      <c r="BC60" s="182">
        <v>750</v>
      </c>
      <c r="BD60" s="110">
        <f t="shared" si="52"/>
        <v>7365</v>
      </c>
      <c r="BE60" s="110">
        <f t="shared" si="53"/>
        <v>9000</v>
      </c>
      <c r="BF60" s="215" t="s">
        <v>1121</v>
      </c>
      <c r="BG60" s="220" t="s">
        <v>1177</v>
      </c>
      <c r="BH60" s="215"/>
      <c r="BL60" s="221"/>
      <c r="BM60" s="221"/>
    </row>
    <row r="61" spans="1:65" ht="99.95" customHeight="1" x14ac:dyDescent="0.25">
      <c r="A61" s="1"/>
      <c r="B61" s="103">
        <v>31</v>
      </c>
      <c r="C61" s="1"/>
      <c r="D61" s="1"/>
      <c r="E61" s="1" t="s">
        <v>451</v>
      </c>
      <c r="F61" s="1"/>
      <c r="G61" s="1" t="s">
        <v>653</v>
      </c>
      <c r="H61" s="149" t="s">
        <v>1158</v>
      </c>
      <c r="I61" s="149" t="s">
        <v>954</v>
      </c>
      <c r="J61" s="149" t="s">
        <v>953</v>
      </c>
      <c r="K61" s="158" t="s">
        <v>1001</v>
      </c>
      <c r="L61" s="130" t="s">
        <v>955</v>
      </c>
      <c r="M61" s="1" t="s">
        <v>936</v>
      </c>
      <c r="N61" s="149" t="s">
        <v>1010</v>
      </c>
      <c r="O61" s="1"/>
      <c r="P61" s="1" t="s">
        <v>1116</v>
      </c>
      <c r="Q61" s="1" t="s">
        <v>1117</v>
      </c>
      <c r="R61" s="1" t="s">
        <v>834</v>
      </c>
      <c r="S61" s="104">
        <f>'3.6 update cost-绣花'!F10</f>
        <v>53.8</v>
      </c>
      <c r="T61" s="105">
        <v>7.8</v>
      </c>
      <c r="U61" s="106">
        <f t="shared" si="37"/>
        <v>6.9</v>
      </c>
      <c r="V61" s="107">
        <v>6.9</v>
      </c>
      <c r="W61" s="84"/>
      <c r="X61" s="1" t="s">
        <v>179</v>
      </c>
      <c r="Y61" s="124">
        <v>44</v>
      </c>
      <c r="Z61" s="124">
        <v>41</v>
      </c>
      <c r="AA61" s="124">
        <v>25</v>
      </c>
      <c r="AB61" s="105">
        <v>5</v>
      </c>
      <c r="AC61" s="83">
        <v>2</v>
      </c>
      <c r="AD61" s="128">
        <f t="shared" si="38"/>
        <v>4.4999999999999998E-2</v>
      </c>
      <c r="AE61" s="109">
        <f t="shared" si="39"/>
        <v>2889</v>
      </c>
      <c r="AF61" s="1">
        <v>2250</v>
      </c>
      <c r="AG61" s="110">
        <f t="shared" si="40"/>
        <v>0.78</v>
      </c>
      <c r="AH61" s="149" t="s">
        <v>956</v>
      </c>
      <c r="AI61" s="111">
        <v>0.32800000000000001</v>
      </c>
      <c r="AJ61" s="110">
        <f t="shared" si="41"/>
        <v>2.2599999999999998</v>
      </c>
      <c r="AK61" s="110">
        <f t="shared" si="42"/>
        <v>9.94</v>
      </c>
      <c r="AL61" s="111">
        <v>0</v>
      </c>
      <c r="AM61" s="110">
        <f t="shared" si="43"/>
        <v>0</v>
      </c>
      <c r="AN61" s="111">
        <v>0</v>
      </c>
      <c r="AO61" s="110">
        <f t="shared" si="44"/>
        <v>0</v>
      </c>
      <c r="AP61" s="111">
        <v>0</v>
      </c>
      <c r="AQ61" s="110">
        <f t="shared" si="45"/>
        <v>0</v>
      </c>
      <c r="AR61" s="1">
        <v>0</v>
      </c>
      <c r="AS61" s="111">
        <v>0</v>
      </c>
      <c r="AT61" s="110">
        <f t="shared" si="46"/>
        <v>0</v>
      </c>
      <c r="AU61" s="110">
        <f t="shared" si="47"/>
        <v>0</v>
      </c>
      <c r="AV61" s="110">
        <f t="shared" si="48"/>
        <v>9.94</v>
      </c>
      <c r="AW61" s="179">
        <f t="shared" si="49"/>
        <v>0.17169999999999999</v>
      </c>
      <c r="AX61" s="110">
        <f t="shared" si="50"/>
        <v>12</v>
      </c>
      <c r="AY61" s="177">
        <v>12</v>
      </c>
      <c r="AZ61" s="84">
        <v>24.99</v>
      </c>
      <c r="BA61" s="111">
        <f t="shared" si="19"/>
        <v>0.51980000000000004</v>
      </c>
      <c r="BB61" s="112">
        <f t="shared" si="51"/>
        <v>0.51980000000000004</v>
      </c>
      <c r="BC61" s="182">
        <v>750</v>
      </c>
      <c r="BD61" s="110">
        <f t="shared" si="52"/>
        <v>7455</v>
      </c>
      <c r="BE61" s="110">
        <f t="shared" si="53"/>
        <v>9000</v>
      </c>
      <c r="BF61" s="215" t="s">
        <v>1122</v>
      </c>
      <c r="BG61" s="220" t="s">
        <v>1130</v>
      </c>
      <c r="BH61" s="215"/>
    </row>
    <row r="62" spans="1:65" x14ac:dyDescent="0.25">
      <c r="BC62" s="211">
        <f>(BE62-BD62)/BE62</f>
        <v>0.1598</v>
      </c>
      <c r="BD62" s="80">
        <f>SUM(BD4:BD61)</f>
        <v>498749.5</v>
      </c>
      <c r="BE62" s="80">
        <f>SUM(BE4:BE61)</f>
        <v>593605.69999999995</v>
      </c>
    </row>
  </sheetData>
  <sheetProtection insertRows="0" deleteRows="0" sort="0"/>
  <protectedRanges>
    <protectedRange sqref="B62:K296 A8 M62:BC296 A13 A20 A25 BC8 C8:K8 BC13 BC20 BC25 K4:K7 C13:K13 K9:K12 C20:K20 K14:K19 C25:K25 K21:K24 K26:K29 A30 BC30 C30:K30 A35 AJ4:AO4 M25:AW25 M4:AG7 M9:AG12 M27:AG29 M31:AG32 M14:AG19 M21:AG24 A40 C35:K35 K36:K39 A45 C40:K40 C45:K45 A52 C52:K52 A57 C57:K57 BC35 K53:K56 K46:K51 K41:K44 M45:AW45 AZ4:BA61 BC38:BC57 M46:O48 R46:AG48 M34:AG34 M33:O33 R33:AG33 M26:O26 R26:AG26 B26:H29 M36:AG39 M41:AG44 M49:AG51 M53:AG56 M58:AG61 AJ5:AP7 AJ9:AP12 AQ4:AW12 AJ14:AW19 AJ21:AW24 AJ26:AW29 AJ31:AW34 AJ36:AW39 AJ41:AW44 AJ46:AW51 AJ53:AW56 AJ58:AW61 M52:AW52 M57:AW57 M40:AW40 M35:AW35 M30:AW30 M20:AW20 M13:AW13 M8:AP8 B4:H7 B14:H19 B21:H24 B31:H34 B36:H39 B41:H44 B46:H51 B53:H56 B58:H61 B9:H12" name="Range1"/>
    <protectedRange sqref="I4:I7 I9:I12 I14:I19 I21:I24 I26:I29 I31:I34 I36:I39 I41:I44 I46:I51 I53:I56 I58:I61" name="Range1_4"/>
    <protectedRange sqref="J4:J7 J9:J12 J14:J19 J21:J24 J26:J29 J31:J34 J36:J39 J41:J44 J46:J51 J53:J56 J58:J61" name="Range1_5"/>
    <protectedRange sqref="Q47:Q48" name="Range1_3"/>
    <protectedRange sqref="Q46" name="Range1_7"/>
    <protectedRange sqref="Q33" name="Range1_8"/>
    <protectedRange sqref="Q26" name="Range1_9"/>
  </protectedRanges>
  <mergeCells count="21">
    <mergeCell ref="S2:W2"/>
    <mergeCell ref="X2:AG2"/>
    <mergeCell ref="AH2:AJ2"/>
    <mergeCell ref="AL2:AU2"/>
    <mergeCell ref="AV2:BA2"/>
    <mergeCell ref="C14:C16"/>
    <mergeCell ref="C17:C19"/>
    <mergeCell ref="C21:C22"/>
    <mergeCell ref="C4:C5"/>
    <mergeCell ref="C6:C7"/>
    <mergeCell ref="C9:C10"/>
    <mergeCell ref="C11:C12"/>
    <mergeCell ref="C46:C48"/>
    <mergeCell ref="C49:C51"/>
    <mergeCell ref="C53:C54"/>
    <mergeCell ref="C55:C56"/>
    <mergeCell ref="C23:C24"/>
    <mergeCell ref="C36:C37"/>
    <mergeCell ref="C38:C39"/>
    <mergeCell ref="C41:C42"/>
    <mergeCell ref="C43:C44"/>
  </mergeCells>
  <phoneticPr fontId="27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ValueSelect!$D$2:$D$296</xm:f>
          </x14:formula1>
          <xm:sqref>E53:E56 E4:E7 E21:E24 E14:E19 E26:E29 E46:E51 E31:E34 E36:E39 E41:E44 E58:E61 E9:E12</xm:sqref>
        </x14:dataValidation>
        <x14:dataValidation type="list" allowBlank="1" showInputMessage="1" showErrorMessage="1" xr:uid="{00000000-0002-0000-0100-000001000000}">
          <x14:formula1>
            <xm:f>Data!$U$2:$U$6</xm:f>
          </x14:formula1>
          <xm:sqref>X31:X34 X4:X7 X9:X12 X14:X19 X21:X24 X26:X29 X58:X61 X36:X39 X41:X44 X46:X51 X53:X56</xm:sqref>
        </x14:dataValidation>
        <x14:dataValidation type="list" allowBlank="1" showInputMessage="1" showErrorMessage="1" xr:uid="{00000000-0002-0000-0100-000002000000}">
          <x14:formula1>
            <xm:f>ValueSelect!$E$2:$E$29</xm:f>
          </x14:formula1>
          <xm:sqref>F4:F7 F9:F12 F14:F19 F21:F24 F26:F29 F31:F34 F36:F39 F41:F44 F46:F51 F53:F56 F58:F61</xm:sqref>
        </x14:dataValidation>
        <x14:dataValidation type="list" allowBlank="1" showInputMessage="1" showErrorMessage="1" xr:uid="{00000000-0002-0000-0100-000003000000}">
          <x14:formula1>
            <xm:f>ValueSelect!$K$2:$K$69</xm:f>
          </x14:formula1>
          <xm:sqref>A4:A7 A9:A12 A14:A19 A21:A24 A26:A29 A31:A34 A36:A39 A41:A44 A46:A51 A53:A56 A58:A61</xm:sqref>
        </x14:dataValidation>
        <x14:dataValidation type="list" allowBlank="1" showInputMessage="1" showErrorMessage="1" xr:uid="{00000000-0002-0000-0100-000004000000}">
          <x14:formula1>
            <xm:f>Data!$S$2:$S$14</xm:f>
          </x14:formula1>
          <xm:sqref>R31:R34 R4:R7 R9:R12 R14:R19 R21:R24 R26:R29 R58:R61 R36:R39 R41:R44 R46:R51 R53:R56</xm:sqref>
        </x14:dataValidation>
        <x14:dataValidation type="list" allowBlank="1" showInputMessage="1" showErrorMessage="1" xr:uid="{00000000-0002-0000-0100-000005000000}">
          <x14:formula1>
            <xm:f>ValueSelect!$F$2:$F$21</xm:f>
          </x14:formula1>
          <xm:sqref>G26:G29 G4:G7 G9:G12 G14:G19 G21:G24 G31:G34 G36:G39 G41:G44 G46:G51 G53:G56 G58:G61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2"/>
  <sheetViews>
    <sheetView topLeftCell="A19" zoomScale="90" zoomScaleNormal="90" workbookViewId="0">
      <selection activeCell="Q28" sqref="Q28"/>
    </sheetView>
  </sheetViews>
  <sheetFormatPr defaultRowHeight="15" x14ac:dyDescent="0.25"/>
  <cols>
    <col min="1" max="1" width="21.85546875" customWidth="1"/>
    <col min="2" max="2" width="11.42578125" style="131" customWidth="1"/>
    <col min="3" max="3" width="13.140625" customWidth="1"/>
    <col min="4" max="4" width="40" style="133" customWidth="1"/>
    <col min="5" max="5" width="27" customWidth="1"/>
    <col min="6" max="6" width="12.140625" customWidth="1"/>
    <col min="7" max="7" width="9.140625" style="132"/>
    <col min="8" max="8" width="10.5703125" customWidth="1"/>
    <col min="13" max="13" width="13.85546875" style="131" customWidth="1"/>
  </cols>
  <sheetData>
    <row r="1" spans="1:25" s="165" customFormat="1" ht="45" x14ac:dyDescent="0.25">
      <c r="A1" s="170" t="s">
        <v>782</v>
      </c>
      <c r="B1" s="172" t="s">
        <v>4</v>
      </c>
      <c r="C1" s="170" t="s">
        <v>784</v>
      </c>
      <c r="D1" s="171" t="s">
        <v>786</v>
      </c>
      <c r="E1" s="170" t="s">
        <v>787</v>
      </c>
      <c r="F1" s="170" t="s">
        <v>788</v>
      </c>
      <c r="G1" s="169" t="s">
        <v>913</v>
      </c>
      <c r="H1" s="168" t="s">
        <v>912</v>
      </c>
      <c r="I1" s="167" t="s">
        <v>797</v>
      </c>
      <c r="J1" s="167" t="s">
        <v>798</v>
      </c>
      <c r="K1" s="167" t="s">
        <v>799</v>
      </c>
      <c r="L1" s="166" t="s">
        <v>801</v>
      </c>
      <c r="M1" s="166" t="s">
        <v>911</v>
      </c>
    </row>
    <row r="2" spans="1:25" s="154" customFormat="1" ht="31.5" customHeight="1" x14ac:dyDescent="0.25">
      <c r="A2" s="258"/>
      <c r="B2" s="261"/>
      <c r="C2" s="264" t="s">
        <v>910</v>
      </c>
      <c r="D2" s="267" t="s">
        <v>909</v>
      </c>
      <c r="E2" s="160" t="s">
        <v>864</v>
      </c>
      <c r="F2" s="146" t="s">
        <v>887</v>
      </c>
      <c r="G2" s="155">
        <v>50.3</v>
      </c>
      <c r="H2" s="137">
        <v>7.8</v>
      </c>
      <c r="I2" s="136">
        <v>44</v>
      </c>
      <c r="J2" s="136">
        <v>41</v>
      </c>
      <c r="K2" s="136">
        <v>23</v>
      </c>
      <c r="L2" s="135">
        <v>2</v>
      </c>
      <c r="M2" s="261" t="s">
        <v>908</v>
      </c>
      <c r="N2"/>
      <c r="O2"/>
      <c r="P2"/>
      <c r="Q2"/>
    </row>
    <row r="3" spans="1:25" s="154" customFormat="1" ht="31.5" customHeight="1" x14ac:dyDescent="0.25">
      <c r="A3" s="259"/>
      <c r="B3" s="262"/>
      <c r="C3" s="265"/>
      <c r="D3" s="267"/>
      <c r="E3" s="159" t="s">
        <v>900</v>
      </c>
      <c r="F3" s="146" t="s">
        <v>887</v>
      </c>
      <c r="G3" s="155">
        <v>65.7</v>
      </c>
      <c r="H3" s="137">
        <v>7.8</v>
      </c>
      <c r="I3" s="136">
        <v>44</v>
      </c>
      <c r="J3" s="136">
        <v>41</v>
      </c>
      <c r="K3" s="136">
        <v>25</v>
      </c>
      <c r="L3" s="135">
        <v>2</v>
      </c>
      <c r="M3" s="262"/>
      <c r="N3"/>
      <c r="O3"/>
      <c r="P3"/>
      <c r="Q3"/>
    </row>
    <row r="4" spans="1:25" s="154" customFormat="1" ht="31.5" customHeight="1" x14ac:dyDescent="0.25">
      <c r="A4" s="260"/>
      <c r="B4" s="263"/>
      <c r="C4" s="266"/>
      <c r="D4" s="267"/>
      <c r="E4" s="159" t="s">
        <v>899</v>
      </c>
      <c r="F4" s="146" t="s">
        <v>887</v>
      </c>
      <c r="G4" s="155">
        <v>75.099999999999994</v>
      </c>
      <c r="H4" s="137">
        <v>7.8</v>
      </c>
      <c r="I4" s="136">
        <v>44</v>
      </c>
      <c r="J4" s="136">
        <v>41</v>
      </c>
      <c r="K4" s="136">
        <v>28</v>
      </c>
      <c r="L4" s="135">
        <v>2</v>
      </c>
      <c r="M4" s="263"/>
      <c r="N4"/>
      <c r="O4"/>
      <c r="P4"/>
      <c r="Q4"/>
    </row>
    <row r="5" spans="1:25" s="162" customFormat="1" ht="33.75" customHeight="1" x14ac:dyDescent="0.25">
      <c r="A5" s="276"/>
      <c r="B5" s="261"/>
      <c r="C5" s="277" t="s">
        <v>907</v>
      </c>
      <c r="D5" s="278" t="s">
        <v>906</v>
      </c>
      <c r="E5" s="140" t="s">
        <v>884</v>
      </c>
      <c r="F5" s="161" t="s">
        <v>905</v>
      </c>
      <c r="G5" s="155">
        <v>47.3</v>
      </c>
      <c r="H5" s="137">
        <v>7.8</v>
      </c>
      <c r="I5" s="136">
        <v>44</v>
      </c>
      <c r="J5" s="136">
        <v>41</v>
      </c>
      <c r="K5" s="136">
        <v>23</v>
      </c>
      <c r="L5" s="135">
        <v>2</v>
      </c>
      <c r="M5" s="261"/>
      <c r="N5"/>
      <c r="O5"/>
      <c r="P5"/>
      <c r="Q5"/>
      <c r="S5" s="164"/>
      <c r="W5" s="163"/>
      <c r="X5" s="163"/>
      <c r="Y5" s="163"/>
    </row>
    <row r="6" spans="1:25" s="162" customFormat="1" ht="33.75" customHeight="1" x14ac:dyDescent="0.25">
      <c r="A6" s="276"/>
      <c r="B6" s="262"/>
      <c r="C6" s="277"/>
      <c r="D6" s="278"/>
      <c r="E6" s="140" t="s">
        <v>882</v>
      </c>
      <c r="F6" s="161" t="s">
        <v>905</v>
      </c>
      <c r="G6" s="155">
        <v>60.7</v>
      </c>
      <c r="H6" s="137">
        <v>7.8</v>
      </c>
      <c r="I6" s="136">
        <v>44</v>
      </c>
      <c r="J6" s="136">
        <v>41</v>
      </c>
      <c r="K6" s="136">
        <v>25</v>
      </c>
      <c r="L6" s="135">
        <v>2</v>
      </c>
      <c r="M6" s="262"/>
      <c r="N6"/>
      <c r="O6"/>
      <c r="P6"/>
      <c r="Q6"/>
      <c r="S6" s="164"/>
      <c r="W6" s="163"/>
      <c r="X6" s="163"/>
      <c r="Y6" s="163"/>
    </row>
    <row r="7" spans="1:25" s="162" customFormat="1" ht="33.75" customHeight="1" x14ac:dyDescent="0.25">
      <c r="A7" s="276"/>
      <c r="B7" s="263"/>
      <c r="C7" s="277"/>
      <c r="D7" s="278"/>
      <c r="E7" s="157" t="s">
        <v>881</v>
      </c>
      <c r="F7" s="161" t="s">
        <v>905</v>
      </c>
      <c r="G7" s="155">
        <v>69.7</v>
      </c>
      <c r="H7" s="137">
        <v>7.8</v>
      </c>
      <c r="I7" s="136">
        <v>44</v>
      </c>
      <c r="J7" s="136">
        <v>41</v>
      </c>
      <c r="K7" s="136">
        <v>28</v>
      </c>
      <c r="L7" s="135">
        <v>2</v>
      </c>
      <c r="M7" s="263"/>
      <c r="N7"/>
      <c r="O7"/>
      <c r="P7"/>
      <c r="Q7"/>
      <c r="S7" s="164"/>
      <c r="W7" s="163"/>
      <c r="X7" s="163"/>
      <c r="Y7" s="163"/>
    </row>
    <row r="8" spans="1:25" s="154" customFormat="1" ht="37.5" customHeight="1" x14ac:dyDescent="0.25">
      <c r="A8" s="269"/>
      <c r="B8" s="261"/>
      <c r="C8" s="272" t="s">
        <v>904</v>
      </c>
      <c r="D8" s="268" t="s">
        <v>890</v>
      </c>
      <c r="E8" s="160" t="s">
        <v>867</v>
      </c>
      <c r="F8" s="149" t="s">
        <v>892</v>
      </c>
      <c r="G8" s="155">
        <v>50.5</v>
      </c>
      <c r="H8" s="137">
        <v>7.8</v>
      </c>
      <c r="I8" s="136">
        <v>44</v>
      </c>
      <c r="J8" s="136">
        <v>41</v>
      </c>
      <c r="K8" s="136">
        <v>23</v>
      </c>
      <c r="L8" s="135">
        <v>2</v>
      </c>
      <c r="M8" s="261"/>
      <c r="N8"/>
      <c r="O8"/>
      <c r="P8"/>
      <c r="Q8"/>
    </row>
    <row r="9" spans="1:25" s="154" customFormat="1" ht="37.5" customHeight="1" x14ac:dyDescent="0.25">
      <c r="A9" s="270"/>
      <c r="B9" s="262"/>
      <c r="C9" s="273"/>
      <c r="D9" s="268"/>
      <c r="E9" s="159" t="s">
        <v>894</v>
      </c>
      <c r="F9" s="149" t="s">
        <v>892</v>
      </c>
      <c r="G9" s="155">
        <v>66</v>
      </c>
      <c r="H9" s="137">
        <v>7.8</v>
      </c>
      <c r="I9" s="136">
        <v>44</v>
      </c>
      <c r="J9" s="136">
        <v>41</v>
      </c>
      <c r="K9" s="136">
        <v>25</v>
      </c>
      <c r="L9" s="135">
        <v>2</v>
      </c>
      <c r="M9" s="262"/>
      <c r="N9"/>
      <c r="O9"/>
      <c r="P9"/>
      <c r="Q9"/>
    </row>
    <row r="10" spans="1:25" s="154" customFormat="1" ht="37.5" customHeight="1" x14ac:dyDescent="0.25">
      <c r="A10" s="271"/>
      <c r="B10" s="263"/>
      <c r="C10" s="274"/>
      <c r="D10" s="268"/>
      <c r="E10" s="159" t="s">
        <v>893</v>
      </c>
      <c r="F10" s="149" t="s">
        <v>892</v>
      </c>
      <c r="G10" s="155">
        <v>76.099999999999994</v>
      </c>
      <c r="H10" s="137">
        <v>7.8</v>
      </c>
      <c r="I10" s="136">
        <v>44</v>
      </c>
      <c r="J10" s="136">
        <v>41</v>
      </c>
      <c r="K10" s="136">
        <v>28</v>
      </c>
      <c r="L10" s="135">
        <v>2</v>
      </c>
      <c r="M10" s="263"/>
      <c r="N10"/>
      <c r="O10"/>
      <c r="P10"/>
      <c r="Q10"/>
    </row>
    <row r="11" spans="1:25" s="154" customFormat="1" ht="36" customHeight="1" x14ac:dyDescent="0.25">
      <c r="A11" s="285"/>
      <c r="B11" s="279"/>
      <c r="C11" s="282" t="s">
        <v>903</v>
      </c>
      <c r="D11" s="268" t="s">
        <v>902</v>
      </c>
      <c r="E11" s="160" t="s">
        <v>864</v>
      </c>
      <c r="F11" s="156" t="s">
        <v>898</v>
      </c>
      <c r="G11" s="155">
        <v>50.3</v>
      </c>
      <c r="H11" s="137">
        <v>7.8</v>
      </c>
      <c r="I11" s="136">
        <v>44</v>
      </c>
      <c r="J11" s="136">
        <v>41</v>
      </c>
      <c r="K11" s="136">
        <v>23</v>
      </c>
      <c r="L11" s="135">
        <v>2</v>
      </c>
      <c r="M11" s="279" t="s">
        <v>901</v>
      </c>
      <c r="N11"/>
      <c r="O11"/>
      <c r="P11"/>
      <c r="Q11"/>
    </row>
    <row r="12" spans="1:25" s="154" customFormat="1" ht="36" customHeight="1" x14ac:dyDescent="0.25">
      <c r="A12" s="285"/>
      <c r="B12" s="280"/>
      <c r="C12" s="283"/>
      <c r="D12" s="268"/>
      <c r="E12" s="159" t="s">
        <v>900</v>
      </c>
      <c r="F12" s="156" t="s">
        <v>898</v>
      </c>
      <c r="G12" s="155">
        <v>65.7</v>
      </c>
      <c r="H12" s="137">
        <v>7.8</v>
      </c>
      <c r="I12" s="136">
        <v>44</v>
      </c>
      <c r="J12" s="136">
        <v>41</v>
      </c>
      <c r="K12" s="136">
        <v>25</v>
      </c>
      <c r="L12" s="135">
        <v>2</v>
      </c>
      <c r="M12" s="280"/>
      <c r="N12"/>
      <c r="O12"/>
      <c r="P12"/>
      <c r="Q12"/>
    </row>
    <row r="13" spans="1:25" s="154" customFormat="1" ht="36" customHeight="1" x14ac:dyDescent="0.25">
      <c r="A13" s="285"/>
      <c r="B13" s="281"/>
      <c r="C13" s="284"/>
      <c r="D13" s="268"/>
      <c r="E13" s="159" t="s">
        <v>899</v>
      </c>
      <c r="F13" s="156" t="s">
        <v>898</v>
      </c>
      <c r="G13" s="155">
        <v>75.099999999999994</v>
      </c>
      <c r="H13" s="137">
        <v>7.8</v>
      </c>
      <c r="I13" s="136">
        <v>44</v>
      </c>
      <c r="J13" s="136">
        <v>41</v>
      </c>
      <c r="K13" s="136">
        <v>28</v>
      </c>
      <c r="L13" s="135">
        <v>2</v>
      </c>
      <c r="M13" s="281"/>
      <c r="N13"/>
      <c r="O13"/>
      <c r="P13"/>
      <c r="Q13"/>
    </row>
    <row r="14" spans="1:25" s="154" customFormat="1" ht="37.5" customHeight="1" x14ac:dyDescent="0.25">
      <c r="A14" s="289"/>
      <c r="B14" s="261"/>
      <c r="C14" s="286" t="s">
        <v>897</v>
      </c>
      <c r="D14" s="268" t="s">
        <v>890</v>
      </c>
      <c r="E14" s="160" t="s">
        <v>867</v>
      </c>
      <c r="F14" s="161" t="s">
        <v>896</v>
      </c>
      <c r="G14" s="155">
        <v>50.5</v>
      </c>
      <c r="H14" s="137">
        <v>7.8</v>
      </c>
      <c r="I14" s="136">
        <v>44</v>
      </c>
      <c r="J14" s="136">
        <v>41</v>
      </c>
      <c r="K14" s="136">
        <v>23</v>
      </c>
      <c r="L14" s="135">
        <v>2</v>
      </c>
      <c r="M14" s="261"/>
      <c r="N14"/>
      <c r="O14"/>
      <c r="P14"/>
      <c r="Q14"/>
      <c r="R14"/>
    </row>
    <row r="15" spans="1:25" s="154" customFormat="1" ht="37.5" customHeight="1" x14ac:dyDescent="0.25">
      <c r="A15" s="289"/>
      <c r="B15" s="262"/>
      <c r="C15" s="287"/>
      <c r="D15" s="268"/>
      <c r="E15" s="159" t="s">
        <v>894</v>
      </c>
      <c r="F15" s="161" t="s">
        <v>896</v>
      </c>
      <c r="G15" s="155">
        <v>66</v>
      </c>
      <c r="H15" s="137">
        <v>7.8</v>
      </c>
      <c r="I15" s="136">
        <v>44</v>
      </c>
      <c r="J15" s="136">
        <v>41</v>
      </c>
      <c r="K15" s="136">
        <v>25</v>
      </c>
      <c r="L15" s="135">
        <v>2</v>
      </c>
      <c r="M15" s="262"/>
      <c r="N15"/>
      <c r="O15"/>
      <c r="P15"/>
      <c r="Q15"/>
    </row>
    <row r="16" spans="1:25" s="154" customFormat="1" ht="37.5" customHeight="1" x14ac:dyDescent="0.25">
      <c r="A16" s="289"/>
      <c r="B16" s="263"/>
      <c r="C16" s="288"/>
      <c r="D16" s="268"/>
      <c r="E16" s="159" t="s">
        <v>893</v>
      </c>
      <c r="F16" s="161" t="s">
        <v>896</v>
      </c>
      <c r="G16" s="155">
        <v>76.099999999999994</v>
      </c>
      <c r="H16" s="137">
        <v>7.8</v>
      </c>
      <c r="I16" s="136">
        <v>44</v>
      </c>
      <c r="J16" s="136">
        <v>41</v>
      </c>
      <c r="K16" s="136">
        <v>28</v>
      </c>
      <c r="L16" s="135">
        <v>2</v>
      </c>
      <c r="M16" s="263"/>
      <c r="N16"/>
      <c r="O16"/>
      <c r="P16"/>
      <c r="Q16"/>
    </row>
    <row r="17" spans="1:17" s="154" customFormat="1" ht="31.5" customHeight="1" x14ac:dyDescent="0.25">
      <c r="A17" s="285"/>
      <c r="B17" s="261"/>
      <c r="C17" s="264" t="s">
        <v>895</v>
      </c>
      <c r="D17" s="268" t="s">
        <v>890</v>
      </c>
      <c r="E17" s="160" t="s">
        <v>867</v>
      </c>
      <c r="F17" s="149" t="s">
        <v>892</v>
      </c>
      <c r="G17" s="155">
        <v>50.5</v>
      </c>
      <c r="H17" s="137">
        <v>7.8</v>
      </c>
      <c r="I17" s="136">
        <v>44</v>
      </c>
      <c r="J17" s="136">
        <v>41</v>
      </c>
      <c r="K17" s="136">
        <v>23</v>
      </c>
      <c r="L17" s="135">
        <v>2</v>
      </c>
      <c r="M17" s="261"/>
      <c r="N17"/>
      <c r="O17"/>
      <c r="P17"/>
      <c r="Q17"/>
    </row>
    <row r="18" spans="1:17" s="154" customFormat="1" ht="31.5" customHeight="1" x14ac:dyDescent="0.25">
      <c r="A18" s="285"/>
      <c r="B18" s="262"/>
      <c r="C18" s="265"/>
      <c r="D18" s="268"/>
      <c r="E18" s="159" t="s">
        <v>894</v>
      </c>
      <c r="F18" s="149" t="s">
        <v>892</v>
      </c>
      <c r="G18" s="155">
        <v>66</v>
      </c>
      <c r="H18" s="137">
        <v>7.8</v>
      </c>
      <c r="I18" s="136">
        <v>44</v>
      </c>
      <c r="J18" s="136">
        <v>41</v>
      </c>
      <c r="K18" s="136">
        <v>25</v>
      </c>
      <c r="L18" s="135">
        <v>2</v>
      </c>
      <c r="M18" s="262"/>
      <c r="N18"/>
      <c r="O18"/>
      <c r="P18"/>
      <c r="Q18"/>
    </row>
    <row r="19" spans="1:17" s="154" customFormat="1" ht="31.5" customHeight="1" x14ac:dyDescent="0.25">
      <c r="A19" s="285"/>
      <c r="B19" s="263"/>
      <c r="C19" s="266"/>
      <c r="D19" s="268"/>
      <c r="E19" s="159" t="s">
        <v>893</v>
      </c>
      <c r="F19" s="149" t="s">
        <v>892</v>
      </c>
      <c r="G19" s="155">
        <v>76.099999999999994</v>
      </c>
      <c r="H19" s="137">
        <v>7.8</v>
      </c>
      <c r="I19" s="136">
        <v>44</v>
      </c>
      <c r="J19" s="136">
        <v>41</v>
      </c>
      <c r="K19" s="136">
        <v>28</v>
      </c>
      <c r="L19" s="135">
        <v>2</v>
      </c>
      <c r="M19" s="263"/>
      <c r="N19"/>
      <c r="O19"/>
      <c r="P19"/>
      <c r="Q19"/>
    </row>
    <row r="20" spans="1:17" s="154" customFormat="1" ht="31.5" customHeight="1" x14ac:dyDescent="0.25">
      <c r="A20" s="258"/>
      <c r="B20" s="261"/>
      <c r="C20" s="264" t="s">
        <v>891</v>
      </c>
      <c r="D20" s="268" t="s">
        <v>890</v>
      </c>
      <c r="E20" s="146" t="s">
        <v>871</v>
      </c>
      <c r="F20" s="146" t="s">
        <v>887</v>
      </c>
      <c r="G20" s="155">
        <v>50.5</v>
      </c>
      <c r="H20" s="137">
        <v>7.8</v>
      </c>
      <c r="I20" s="136">
        <v>44</v>
      </c>
      <c r="J20" s="136">
        <v>41</v>
      </c>
      <c r="K20" s="136">
        <v>23</v>
      </c>
      <c r="L20" s="135">
        <v>2</v>
      </c>
      <c r="M20" s="261"/>
      <c r="N20"/>
      <c r="O20"/>
      <c r="P20"/>
      <c r="Q20"/>
    </row>
    <row r="21" spans="1:17" s="154" customFormat="1" ht="31.5" customHeight="1" x14ac:dyDescent="0.25">
      <c r="A21" s="259"/>
      <c r="B21" s="262"/>
      <c r="C21" s="265"/>
      <c r="D21" s="268"/>
      <c r="E21" s="146" t="s">
        <v>889</v>
      </c>
      <c r="F21" s="146" t="s">
        <v>887</v>
      </c>
      <c r="G21" s="155">
        <v>66</v>
      </c>
      <c r="H21" s="137">
        <v>7.8</v>
      </c>
      <c r="I21" s="136">
        <v>44</v>
      </c>
      <c r="J21" s="136">
        <v>41</v>
      </c>
      <c r="K21" s="136">
        <v>25</v>
      </c>
      <c r="L21" s="135">
        <v>2</v>
      </c>
      <c r="M21" s="262"/>
      <c r="N21"/>
      <c r="O21"/>
      <c r="P21"/>
      <c r="Q21"/>
    </row>
    <row r="22" spans="1:17" s="154" customFormat="1" ht="31.5" customHeight="1" x14ac:dyDescent="0.25">
      <c r="A22" s="260"/>
      <c r="B22" s="263"/>
      <c r="C22" s="266"/>
      <c r="D22" s="268"/>
      <c r="E22" s="146" t="s">
        <v>888</v>
      </c>
      <c r="F22" s="146" t="s">
        <v>887</v>
      </c>
      <c r="G22" s="155">
        <v>76.05</v>
      </c>
      <c r="H22" s="137">
        <v>7.8</v>
      </c>
      <c r="I22" s="136">
        <v>44</v>
      </c>
      <c r="J22" s="136">
        <v>41</v>
      </c>
      <c r="K22" s="136">
        <v>28</v>
      </c>
      <c r="L22" s="135">
        <v>2</v>
      </c>
      <c r="M22" s="263"/>
      <c r="N22"/>
      <c r="O22"/>
      <c r="P22"/>
      <c r="Q22"/>
    </row>
    <row r="23" spans="1:17" s="154" customFormat="1" ht="31.5" customHeight="1" x14ac:dyDescent="0.25">
      <c r="A23" s="258"/>
      <c r="B23" s="261"/>
      <c r="C23" s="264" t="s">
        <v>886</v>
      </c>
      <c r="D23" s="275" t="s">
        <v>885</v>
      </c>
      <c r="E23" s="140" t="s">
        <v>884</v>
      </c>
      <c r="F23" s="156" t="s">
        <v>880</v>
      </c>
      <c r="G23" s="155">
        <v>47.3</v>
      </c>
      <c r="H23" s="137">
        <v>7.8</v>
      </c>
      <c r="I23" s="136">
        <v>44</v>
      </c>
      <c r="J23" s="136">
        <v>41</v>
      </c>
      <c r="K23" s="136">
        <v>23</v>
      </c>
      <c r="L23" s="135">
        <v>2</v>
      </c>
      <c r="M23" s="261" t="s">
        <v>883</v>
      </c>
      <c r="N23"/>
      <c r="O23"/>
      <c r="P23"/>
      <c r="Q23"/>
    </row>
    <row r="24" spans="1:17" s="154" customFormat="1" ht="31.5" customHeight="1" x14ac:dyDescent="0.25">
      <c r="A24" s="259"/>
      <c r="B24" s="262"/>
      <c r="C24" s="265"/>
      <c r="D24" s="275"/>
      <c r="E24" s="140" t="s">
        <v>882</v>
      </c>
      <c r="F24" s="156" t="s">
        <v>880</v>
      </c>
      <c r="G24" s="155">
        <v>60.7</v>
      </c>
      <c r="H24" s="137">
        <v>7.8</v>
      </c>
      <c r="I24" s="136">
        <v>44</v>
      </c>
      <c r="J24" s="136">
        <v>41</v>
      </c>
      <c r="K24" s="136">
        <v>25</v>
      </c>
      <c r="L24" s="135">
        <v>2</v>
      </c>
      <c r="M24" s="262"/>
      <c r="N24"/>
      <c r="O24"/>
      <c r="P24"/>
      <c r="Q24"/>
    </row>
    <row r="25" spans="1:17" s="154" customFormat="1" ht="31.5" customHeight="1" x14ac:dyDescent="0.25">
      <c r="A25" s="260"/>
      <c r="B25" s="263"/>
      <c r="C25" s="266"/>
      <c r="D25" s="275"/>
      <c r="E25" s="157" t="s">
        <v>881</v>
      </c>
      <c r="F25" s="156" t="s">
        <v>880</v>
      </c>
      <c r="G25" s="155">
        <v>69.7</v>
      </c>
      <c r="H25" s="137">
        <v>7.8</v>
      </c>
      <c r="I25" s="136">
        <v>44</v>
      </c>
      <c r="J25" s="136">
        <v>41</v>
      </c>
      <c r="K25" s="136">
        <v>28</v>
      </c>
      <c r="L25" s="135">
        <v>2</v>
      </c>
      <c r="M25" s="263"/>
      <c r="N25"/>
      <c r="O25"/>
      <c r="P25"/>
      <c r="Q25"/>
    </row>
    <row r="26" spans="1:17" ht="83.25" customHeight="1" x14ac:dyDescent="0.25">
      <c r="A26" s="153"/>
      <c r="B26" s="152"/>
      <c r="C26" s="142" t="s">
        <v>879</v>
      </c>
      <c r="D26" s="151" t="s">
        <v>878</v>
      </c>
      <c r="E26" s="150" t="s">
        <v>877</v>
      </c>
      <c r="F26" s="149" t="s">
        <v>876</v>
      </c>
      <c r="G26" s="148">
        <v>53.9</v>
      </c>
      <c r="H26" s="137">
        <v>7.8</v>
      </c>
      <c r="I26" s="136">
        <v>44</v>
      </c>
      <c r="J26" s="136">
        <v>41</v>
      </c>
      <c r="K26" s="136">
        <v>23</v>
      </c>
      <c r="L26" s="135">
        <v>2</v>
      </c>
      <c r="M26" s="134"/>
    </row>
    <row r="27" spans="1:17" ht="83.25" customHeight="1" x14ac:dyDescent="0.25">
      <c r="A27" s="139"/>
      <c r="B27" s="139"/>
      <c r="C27" s="142" t="s">
        <v>875</v>
      </c>
      <c r="D27" s="147" t="s">
        <v>874</v>
      </c>
      <c r="E27" s="140" t="s">
        <v>867</v>
      </c>
      <c r="F27" s="144"/>
      <c r="G27" s="138">
        <v>56.3</v>
      </c>
      <c r="H27" s="137">
        <v>7.8</v>
      </c>
      <c r="I27" s="136">
        <v>44</v>
      </c>
      <c r="J27" s="136">
        <v>41</v>
      </c>
      <c r="K27" s="136">
        <v>25</v>
      </c>
      <c r="L27" s="135">
        <v>2</v>
      </c>
      <c r="M27" s="134"/>
    </row>
    <row r="28" spans="1:17" ht="83.25" customHeight="1" x14ac:dyDescent="0.25">
      <c r="A28" s="139"/>
      <c r="B28" s="139"/>
      <c r="C28" s="142" t="s">
        <v>873</v>
      </c>
      <c r="D28" s="147" t="s">
        <v>872</v>
      </c>
      <c r="E28" s="146" t="s">
        <v>871</v>
      </c>
      <c r="F28" s="146" t="s">
        <v>870</v>
      </c>
      <c r="G28" s="145">
        <v>53.9</v>
      </c>
      <c r="H28" s="137">
        <v>7.8</v>
      </c>
      <c r="I28" s="136">
        <v>44</v>
      </c>
      <c r="J28" s="136">
        <v>41</v>
      </c>
      <c r="K28" s="136">
        <v>23</v>
      </c>
      <c r="L28" s="135">
        <v>2</v>
      </c>
      <c r="M28" s="134"/>
    </row>
    <row r="29" spans="1:17" ht="83.25" customHeight="1" x14ac:dyDescent="0.25">
      <c r="A29" s="139"/>
      <c r="B29" s="139"/>
      <c r="C29" s="142" t="s">
        <v>869</v>
      </c>
      <c r="D29" s="141" t="s">
        <v>868</v>
      </c>
      <c r="E29" s="140" t="s">
        <v>867</v>
      </c>
      <c r="F29" s="144"/>
      <c r="G29" s="143">
        <v>61</v>
      </c>
      <c r="H29" s="137">
        <v>7.8</v>
      </c>
      <c r="I29" s="136">
        <v>44</v>
      </c>
      <c r="J29" s="136">
        <v>41</v>
      </c>
      <c r="K29" s="136">
        <v>25</v>
      </c>
      <c r="L29" s="135">
        <v>2</v>
      </c>
      <c r="M29" s="134"/>
    </row>
    <row r="30" spans="1:17" ht="83.25" customHeight="1" x14ac:dyDescent="0.25">
      <c r="A30" s="139"/>
      <c r="B30" s="139"/>
      <c r="C30" s="142" t="s">
        <v>866</v>
      </c>
      <c r="D30" s="141" t="s">
        <v>865</v>
      </c>
      <c r="E30" s="140" t="s">
        <v>864</v>
      </c>
      <c r="F30" s="139"/>
      <c r="G30" s="138">
        <v>60.5</v>
      </c>
      <c r="H30" s="137">
        <v>7.8</v>
      </c>
      <c r="I30" s="136">
        <v>44</v>
      </c>
      <c r="J30" s="136">
        <v>41</v>
      </c>
      <c r="K30" s="136">
        <v>25</v>
      </c>
      <c r="L30" s="135">
        <v>2</v>
      </c>
      <c r="M30" s="134"/>
    </row>
    <row r="31" spans="1:17" x14ac:dyDescent="0.25">
      <c r="D31"/>
    </row>
    <row r="32" spans="1:17" x14ac:dyDescent="0.25">
      <c r="D32"/>
    </row>
  </sheetData>
  <protectedRanges>
    <protectedRange sqref="A14:A16 K16 E8:E10 K19 C14:C16 E14:E19 K22 K25 L2:L4 K4 K7 K10 K13 L8:L30" name="Range1_1"/>
    <protectedRange sqref="I6:L6 H5:L5 L7 I14:K15 I16:J16 I8:K9 I11:K12 I17:K18 I19:J19 F6:F7 E5:F5 E6 D23:D25 C5:D7 I20:K21 I22:J22 I2:K3 E23:E24 I25:J25 I23:K24 I7:J7 H2:H4 I4:J4 F14:F16 I10:J10 I13:J13 H6:H25 H26:K30" name="Range1_2"/>
    <protectedRange sqref="E7 E25 A9:A10" name="Range1_2_1"/>
    <protectedRange sqref="A8" name="Range1_14"/>
    <protectedRange sqref="G24:G25 G6:G7" name="Range1_2_1_4"/>
    <protectedRange sqref="G5 G23" name="Range1_14_5"/>
    <protectedRange sqref="G15:G16" name="Range1_11_1_2_1"/>
    <protectedRange sqref="G14" name="Range1_14_1_2_1"/>
    <protectedRange sqref="C8:C10" name="Range1_3"/>
    <protectedRange sqref="F17:F19 F8:F10" name="Range1_12_1"/>
    <protectedRange sqref="G9:G10" name="Range1_11_1"/>
    <protectedRange sqref="G8" name="Range1_14_1"/>
    <protectedRange sqref="E2:E4 E11:E13" name="Range1_5_4"/>
    <protectedRange sqref="G2:G4 G11:G13" name="Range1_1_4_1"/>
    <protectedRange sqref="G17:G19" name="Range1_6"/>
    <protectedRange sqref="E21:E22 G21:G22" name="Range1_11"/>
    <protectedRange sqref="E20:G20 F21:F22 F2:F4" name="Range1_14_3"/>
    <protectedRange sqref="A26 C26:E26 F30" name="Range1"/>
    <protectedRange sqref="D28:F28" name="Range1_14_2"/>
    <protectedRange sqref="E27 E29" name="Range1_1_1_1"/>
    <protectedRange sqref="E30" name="Range1_5_4_1_1"/>
  </protectedRanges>
  <mergeCells count="40">
    <mergeCell ref="M23:M25"/>
    <mergeCell ref="M2:M4"/>
    <mergeCell ref="M5:M7"/>
    <mergeCell ref="M14:M16"/>
    <mergeCell ref="M8:M10"/>
    <mergeCell ref="M11:M13"/>
    <mergeCell ref="M17:M19"/>
    <mergeCell ref="M20:M22"/>
    <mergeCell ref="D17:D19"/>
    <mergeCell ref="A5:A7"/>
    <mergeCell ref="B5:B7"/>
    <mergeCell ref="C5:C7"/>
    <mergeCell ref="D5:D7"/>
    <mergeCell ref="B11:B13"/>
    <mergeCell ref="C11:C13"/>
    <mergeCell ref="D11:D13"/>
    <mergeCell ref="A11:A13"/>
    <mergeCell ref="D14:D16"/>
    <mergeCell ref="C14:C16"/>
    <mergeCell ref="A17:A19"/>
    <mergeCell ref="B17:B19"/>
    <mergeCell ref="C17:C19"/>
    <mergeCell ref="A14:A16"/>
    <mergeCell ref="B14:B16"/>
    <mergeCell ref="D23:D25"/>
    <mergeCell ref="A20:A22"/>
    <mergeCell ref="B20:B22"/>
    <mergeCell ref="C20:C22"/>
    <mergeCell ref="D20:D22"/>
    <mergeCell ref="A23:A25"/>
    <mergeCell ref="B23:B25"/>
    <mergeCell ref="C23:C25"/>
    <mergeCell ref="A2:A4"/>
    <mergeCell ref="B2:B4"/>
    <mergeCell ref="C2:C4"/>
    <mergeCell ref="D2:D4"/>
    <mergeCell ref="D8:D10"/>
    <mergeCell ref="A8:A10"/>
    <mergeCell ref="B8:B10"/>
    <mergeCell ref="C8:C10"/>
  </mergeCells>
  <phoneticPr fontId="2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5"/>
  <sheetViews>
    <sheetView topLeftCell="A33" zoomScale="90" zoomScaleNormal="90" workbookViewId="0">
      <selection activeCell="Q8" sqref="Q8"/>
    </sheetView>
  </sheetViews>
  <sheetFormatPr defaultColWidth="10.28515625" defaultRowHeight="15" x14ac:dyDescent="0.25"/>
  <cols>
    <col min="1" max="1" width="30.42578125" style="186" customWidth="1"/>
    <col min="2" max="2" width="13.140625" style="186" customWidth="1"/>
    <col min="3" max="3" width="34.85546875" style="188" customWidth="1"/>
    <col min="4" max="4" width="27" style="186" customWidth="1"/>
    <col min="5" max="5" width="10.42578125" style="186" customWidth="1"/>
    <col min="6" max="6" width="9.140625" style="187" customWidth="1"/>
    <col min="7" max="7" width="10.5703125" style="186" customWidth="1"/>
    <col min="8" max="16384" width="10.28515625" style="186"/>
  </cols>
  <sheetData>
    <row r="1" spans="1:19" ht="32.25" customHeight="1" x14ac:dyDescent="0.25">
      <c r="A1" s="208" t="s">
        <v>991</v>
      </c>
    </row>
    <row r="2" spans="1:19" ht="25.5" customHeight="1" x14ac:dyDescent="0.25">
      <c r="A2" s="186" t="s">
        <v>990</v>
      </c>
      <c r="P2" s="222" t="s">
        <v>1166</v>
      </c>
    </row>
    <row r="3" spans="1:19" s="202" customFormat="1" ht="30" customHeight="1" x14ac:dyDescent="0.25">
      <c r="A3" s="206" t="s">
        <v>782</v>
      </c>
      <c r="B3" s="206" t="s">
        <v>784</v>
      </c>
      <c r="C3" s="207" t="s">
        <v>786</v>
      </c>
      <c r="D3" s="206" t="s">
        <v>787</v>
      </c>
      <c r="E3" s="206" t="s">
        <v>788</v>
      </c>
      <c r="F3" s="205" t="s">
        <v>913</v>
      </c>
      <c r="G3" s="204" t="s">
        <v>912</v>
      </c>
      <c r="H3" s="204" t="s">
        <v>797</v>
      </c>
      <c r="I3" s="204" t="s">
        <v>798</v>
      </c>
      <c r="J3" s="204" t="s">
        <v>799</v>
      </c>
      <c r="K3" s="203" t="s">
        <v>801</v>
      </c>
      <c r="L3" s="202" t="s">
        <v>989</v>
      </c>
      <c r="M3" s="202" t="s">
        <v>988</v>
      </c>
      <c r="P3" s="204" t="s">
        <v>797</v>
      </c>
      <c r="Q3" s="204" t="s">
        <v>798</v>
      </c>
      <c r="R3" s="204" t="s">
        <v>799</v>
      </c>
      <c r="S3" s="203" t="s">
        <v>801</v>
      </c>
    </row>
    <row r="4" spans="1:19" s="154" customFormat="1" ht="36" customHeight="1" x14ac:dyDescent="0.25">
      <c r="A4" s="269"/>
      <c r="B4" s="272" t="s">
        <v>987</v>
      </c>
      <c r="C4" s="278" t="s">
        <v>986</v>
      </c>
      <c r="D4" s="160" t="s">
        <v>867</v>
      </c>
      <c r="E4" s="146" t="s">
        <v>985</v>
      </c>
      <c r="F4" s="195">
        <v>61.7</v>
      </c>
      <c r="G4" s="194">
        <v>7.8</v>
      </c>
      <c r="H4" s="193">
        <v>44</v>
      </c>
      <c r="I4" s="193">
        <v>41</v>
      </c>
      <c r="J4" s="193">
        <v>23</v>
      </c>
      <c r="K4" s="135">
        <v>2</v>
      </c>
      <c r="L4" s="154">
        <v>60.5</v>
      </c>
      <c r="M4" s="199">
        <f>(F4-L4)/L4</f>
        <v>0.02</v>
      </c>
      <c r="P4" s="193">
        <v>44</v>
      </c>
      <c r="Q4" s="193">
        <v>41</v>
      </c>
      <c r="R4" s="193">
        <v>25</v>
      </c>
      <c r="S4" s="135">
        <v>2</v>
      </c>
    </row>
    <row r="5" spans="1:19" s="154" customFormat="1" ht="36" customHeight="1" x14ac:dyDescent="0.25">
      <c r="A5" s="270"/>
      <c r="B5" s="273"/>
      <c r="C5" s="278"/>
      <c r="D5" s="159" t="s">
        <v>894</v>
      </c>
      <c r="E5" s="146" t="s">
        <v>985</v>
      </c>
      <c r="F5" s="195">
        <v>82.4</v>
      </c>
      <c r="G5" s="194">
        <v>7.8</v>
      </c>
      <c r="H5" s="193">
        <v>44</v>
      </c>
      <c r="I5" s="193">
        <v>41</v>
      </c>
      <c r="J5" s="193">
        <v>25</v>
      </c>
      <c r="K5" s="135">
        <v>2</v>
      </c>
      <c r="L5" s="154">
        <v>80.8</v>
      </c>
      <c r="M5" s="199">
        <f>(F5-L5)/L5</f>
        <v>0.02</v>
      </c>
      <c r="P5" s="193">
        <v>44</v>
      </c>
      <c r="Q5" s="193">
        <v>41</v>
      </c>
      <c r="R5" s="193">
        <v>28</v>
      </c>
      <c r="S5" s="135">
        <v>2</v>
      </c>
    </row>
    <row r="6" spans="1:19" s="154" customFormat="1" ht="36" customHeight="1" x14ac:dyDescent="0.25">
      <c r="A6" s="271"/>
      <c r="B6" s="274"/>
      <c r="C6" s="278"/>
      <c r="D6" s="159" t="s">
        <v>893</v>
      </c>
      <c r="E6" s="146" t="s">
        <v>985</v>
      </c>
      <c r="F6" s="195">
        <v>98.9</v>
      </c>
      <c r="G6" s="194">
        <v>7.8</v>
      </c>
      <c r="H6" s="193">
        <v>44</v>
      </c>
      <c r="I6" s="193">
        <v>41</v>
      </c>
      <c r="J6" s="193">
        <v>28</v>
      </c>
      <c r="K6" s="135">
        <v>2</v>
      </c>
      <c r="L6" s="154">
        <v>97</v>
      </c>
      <c r="M6" s="199">
        <f>(F6-L6)/L6</f>
        <v>0.02</v>
      </c>
      <c r="P6" s="193">
        <v>44</v>
      </c>
      <c r="Q6" s="193">
        <v>41</v>
      </c>
      <c r="R6" s="193">
        <v>30</v>
      </c>
      <c r="S6" s="135">
        <v>2</v>
      </c>
    </row>
    <row r="7" spans="1:19" s="154" customFormat="1" ht="31.5" customHeight="1" x14ac:dyDescent="0.25">
      <c r="A7" s="258"/>
      <c r="B7" s="282" t="s">
        <v>984</v>
      </c>
      <c r="C7" s="278" t="s">
        <v>977</v>
      </c>
      <c r="D7" s="140" t="s">
        <v>983</v>
      </c>
      <c r="E7" s="156" t="s">
        <v>979</v>
      </c>
      <c r="F7" s="195">
        <v>53.1</v>
      </c>
      <c r="G7" s="194">
        <v>7.8</v>
      </c>
      <c r="H7" s="193">
        <v>44</v>
      </c>
      <c r="I7" s="193">
        <v>41</v>
      </c>
      <c r="J7" s="193">
        <v>23</v>
      </c>
      <c r="K7" s="135">
        <v>2</v>
      </c>
      <c r="L7" s="200">
        <f t="shared" ref="L7:L12" si="0">F7/G7</f>
        <v>6.81</v>
      </c>
      <c r="M7" s="199">
        <f>('3.6 update cost-绣花'!L7-'[7]Miya Quote3.3'!G14)/'[7]Miya Quote3.3'!G14</f>
        <v>1.9E-2</v>
      </c>
      <c r="N7" s="199" t="s">
        <v>982</v>
      </c>
    </row>
    <row r="8" spans="1:19" s="154" customFormat="1" ht="31.5" customHeight="1" x14ac:dyDescent="0.25">
      <c r="A8" s="259"/>
      <c r="B8" s="283"/>
      <c r="C8" s="278"/>
      <c r="D8" s="140" t="s">
        <v>981</v>
      </c>
      <c r="E8" s="156" t="s">
        <v>979</v>
      </c>
      <c r="F8" s="195">
        <v>70.400000000000006</v>
      </c>
      <c r="G8" s="194">
        <v>7.8</v>
      </c>
      <c r="H8" s="193">
        <v>44</v>
      </c>
      <c r="I8" s="193">
        <v>41</v>
      </c>
      <c r="J8" s="193">
        <v>25</v>
      </c>
      <c r="K8" s="135">
        <v>2</v>
      </c>
      <c r="L8" s="200">
        <f t="shared" si="0"/>
        <v>9.0299999999999994</v>
      </c>
      <c r="M8" s="199">
        <f>('3.6 update cost-绣花'!L8-'[7]Miya Quote3.3'!G15)/'[7]Miya Quote3.3'!G15</f>
        <v>1.9E-2</v>
      </c>
      <c r="N8" s="199"/>
    </row>
    <row r="9" spans="1:19" s="154" customFormat="1" ht="31.5" customHeight="1" x14ac:dyDescent="0.25">
      <c r="A9" s="260"/>
      <c r="B9" s="284"/>
      <c r="C9" s="278"/>
      <c r="D9" s="140" t="s">
        <v>980</v>
      </c>
      <c r="E9" s="156" t="s">
        <v>979</v>
      </c>
      <c r="F9" s="195">
        <v>79.900000000000006</v>
      </c>
      <c r="G9" s="194">
        <v>7.8</v>
      </c>
      <c r="H9" s="193">
        <v>44</v>
      </c>
      <c r="I9" s="193">
        <v>41</v>
      </c>
      <c r="J9" s="193">
        <v>28</v>
      </c>
      <c r="K9" s="135">
        <v>2</v>
      </c>
      <c r="L9" s="200">
        <f t="shared" si="0"/>
        <v>10.24</v>
      </c>
      <c r="M9" s="199">
        <f>('3.6 update cost-绣花'!L9-'[7]Miya Quote3.3'!G16)/'[7]Miya Quote3.3'!G16</f>
        <v>1.9E-2</v>
      </c>
      <c r="N9" s="199"/>
    </row>
    <row r="10" spans="1:19" s="154" customFormat="1" ht="31.5" customHeight="1" x14ac:dyDescent="0.25">
      <c r="A10" s="258"/>
      <c r="B10" s="282" t="s">
        <v>978</v>
      </c>
      <c r="C10" s="278" t="s">
        <v>977</v>
      </c>
      <c r="D10" s="146" t="s">
        <v>871</v>
      </c>
      <c r="E10" s="201" t="s">
        <v>892</v>
      </c>
      <c r="F10" s="195">
        <v>53.8</v>
      </c>
      <c r="G10" s="194">
        <v>7.8</v>
      </c>
      <c r="H10" s="193">
        <v>44</v>
      </c>
      <c r="I10" s="193">
        <v>41</v>
      </c>
      <c r="J10" s="193">
        <v>23</v>
      </c>
      <c r="K10" s="135">
        <v>2</v>
      </c>
      <c r="L10" s="200">
        <f t="shared" si="0"/>
        <v>6.9</v>
      </c>
      <c r="M10" s="199">
        <f>('3.6 update cost-绣花'!L10-'[7]Miya Quote3.3'!G17)/'[7]Miya Quote3.3'!G17</f>
        <v>1.9E-2</v>
      </c>
    </row>
    <row r="11" spans="1:19" s="154" customFormat="1" ht="31.5" customHeight="1" x14ac:dyDescent="0.25">
      <c r="A11" s="259"/>
      <c r="B11" s="283"/>
      <c r="C11" s="278"/>
      <c r="D11" s="146" t="s">
        <v>889</v>
      </c>
      <c r="E11" s="201" t="s">
        <v>892</v>
      </c>
      <c r="F11" s="195">
        <v>71.3</v>
      </c>
      <c r="G11" s="194">
        <v>7.8</v>
      </c>
      <c r="H11" s="193">
        <v>44</v>
      </c>
      <c r="I11" s="193">
        <v>41</v>
      </c>
      <c r="J11" s="193">
        <v>25</v>
      </c>
      <c r="K11" s="135">
        <v>2</v>
      </c>
      <c r="L11" s="200">
        <f t="shared" si="0"/>
        <v>9.14</v>
      </c>
      <c r="M11" s="199">
        <f>('3.6 update cost-绣花'!L11-'[7]Miya Quote3.3'!G18)/'[7]Miya Quote3.3'!G18</f>
        <v>1.9E-2</v>
      </c>
    </row>
    <row r="12" spans="1:19" s="154" customFormat="1" ht="31.5" customHeight="1" x14ac:dyDescent="0.25">
      <c r="A12" s="260"/>
      <c r="B12" s="284"/>
      <c r="C12" s="278"/>
      <c r="D12" s="146" t="s">
        <v>888</v>
      </c>
      <c r="E12" s="201" t="s">
        <v>892</v>
      </c>
      <c r="F12" s="195">
        <v>81</v>
      </c>
      <c r="G12" s="194">
        <v>7.8</v>
      </c>
      <c r="H12" s="193">
        <v>44</v>
      </c>
      <c r="I12" s="193">
        <v>41</v>
      </c>
      <c r="J12" s="193">
        <v>28</v>
      </c>
      <c r="K12" s="135">
        <v>2</v>
      </c>
      <c r="L12" s="200">
        <f t="shared" si="0"/>
        <v>10.38</v>
      </c>
      <c r="M12" s="199">
        <f>('3.6 update cost-绣花'!L12-'[7]Miya Quote3.3'!G19)/'[7]Miya Quote3.3'!G19</f>
        <v>1.9E-2</v>
      </c>
    </row>
    <row r="13" spans="1:19" s="154" customFormat="1" ht="37.5" customHeight="1" x14ac:dyDescent="0.25">
      <c r="A13" s="293"/>
      <c r="B13" s="286" t="s">
        <v>976</v>
      </c>
      <c r="C13" s="278" t="s">
        <v>975</v>
      </c>
      <c r="D13" s="160" t="s">
        <v>867</v>
      </c>
      <c r="E13" s="198"/>
      <c r="F13" s="195">
        <v>63.7</v>
      </c>
      <c r="G13" s="194">
        <v>7.8</v>
      </c>
      <c r="H13" s="193">
        <v>44</v>
      </c>
      <c r="I13" s="193">
        <v>41</v>
      </c>
      <c r="J13" s="193">
        <v>23</v>
      </c>
      <c r="K13" s="135">
        <v>2</v>
      </c>
    </row>
    <row r="14" spans="1:19" s="154" customFormat="1" ht="37.5" customHeight="1" x14ac:dyDescent="0.25">
      <c r="A14" s="293"/>
      <c r="B14" s="287"/>
      <c r="C14" s="278"/>
      <c r="D14" s="159" t="s">
        <v>894</v>
      </c>
      <c r="E14" s="198"/>
      <c r="F14" s="195">
        <v>83.3</v>
      </c>
      <c r="G14" s="194">
        <v>7.8</v>
      </c>
      <c r="H14" s="193">
        <v>44</v>
      </c>
      <c r="I14" s="193">
        <v>41</v>
      </c>
      <c r="J14" s="193">
        <v>25</v>
      </c>
      <c r="K14" s="135">
        <v>2</v>
      </c>
    </row>
    <row r="15" spans="1:19" s="154" customFormat="1" ht="37.5" customHeight="1" x14ac:dyDescent="0.25">
      <c r="A15" s="293"/>
      <c r="B15" s="288"/>
      <c r="C15" s="278"/>
      <c r="D15" s="159" t="s">
        <v>893</v>
      </c>
      <c r="E15" s="198"/>
      <c r="F15" s="195">
        <v>93.25</v>
      </c>
      <c r="G15" s="194">
        <v>7.8</v>
      </c>
      <c r="H15" s="193">
        <v>44</v>
      </c>
      <c r="I15" s="193">
        <v>41</v>
      </c>
      <c r="J15" s="193">
        <v>28</v>
      </c>
      <c r="K15" s="135">
        <v>2</v>
      </c>
    </row>
    <row r="16" spans="1:19" s="154" customFormat="1" ht="39" customHeight="1" x14ac:dyDescent="0.25">
      <c r="A16" s="258"/>
      <c r="B16" s="282" t="s">
        <v>963</v>
      </c>
      <c r="C16" s="278" t="s">
        <v>974</v>
      </c>
      <c r="D16" s="160" t="s">
        <v>867</v>
      </c>
      <c r="E16" s="156"/>
      <c r="F16" s="195">
        <v>66</v>
      </c>
      <c r="G16" s="194">
        <v>7.8</v>
      </c>
      <c r="H16" s="193">
        <v>44</v>
      </c>
      <c r="I16" s="193">
        <v>41</v>
      </c>
      <c r="J16" s="193">
        <v>23</v>
      </c>
      <c r="K16" s="135">
        <v>2</v>
      </c>
    </row>
    <row r="17" spans="1:12" s="154" customFormat="1" ht="39" customHeight="1" x14ac:dyDescent="0.25">
      <c r="A17" s="259"/>
      <c r="B17" s="283"/>
      <c r="C17" s="278"/>
      <c r="D17" s="159" t="s">
        <v>894</v>
      </c>
      <c r="E17" s="156"/>
      <c r="F17" s="195">
        <v>87.1</v>
      </c>
      <c r="G17" s="194">
        <v>7.8</v>
      </c>
      <c r="H17" s="193">
        <v>44</v>
      </c>
      <c r="I17" s="193">
        <v>41</v>
      </c>
      <c r="J17" s="193">
        <v>25</v>
      </c>
      <c r="K17" s="135">
        <v>2</v>
      </c>
    </row>
    <row r="18" spans="1:12" s="154" customFormat="1" ht="39" customHeight="1" x14ac:dyDescent="0.25">
      <c r="A18" s="260"/>
      <c r="B18" s="284"/>
      <c r="C18" s="278"/>
      <c r="D18" s="159" t="s">
        <v>961</v>
      </c>
      <c r="E18" s="156"/>
      <c r="F18" s="195">
        <v>97</v>
      </c>
      <c r="G18" s="194">
        <v>7.8</v>
      </c>
      <c r="H18" s="193">
        <v>44</v>
      </c>
      <c r="I18" s="193">
        <v>41</v>
      </c>
      <c r="J18" s="193">
        <v>28</v>
      </c>
      <c r="K18" s="135">
        <v>2</v>
      </c>
    </row>
    <row r="19" spans="1:12" s="154" customFormat="1" ht="36" customHeight="1" x14ac:dyDescent="0.25">
      <c r="A19" s="258"/>
      <c r="B19" s="294" t="s">
        <v>973</v>
      </c>
      <c r="C19" s="278" t="s">
        <v>972</v>
      </c>
      <c r="D19" s="140" t="s">
        <v>884</v>
      </c>
      <c r="E19" s="198" t="s">
        <v>971</v>
      </c>
      <c r="F19" s="195">
        <v>67.599999999999994</v>
      </c>
      <c r="G19" s="194">
        <v>7.8</v>
      </c>
      <c r="H19" s="193">
        <v>44</v>
      </c>
      <c r="I19" s="193">
        <v>41</v>
      </c>
      <c r="J19" s="193">
        <v>23</v>
      </c>
      <c r="K19" s="135">
        <v>2</v>
      </c>
    </row>
    <row r="20" spans="1:12" s="154" customFormat="1" ht="36" customHeight="1" x14ac:dyDescent="0.25">
      <c r="A20" s="259"/>
      <c r="B20" s="295"/>
      <c r="C20" s="278"/>
      <c r="D20" s="140" t="s">
        <v>882</v>
      </c>
      <c r="E20" s="198" t="s">
        <v>971</v>
      </c>
      <c r="F20" s="195">
        <v>88.8</v>
      </c>
      <c r="G20" s="194">
        <v>7.8</v>
      </c>
      <c r="H20" s="193">
        <v>44</v>
      </c>
      <c r="I20" s="193">
        <v>41</v>
      </c>
      <c r="J20" s="193">
        <v>25</v>
      </c>
      <c r="K20" s="135">
        <v>2</v>
      </c>
    </row>
    <row r="21" spans="1:12" s="154" customFormat="1" ht="36" customHeight="1" x14ac:dyDescent="0.25">
      <c r="A21" s="260"/>
      <c r="B21" s="296"/>
      <c r="C21" s="278"/>
      <c r="D21" s="157" t="s">
        <v>881</v>
      </c>
      <c r="E21" s="198" t="s">
        <v>971</v>
      </c>
      <c r="F21" s="195">
        <v>100.3</v>
      </c>
      <c r="G21" s="194">
        <v>7.8</v>
      </c>
      <c r="H21" s="193">
        <v>44</v>
      </c>
      <c r="I21" s="193">
        <v>41</v>
      </c>
      <c r="J21" s="193">
        <v>28</v>
      </c>
      <c r="K21" s="135">
        <v>2</v>
      </c>
    </row>
    <row r="22" spans="1:12" s="154" customFormat="1" ht="31.5" customHeight="1" x14ac:dyDescent="0.25">
      <c r="A22" s="258"/>
      <c r="B22" s="261" t="s">
        <v>960</v>
      </c>
      <c r="C22" s="278" t="s">
        <v>970</v>
      </c>
      <c r="D22" s="160" t="s">
        <v>864</v>
      </c>
      <c r="E22" s="156" t="s">
        <v>887</v>
      </c>
      <c r="F22" s="195">
        <v>65</v>
      </c>
      <c r="G22" s="194">
        <v>7.8</v>
      </c>
      <c r="H22" s="193">
        <v>44</v>
      </c>
      <c r="I22" s="193">
        <v>41</v>
      </c>
      <c r="J22" s="193">
        <v>23</v>
      </c>
      <c r="K22" s="135">
        <v>2</v>
      </c>
    </row>
    <row r="23" spans="1:12" s="154" customFormat="1" ht="31.5" customHeight="1" x14ac:dyDescent="0.25">
      <c r="A23" s="259"/>
      <c r="B23" s="262"/>
      <c r="C23" s="278"/>
      <c r="D23" s="159" t="s">
        <v>900</v>
      </c>
      <c r="E23" s="156" t="s">
        <v>887</v>
      </c>
      <c r="F23" s="195">
        <v>86.1</v>
      </c>
      <c r="G23" s="194">
        <v>7.8</v>
      </c>
      <c r="H23" s="193">
        <v>44</v>
      </c>
      <c r="I23" s="193">
        <v>41</v>
      </c>
      <c r="J23" s="193">
        <v>25</v>
      </c>
      <c r="K23" s="135">
        <v>2</v>
      </c>
    </row>
    <row r="24" spans="1:12" s="154" customFormat="1" ht="31.5" customHeight="1" x14ac:dyDescent="0.25">
      <c r="A24" s="260"/>
      <c r="B24" s="263"/>
      <c r="C24" s="278"/>
      <c r="D24" s="159" t="s">
        <v>899</v>
      </c>
      <c r="E24" s="156" t="s">
        <v>887</v>
      </c>
      <c r="F24" s="195">
        <v>95.1</v>
      </c>
      <c r="G24" s="194">
        <v>7.8</v>
      </c>
      <c r="H24" s="193">
        <v>44</v>
      </c>
      <c r="I24" s="193">
        <v>41</v>
      </c>
      <c r="J24" s="193">
        <v>28</v>
      </c>
      <c r="K24" s="135">
        <v>2</v>
      </c>
    </row>
    <row r="27" spans="1:12" ht="30" x14ac:dyDescent="0.25">
      <c r="A27" s="269"/>
      <c r="B27" s="272" t="s">
        <v>969</v>
      </c>
      <c r="C27" s="278" t="s">
        <v>968</v>
      </c>
      <c r="D27" s="197" t="s">
        <v>871</v>
      </c>
      <c r="E27" s="146" t="s">
        <v>946</v>
      </c>
      <c r="F27" s="195">
        <v>62.5</v>
      </c>
      <c r="G27" s="194">
        <v>7.8</v>
      </c>
      <c r="H27" s="193">
        <v>44</v>
      </c>
      <c r="I27" s="193">
        <v>41</v>
      </c>
      <c r="J27" s="193">
        <v>23</v>
      </c>
      <c r="K27" s="135">
        <v>2</v>
      </c>
      <c r="L27" s="186" t="s">
        <v>967</v>
      </c>
    </row>
    <row r="28" spans="1:12" ht="30" x14ac:dyDescent="0.25">
      <c r="A28" s="270"/>
      <c r="B28" s="273"/>
      <c r="C28" s="278"/>
      <c r="D28" s="196" t="s">
        <v>966</v>
      </c>
      <c r="E28" s="146" t="s">
        <v>946</v>
      </c>
      <c r="F28" s="195">
        <v>83</v>
      </c>
      <c r="G28" s="194">
        <v>7.8</v>
      </c>
      <c r="H28" s="193">
        <v>44</v>
      </c>
      <c r="I28" s="193">
        <v>41</v>
      </c>
      <c r="J28" s="193">
        <v>25</v>
      </c>
      <c r="K28" s="135">
        <v>2</v>
      </c>
    </row>
    <row r="29" spans="1:12" ht="30" x14ac:dyDescent="0.25">
      <c r="A29" s="271"/>
      <c r="B29" s="274"/>
      <c r="C29" s="278"/>
      <c r="D29" s="196" t="s">
        <v>965</v>
      </c>
      <c r="E29" s="146" t="s">
        <v>946</v>
      </c>
      <c r="F29" s="195">
        <v>95.5</v>
      </c>
      <c r="G29" s="194">
        <v>7.8</v>
      </c>
      <c r="H29" s="193">
        <v>44</v>
      </c>
      <c r="I29" s="193">
        <v>41</v>
      </c>
      <c r="J29" s="193">
        <v>28</v>
      </c>
      <c r="K29" s="135">
        <v>2</v>
      </c>
    </row>
    <row r="34" spans="1:14" x14ac:dyDescent="0.25">
      <c r="A34" s="186" t="s">
        <v>964</v>
      </c>
    </row>
    <row r="36" spans="1:14" ht="30" x14ac:dyDescent="0.25">
      <c r="A36" s="258"/>
      <c r="B36" s="282" t="s">
        <v>963</v>
      </c>
      <c r="C36" s="278" t="s">
        <v>962</v>
      </c>
      <c r="D36" s="160" t="s">
        <v>867</v>
      </c>
      <c r="E36" s="156"/>
      <c r="F36" s="191">
        <v>67.5</v>
      </c>
      <c r="G36" s="192">
        <v>7.8</v>
      </c>
      <c r="H36" s="189">
        <v>44</v>
      </c>
      <c r="I36" s="189">
        <v>41</v>
      </c>
      <c r="J36" s="189">
        <v>23</v>
      </c>
      <c r="K36" s="135">
        <v>2</v>
      </c>
    </row>
    <row r="37" spans="1:14" ht="30" x14ac:dyDescent="0.25">
      <c r="A37" s="259"/>
      <c r="B37" s="283"/>
      <c r="C37" s="278"/>
      <c r="D37" s="159" t="s">
        <v>894</v>
      </c>
      <c r="E37" s="156"/>
      <c r="F37" s="191">
        <v>88.9</v>
      </c>
      <c r="G37" s="192">
        <v>7.8</v>
      </c>
      <c r="H37" s="189">
        <v>44</v>
      </c>
      <c r="I37" s="189">
        <v>41</v>
      </c>
      <c r="J37" s="189">
        <v>25</v>
      </c>
      <c r="K37" s="135">
        <v>2</v>
      </c>
    </row>
    <row r="38" spans="1:14" ht="30" x14ac:dyDescent="0.25">
      <c r="A38" s="260"/>
      <c r="B38" s="284"/>
      <c r="C38" s="278"/>
      <c r="D38" s="159" t="s">
        <v>961</v>
      </c>
      <c r="E38" s="156"/>
      <c r="F38" s="191">
        <v>99.2</v>
      </c>
      <c r="G38" s="192">
        <v>7.8</v>
      </c>
      <c r="H38" s="189">
        <v>44</v>
      </c>
      <c r="I38" s="189">
        <v>41</v>
      </c>
      <c r="J38" s="189">
        <v>28</v>
      </c>
      <c r="K38" s="135">
        <v>2</v>
      </c>
    </row>
    <row r="41" spans="1:14" ht="30" x14ac:dyDescent="0.25">
      <c r="A41" s="258"/>
      <c r="B41" s="261" t="s">
        <v>960</v>
      </c>
      <c r="C41" s="278" t="s">
        <v>959</v>
      </c>
      <c r="D41" s="160" t="s">
        <v>864</v>
      </c>
      <c r="E41" s="156" t="s">
        <v>887</v>
      </c>
      <c r="F41" s="191">
        <v>66.5</v>
      </c>
      <c r="G41" s="190">
        <v>7.8</v>
      </c>
      <c r="H41" s="189">
        <v>44</v>
      </c>
      <c r="I41" s="189">
        <v>41</v>
      </c>
      <c r="J41" s="189">
        <v>23</v>
      </c>
      <c r="K41" s="135">
        <v>2</v>
      </c>
    </row>
    <row r="42" spans="1:14" ht="30" x14ac:dyDescent="0.25">
      <c r="A42" s="259"/>
      <c r="B42" s="262"/>
      <c r="C42" s="278"/>
      <c r="D42" s="159" t="s">
        <v>900</v>
      </c>
      <c r="E42" s="156" t="s">
        <v>887</v>
      </c>
      <c r="F42" s="191">
        <v>87.9</v>
      </c>
      <c r="G42" s="190">
        <v>7.8</v>
      </c>
      <c r="H42" s="189">
        <v>44</v>
      </c>
      <c r="I42" s="189">
        <v>41</v>
      </c>
      <c r="J42" s="189">
        <v>25</v>
      </c>
      <c r="K42" s="135">
        <v>2</v>
      </c>
    </row>
    <row r="43" spans="1:14" ht="30" x14ac:dyDescent="0.25">
      <c r="A43" s="260"/>
      <c r="B43" s="263"/>
      <c r="C43" s="278"/>
      <c r="D43" s="159" t="s">
        <v>899</v>
      </c>
      <c r="E43" s="156" t="s">
        <v>887</v>
      </c>
      <c r="F43" s="191">
        <v>97.3</v>
      </c>
      <c r="G43" s="190">
        <v>7.8</v>
      </c>
      <c r="H43" s="189">
        <v>44</v>
      </c>
      <c r="I43" s="189">
        <v>41</v>
      </c>
      <c r="J43" s="189">
        <v>28</v>
      </c>
      <c r="K43" s="135">
        <v>2</v>
      </c>
    </row>
    <row r="47" spans="1:14" x14ac:dyDescent="0.25">
      <c r="A47" s="224" t="s">
        <v>991</v>
      </c>
      <c r="B47" s="225"/>
      <c r="C47" s="226"/>
      <c r="D47" s="225"/>
      <c r="E47" s="225"/>
      <c r="F47" s="227"/>
      <c r="G47" s="225"/>
      <c r="H47" s="225"/>
      <c r="I47" s="225"/>
      <c r="J47" s="225"/>
      <c r="K47" s="225"/>
      <c r="L47" s="225"/>
      <c r="M47" s="225"/>
      <c r="N47" s="225"/>
    </row>
    <row r="48" spans="1:14" x14ac:dyDescent="0.25">
      <c r="A48" s="228" t="s">
        <v>1167</v>
      </c>
      <c r="B48" s="225"/>
      <c r="C48" s="226"/>
      <c r="D48" s="225"/>
      <c r="E48" s="225"/>
      <c r="F48" s="227"/>
      <c r="G48" s="225"/>
      <c r="H48" s="225"/>
      <c r="I48" s="225"/>
      <c r="J48" s="225"/>
      <c r="K48" s="225"/>
      <c r="L48" s="225"/>
      <c r="M48" s="225"/>
      <c r="N48" s="225"/>
    </row>
    <row r="49" spans="1:14" ht="45" x14ac:dyDescent="0.25">
      <c r="A49" s="229" t="s">
        <v>782</v>
      </c>
      <c r="B49" s="229" t="s">
        <v>784</v>
      </c>
      <c r="C49" s="230" t="s">
        <v>786</v>
      </c>
      <c r="D49" s="229" t="s">
        <v>787</v>
      </c>
      <c r="E49" s="229" t="s">
        <v>788</v>
      </c>
      <c r="F49" s="231" t="s">
        <v>913</v>
      </c>
      <c r="G49" s="232" t="s">
        <v>912</v>
      </c>
      <c r="H49" s="232" t="s">
        <v>797</v>
      </c>
      <c r="I49" s="232" t="s">
        <v>798</v>
      </c>
      <c r="J49" s="232" t="s">
        <v>799</v>
      </c>
      <c r="K49" s="233" t="s">
        <v>801</v>
      </c>
      <c r="L49" s="234" t="s">
        <v>1168</v>
      </c>
      <c r="M49" s="235"/>
      <c r="N49" s="235"/>
    </row>
    <row r="50" spans="1:14" ht="30" x14ac:dyDescent="0.25">
      <c r="A50" s="258"/>
      <c r="B50" s="261" t="s">
        <v>1133</v>
      </c>
      <c r="C50" s="279" t="s">
        <v>1169</v>
      </c>
      <c r="D50" s="160" t="s">
        <v>1170</v>
      </c>
      <c r="E50" s="156" t="s">
        <v>887</v>
      </c>
      <c r="F50" s="236">
        <v>68.599999999999994</v>
      </c>
      <c r="G50" s="237">
        <v>7.8</v>
      </c>
      <c r="H50" s="238">
        <v>44</v>
      </c>
      <c r="I50" s="238">
        <v>41</v>
      </c>
      <c r="J50" s="238">
        <v>23</v>
      </c>
      <c r="K50" s="135">
        <v>2</v>
      </c>
      <c r="L50" s="239">
        <v>66.5</v>
      </c>
      <c r="M50" s="240">
        <f>(F50-L50)/L50</f>
        <v>3.1600000000000003E-2</v>
      </c>
      <c r="N50" s="241">
        <f>F50-L50</f>
        <v>2.1</v>
      </c>
    </row>
    <row r="51" spans="1:14" ht="30" x14ac:dyDescent="0.25">
      <c r="A51" s="259"/>
      <c r="B51" s="262"/>
      <c r="C51" s="280"/>
      <c r="D51" s="159" t="s">
        <v>1171</v>
      </c>
      <c r="E51" s="156" t="s">
        <v>887</v>
      </c>
      <c r="F51" s="236">
        <v>90.6</v>
      </c>
      <c r="G51" s="237">
        <v>7.8</v>
      </c>
      <c r="H51" s="238">
        <v>44</v>
      </c>
      <c r="I51" s="238">
        <v>41</v>
      </c>
      <c r="J51" s="238">
        <v>25</v>
      </c>
      <c r="K51" s="135">
        <v>2</v>
      </c>
      <c r="L51" s="239">
        <v>87.9</v>
      </c>
      <c r="M51" s="240">
        <f t="shared" ref="M51:M52" si="1">(F51-L51)/L51</f>
        <v>3.0700000000000002E-2</v>
      </c>
      <c r="N51" s="241">
        <f t="shared" ref="N51:N52" si="2">F51-L51</f>
        <v>2.7</v>
      </c>
    </row>
    <row r="52" spans="1:14" ht="30" x14ac:dyDescent="0.25">
      <c r="A52" s="260"/>
      <c r="B52" s="263"/>
      <c r="C52" s="281"/>
      <c r="D52" s="159" t="s">
        <v>1172</v>
      </c>
      <c r="E52" s="156" t="s">
        <v>887</v>
      </c>
      <c r="F52" s="236">
        <v>100.5</v>
      </c>
      <c r="G52" s="237">
        <v>7.8</v>
      </c>
      <c r="H52" s="238">
        <v>44</v>
      </c>
      <c r="I52" s="238">
        <v>41</v>
      </c>
      <c r="J52" s="238">
        <v>28</v>
      </c>
      <c r="K52" s="135">
        <v>2</v>
      </c>
      <c r="L52" s="239">
        <v>97.3</v>
      </c>
      <c r="M52" s="240">
        <f t="shared" si="1"/>
        <v>3.2899999999999999E-2</v>
      </c>
      <c r="N52" s="241">
        <f t="shared" si="2"/>
        <v>3.2</v>
      </c>
    </row>
    <row r="53" spans="1:14" ht="30" x14ac:dyDescent="0.25">
      <c r="A53" s="258"/>
      <c r="B53" s="261" t="s">
        <v>1133</v>
      </c>
      <c r="C53" s="290" t="s">
        <v>1173</v>
      </c>
      <c r="D53" s="160" t="s">
        <v>864</v>
      </c>
      <c r="E53" s="156" t="s">
        <v>887</v>
      </c>
      <c r="F53" s="236">
        <v>71.599999999999994</v>
      </c>
      <c r="G53" s="237">
        <v>7.8</v>
      </c>
      <c r="H53" s="238">
        <v>44</v>
      </c>
      <c r="I53" s="238">
        <v>41</v>
      </c>
      <c r="J53" s="238">
        <v>23</v>
      </c>
      <c r="K53" s="135">
        <v>2</v>
      </c>
      <c r="L53" s="241">
        <f>F53-F50</f>
        <v>3</v>
      </c>
      <c r="M53" s="154"/>
      <c r="N53" s="154"/>
    </row>
    <row r="54" spans="1:14" ht="30" x14ac:dyDescent="0.25">
      <c r="A54" s="259"/>
      <c r="B54" s="262"/>
      <c r="C54" s="291"/>
      <c r="D54" s="159" t="s">
        <v>900</v>
      </c>
      <c r="E54" s="156" t="s">
        <v>887</v>
      </c>
      <c r="F54" s="236">
        <v>95.6</v>
      </c>
      <c r="G54" s="237">
        <v>7.8</v>
      </c>
      <c r="H54" s="238">
        <v>44</v>
      </c>
      <c r="I54" s="238">
        <v>41</v>
      </c>
      <c r="J54" s="238">
        <v>25</v>
      </c>
      <c r="K54" s="135">
        <v>2</v>
      </c>
      <c r="L54" s="241">
        <f t="shared" ref="L54:L55" si="3">F54-F51</f>
        <v>5</v>
      </c>
      <c r="M54" s="154"/>
      <c r="N54" s="154"/>
    </row>
    <row r="55" spans="1:14" ht="30" x14ac:dyDescent="0.25">
      <c r="A55" s="260"/>
      <c r="B55" s="263"/>
      <c r="C55" s="292"/>
      <c r="D55" s="159" t="s">
        <v>899</v>
      </c>
      <c r="E55" s="156" t="s">
        <v>887</v>
      </c>
      <c r="F55" s="236">
        <v>105.9</v>
      </c>
      <c r="G55" s="237">
        <v>7.8</v>
      </c>
      <c r="H55" s="238">
        <v>44</v>
      </c>
      <c r="I55" s="238">
        <v>41</v>
      </c>
      <c r="J55" s="238">
        <v>28</v>
      </c>
      <c r="K55" s="135">
        <v>2</v>
      </c>
      <c r="L55" s="241">
        <f t="shared" si="3"/>
        <v>5.4</v>
      </c>
      <c r="M55" s="154"/>
      <c r="N55" s="154"/>
    </row>
  </sheetData>
  <protectedRanges>
    <protectedRange sqref="A5:A6 D21" name="Range1_2_1"/>
    <protectedRange sqref="A4" name="Range1_14"/>
    <protectedRange sqref="B4:B6" name="Range1_3"/>
    <protectedRange sqref="E4:E6" name="Range1_12_1"/>
    <protectedRange sqref="D7:D9 F7:F12" name="Range1_7"/>
    <protectedRange sqref="D11:D12" name="Range1_11"/>
    <protectedRange sqref="D10:E10 E11:E12" name="Range1_14_3"/>
    <protectedRange sqref="F4:F6" name="Range1_15"/>
    <protectedRange sqref="C36:C38" name="Range1_2_3"/>
    <protectedRange sqref="D36:D38" name="Range1_5_4_2"/>
    <protectedRange sqref="J38 K36:K38" name="Range1_1_2"/>
    <protectedRange sqref="H36:J37 H38:I38 G36:G38" name="Range1_2_4"/>
    <protectedRange sqref="J43 K41:K43" name="Range1_1_3"/>
    <protectedRange sqref="H41:J42 H43:I43 C41:C43 G41:G43" name="Range1_2_5"/>
    <protectedRange sqref="D41:D43" name="Range1_5_4_3"/>
    <protectedRange sqref="F41:F43" name="Range1_1_4_1_3"/>
    <protectedRange sqref="J52 J55 K50:K55" name="Range1_1"/>
    <protectedRange sqref="H50:J51 H52:I52 H53:J54 H55:I55 C50:C55 G50:G55" name="Range1_2"/>
    <protectedRange sqref="D50:D55" name="Range1_5_4"/>
    <protectedRange sqref="F50:F55" name="Range1_1_4_1"/>
    <protectedRange sqref="L50:L52" name="Range1_1_4_1_3_1"/>
  </protectedRanges>
  <mergeCells count="36">
    <mergeCell ref="A36:A38"/>
    <mergeCell ref="B36:B38"/>
    <mergeCell ref="C36:C38"/>
    <mergeCell ref="A41:A43"/>
    <mergeCell ref="B41:B43"/>
    <mergeCell ref="C41:C43"/>
    <mergeCell ref="A27:A29"/>
    <mergeCell ref="B27:B29"/>
    <mergeCell ref="C27:C29"/>
    <mergeCell ref="B10:B12"/>
    <mergeCell ref="C10:C12"/>
    <mergeCell ref="A22:A24"/>
    <mergeCell ref="B22:B24"/>
    <mergeCell ref="C22:C24"/>
    <mergeCell ref="A16:A18"/>
    <mergeCell ref="B16:B18"/>
    <mergeCell ref="A19:A21"/>
    <mergeCell ref="B19:B21"/>
    <mergeCell ref="C19:C21"/>
    <mergeCell ref="C16:C18"/>
    <mergeCell ref="A4:A6"/>
    <mergeCell ref="B4:B6"/>
    <mergeCell ref="C4:C6"/>
    <mergeCell ref="A13:A15"/>
    <mergeCell ref="B13:B15"/>
    <mergeCell ref="C13:C15"/>
    <mergeCell ref="A10:A12"/>
    <mergeCell ref="A7:A9"/>
    <mergeCell ref="B7:B9"/>
    <mergeCell ref="C7:C9"/>
    <mergeCell ref="A50:A52"/>
    <mergeCell ref="B50:B52"/>
    <mergeCell ref="C50:C52"/>
    <mergeCell ref="A53:A55"/>
    <mergeCell ref="B53:B55"/>
    <mergeCell ref="C53:C55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296"/>
  <sheetViews>
    <sheetView topLeftCell="C1" workbookViewId="0">
      <selection activeCell="F4" sqref="F4"/>
    </sheetView>
  </sheetViews>
  <sheetFormatPr defaultRowHeight="15" x14ac:dyDescent="0.2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5" t="s">
        <v>211</v>
      </c>
      <c r="B1" s="46" t="s">
        <v>212</v>
      </c>
      <c r="C1" s="47" t="s">
        <v>42</v>
      </c>
      <c r="D1" s="72" t="s">
        <v>4</v>
      </c>
      <c r="E1" s="39" t="s">
        <v>21</v>
      </c>
      <c r="F1" s="39" t="s">
        <v>73</v>
      </c>
      <c r="G1" s="39" t="s">
        <v>850</v>
      </c>
      <c r="H1" s="39" t="s">
        <v>53</v>
      </c>
      <c r="I1" s="39" t="s">
        <v>738</v>
      </c>
      <c r="J1" s="39" t="s">
        <v>726</v>
      </c>
      <c r="K1" s="39" t="s">
        <v>54</v>
      </c>
    </row>
    <row r="2" spans="1:11" x14ac:dyDescent="0.25">
      <c r="A2" s="41" t="s">
        <v>213</v>
      </c>
      <c r="B2" s="41" t="s">
        <v>82</v>
      </c>
      <c r="C2" s="41" t="s">
        <v>82</v>
      </c>
      <c r="F2" t="s">
        <v>857</v>
      </c>
      <c r="G2" t="s">
        <v>158</v>
      </c>
      <c r="I2" s="4"/>
      <c r="K2" s="4" t="s">
        <v>677</v>
      </c>
    </row>
    <row r="3" spans="1:11" x14ac:dyDescent="0.25">
      <c r="A3" s="41" t="s">
        <v>214</v>
      </c>
      <c r="B3" s="41" t="s">
        <v>83</v>
      </c>
      <c r="C3" s="41" t="s">
        <v>184</v>
      </c>
      <c r="D3" t="s">
        <v>317</v>
      </c>
      <c r="E3" t="s">
        <v>313</v>
      </c>
      <c r="F3" t="s">
        <v>651</v>
      </c>
      <c r="G3" t="s">
        <v>159</v>
      </c>
      <c r="H3" t="s">
        <v>568</v>
      </c>
      <c r="I3" s="4" t="s">
        <v>739</v>
      </c>
      <c r="J3" s="73" t="s">
        <v>737</v>
      </c>
      <c r="K3" t="s">
        <v>641</v>
      </c>
    </row>
    <row r="4" spans="1:11" x14ac:dyDescent="0.25">
      <c r="A4" s="41" t="s">
        <v>205</v>
      </c>
      <c r="B4" s="41" t="s">
        <v>84</v>
      </c>
      <c r="C4" s="41" t="s">
        <v>215</v>
      </c>
      <c r="D4" t="s">
        <v>314</v>
      </c>
      <c r="E4" t="s">
        <v>312</v>
      </c>
      <c r="F4" t="s">
        <v>652</v>
      </c>
      <c r="G4" t="s">
        <v>160</v>
      </c>
      <c r="H4" t="s">
        <v>569</v>
      </c>
      <c r="I4" s="4" t="s">
        <v>740</v>
      </c>
      <c r="J4" s="73" t="s">
        <v>729</v>
      </c>
      <c r="K4" t="s">
        <v>644</v>
      </c>
    </row>
    <row r="5" spans="1:11" x14ac:dyDescent="0.25">
      <c r="A5" s="41" t="s">
        <v>216</v>
      </c>
      <c r="B5" s="41" t="s">
        <v>85</v>
      </c>
      <c r="C5" s="41" t="s">
        <v>215</v>
      </c>
      <c r="D5" s="4" t="s">
        <v>318</v>
      </c>
      <c r="E5" t="s">
        <v>720</v>
      </c>
      <c r="F5" t="s">
        <v>653</v>
      </c>
      <c r="G5" t="s">
        <v>167</v>
      </c>
      <c r="H5" t="s">
        <v>570</v>
      </c>
      <c r="I5" s="4" t="s">
        <v>741</v>
      </c>
      <c r="J5" s="73" t="s">
        <v>736</v>
      </c>
      <c r="K5" t="s">
        <v>622</v>
      </c>
    </row>
    <row r="6" spans="1:11" x14ac:dyDescent="0.25">
      <c r="A6" s="41" t="s">
        <v>86</v>
      </c>
      <c r="B6" s="41" t="s">
        <v>86</v>
      </c>
      <c r="C6" s="41" t="s">
        <v>215</v>
      </c>
      <c r="D6" s="4" t="s">
        <v>319</v>
      </c>
      <c r="E6" t="s">
        <v>849</v>
      </c>
      <c r="F6" s="4" t="s">
        <v>654</v>
      </c>
      <c r="G6" s="4" t="s">
        <v>173</v>
      </c>
      <c r="H6" t="s">
        <v>571</v>
      </c>
      <c r="I6" t="s">
        <v>742</v>
      </c>
      <c r="J6" s="73" t="s">
        <v>732</v>
      </c>
      <c r="K6" t="s">
        <v>639</v>
      </c>
    </row>
    <row r="7" spans="1:11" x14ac:dyDescent="0.25">
      <c r="A7" s="41" t="s">
        <v>217</v>
      </c>
      <c r="B7" s="41" t="s">
        <v>87</v>
      </c>
      <c r="C7" s="41" t="s">
        <v>185</v>
      </c>
      <c r="D7" t="s">
        <v>320</v>
      </c>
      <c r="E7" t="s">
        <v>311</v>
      </c>
      <c r="F7" t="s">
        <v>655</v>
      </c>
      <c r="G7" t="s">
        <v>164</v>
      </c>
      <c r="H7" t="s">
        <v>572</v>
      </c>
      <c r="I7" t="s">
        <v>743</v>
      </c>
      <c r="J7" s="73" t="s">
        <v>749</v>
      </c>
      <c r="K7" t="s">
        <v>594</v>
      </c>
    </row>
    <row r="8" spans="1:11" x14ac:dyDescent="0.25">
      <c r="A8" s="41" t="s">
        <v>218</v>
      </c>
      <c r="B8" s="41" t="s">
        <v>88</v>
      </c>
      <c r="C8" s="41" t="s">
        <v>186</v>
      </c>
      <c r="D8" t="s">
        <v>497</v>
      </c>
      <c r="E8" t="s">
        <v>310</v>
      </c>
      <c r="F8" s="4" t="s">
        <v>656</v>
      </c>
      <c r="G8" s="4" t="s">
        <v>176</v>
      </c>
      <c r="H8" t="s">
        <v>573</v>
      </c>
      <c r="I8" t="s">
        <v>744</v>
      </c>
      <c r="J8" s="73" t="s">
        <v>731</v>
      </c>
      <c r="K8" t="s">
        <v>607</v>
      </c>
    </row>
    <row r="9" spans="1:11" x14ac:dyDescent="0.25">
      <c r="A9" s="41" t="s">
        <v>219</v>
      </c>
      <c r="B9" s="41" t="s">
        <v>89</v>
      </c>
      <c r="C9" s="41" t="s">
        <v>186</v>
      </c>
      <c r="D9" t="s">
        <v>321</v>
      </c>
      <c r="E9" t="s">
        <v>309</v>
      </c>
      <c r="F9" s="4" t="s">
        <v>657</v>
      </c>
      <c r="G9" s="4" t="s">
        <v>175</v>
      </c>
      <c r="H9" t="s">
        <v>574</v>
      </c>
      <c r="I9" t="s">
        <v>745</v>
      </c>
      <c r="J9" s="73" t="s">
        <v>734</v>
      </c>
      <c r="K9" t="s">
        <v>601</v>
      </c>
    </row>
    <row r="10" spans="1:11" x14ac:dyDescent="0.25">
      <c r="A10" s="41" t="s">
        <v>220</v>
      </c>
      <c r="B10" s="41" t="s">
        <v>90</v>
      </c>
      <c r="C10" s="41" t="s">
        <v>187</v>
      </c>
      <c r="D10" t="s">
        <v>498</v>
      </c>
      <c r="E10" t="s">
        <v>308</v>
      </c>
      <c r="F10" t="s">
        <v>658</v>
      </c>
      <c r="G10" t="s">
        <v>166</v>
      </c>
      <c r="H10" t="s">
        <v>575</v>
      </c>
      <c r="I10" t="s">
        <v>746</v>
      </c>
      <c r="J10" s="73" t="s">
        <v>750</v>
      </c>
      <c r="K10" t="s">
        <v>623</v>
      </c>
    </row>
    <row r="11" spans="1:11" x14ac:dyDescent="0.25">
      <c r="A11" s="41" t="s">
        <v>221</v>
      </c>
      <c r="B11" s="41" t="s">
        <v>91</v>
      </c>
      <c r="C11" s="41" t="s">
        <v>187</v>
      </c>
      <c r="D11" t="s">
        <v>322</v>
      </c>
      <c r="E11" t="s">
        <v>307</v>
      </c>
      <c r="F11" t="s">
        <v>659</v>
      </c>
      <c r="G11" t="s">
        <v>157</v>
      </c>
      <c r="H11" t="s">
        <v>576</v>
      </c>
      <c r="I11" t="s">
        <v>747</v>
      </c>
      <c r="J11" s="73" t="s">
        <v>733</v>
      </c>
      <c r="K11" t="s">
        <v>619</v>
      </c>
    </row>
    <row r="12" spans="1:11" x14ac:dyDescent="0.25">
      <c r="A12" s="41" t="s">
        <v>222</v>
      </c>
      <c r="B12" s="41" t="s">
        <v>92</v>
      </c>
      <c r="C12" s="41" t="s">
        <v>92</v>
      </c>
      <c r="D12" t="s">
        <v>323</v>
      </c>
      <c r="E12" t="s">
        <v>306</v>
      </c>
      <c r="F12" t="s">
        <v>660</v>
      </c>
      <c r="G12" t="s">
        <v>170</v>
      </c>
      <c r="H12" t="s">
        <v>577</v>
      </c>
      <c r="I12" t="s">
        <v>748</v>
      </c>
      <c r="J12" s="73" t="s">
        <v>727</v>
      </c>
      <c r="K12" t="s">
        <v>630</v>
      </c>
    </row>
    <row r="13" spans="1:11" x14ac:dyDescent="0.25">
      <c r="A13" s="41" t="s">
        <v>223</v>
      </c>
      <c r="B13" s="41" t="s">
        <v>93</v>
      </c>
      <c r="C13" s="41" t="s">
        <v>92</v>
      </c>
      <c r="D13" t="s">
        <v>499</v>
      </c>
      <c r="E13" t="s">
        <v>762</v>
      </c>
      <c r="F13" t="s">
        <v>661</v>
      </c>
      <c r="G13" t="s">
        <v>171</v>
      </c>
      <c r="H13" t="s">
        <v>578</v>
      </c>
      <c r="J13" s="73" t="s">
        <v>730</v>
      </c>
      <c r="K13" t="s">
        <v>621</v>
      </c>
    </row>
    <row r="14" spans="1:11" x14ac:dyDescent="0.25">
      <c r="A14" s="41" t="s">
        <v>224</v>
      </c>
      <c r="B14" s="41" t="s">
        <v>94</v>
      </c>
      <c r="C14" s="41" t="s">
        <v>94</v>
      </c>
      <c r="D14" t="s">
        <v>315</v>
      </c>
      <c r="E14" t="s">
        <v>763</v>
      </c>
      <c r="F14" t="s">
        <v>662</v>
      </c>
      <c r="G14" t="s">
        <v>161</v>
      </c>
      <c r="H14" t="s">
        <v>579</v>
      </c>
      <c r="J14" s="73" t="s">
        <v>61</v>
      </c>
      <c r="K14" t="s">
        <v>589</v>
      </c>
    </row>
    <row r="15" spans="1:11" x14ac:dyDescent="0.25">
      <c r="A15" s="41" t="s">
        <v>225</v>
      </c>
      <c r="B15" s="41" t="s">
        <v>95</v>
      </c>
      <c r="C15" s="41" t="s">
        <v>95</v>
      </c>
      <c r="D15" t="s">
        <v>500</v>
      </c>
      <c r="E15" t="s">
        <v>764</v>
      </c>
      <c r="F15" t="s">
        <v>663</v>
      </c>
      <c r="G15" t="s">
        <v>162</v>
      </c>
      <c r="H15" t="s">
        <v>580</v>
      </c>
      <c r="J15" t="s">
        <v>728</v>
      </c>
      <c r="K15" t="s">
        <v>626</v>
      </c>
    </row>
    <row r="16" spans="1:11" x14ac:dyDescent="0.25">
      <c r="A16" s="41" t="s">
        <v>226</v>
      </c>
      <c r="B16" s="41" t="s">
        <v>96</v>
      </c>
      <c r="C16" s="41" t="s">
        <v>188</v>
      </c>
      <c r="D16" t="s">
        <v>501</v>
      </c>
      <c r="E16" t="s">
        <v>305</v>
      </c>
      <c r="F16" t="s">
        <v>664</v>
      </c>
      <c r="G16" t="s">
        <v>163</v>
      </c>
      <c r="H16" t="s">
        <v>581</v>
      </c>
      <c r="J16" t="s">
        <v>735</v>
      </c>
      <c r="K16" t="s">
        <v>599</v>
      </c>
    </row>
    <row r="17" spans="1:11" x14ac:dyDescent="0.25">
      <c r="A17" s="41" t="s">
        <v>227</v>
      </c>
      <c r="B17" s="41" t="s">
        <v>97</v>
      </c>
      <c r="C17" s="41" t="s">
        <v>189</v>
      </c>
      <c r="D17" t="s">
        <v>324</v>
      </c>
      <c r="E17" t="s">
        <v>717</v>
      </c>
      <c r="F17" t="s">
        <v>665</v>
      </c>
      <c r="G17" t="s">
        <v>168</v>
      </c>
      <c r="H17" t="s">
        <v>582</v>
      </c>
      <c r="K17" t="s">
        <v>638</v>
      </c>
    </row>
    <row r="18" spans="1:11" x14ac:dyDescent="0.25">
      <c r="A18" s="41" t="s">
        <v>228</v>
      </c>
      <c r="B18" s="41" t="s">
        <v>98</v>
      </c>
      <c r="C18" s="41" t="s">
        <v>190</v>
      </c>
      <c r="D18" t="s">
        <v>678</v>
      </c>
      <c r="E18" t="s">
        <v>304</v>
      </c>
      <c r="F18" t="s">
        <v>666</v>
      </c>
      <c r="G18" t="s">
        <v>169</v>
      </c>
      <c r="H18" t="s">
        <v>583</v>
      </c>
      <c r="K18" t="s">
        <v>593</v>
      </c>
    </row>
    <row r="19" spans="1:11" x14ac:dyDescent="0.25">
      <c r="A19" s="41">
        <v>282</v>
      </c>
      <c r="B19" s="41" t="s">
        <v>99</v>
      </c>
      <c r="C19" s="41" t="s">
        <v>190</v>
      </c>
      <c r="D19" t="s">
        <v>325</v>
      </c>
      <c r="E19" t="s">
        <v>765</v>
      </c>
      <c r="F19" t="s">
        <v>667</v>
      </c>
      <c r="G19" t="s">
        <v>165</v>
      </c>
      <c r="K19" t="s">
        <v>591</v>
      </c>
    </row>
    <row r="20" spans="1:11" x14ac:dyDescent="0.25">
      <c r="A20" s="41" t="s">
        <v>229</v>
      </c>
      <c r="B20" s="41" t="s">
        <v>100</v>
      </c>
      <c r="C20" s="41" t="s">
        <v>190</v>
      </c>
      <c r="D20" t="s">
        <v>502</v>
      </c>
      <c r="E20" t="s">
        <v>716</v>
      </c>
      <c r="F20" s="4" t="s">
        <v>668</v>
      </c>
      <c r="G20" s="4" t="s">
        <v>172</v>
      </c>
      <c r="K20" t="s">
        <v>609</v>
      </c>
    </row>
    <row r="21" spans="1:11" x14ac:dyDescent="0.25">
      <c r="A21" s="41" t="s">
        <v>230</v>
      </c>
      <c r="B21" s="41" t="s">
        <v>101</v>
      </c>
      <c r="C21" s="41" t="s">
        <v>190</v>
      </c>
      <c r="D21" t="s">
        <v>326</v>
      </c>
      <c r="E21" t="s">
        <v>766</v>
      </c>
      <c r="F21" s="4" t="s">
        <v>669</v>
      </c>
      <c r="G21" s="4" t="s">
        <v>174</v>
      </c>
      <c r="K21" t="s">
        <v>625</v>
      </c>
    </row>
    <row r="22" spans="1:11" x14ac:dyDescent="0.25">
      <c r="A22" s="41" t="s">
        <v>231</v>
      </c>
      <c r="B22" s="41" t="s">
        <v>102</v>
      </c>
      <c r="C22" s="41" t="s">
        <v>232</v>
      </c>
      <c r="D22" t="s">
        <v>327</v>
      </c>
      <c r="E22" t="s">
        <v>767</v>
      </c>
      <c r="K22" t="s">
        <v>595</v>
      </c>
    </row>
    <row r="23" spans="1:11" x14ac:dyDescent="0.25">
      <c r="A23" s="41" t="s">
        <v>233</v>
      </c>
      <c r="B23" s="41" t="s">
        <v>103</v>
      </c>
      <c r="C23" s="41" t="s">
        <v>191</v>
      </c>
      <c r="D23" t="s">
        <v>328</v>
      </c>
      <c r="E23" t="s">
        <v>768</v>
      </c>
      <c r="K23" t="s">
        <v>649</v>
      </c>
    </row>
    <row r="24" spans="1:11" x14ac:dyDescent="0.25">
      <c r="A24" s="41" t="s">
        <v>234</v>
      </c>
      <c r="B24" s="41" t="s">
        <v>104</v>
      </c>
      <c r="C24" s="41" t="s">
        <v>192</v>
      </c>
      <c r="D24" t="s">
        <v>329</v>
      </c>
      <c r="E24" t="s">
        <v>718</v>
      </c>
      <c r="K24" t="s">
        <v>618</v>
      </c>
    </row>
    <row r="25" spans="1:11" x14ac:dyDescent="0.25">
      <c r="A25" s="41" t="s">
        <v>235</v>
      </c>
      <c r="B25" s="41" t="s">
        <v>105</v>
      </c>
      <c r="C25" s="41" t="s">
        <v>193</v>
      </c>
      <c r="D25" s="4" t="s">
        <v>503</v>
      </c>
      <c r="E25" t="s">
        <v>719</v>
      </c>
      <c r="K25" t="s">
        <v>596</v>
      </c>
    </row>
    <row r="26" spans="1:11" x14ac:dyDescent="0.25">
      <c r="A26" s="41" t="s">
        <v>236</v>
      </c>
      <c r="B26" s="41" t="s">
        <v>106</v>
      </c>
      <c r="C26" s="41" t="s">
        <v>194</v>
      </c>
      <c r="D26" t="s">
        <v>330</v>
      </c>
      <c r="E26" t="s">
        <v>303</v>
      </c>
      <c r="K26" t="s">
        <v>613</v>
      </c>
    </row>
    <row r="27" spans="1:11" x14ac:dyDescent="0.25">
      <c r="A27" s="41" t="s">
        <v>237</v>
      </c>
      <c r="B27" s="41" t="s">
        <v>107</v>
      </c>
      <c r="C27" s="41" t="s">
        <v>194</v>
      </c>
      <c r="D27" t="s">
        <v>679</v>
      </c>
      <c r="K27" t="s">
        <v>604</v>
      </c>
    </row>
    <row r="28" spans="1:11" x14ac:dyDescent="0.25">
      <c r="A28" s="41" t="s">
        <v>238</v>
      </c>
      <c r="B28" s="41" t="s">
        <v>108</v>
      </c>
      <c r="C28" s="41" t="s">
        <v>195</v>
      </c>
      <c r="D28" t="s">
        <v>331</v>
      </c>
      <c r="K28" t="s">
        <v>645</v>
      </c>
    </row>
    <row r="29" spans="1:11" x14ac:dyDescent="0.25">
      <c r="A29" s="41" t="s">
        <v>239</v>
      </c>
      <c r="B29" s="41" t="s">
        <v>109</v>
      </c>
      <c r="C29" s="41" t="s">
        <v>196</v>
      </c>
      <c r="D29" t="s">
        <v>680</v>
      </c>
      <c r="K29" t="s">
        <v>629</v>
      </c>
    </row>
    <row r="30" spans="1:11" x14ac:dyDescent="0.25">
      <c r="A30" s="41" t="s">
        <v>240</v>
      </c>
      <c r="B30" s="41" t="s">
        <v>110</v>
      </c>
      <c r="C30" s="41" t="s">
        <v>197</v>
      </c>
      <c r="D30" t="s">
        <v>332</v>
      </c>
      <c r="K30" t="s">
        <v>611</v>
      </c>
    </row>
    <row r="31" spans="1:11" x14ac:dyDescent="0.25">
      <c r="A31" s="41" t="s">
        <v>241</v>
      </c>
      <c r="B31" s="41" t="s">
        <v>111</v>
      </c>
      <c r="C31" s="41" t="s">
        <v>111</v>
      </c>
      <c r="D31" t="s">
        <v>681</v>
      </c>
      <c r="K31" t="s">
        <v>602</v>
      </c>
    </row>
    <row r="32" spans="1:11" x14ac:dyDescent="0.25">
      <c r="A32" s="41" t="s">
        <v>242</v>
      </c>
      <c r="B32" s="41" t="s">
        <v>112</v>
      </c>
      <c r="C32" s="41" t="s">
        <v>112</v>
      </c>
      <c r="D32" t="s">
        <v>316</v>
      </c>
      <c r="K32" t="s">
        <v>646</v>
      </c>
    </row>
    <row r="33" spans="1:11" x14ac:dyDescent="0.25">
      <c r="A33" s="41" t="s">
        <v>243</v>
      </c>
      <c r="B33" s="41" t="s">
        <v>113</v>
      </c>
      <c r="C33" s="41" t="s">
        <v>113</v>
      </c>
      <c r="D33" t="s">
        <v>333</v>
      </c>
      <c r="K33" t="s">
        <v>598</v>
      </c>
    </row>
    <row r="34" spans="1:11" x14ac:dyDescent="0.25">
      <c r="A34" s="41" t="s">
        <v>244</v>
      </c>
      <c r="B34" s="41" t="s">
        <v>114</v>
      </c>
      <c r="C34" s="41" t="s">
        <v>113</v>
      </c>
      <c r="D34" s="4" t="s">
        <v>682</v>
      </c>
      <c r="K34" t="s">
        <v>615</v>
      </c>
    </row>
    <row r="35" spans="1:11" x14ac:dyDescent="0.25">
      <c r="A35" s="41" t="s">
        <v>245</v>
      </c>
      <c r="B35" s="41" t="s">
        <v>115</v>
      </c>
      <c r="C35" s="41" t="s">
        <v>113</v>
      </c>
      <c r="D35" t="s">
        <v>334</v>
      </c>
      <c r="K35" t="s">
        <v>650</v>
      </c>
    </row>
    <row r="36" spans="1:11" x14ac:dyDescent="0.25">
      <c r="A36" s="41" t="s">
        <v>246</v>
      </c>
      <c r="B36" s="41" t="s">
        <v>116</v>
      </c>
      <c r="C36" s="41" t="s">
        <v>116</v>
      </c>
      <c r="D36" t="s">
        <v>504</v>
      </c>
      <c r="K36" t="s">
        <v>617</v>
      </c>
    </row>
    <row r="37" spans="1:11" x14ac:dyDescent="0.25">
      <c r="A37" s="41" t="s">
        <v>247</v>
      </c>
      <c r="B37" s="41" t="s">
        <v>117</v>
      </c>
      <c r="C37" s="41" t="s">
        <v>206</v>
      </c>
      <c r="D37" t="s">
        <v>335</v>
      </c>
      <c r="K37" t="s">
        <v>628</v>
      </c>
    </row>
    <row r="38" spans="1:11" x14ac:dyDescent="0.25">
      <c r="A38" s="41" t="s">
        <v>248</v>
      </c>
      <c r="B38" s="41" t="s">
        <v>118</v>
      </c>
      <c r="C38" s="41" t="s">
        <v>198</v>
      </c>
      <c r="D38" t="s">
        <v>336</v>
      </c>
      <c r="K38" t="s">
        <v>648</v>
      </c>
    </row>
    <row r="39" spans="1:11" x14ac:dyDescent="0.25">
      <c r="A39" s="41" t="s">
        <v>249</v>
      </c>
      <c r="B39" s="41" t="s">
        <v>119</v>
      </c>
      <c r="C39" s="41" t="s">
        <v>199</v>
      </c>
      <c r="D39" t="s">
        <v>337</v>
      </c>
      <c r="K39" t="s">
        <v>642</v>
      </c>
    </row>
    <row r="40" spans="1:11" x14ac:dyDescent="0.25">
      <c r="A40" s="41" t="s">
        <v>250</v>
      </c>
      <c r="B40" s="41" t="s">
        <v>120</v>
      </c>
      <c r="C40" s="41" t="s">
        <v>199</v>
      </c>
      <c r="D40" t="s">
        <v>683</v>
      </c>
      <c r="K40" t="s">
        <v>588</v>
      </c>
    </row>
    <row r="41" spans="1:11" x14ac:dyDescent="0.25">
      <c r="A41" s="41" t="s">
        <v>251</v>
      </c>
      <c r="B41" s="41" t="s">
        <v>121</v>
      </c>
      <c r="C41" s="41" t="s">
        <v>199</v>
      </c>
      <c r="D41" t="s">
        <v>505</v>
      </c>
      <c r="K41" t="s">
        <v>585</v>
      </c>
    </row>
    <row r="42" spans="1:11" x14ac:dyDescent="0.25">
      <c r="A42" s="41" t="s">
        <v>252</v>
      </c>
      <c r="B42" s="41" t="s">
        <v>122</v>
      </c>
      <c r="C42" s="41" t="s">
        <v>199</v>
      </c>
      <c r="D42" t="s">
        <v>338</v>
      </c>
      <c r="K42" t="s">
        <v>632</v>
      </c>
    </row>
    <row r="43" spans="1:11" x14ac:dyDescent="0.25">
      <c r="A43" s="41" t="s">
        <v>253</v>
      </c>
      <c r="B43" s="41" t="s">
        <v>123</v>
      </c>
      <c r="C43" s="41" t="s">
        <v>199</v>
      </c>
      <c r="D43" t="s">
        <v>339</v>
      </c>
      <c r="K43" t="s">
        <v>635</v>
      </c>
    </row>
    <row r="44" spans="1:11" x14ac:dyDescent="0.25">
      <c r="A44" s="41" t="s">
        <v>254</v>
      </c>
      <c r="B44" s="41" t="s">
        <v>124</v>
      </c>
      <c r="C44" s="41" t="s">
        <v>199</v>
      </c>
      <c r="D44" t="s">
        <v>684</v>
      </c>
      <c r="K44" t="s">
        <v>597</v>
      </c>
    </row>
    <row r="45" spans="1:11" x14ac:dyDescent="0.25">
      <c r="A45" s="41" t="s">
        <v>255</v>
      </c>
      <c r="B45" s="41" t="s">
        <v>125</v>
      </c>
      <c r="C45" s="41" t="s">
        <v>200</v>
      </c>
      <c r="D45" t="s">
        <v>340</v>
      </c>
      <c r="K45" t="s">
        <v>647</v>
      </c>
    </row>
    <row r="46" spans="1:11" x14ac:dyDescent="0.25">
      <c r="A46" s="41" t="s">
        <v>256</v>
      </c>
      <c r="B46" s="41" t="s">
        <v>126</v>
      </c>
      <c r="C46" s="41" t="s">
        <v>126</v>
      </c>
      <c r="D46" t="s">
        <v>506</v>
      </c>
      <c r="K46" t="s">
        <v>634</v>
      </c>
    </row>
    <row r="47" spans="1:11" x14ac:dyDescent="0.25">
      <c r="A47" s="41" t="s">
        <v>257</v>
      </c>
      <c r="B47" s="41" t="s">
        <v>127</v>
      </c>
      <c r="C47" t="s">
        <v>201</v>
      </c>
      <c r="D47" t="s">
        <v>341</v>
      </c>
      <c r="K47" t="s">
        <v>624</v>
      </c>
    </row>
    <row r="48" spans="1:11" x14ac:dyDescent="0.25">
      <c r="A48" s="41" t="s">
        <v>258</v>
      </c>
      <c r="B48" s="41" t="s">
        <v>128</v>
      </c>
      <c r="C48" s="41" t="s">
        <v>202</v>
      </c>
      <c r="D48" t="s">
        <v>342</v>
      </c>
      <c r="K48" t="s">
        <v>637</v>
      </c>
    </row>
    <row r="49" spans="1:11" x14ac:dyDescent="0.25">
      <c r="A49" s="41" t="s">
        <v>259</v>
      </c>
      <c r="B49" s="41" t="s">
        <v>129</v>
      </c>
      <c r="C49" s="41" t="s">
        <v>203</v>
      </c>
      <c r="D49" t="s">
        <v>343</v>
      </c>
      <c r="K49" t="s">
        <v>586</v>
      </c>
    </row>
    <row r="50" spans="1:11" x14ac:dyDescent="0.25">
      <c r="A50" s="41" t="s">
        <v>260</v>
      </c>
      <c r="B50" s="41" t="s">
        <v>130</v>
      </c>
      <c r="C50" s="41" t="s">
        <v>760</v>
      </c>
      <c r="D50" t="s">
        <v>685</v>
      </c>
      <c r="K50" t="s">
        <v>592</v>
      </c>
    </row>
    <row r="51" spans="1:11" x14ac:dyDescent="0.25">
      <c r="A51" s="41" t="s">
        <v>261</v>
      </c>
      <c r="B51" s="41" t="s">
        <v>131</v>
      </c>
      <c r="C51" s="41" t="s">
        <v>761</v>
      </c>
      <c r="D51" t="s">
        <v>344</v>
      </c>
      <c r="K51" t="s">
        <v>603</v>
      </c>
    </row>
    <row r="52" spans="1:11" x14ac:dyDescent="0.25">
      <c r="A52" s="41" t="s">
        <v>262</v>
      </c>
      <c r="B52" s="41" t="s">
        <v>132</v>
      </c>
      <c r="C52" s="41" t="s">
        <v>210</v>
      </c>
      <c r="D52" t="s">
        <v>507</v>
      </c>
      <c r="K52" t="s">
        <v>608</v>
      </c>
    </row>
    <row r="53" spans="1:11" x14ac:dyDescent="0.25">
      <c r="A53" s="41" t="s">
        <v>263</v>
      </c>
      <c r="B53" s="41" t="s">
        <v>133</v>
      </c>
      <c r="C53" s="41" t="s">
        <v>210</v>
      </c>
      <c r="D53" t="s">
        <v>345</v>
      </c>
      <c r="K53" t="s">
        <v>600</v>
      </c>
    </row>
    <row r="54" spans="1:11" x14ac:dyDescent="0.25">
      <c r="A54" s="41" t="s">
        <v>264</v>
      </c>
      <c r="B54" s="41" t="s">
        <v>134</v>
      </c>
      <c r="C54" s="41" t="s">
        <v>207</v>
      </c>
      <c r="D54" t="s">
        <v>508</v>
      </c>
      <c r="K54" t="s">
        <v>614</v>
      </c>
    </row>
    <row r="55" spans="1:11" x14ac:dyDescent="0.25">
      <c r="A55" s="41" t="s">
        <v>265</v>
      </c>
      <c r="B55" s="41" t="s">
        <v>135</v>
      </c>
      <c r="C55" s="41" t="s">
        <v>266</v>
      </c>
      <c r="D55" t="s">
        <v>686</v>
      </c>
      <c r="K55" t="s">
        <v>631</v>
      </c>
    </row>
    <row r="56" spans="1:11" x14ac:dyDescent="0.25">
      <c r="A56" s="41" t="s">
        <v>267</v>
      </c>
      <c r="B56" s="41" t="s">
        <v>268</v>
      </c>
      <c r="C56" s="41" t="s">
        <v>268</v>
      </c>
      <c r="D56" s="4" t="s">
        <v>509</v>
      </c>
      <c r="K56" t="s">
        <v>612</v>
      </c>
    </row>
    <row r="57" spans="1:11" x14ac:dyDescent="0.25">
      <c r="A57" s="41" t="s">
        <v>269</v>
      </c>
      <c r="B57" s="41" t="s">
        <v>136</v>
      </c>
      <c r="C57" s="41" t="s">
        <v>193</v>
      </c>
      <c r="D57" t="s">
        <v>510</v>
      </c>
      <c r="K57" t="s">
        <v>584</v>
      </c>
    </row>
    <row r="58" spans="1:11" x14ac:dyDescent="0.25">
      <c r="A58" s="41" t="s">
        <v>270</v>
      </c>
      <c r="B58" s="41" t="s">
        <v>137</v>
      </c>
      <c r="C58" s="41" t="s">
        <v>208</v>
      </c>
      <c r="D58" t="s">
        <v>346</v>
      </c>
      <c r="K58" t="s">
        <v>610</v>
      </c>
    </row>
    <row r="59" spans="1:11" x14ac:dyDescent="0.25">
      <c r="A59" s="41" t="s">
        <v>271</v>
      </c>
      <c r="B59" s="41" t="s">
        <v>138</v>
      </c>
      <c r="C59" s="41" t="s">
        <v>138</v>
      </c>
      <c r="D59" t="s">
        <v>511</v>
      </c>
      <c r="K59" t="s">
        <v>616</v>
      </c>
    </row>
    <row r="60" spans="1:11" x14ac:dyDescent="0.25">
      <c r="A60" s="41" t="s">
        <v>272</v>
      </c>
      <c r="B60" s="41" t="s">
        <v>139</v>
      </c>
      <c r="C60" s="41" t="s">
        <v>138</v>
      </c>
      <c r="D60" t="s">
        <v>512</v>
      </c>
      <c r="K60" t="s">
        <v>640</v>
      </c>
    </row>
    <row r="61" spans="1:11" x14ac:dyDescent="0.25">
      <c r="A61" s="41" t="s">
        <v>273</v>
      </c>
      <c r="B61" s="41" t="s">
        <v>140</v>
      </c>
      <c r="C61" s="41" t="s">
        <v>140</v>
      </c>
      <c r="D61" t="s">
        <v>347</v>
      </c>
      <c r="K61" t="s">
        <v>590</v>
      </c>
    </row>
    <row r="62" spans="1:11" x14ac:dyDescent="0.25">
      <c r="A62" s="41" t="s">
        <v>274</v>
      </c>
      <c r="B62" s="41" t="s">
        <v>141</v>
      </c>
      <c r="C62" s="41" t="s">
        <v>277</v>
      </c>
      <c r="D62" s="4" t="s">
        <v>348</v>
      </c>
      <c r="K62" t="s">
        <v>605</v>
      </c>
    </row>
    <row r="63" spans="1:11" x14ac:dyDescent="0.25">
      <c r="A63" s="41" t="s">
        <v>275</v>
      </c>
      <c r="B63" s="41" t="s">
        <v>142</v>
      </c>
      <c r="C63" s="41" t="s">
        <v>204</v>
      </c>
      <c r="D63" t="s">
        <v>349</v>
      </c>
      <c r="K63" t="s">
        <v>643</v>
      </c>
    </row>
    <row r="64" spans="1:11" x14ac:dyDescent="0.25">
      <c r="A64" s="41" t="s">
        <v>276</v>
      </c>
      <c r="B64" s="41" t="s">
        <v>143</v>
      </c>
      <c r="C64" s="41" t="s">
        <v>277</v>
      </c>
      <c r="D64" t="s">
        <v>350</v>
      </c>
      <c r="K64" t="s">
        <v>587</v>
      </c>
    </row>
    <row r="65" spans="1:11" x14ac:dyDescent="0.25">
      <c r="A65" s="41" t="s">
        <v>278</v>
      </c>
      <c r="B65" s="41" t="s">
        <v>144</v>
      </c>
      <c r="C65" s="41" t="s">
        <v>277</v>
      </c>
      <c r="D65" t="s">
        <v>351</v>
      </c>
      <c r="K65" t="s">
        <v>633</v>
      </c>
    </row>
    <row r="66" spans="1:11" x14ac:dyDescent="0.25">
      <c r="A66" s="41" t="s">
        <v>279</v>
      </c>
      <c r="B66" s="41" t="s">
        <v>145</v>
      </c>
      <c r="C66" s="41" t="s">
        <v>277</v>
      </c>
      <c r="D66" t="s">
        <v>352</v>
      </c>
      <c r="K66" t="s">
        <v>620</v>
      </c>
    </row>
    <row r="67" spans="1:11" x14ac:dyDescent="0.25">
      <c r="A67" s="41" t="s">
        <v>280</v>
      </c>
      <c r="B67" s="41" t="s">
        <v>146</v>
      </c>
      <c r="C67" s="41" t="s">
        <v>277</v>
      </c>
      <c r="D67" t="s">
        <v>687</v>
      </c>
      <c r="K67" t="s">
        <v>636</v>
      </c>
    </row>
    <row r="68" spans="1:11" x14ac:dyDescent="0.25">
      <c r="A68" s="41" t="s">
        <v>281</v>
      </c>
      <c r="B68" s="41" t="s">
        <v>147</v>
      </c>
      <c r="C68" s="41" t="s">
        <v>282</v>
      </c>
      <c r="D68" s="4" t="s">
        <v>353</v>
      </c>
      <c r="K68" t="s">
        <v>627</v>
      </c>
    </row>
    <row r="69" spans="1:11" x14ac:dyDescent="0.25">
      <c r="A69" s="41" t="s">
        <v>283</v>
      </c>
      <c r="B69" s="41" t="s">
        <v>148</v>
      </c>
      <c r="C69" s="41" t="s">
        <v>148</v>
      </c>
      <c r="D69" t="s">
        <v>688</v>
      </c>
      <c r="K69" t="s">
        <v>606</v>
      </c>
    </row>
    <row r="70" spans="1:11" x14ac:dyDescent="0.25">
      <c r="A70" s="41" t="s">
        <v>284</v>
      </c>
      <c r="B70" s="41" t="s">
        <v>149</v>
      </c>
      <c r="C70" s="41" t="s">
        <v>209</v>
      </c>
      <c r="D70" t="s">
        <v>354</v>
      </c>
    </row>
    <row r="71" spans="1:11" x14ac:dyDescent="0.25">
      <c r="A71" s="41" t="s">
        <v>285</v>
      </c>
      <c r="B71" s="41" t="s">
        <v>286</v>
      </c>
      <c r="C71" s="41" t="s">
        <v>287</v>
      </c>
      <c r="D71" t="s">
        <v>355</v>
      </c>
    </row>
    <row r="72" spans="1:11" x14ac:dyDescent="0.25">
      <c r="A72" s="41" t="s">
        <v>288</v>
      </c>
      <c r="B72" s="41" t="s">
        <v>289</v>
      </c>
      <c r="C72" s="41" t="s">
        <v>287</v>
      </c>
      <c r="D72" t="s">
        <v>356</v>
      </c>
    </row>
    <row r="73" spans="1:11" x14ac:dyDescent="0.25">
      <c r="A73" s="41" t="s">
        <v>290</v>
      </c>
      <c r="B73" s="41" t="s">
        <v>291</v>
      </c>
      <c r="C73" s="41" t="s">
        <v>287</v>
      </c>
      <c r="D73" t="s">
        <v>357</v>
      </c>
    </row>
    <row r="74" spans="1:11" x14ac:dyDescent="0.25">
      <c r="A74" s="41" t="s">
        <v>292</v>
      </c>
      <c r="B74" s="41" t="s">
        <v>293</v>
      </c>
      <c r="C74" s="41" t="s">
        <v>287</v>
      </c>
      <c r="D74" t="s">
        <v>513</v>
      </c>
    </row>
    <row r="75" spans="1:11" x14ac:dyDescent="0.25">
      <c r="A75" s="41" t="s">
        <v>294</v>
      </c>
      <c r="B75" s="41" t="s">
        <v>295</v>
      </c>
      <c r="C75" s="41" t="s">
        <v>199</v>
      </c>
      <c r="D75" t="s">
        <v>358</v>
      </c>
    </row>
    <row r="76" spans="1:11" x14ac:dyDescent="0.25">
      <c r="A76" s="41" t="s">
        <v>296</v>
      </c>
      <c r="B76" s="41" t="s">
        <v>297</v>
      </c>
      <c r="C76" s="41" t="s">
        <v>199</v>
      </c>
      <c r="D76" t="s">
        <v>514</v>
      </c>
    </row>
    <row r="77" spans="1:11" x14ac:dyDescent="0.25">
      <c r="A77" s="41" t="s">
        <v>298</v>
      </c>
      <c r="B77" s="41" t="s">
        <v>299</v>
      </c>
      <c r="C77" s="41" t="s">
        <v>300</v>
      </c>
      <c r="D77" t="s">
        <v>359</v>
      </c>
    </row>
    <row r="78" spans="1:11" x14ac:dyDescent="0.25">
      <c r="A78" s="41" t="s">
        <v>301</v>
      </c>
      <c r="B78" s="41" t="s">
        <v>302</v>
      </c>
      <c r="C78" s="41" t="s">
        <v>300</v>
      </c>
      <c r="D78" t="s">
        <v>515</v>
      </c>
    </row>
    <row r="79" spans="1:11" x14ac:dyDescent="0.25">
      <c r="C79" s="41"/>
      <c r="D79" t="s">
        <v>360</v>
      </c>
    </row>
    <row r="80" spans="1:11" x14ac:dyDescent="0.25">
      <c r="C80" s="41"/>
      <c r="D80" t="s">
        <v>516</v>
      </c>
    </row>
    <row r="81" spans="3:4" x14ac:dyDescent="0.25">
      <c r="C81" s="41"/>
      <c r="D81" t="s">
        <v>361</v>
      </c>
    </row>
    <row r="82" spans="3:4" x14ac:dyDescent="0.25">
      <c r="C82" s="41"/>
      <c r="D82" t="s">
        <v>362</v>
      </c>
    </row>
    <row r="83" spans="3:4" x14ac:dyDescent="0.25">
      <c r="C83" s="41"/>
      <c r="D83" t="s">
        <v>689</v>
      </c>
    </row>
    <row r="84" spans="3:4" x14ac:dyDescent="0.25">
      <c r="C84" s="41"/>
      <c r="D84" t="s">
        <v>517</v>
      </c>
    </row>
    <row r="85" spans="3:4" x14ac:dyDescent="0.25">
      <c r="C85" s="41"/>
      <c r="D85" t="s">
        <v>363</v>
      </c>
    </row>
    <row r="86" spans="3:4" x14ac:dyDescent="0.25">
      <c r="C86" s="41"/>
      <c r="D86" t="s">
        <v>364</v>
      </c>
    </row>
    <row r="87" spans="3:4" x14ac:dyDescent="0.25">
      <c r="C87" s="41"/>
      <c r="D87" t="s">
        <v>365</v>
      </c>
    </row>
    <row r="88" spans="3:4" x14ac:dyDescent="0.25">
      <c r="C88" s="41"/>
      <c r="D88" t="s">
        <v>518</v>
      </c>
    </row>
    <row r="89" spans="3:4" x14ac:dyDescent="0.25">
      <c r="C89" s="41"/>
      <c r="D89" t="s">
        <v>519</v>
      </c>
    </row>
    <row r="90" spans="3:4" x14ac:dyDescent="0.25">
      <c r="C90" s="41"/>
      <c r="D90" t="s">
        <v>690</v>
      </c>
    </row>
    <row r="91" spans="3:4" x14ac:dyDescent="0.25">
      <c r="C91" s="41"/>
      <c r="D91" t="s">
        <v>366</v>
      </c>
    </row>
    <row r="92" spans="3:4" x14ac:dyDescent="0.25">
      <c r="C92" s="41"/>
      <c r="D92" t="s">
        <v>367</v>
      </c>
    </row>
    <row r="93" spans="3:4" x14ac:dyDescent="0.25">
      <c r="C93" s="41"/>
      <c r="D93" t="s">
        <v>368</v>
      </c>
    </row>
    <row r="94" spans="3:4" x14ac:dyDescent="0.25">
      <c r="C94" s="41"/>
      <c r="D94" t="s">
        <v>771</v>
      </c>
    </row>
    <row r="95" spans="3:4" x14ac:dyDescent="0.25">
      <c r="C95" s="41"/>
      <c r="D95" t="s">
        <v>369</v>
      </c>
    </row>
    <row r="96" spans="3:4" x14ac:dyDescent="0.25">
      <c r="C96" s="41"/>
      <c r="D96" t="s">
        <v>370</v>
      </c>
    </row>
    <row r="97" spans="3:4" x14ac:dyDescent="0.25">
      <c r="C97" s="41"/>
      <c r="D97" t="s">
        <v>691</v>
      </c>
    </row>
    <row r="98" spans="3:4" x14ac:dyDescent="0.25">
      <c r="C98" s="41"/>
      <c r="D98" t="s">
        <v>371</v>
      </c>
    </row>
    <row r="99" spans="3:4" x14ac:dyDescent="0.25">
      <c r="C99" s="41"/>
      <c r="D99" t="s">
        <v>372</v>
      </c>
    </row>
    <row r="100" spans="3:4" x14ac:dyDescent="0.25">
      <c r="C100" s="41"/>
      <c r="D100" t="s">
        <v>373</v>
      </c>
    </row>
    <row r="101" spans="3:4" x14ac:dyDescent="0.25">
      <c r="D101" t="s">
        <v>374</v>
      </c>
    </row>
    <row r="102" spans="3:4" x14ac:dyDescent="0.25">
      <c r="D102" t="s">
        <v>692</v>
      </c>
    </row>
    <row r="103" spans="3:4" x14ac:dyDescent="0.25">
      <c r="D103" t="s">
        <v>375</v>
      </c>
    </row>
    <row r="104" spans="3:4" x14ac:dyDescent="0.25">
      <c r="D104" t="s">
        <v>376</v>
      </c>
    </row>
    <row r="105" spans="3:4" x14ac:dyDescent="0.25">
      <c r="D105" t="s">
        <v>693</v>
      </c>
    </row>
    <row r="106" spans="3:4" x14ac:dyDescent="0.25">
      <c r="D106" t="s">
        <v>772</v>
      </c>
    </row>
    <row r="107" spans="3:4" x14ac:dyDescent="0.25">
      <c r="D107" t="s">
        <v>377</v>
      </c>
    </row>
    <row r="108" spans="3:4" x14ac:dyDescent="0.25">
      <c r="D108" t="s">
        <v>378</v>
      </c>
    </row>
    <row r="109" spans="3:4" x14ac:dyDescent="0.25">
      <c r="D109" t="s">
        <v>379</v>
      </c>
    </row>
    <row r="110" spans="3:4" x14ac:dyDescent="0.25">
      <c r="D110" t="s">
        <v>380</v>
      </c>
    </row>
    <row r="111" spans="3:4" x14ac:dyDescent="0.25">
      <c r="D111" t="s">
        <v>381</v>
      </c>
    </row>
    <row r="112" spans="3:4" x14ac:dyDescent="0.25">
      <c r="D112" t="s">
        <v>382</v>
      </c>
    </row>
    <row r="113" spans="4:4" x14ac:dyDescent="0.25">
      <c r="D113" t="s">
        <v>383</v>
      </c>
    </row>
    <row r="114" spans="4:4" x14ac:dyDescent="0.25">
      <c r="D114" t="s">
        <v>694</v>
      </c>
    </row>
    <row r="115" spans="4:4" x14ac:dyDescent="0.25">
      <c r="D115" t="s">
        <v>384</v>
      </c>
    </row>
    <row r="116" spans="4:4" x14ac:dyDescent="0.25">
      <c r="D116" t="s">
        <v>520</v>
      </c>
    </row>
    <row r="117" spans="4:4" x14ac:dyDescent="0.25">
      <c r="D117" t="s">
        <v>521</v>
      </c>
    </row>
    <row r="118" spans="4:4" x14ac:dyDescent="0.25">
      <c r="D118" t="s">
        <v>385</v>
      </c>
    </row>
    <row r="119" spans="4:4" x14ac:dyDescent="0.25">
      <c r="D119" t="s">
        <v>522</v>
      </c>
    </row>
    <row r="120" spans="4:4" x14ac:dyDescent="0.25">
      <c r="D120" t="s">
        <v>386</v>
      </c>
    </row>
    <row r="121" spans="4:4" x14ac:dyDescent="0.25">
      <c r="D121" t="s">
        <v>387</v>
      </c>
    </row>
    <row r="122" spans="4:4" x14ac:dyDescent="0.25">
      <c r="D122" t="s">
        <v>388</v>
      </c>
    </row>
    <row r="123" spans="4:4" x14ac:dyDescent="0.25">
      <c r="D123" t="s">
        <v>523</v>
      </c>
    </row>
    <row r="124" spans="4:4" x14ac:dyDescent="0.25">
      <c r="D124" t="s">
        <v>389</v>
      </c>
    </row>
    <row r="125" spans="4:4" x14ac:dyDescent="0.25">
      <c r="D125" t="s">
        <v>390</v>
      </c>
    </row>
    <row r="126" spans="4:4" x14ac:dyDescent="0.25">
      <c r="D126" t="s">
        <v>391</v>
      </c>
    </row>
    <row r="127" spans="4:4" x14ac:dyDescent="0.25">
      <c r="D127" t="s">
        <v>524</v>
      </c>
    </row>
    <row r="128" spans="4:4" x14ac:dyDescent="0.25">
      <c r="D128" t="s">
        <v>695</v>
      </c>
    </row>
    <row r="129" spans="4:4" x14ac:dyDescent="0.25">
      <c r="D129" t="s">
        <v>392</v>
      </c>
    </row>
    <row r="130" spans="4:4" x14ac:dyDescent="0.25">
      <c r="D130" t="s">
        <v>393</v>
      </c>
    </row>
    <row r="131" spans="4:4" x14ac:dyDescent="0.25">
      <c r="D131" t="s">
        <v>394</v>
      </c>
    </row>
    <row r="132" spans="4:4" x14ac:dyDescent="0.25">
      <c r="D132" t="s">
        <v>525</v>
      </c>
    </row>
    <row r="133" spans="4:4" x14ac:dyDescent="0.25">
      <c r="D133" t="s">
        <v>526</v>
      </c>
    </row>
    <row r="134" spans="4:4" x14ac:dyDescent="0.25">
      <c r="D134" t="s">
        <v>395</v>
      </c>
    </row>
    <row r="135" spans="4:4" x14ac:dyDescent="0.25">
      <c r="D135" t="s">
        <v>696</v>
      </c>
    </row>
    <row r="136" spans="4:4" x14ac:dyDescent="0.25">
      <c r="D136" t="s">
        <v>527</v>
      </c>
    </row>
    <row r="137" spans="4:4" x14ac:dyDescent="0.25">
      <c r="D137" t="s">
        <v>697</v>
      </c>
    </row>
    <row r="138" spans="4:4" x14ac:dyDescent="0.25">
      <c r="D138" t="s">
        <v>698</v>
      </c>
    </row>
    <row r="139" spans="4:4" x14ac:dyDescent="0.25">
      <c r="D139" t="s">
        <v>396</v>
      </c>
    </row>
    <row r="140" spans="4:4" x14ac:dyDescent="0.25">
      <c r="D140" t="s">
        <v>397</v>
      </c>
    </row>
    <row r="141" spans="4:4" x14ac:dyDescent="0.25">
      <c r="D141" t="s">
        <v>699</v>
      </c>
    </row>
    <row r="142" spans="4:4" x14ac:dyDescent="0.25">
      <c r="D142" t="s">
        <v>398</v>
      </c>
    </row>
    <row r="143" spans="4:4" x14ac:dyDescent="0.25">
      <c r="D143" t="s">
        <v>700</v>
      </c>
    </row>
    <row r="144" spans="4:4" x14ac:dyDescent="0.25">
      <c r="D144" t="s">
        <v>399</v>
      </c>
    </row>
    <row r="145" spans="4:4" x14ac:dyDescent="0.25">
      <c r="D145" t="s">
        <v>701</v>
      </c>
    </row>
    <row r="146" spans="4:4" x14ac:dyDescent="0.25">
      <c r="D146" t="s">
        <v>400</v>
      </c>
    </row>
    <row r="147" spans="4:4" x14ac:dyDescent="0.25">
      <c r="D147" t="s">
        <v>702</v>
      </c>
    </row>
    <row r="148" spans="4:4" x14ac:dyDescent="0.25">
      <c r="D148" t="s">
        <v>112</v>
      </c>
    </row>
    <row r="149" spans="4:4" x14ac:dyDescent="0.25">
      <c r="D149" t="s">
        <v>401</v>
      </c>
    </row>
    <row r="150" spans="4:4" x14ac:dyDescent="0.25">
      <c r="D150" t="s">
        <v>402</v>
      </c>
    </row>
    <row r="151" spans="4:4" x14ac:dyDescent="0.25">
      <c r="D151" t="s">
        <v>403</v>
      </c>
    </row>
    <row r="152" spans="4:4" x14ac:dyDescent="0.25">
      <c r="D152" t="s">
        <v>404</v>
      </c>
    </row>
    <row r="153" spans="4:4" x14ac:dyDescent="0.25">
      <c r="D153" t="s">
        <v>528</v>
      </c>
    </row>
    <row r="154" spans="4:4" x14ac:dyDescent="0.25">
      <c r="D154" t="s">
        <v>405</v>
      </c>
    </row>
    <row r="155" spans="4:4" x14ac:dyDescent="0.25">
      <c r="D155" t="s">
        <v>406</v>
      </c>
    </row>
    <row r="156" spans="4:4" x14ac:dyDescent="0.25">
      <c r="D156" t="s">
        <v>407</v>
      </c>
    </row>
    <row r="157" spans="4:4" x14ac:dyDescent="0.25">
      <c r="D157" t="s">
        <v>408</v>
      </c>
    </row>
    <row r="158" spans="4:4" x14ac:dyDescent="0.25">
      <c r="D158" t="s">
        <v>529</v>
      </c>
    </row>
    <row r="159" spans="4:4" x14ac:dyDescent="0.25">
      <c r="D159" t="s">
        <v>409</v>
      </c>
    </row>
    <row r="160" spans="4:4" x14ac:dyDescent="0.25">
      <c r="D160" t="s">
        <v>530</v>
      </c>
    </row>
    <row r="161" spans="4:4" x14ac:dyDescent="0.25">
      <c r="D161" t="s">
        <v>703</v>
      </c>
    </row>
    <row r="162" spans="4:4" x14ac:dyDescent="0.25">
      <c r="D162" t="s">
        <v>531</v>
      </c>
    </row>
    <row r="163" spans="4:4" x14ac:dyDescent="0.25">
      <c r="D163" t="s">
        <v>532</v>
      </c>
    </row>
    <row r="164" spans="4:4" x14ac:dyDescent="0.25">
      <c r="D164" t="s">
        <v>704</v>
      </c>
    </row>
    <row r="165" spans="4:4" x14ac:dyDescent="0.25">
      <c r="D165" t="s">
        <v>533</v>
      </c>
    </row>
    <row r="166" spans="4:4" x14ac:dyDescent="0.25">
      <c r="D166" t="s">
        <v>410</v>
      </c>
    </row>
    <row r="167" spans="4:4" x14ac:dyDescent="0.25">
      <c r="D167" t="s">
        <v>411</v>
      </c>
    </row>
    <row r="168" spans="4:4" x14ac:dyDescent="0.25">
      <c r="D168" t="s">
        <v>412</v>
      </c>
    </row>
    <row r="169" spans="4:4" x14ac:dyDescent="0.25">
      <c r="D169" t="s">
        <v>413</v>
      </c>
    </row>
    <row r="170" spans="4:4" x14ac:dyDescent="0.25">
      <c r="D170" t="s">
        <v>414</v>
      </c>
    </row>
    <row r="171" spans="4:4" x14ac:dyDescent="0.25">
      <c r="D171" t="s">
        <v>415</v>
      </c>
    </row>
    <row r="172" spans="4:4" x14ac:dyDescent="0.25">
      <c r="D172" t="s">
        <v>416</v>
      </c>
    </row>
    <row r="173" spans="4:4" x14ac:dyDescent="0.25">
      <c r="D173" t="s">
        <v>417</v>
      </c>
    </row>
    <row r="174" spans="4:4" x14ac:dyDescent="0.25">
      <c r="D174" t="s">
        <v>418</v>
      </c>
    </row>
    <row r="175" spans="4:4" x14ac:dyDescent="0.25">
      <c r="D175" t="s">
        <v>419</v>
      </c>
    </row>
    <row r="176" spans="4:4" x14ac:dyDescent="0.25">
      <c r="D176" t="s">
        <v>705</v>
      </c>
    </row>
    <row r="177" spans="4:4" x14ac:dyDescent="0.25">
      <c r="D177" t="s">
        <v>534</v>
      </c>
    </row>
    <row r="178" spans="4:4" x14ac:dyDescent="0.25">
      <c r="D178" t="s">
        <v>535</v>
      </c>
    </row>
    <row r="179" spans="4:4" x14ac:dyDescent="0.25">
      <c r="D179" t="s">
        <v>420</v>
      </c>
    </row>
    <row r="180" spans="4:4" x14ac:dyDescent="0.25">
      <c r="D180" t="s">
        <v>421</v>
      </c>
    </row>
    <row r="181" spans="4:4" x14ac:dyDescent="0.25">
      <c r="D181" t="s">
        <v>706</v>
      </c>
    </row>
    <row r="182" spans="4:4" x14ac:dyDescent="0.25">
      <c r="D182" t="s">
        <v>422</v>
      </c>
    </row>
    <row r="183" spans="4:4" x14ac:dyDescent="0.25">
      <c r="D183" t="s">
        <v>423</v>
      </c>
    </row>
    <row r="184" spans="4:4" x14ac:dyDescent="0.25">
      <c r="D184" t="s">
        <v>424</v>
      </c>
    </row>
    <row r="185" spans="4:4" x14ac:dyDescent="0.25">
      <c r="D185" t="s">
        <v>707</v>
      </c>
    </row>
    <row r="186" spans="4:4" x14ac:dyDescent="0.25">
      <c r="D186" t="s">
        <v>425</v>
      </c>
    </row>
    <row r="187" spans="4:4" x14ac:dyDescent="0.25">
      <c r="D187" t="s">
        <v>426</v>
      </c>
    </row>
    <row r="188" spans="4:4" x14ac:dyDescent="0.25">
      <c r="D188" t="s">
        <v>708</v>
      </c>
    </row>
    <row r="189" spans="4:4" x14ac:dyDescent="0.25">
      <c r="D189" t="s">
        <v>536</v>
      </c>
    </row>
    <row r="190" spans="4:4" x14ac:dyDescent="0.25">
      <c r="D190" t="s">
        <v>427</v>
      </c>
    </row>
    <row r="191" spans="4:4" x14ac:dyDescent="0.25">
      <c r="D191" t="s">
        <v>428</v>
      </c>
    </row>
    <row r="192" spans="4:4" x14ac:dyDescent="0.25">
      <c r="D192" t="s">
        <v>537</v>
      </c>
    </row>
    <row r="193" spans="4:4" x14ac:dyDescent="0.25">
      <c r="D193" t="s">
        <v>429</v>
      </c>
    </row>
    <row r="194" spans="4:4" x14ac:dyDescent="0.25">
      <c r="D194" t="s">
        <v>538</v>
      </c>
    </row>
    <row r="195" spans="4:4" x14ac:dyDescent="0.25">
      <c r="D195" t="s">
        <v>430</v>
      </c>
    </row>
    <row r="196" spans="4:4" x14ac:dyDescent="0.25">
      <c r="D196" t="s">
        <v>431</v>
      </c>
    </row>
    <row r="197" spans="4:4" x14ac:dyDescent="0.25">
      <c r="D197" t="s">
        <v>539</v>
      </c>
    </row>
    <row r="198" spans="4:4" x14ac:dyDescent="0.25">
      <c r="D198" t="s">
        <v>200</v>
      </c>
    </row>
    <row r="199" spans="4:4" x14ac:dyDescent="0.25">
      <c r="D199" t="s">
        <v>432</v>
      </c>
    </row>
    <row r="200" spans="4:4" x14ac:dyDescent="0.25">
      <c r="D200" t="s">
        <v>433</v>
      </c>
    </row>
    <row r="201" spans="4:4" x14ac:dyDescent="0.25">
      <c r="D201" t="s">
        <v>434</v>
      </c>
    </row>
    <row r="202" spans="4:4" x14ac:dyDescent="0.25">
      <c r="D202" t="s">
        <v>435</v>
      </c>
    </row>
    <row r="203" spans="4:4" x14ac:dyDescent="0.25">
      <c r="D203" t="s">
        <v>436</v>
      </c>
    </row>
    <row r="204" spans="4:4" x14ac:dyDescent="0.25">
      <c r="D204" t="s">
        <v>437</v>
      </c>
    </row>
    <row r="205" spans="4:4" x14ac:dyDescent="0.25">
      <c r="D205" t="s">
        <v>438</v>
      </c>
    </row>
    <row r="206" spans="4:4" x14ac:dyDescent="0.25">
      <c r="D206" t="s">
        <v>439</v>
      </c>
    </row>
    <row r="207" spans="4:4" x14ac:dyDescent="0.25">
      <c r="D207" t="s">
        <v>540</v>
      </c>
    </row>
    <row r="208" spans="4:4" x14ac:dyDescent="0.25">
      <c r="D208" t="s">
        <v>709</v>
      </c>
    </row>
    <row r="209" spans="4:4" x14ac:dyDescent="0.25">
      <c r="D209" t="s">
        <v>541</v>
      </c>
    </row>
    <row r="210" spans="4:4" x14ac:dyDescent="0.25">
      <c r="D210" t="s">
        <v>440</v>
      </c>
    </row>
    <row r="211" spans="4:4" x14ac:dyDescent="0.25">
      <c r="D211" t="s">
        <v>441</v>
      </c>
    </row>
    <row r="212" spans="4:4" x14ac:dyDescent="0.25">
      <c r="D212" t="s">
        <v>442</v>
      </c>
    </row>
    <row r="213" spans="4:4" x14ac:dyDescent="0.25">
      <c r="D213" t="s">
        <v>542</v>
      </c>
    </row>
    <row r="214" spans="4:4" x14ac:dyDescent="0.25">
      <c r="D214" t="s">
        <v>710</v>
      </c>
    </row>
    <row r="215" spans="4:4" x14ac:dyDescent="0.25">
      <c r="D215" t="s">
        <v>443</v>
      </c>
    </row>
    <row r="216" spans="4:4" x14ac:dyDescent="0.25">
      <c r="D216" t="s">
        <v>444</v>
      </c>
    </row>
    <row r="217" spans="4:4" x14ac:dyDescent="0.25">
      <c r="D217" t="s">
        <v>445</v>
      </c>
    </row>
    <row r="218" spans="4:4" x14ac:dyDescent="0.25">
      <c r="D218" t="s">
        <v>543</v>
      </c>
    </row>
    <row r="219" spans="4:4" x14ac:dyDescent="0.25">
      <c r="D219" t="s">
        <v>711</v>
      </c>
    </row>
    <row r="220" spans="4:4" x14ac:dyDescent="0.25">
      <c r="D220" t="s">
        <v>446</v>
      </c>
    </row>
    <row r="221" spans="4:4" x14ac:dyDescent="0.25">
      <c r="D221" t="s">
        <v>447</v>
      </c>
    </row>
    <row r="222" spans="4:4" x14ac:dyDescent="0.25">
      <c r="D222" t="s">
        <v>448</v>
      </c>
    </row>
    <row r="223" spans="4:4" x14ac:dyDescent="0.25">
      <c r="D223" t="s">
        <v>544</v>
      </c>
    </row>
    <row r="224" spans="4:4" x14ac:dyDescent="0.25">
      <c r="D224" t="s">
        <v>449</v>
      </c>
    </row>
    <row r="225" spans="4:4" x14ac:dyDescent="0.25">
      <c r="D225" t="s">
        <v>545</v>
      </c>
    </row>
    <row r="226" spans="4:4" x14ac:dyDescent="0.25">
      <c r="D226" t="s">
        <v>546</v>
      </c>
    </row>
    <row r="227" spans="4:4" x14ac:dyDescent="0.25">
      <c r="D227" t="s">
        <v>547</v>
      </c>
    </row>
    <row r="228" spans="4:4" x14ac:dyDescent="0.25">
      <c r="D228" t="s">
        <v>548</v>
      </c>
    </row>
    <row r="229" spans="4:4" x14ac:dyDescent="0.25">
      <c r="D229" t="s">
        <v>450</v>
      </c>
    </row>
    <row r="230" spans="4:4" x14ac:dyDescent="0.25">
      <c r="D230" t="s">
        <v>451</v>
      </c>
    </row>
    <row r="231" spans="4:4" x14ac:dyDescent="0.25">
      <c r="D231" t="s">
        <v>452</v>
      </c>
    </row>
    <row r="232" spans="4:4" x14ac:dyDescent="0.25">
      <c r="D232" t="s">
        <v>453</v>
      </c>
    </row>
    <row r="233" spans="4:4" x14ac:dyDescent="0.25">
      <c r="D233" t="s">
        <v>454</v>
      </c>
    </row>
    <row r="234" spans="4:4" x14ac:dyDescent="0.25">
      <c r="D234" t="s">
        <v>455</v>
      </c>
    </row>
    <row r="235" spans="4:4" x14ac:dyDescent="0.25">
      <c r="D235" t="s">
        <v>266</v>
      </c>
    </row>
    <row r="236" spans="4:4" x14ac:dyDescent="0.25">
      <c r="D236" t="s">
        <v>456</v>
      </c>
    </row>
    <row r="237" spans="4:4" x14ac:dyDescent="0.25">
      <c r="D237" t="s">
        <v>549</v>
      </c>
    </row>
    <row r="238" spans="4:4" x14ac:dyDescent="0.25">
      <c r="D238" t="s">
        <v>457</v>
      </c>
    </row>
    <row r="239" spans="4:4" x14ac:dyDescent="0.25">
      <c r="D239" t="s">
        <v>712</v>
      </c>
    </row>
    <row r="240" spans="4:4" x14ac:dyDescent="0.25">
      <c r="D240" t="s">
        <v>458</v>
      </c>
    </row>
    <row r="241" spans="4:4" x14ac:dyDescent="0.25">
      <c r="D241" t="s">
        <v>459</v>
      </c>
    </row>
    <row r="242" spans="4:4" x14ac:dyDescent="0.25">
      <c r="D242" t="s">
        <v>550</v>
      </c>
    </row>
    <row r="243" spans="4:4" x14ac:dyDescent="0.25">
      <c r="D243" t="s">
        <v>551</v>
      </c>
    </row>
    <row r="244" spans="4:4" x14ac:dyDescent="0.25">
      <c r="D244" t="s">
        <v>460</v>
      </c>
    </row>
    <row r="245" spans="4:4" x14ac:dyDescent="0.25">
      <c r="D245" t="s">
        <v>552</v>
      </c>
    </row>
    <row r="246" spans="4:4" x14ac:dyDescent="0.25">
      <c r="D246" t="s">
        <v>773</v>
      </c>
    </row>
    <row r="247" spans="4:4" x14ac:dyDescent="0.25">
      <c r="D247" t="s">
        <v>713</v>
      </c>
    </row>
    <row r="248" spans="4:4" x14ac:dyDescent="0.25">
      <c r="D248" t="s">
        <v>461</v>
      </c>
    </row>
    <row r="249" spans="4:4" x14ac:dyDescent="0.25">
      <c r="D249" t="s">
        <v>553</v>
      </c>
    </row>
    <row r="250" spans="4:4" x14ac:dyDescent="0.25">
      <c r="D250" t="s">
        <v>462</v>
      </c>
    </row>
    <row r="251" spans="4:4" x14ac:dyDescent="0.25">
      <c r="D251" t="s">
        <v>463</v>
      </c>
    </row>
    <row r="252" spans="4:4" x14ac:dyDescent="0.25">
      <c r="D252" t="s">
        <v>464</v>
      </c>
    </row>
    <row r="253" spans="4:4" x14ac:dyDescent="0.25">
      <c r="D253" t="s">
        <v>554</v>
      </c>
    </row>
    <row r="254" spans="4:4" x14ac:dyDescent="0.25">
      <c r="D254" t="s">
        <v>465</v>
      </c>
    </row>
    <row r="255" spans="4:4" x14ac:dyDescent="0.25">
      <c r="D255" t="s">
        <v>466</v>
      </c>
    </row>
    <row r="256" spans="4:4" x14ac:dyDescent="0.25">
      <c r="D256" t="s">
        <v>467</v>
      </c>
    </row>
    <row r="257" spans="4:4" x14ac:dyDescent="0.25">
      <c r="D257" t="s">
        <v>208</v>
      </c>
    </row>
    <row r="258" spans="4:4" x14ac:dyDescent="0.25">
      <c r="D258" t="s">
        <v>468</v>
      </c>
    </row>
    <row r="259" spans="4:4" x14ac:dyDescent="0.25">
      <c r="D259" t="s">
        <v>469</v>
      </c>
    </row>
    <row r="260" spans="4:4" x14ac:dyDescent="0.25">
      <c r="D260" t="s">
        <v>470</v>
      </c>
    </row>
    <row r="261" spans="4:4" x14ac:dyDescent="0.25">
      <c r="D261" t="s">
        <v>555</v>
      </c>
    </row>
    <row r="262" spans="4:4" x14ac:dyDescent="0.25">
      <c r="D262" t="s">
        <v>471</v>
      </c>
    </row>
    <row r="263" spans="4:4" x14ac:dyDescent="0.25">
      <c r="D263" t="s">
        <v>472</v>
      </c>
    </row>
    <row r="264" spans="4:4" x14ac:dyDescent="0.25">
      <c r="D264" t="s">
        <v>473</v>
      </c>
    </row>
    <row r="265" spans="4:4" x14ac:dyDescent="0.25">
      <c r="D265" t="s">
        <v>474</v>
      </c>
    </row>
    <row r="266" spans="4:4" x14ac:dyDescent="0.25">
      <c r="D266" t="s">
        <v>475</v>
      </c>
    </row>
    <row r="267" spans="4:4" x14ac:dyDescent="0.25">
      <c r="D267" t="s">
        <v>714</v>
      </c>
    </row>
    <row r="268" spans="4:4" x14ac:dyDescent="0.25">
      <c r="D268" t="s">
        <v>476</v>
      </c>
    </row>
    <row r="269" spans="4:4" x14ac:dyDescent="0.25">
      <c r="D269" t="s">
        <v>477</v>
      </c>
    </row>
    <row r="270" spans="4:4" x14ac:dyDescent="0.25">
      <c r="D270" t="s">
        <v>478</v>
      </c>
    </row>
    <row r="271" spans="4:4" x14ac:dyDescent="0.25">
      <c r="D271" t="s">
        <v>479</v>
      </c>
    </row>
    <row r="272" spans="4:4" x14ac:dyDescent="0.25">
      <c r="D272" t="s">
        <v>480</v>
      </c>
    </row>
    <row r="273" spans="4:4" x14ac:dyDescent="0.25">
      <c r="D273" t="s">
        <v>481</v>
      </c>
    </row>
    <row r="274" spans="4:4" x14ac:dyDescent="0.25">
      <c r="D274" t="s">
        <v>482</v>
      </c>
    </row>
    <row r="275" spans="4:4" x14ac:dyDescent="0.25">
      <c r="D275" t="s">
        <v>483</v>
      </c>
    </row>
    <row r="276" spans="4:4" x14ac:dyDescent="0.25">
      <c r="D276" t="s">
        <v>715</v>
      </c>
    </row>
    <row r="277" spans="4:4" x14ac:dyDescent="0.25">
      <c r="D277" t="s">
        <v>556</v>
      </c>
    </row>
    <row r="278" spans="4:4" x14ac:dyDescent="0.25">
      <c r="D278" t="s">
        <v>484</v>
      </c>
    </row>
    <row r="279" spans="4:4" x14ac:dyDescent="0.25">
      <c r="D279" t="s">
        <v>485</v>
      </c>
    </row>
    <row r="280" spans="4:4" x14ac:dyDescent="0.25">
      <c r="D280" t="s">
        <v>486</v>
      </c>
    </row>
    <row r="281" spans="4:4" x14ac:dyDescent="0.25">
      <c r="D281" t="s">
        <v>487</v>
      </c>
    </row>
    <row r="282" spans="4:4" x14ac:dyDescent="0.25">
      <c r="D282" t="s">
        <v>488</v>
      </c>
    </row>
    <row r="283" spans="4:4" x14ac:dyDescent="0.25">
      <c r="D283" t="s">
        <v>557</v>
      </c>
    </row>
    <row r="284" spans="4:4" x14ac:dyDescent="0.25">
      <c r="D284" t="s">
        <v>558</v>
      </c>
    </row>
    <row r="285" spans="4:4" x14ac:dyDescent="0.25">
      <c r="D285" t="s">
        <v>489</v>
      </c>
    </row>
    <row r="286" spans="4:4" x14ac:dyDescent="0.25">
      <c r="D286" t="s">
        <v>559</v>
      </c>
    </row>
    <row r="287" spans="4:4" x14ac:dyDescent="0.25">
      <c r="D287" t="s">
        <v>560</v>
      </c>
    </row>
    <row r="288" spans="4:4" x14ac:dyDescent="0.25">
      <c r="D288" t="s">
        <v>490</v>
      </c>
    </row>
    <row r="289" spans="4:4" x14ac:dyDescent="0.25">
      <c r="D289" t="s">
        <v>491</v>
      </c>
    </row>
    <row r="290" spans="4:4" x14ac:dyDescent="0.25">
      <c r="D290" t="s">
        <v>492</v>
      </c>
    </row>
    <row r="291" spans="4:4" x14ac:dyDescent="0.25">
      <c r="D291" t="s">
        <v>493</v>
      </c>
    </row>
    <row r="292" spans="4:4" x14ac:dyDescent="0.25">
      <c r="D292" t="s">
        <v>494</v>
      </c>
    </row>
    <row r="293" spans="4:4" x14ac:dyDescent="0.25">
      <c r="D293" t="s">
        <v>495</v>
      </c>
    </row>
    <row r="294" spans="4:4" x14ac:dyDescent="0.25">
      <c r="D294" t="s">
        <v>496</v>
      </c>
    </row>
    <row r="295" spans="4:4" x14ac:dyDescent="0.25">
      <c r="D295" t="s">
        <v>561</v>
      </c>
    </row>
    <row r="296" spans="4:4" x14ac:dyDescent="0.25">
      <c r="D296" t="s">
        <v>562</v>
      </c>
    </row>
  </sheetData>
  <autoFilter ref="D1:K293" xr:uid="{00000000-0009-0000-0000-000004000000}"/>
  <phoneticPr fontId="27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7"/>
  <sheetViews>
    <sheetView workbookViewId="0">
      <selection activeCell="H10" sqref="H10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 x14ac:dyDescent="0.25">
      <c r="A1" s="39" t="s">
        <v>20</v>
      </c>
      <c r="B1" s="39" t="s">
        <v>43</v>
      </c>
      <c r="C1" s="39" t="s">
        <v>46</v>
      </c>
      <c r="D1" s="39" t="s">
        <v>68</v>
      </c>
      <c r="E1" s="39" t="s">
        <v>670</v>
      </c>
      <c r="F1" s="39" t="s">
        <v>24</v>
      </c>
      <c r="G1" s="39" t="s">
        <v>35</v>
      </c>
      <c r="H1" s="39" t="s">
        <v>74</v>
      </c>
      <c r="I1" s="39" t="s">
        <v>47</v>
      </c>
      <c r="J1" s="39" t="s">
        <v>63</v>
      </c>
      <c r="K1" s="39" t="s">
        <v>68</v>
      </c>
      <c r="N1" s="39" t="s">
        <v>751</v>
      </c>
      <c r="O1" s="39" t="s">
        <v>25</v>
      </c>
      <c r="P1" s="39" t="s">
        <v>36</v>
      </c>
      <c r="Q1" s="39" t="s">
        <v>45</v>
      </c>
      <c r="R1" s="39" t="s">
        <v>48</v>
      </c>
      <c r="S1" s="39" t="s">
        <v>832</v>
      </c>
      <c r="T1" s="40" t="s">
        <v>721</v>
      </c>
      <c r="U1" s="39" t="s">
        <v>5</v>
      </c>
      <c r="V1" s="39" t="s">
        <v>81</v>
      </c>
    </row>
    <row r="2" spans="1:22" ht="14.45" customHeight="1" x14ac:dyDescent="0.25">
      <c r="A2" t="s">
        <v>770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154</v>
      </c>
      <c r="K2" s="4" t="s">
        <v>1</v>
      </c>
      <c r="N2" s="4" t="s">
        <v>756</v>
      </c>
      <c r="O2" s="4" t="s">
        <v>150</v>
      </c>
      <c r="P2" s="4" t="s">
        <v>0</v>
      </c>
      <c r="Q2" s="4" t="s">
        <v>177</v>
      </c>
      <c r="R2" s="4" t="s">
        <v>1</v>
      </c>
      <c r="S2" t="s">
        <v>833</v>
      </c>
      <c r="T2" t="s">
        <v>6</v>
      </c>
      <c r="U2" s="42" t="s">
        <v>179</v>
      </c>
      <c r="V2" s="4" t="s">
        <v>1</v>
      </c>
    </row>
    <row r="3" spans="1:22" x14ac:dyDescent="0.25">
      <c r="A3" t="s">
        <v>769</v>
      </c>
      <c r="B3">
        <v>2025</v>
      </c>
      <c r="C3" s="4" t="s">
        <v>71</v>
      </c>
      <c r="D3" s="4" t="s">
        <v>2</v>
      </c>
      <c r="E3" s="4" t="s">
        <v>671</v>
      </c>
      <c r="F3" s="4" t="s">
        <v>37</v>
      </c>
      <c r="G3" s="4" t="s">
        <v>3</v>
      </c>
      <c r="H3" s="4" t="s">
        <v>56</v>
      </c>
      <c r="I3" s="4" t="s">
        <v>155</v>
      </c>
      <c r="J3" s="4" t="s">
        <v>79</v>
      </c>
      <c r="K3" s="4" t="s">
        <v>2</v>
      </c>
      <c r="N3" s="4" t="s">
        <v>754</v>
      </c>
      <c r="O3" s="4" t="s">
        <v>151</v>
      </c>
      <c r="P3" s="4"/>
      <c r="Q3" s="4" t="s">
        <v>178</v>
      </c>
      <c r="R3" s="4" t="s">
        <v>2</v>
      </c>
      <c r="S3" t="s">
        <v>834</v>
      </c>
      <c r="T3" t="s">
        <v>7</v>
      </c>
      <c r="U3" s="42" t="s">
        <v>180</v>
      </c>
      <c r="V3" s="4" t="s">
        <v>2</v>
      </c>
    </row>
    <row r="4" spans="1:22" x14ac:dyDescent="0.25">
      <c r="B4">
        <v>2026</v>
      </c>
      <c r="C4" s="4" t="s">
        <v>72</v>
      </c>
      <c r="D4" s="4"/>
      <c r="E4" s="4" t="s">
        <v>672</v>
      </c>
      <c r="F4" s="4"/>
      <c r="G4" t="s">
        <v>563</v>
      </c>
      <c r="H4" s="4" t="s">
        <v>861</v>
      </c>
      <c r="I4" s="4" t="s">
        <v>156</v>
      </c>
      <c r="J4" s="4" t="s">
        <v>80</v>
      </c>
      <c r="K4" s="4"/>
      <c r="N4" s="4" t="s">
        <v>759</v>
      </c>
      <c r="O4" s="4" t="s">
        <v>152</v>
      </c>
      <c r="P4" s="4"/>
      <c r="Q4" s="4"/>
      <c r="R4" s="4"/>
      <c r="S4" t="s">
        <v>835</v>
      </c>
      <c r="T4" t="s">
        <v>8</v>
      </c>
      <c r="U4" s="4" t="s">
        <v>181</v>
      </c>
    </row>
    <row r="5" spans="1:22" x14ac:dyDescent="0.25">
      <c r="B5">
        <v>2027</v>
      </c>
      <c r="C5" s="4" t="s">
        <v>70</v>
      </c>
      <c r="D5" s="4"/>
      <c r="E5" s="4" t="s">
        <v>673</v>
      </c>
      <c r="F5" s="4"/>
      <c r="G5" s="4" t="s">
        <v>75</v>
      </c>
      <c r="H5" s="4" t="s">
        <v>564</v>
      </c>
      <c r="I5" s="1" t="s">
        <v>578</v>
      </c>
      <c r="K5" s="4"/>
      <c r="N5" s="4" t="s">
        <v>758</v>
      </c>
      <c r="O5" s="4" t="s">
        <v>153</v>
      </c>
      <c r="P5" s="4"/>
      <c r="Q5" s="4"/>
      <c r="R5" s="4"/>
      <c r="S5" t="s">
        <v>836</v>
      </c>
      <c r="T5" t="s">
        <v>9</v>
      </c>
      <c r="U5" s="4" t="s">
        <v>183</v>
      </c>
    </row>
    <row r="6" spans="1:22" x14ac:dyDescent="0.25">
      <c r="C6" s="4" t="s">
        <v>69</v>
      </c>
      <c r="E6" s="4" t="s">
        <v>674</v>
      </c>
      <c r="G6" s="4" t="s">
        <v>76</v>
      </c>
      <c r="H6" s="4" t="s">
        <v>565</v>
      </c>
      <c r="N6" s="4" t="s">
        <v>757</v>
      </c>
      <c r="O6" s="4" t="s">
        <v>676</v>
      </c>
      <c r="S6" t="s">
        <v>837</v>
      </c>
      <c r="T6" s="2" t="s">
        <v>10</v>
      </c>
      <c r="U6" s="4" t="s">
        <v>182</v>
      </c>
    </row>
    <row r="7" spans="1:22" x14ac:dyDescent="0.25">
      <c r="C7" s="4" t="s">
        <v>675</v>
      </c>
      <c r="G7" s="4" t="s">
        <v>77</v>
      </c>
      <c r="H7" s="4" t="s">
        <v>60</v>
      </c>
      <c r="N7" s="4" t="s">
        <v>752</v>
      </c>
      <c r="S7" t="s">
        <v>838</v>
      </c>
      <c r="T7" t="s">
        <v>11</v>
      </c>
    </row>
    <row r="8" spans="1:22" x14ac:dyDescent="0.25">
      <c r="G8" s="4" t="s">
        <v>78</v>
      </c>
      <c r="H8" s="4" t="s">
        <v>566</v>
      </c>
      <c r="N8" s="4" t="s">
        <v>753</v>
      </c>
      <c r="S8" t="s">
        <v>839</v>
      </c>
      <c r="T8" t="s">
        <v>12</v>
      </c>
    </row>
    <row r="9" spans="1:22" x14ac:dyDescent="0.25">
      <c r="G9" s="4"/>
      <c r="H9" s="4" t="s">
        <v>567</v>
      </c>
      <c r="N9" s="4" t="s">
        <v>755</v>
      </c>
      <c r="S9" t="s">
        <v>840</v>
      </c>
      <c r="T9" t="s">
        <v>13</v>
      </c>
    </row>
    <row r="10" spans="1:22" x14ac:dyDescent="0.25">
      <c r="S10" t="s">
        <v>841</v>
      </c>
      <c r="T10" t="s">
        <v>14</v>
      </c>
    </row>
    <row r="11" spans="1:22" x14ac:dyDescent="0.25">
      <c r="S11" t="s">
        <v>842</v>
      </c>
      <c r="T11" t="s">
        <v>15</v>
      </c>
    </row>
    <row r="12" spans="1:22" x14ac:dyDescent="0.25">
      <c r="S12" t="s">
        <v>843</v>
      </c>
      <c r="T12" t="s">
        <v>16</v>
      </c>
    </row>
    <row r="13" spans="1:22" x14ac:dyDescent="0.25">
      <c r="N13" s="4"/>
      <c r="S13" t="s">
        <v>844</v>
      </c>
      <c r="T13" s="3" t="s">
        <v>17</v>
      </c>
    </row>
    <row r="14" spans="1:22" x14ac:dyDescent="0.25">
      <c r="N14" s="4"/>
      <c r="S14" t="s">
        <v>845</v>
      </c>
      <c r="T14" s="3" t="s">
        <v>18</v>
      </c>
    </row>
    <row r="15" spans="1:22" x14ac:dyDescent="0.25">
      <c r="N15" s="4"/>
    </row>
    <row r="16" spans="1:22" x14ac:dyDescent="0.25">
      <c r="N16" s="4"/>
    </row>
    <row r="17" spans="14:14" x14ac:dyDescent="0.25">
      <c r="N17" s="4"/>
    </row>
  </sheetData>
  <autoFilter ref="B1:U1" xr:uid="{00000000-0009-0000-0000-000005000000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Item</vt:lpstr>
      <vt:lpstr>Miya-printed cost</vt:lpstr>
      <vt:lpstr>3.6 update cost-绣花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马文静</cp:lastModifiedBy>
  <dcterms:created xsi:type="dcterms:W3CDTF">2025-03-10T18:28:45Z</dcterms:created>
  <dcterms:modified xsi:type="dcterms:W3CDTF">2026-07-02T02:07:57Z</dcterms:modified>
</cp:coreProperties>
</file>