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192.168.20.8\涉外组\China PM Team\Fannie gu\ROSS\200TC Printed- PAK\20260421 Q3 Oct Print + Sep Solid\"/>
    </mc:Choice>
  </mc:AlternateContent>
  <xr:revisionPtr revIDLastSave="0" documentId="13_ncr:1_{34A69E3E-9CDB-4D2F-B486-7374126EA459}" xr6:coauthVersionLast="47" xr6:coauthVersionMax="47" xr10:uidLastSave="{00000000-0000-0000-0000-000000000000}"/>
  <bookViews>
    <workbookView xWindow="-120" yWindow="-120" windowWidth="29040" windowHeight="17640" tabRatio="809" activeTab="2" xr2:uid="{00000000-000D-0000-FFFF-FFFF00000000}"/>
  </bookViews>
  <sheets>
    <sheet name="Commitment" sheetId="2" r:id="rId1"/>
    <sheet name="Item" sheetId="5" r:id="rId2"/>
    <sheet name="Internal Commitment" sheetId="6" r:id="rId3"/>
    <sheet name="Ross T200 SS" sheetId="9" r:id="rId4"/>
    <sheet name="PAK 08-21-25" sheetId="8" r:id="rId5"/>
    <sheet name="Cost" sheetId="7" r:id="rId6"/>
    <sheet name="ValueSelect" sheetId="4" r:id="rId7"/>
    <sheet name="Data" sheetId="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7" hidden="1">Data!$A$1:$T$1</definedName>
    <definedName name="_xlnm._FilterDatabase" localSheetId="6" hidden="1">ValueSelect!$D$1:$K$293</definedName>
    <definedName name="ACC">#REF!</definedName>
    <definedName name="Acol">#REF!</definedName>
    <definedName name="AD" localSheetId="4">'[1]other data'!$T$2:$T$5</definedName>
    <definedName name="AD">'[2]other data'!$T$2:$T$5</definedName>
    <definedName name="ADUL">#REF!</definedName>
    <definedName name="ALLOCATE" localSheetId="4">[3]comments!$F$3:$F$21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4">'[1]other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4">'[10]Import Quote Sheet'!$A$90:$A$190</definedName>
    <definedName name="categoryfinal">'[11]Import Quote Sheet'!$A$90:$A$190</definedName>
    <definedName name="chargeback" localSheetId="4">'[1]other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4">'[1]other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4">'[1]diff group head'!$A$2:$A$47</definedName>
    <definedName name="diffgrp">'[2]diff group head'!$A$2:$A$47</definedName>
    <definedName name="DIFFS" localSheetId="4">'[1]other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4">'[10]Import Quote Sheet'!$B$90:$B$123</definedName>
    <definedName name="finalports">'[11]Import Quote Sheet'!$B$90:$B$123</definedName>
    <definedName name="foam">[9]Sheet1!$EC$2:$EC$3</definedName>
    <definedName name="FOBCostPerPiece">#REF!</definedName>
    <definedName name="freight" localSheetId="4">'[1]other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4">[1]hangers!$B$3:$B$42</definedName>
    <definedName name="HANGER">[2]hangers!$B$3:$B$42</definedName>
    <definedName name="hanger2" localSheetId="4">[1]hangers!$G$3:$G$42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4">'[1]other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4">'[1]other data'!$AN$2:$AN$6</definedName>
    <definedName name="ORDERTYPE">'[2]other data'!$AN$2:$AN$6</definedName>
    <definedName name="OTB" localSheetId="4">'[1]other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4">'[1]other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4">[17]Q1!$C$38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4">'[1]other data'!$BI$2:$BI$18</definedName>
    <definedName name="runnum">'[2]other data'!$BI$2:$BI$18</definedName>
    <definedName name="scalenum" localSheetId="4">'[1]other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4">[1]comments!$B$3:$B$54</definedName>
    <definedName name="SPECIAL">[2]comments!$B$3:$B$54</definedName>
    <definedName name="ssn_code" localSheetId="4">'[1]other data'!$AQ$2:$AQ$110</definedName>
    <definedName name="ssn_code">'[2]other data'!$AQ$2:$AQ$110</definedName>
    <definedName name="ssn_phase" localSheetId="4">'[1]other data'!$AS$2:$AS$83</definedName>
    <definedName name="ssn_phase">'[2]other data'!$AS$2:$AS$83</definedName>
    <definedName name="StoreCount">#REF!</definedName>
    <definedName name="StoreGrid0">#REF!</definedName>
    <definedName name="suggestedMessage_Range">[6]Mapping!$BF$2:$BF$3</definedName>
    <definedName name="SUPPLIER" localSheetId="4">'[1]vendor info'!$A$4:$A$400</definedName>
    <definedName name="SUPPLIER">'[2]vendor info'!$A$4:$A$400</definedName>
    <definedName name="TargetCol">#REF!</definedName>
    <definedName name="TBJ" localSheetId="4">'[1]other data'!$AK$2:$AK$10</definedName>
    <definedName name="TBJ">'[2]other data'!$AK$2:$AK$10</definedName>
    <definedName name="TERMS" localSheetId="4">'[1]other data'!$P$2:$P$7</definedName>
    <definedName name="TERMS">'[2]other data'!$P$2:$P$7</definedName>
    <definedName name="TICKET" localSheetId="4">[1]tickets!$B$3:$B$27</definedName>
    <definedName name="TICKET">[2]tickets!$B$3:$B$27</definedName>
    <definedName name="ticket2" localSheetId="4">[1]tickets!$G$3:$G$27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4">'[1]other data'!$AY$2:$AY$4</definedName>
    <definedName name="UDA3A">'[2]other data'!$AY$2:$AY$4</definedName>
    <definedName name="UDA3B" localSheetId="4">'[1]other data'!$AZ$2:$AZ$6</definedName>
    <definedName name="UDA3B">'[2]other data'!$AZ$2:$AZ$6</definedName>
    <definedName name="UNIT">[9]Sheet1!$EF$2:$EF$3</definedName>
    <definedName name="upc" localSheetId="4">'[1]other data'!$AH$2:$AH$10</definedName>
    <definedName name="upc">'[2]other data'!$AH$2:$AH$10</definedName>
    <definedName name="UPC1A" localSheetId="4">'[1]other data'!$BD$2:$BD$5</definedName>
    <definedName name="UPC1A">'[2]other data'!$BD$2:$BD$5</definedName>
    <definedName name="UPC2A" localSheetId="4">'[1]other data'!$BF$2:$BF$5</definedName>
    <definedName name="UPC2A">'[2]other data'!$BF$2:$BF$5</definedName>
    <definedName name="User1Col">#REF!</definedName>
    <definedName name="User3Col">#REF!</definedName>
    <definedName name="WAREHOUSE" localSheetId="4">'[1]other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4">'[1]other data'!$BB$2:$BB$5</definedName>
    <definedName name="YNE">'[2]other data'!$BB$2:$BB$5</definedName>
    <definedName name="YNES" localSheetId="4">'[1]other data'!$BR$2:$BR$6</definedName>
    <definedName name="YNES">'[2]other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5" i="6"/>
  <c r="BB15" i="5"/>
  <c r="AU15" i="5"/>
  <c r="AP15" i="5"/>
  <c r="AN15" i="5"/>
  <c r="AL15" i="5"/>
  <c r="AB15" i="5"/>
  <c r="AD15" i="5" s="1"/>
  <c r="AF15" i="5" s="1"/>
  <c r="BB14" i="5"/>
  <c r="AU14" i="5"/>
  <c r="AP14" i="5"/>
  <c r="AN14" i="5"/>
  <c r="AL14" i="5"/>
  <c r="AB14" i="5"/>
  <c r="AD14" i="5" s="1"/>
  <c r="AF14" i="5" s="1"/>
  <c r="BB13" i="5"/>
  <c r="AU13" i="5"/>
  <c r="AP13" i="5"/>
  <c r="AN13" i="5"/>
  <c r="AL13" i="5"/>
  <c r="AB13" i="5"/>
  <c r="AD13" i="5" s="1"/>
  <c r="AF13" i="5" s="1"/>
  <c r="BB12" i="5"/>
  <c r="AU12" i="5"/>
  <c r="AP12" i="5"/>
  <c r="AN12" i="5"/>
  <c r="AL12" i="5"/>
  <c r="AB12" i="5"/>
  <c r="AD12" i="5" s="1"/>
  <c r="AF12" i="5" s="1"/>
  <c r="AI32" i="6"/>
  <c r="AD32" i="6"/>
  <c r="P32" i="6"/>
  <c r="Q32" i="6" s="1"/>
  <c r="S32" i="6" s="1"/>
  <c r="AI31" i="6"/>
  <c r="AD31" i="6"/>
  <c r="P31" i="6"/>
  <c r="Q31" i="6" s="1"/>
  <c r="S31" i="6" s="1"/>
  <c r="AH36" i="6" l="1"/>
  <c r="AI33" i="6"/>
  <c r="AD33" i="6"/>
  <c r="P33" i="6"/>
  <c r="Q33" i="6" s="1"/>
  <c r="S33" i="6" s="1"/>
  <c r="AI30" i="6"/>
  <c r="AD30" i="6"/>
  <c r="P30" i="6"/>
  <c r="Q30" i="6" s="1"/>
  <c r="S30" i="6" s="1"/>
  <c r="AI29" i="6"/>
  <c r="AD29" i="6"/>
  <c r="P29" i="6"/>
  <c r="Q29" i="6" s="1"/>
  <c r="S29" i="6" s="1"/>
  <c r="AI28" i="6"/>
  <c r="AD28" i="6"/>
  <c r="P28" i="6"/>
  <c r="Q28" i="6" s="1"/>
  <c r="S28" i="6" s="1"/>
  <c r="AI27" i="6"/>
  <c r="AD27" i="6"/>
  <c r="P27" i="6"/>
  <c r="Q27" i="6" s="1"/>
  <c r="S27" i="6" s="1"/>
  <c r="AI26" i="6"/>
  <c r="AD26" i="6"/>
  <c r="P26" i="6"/>
  <c r="Q26" i="6" s="1"/>
  <c r="S26" i="6" s="1"/>
  <c r="AI25" i="6"/>
  <c r="AD25" i="6"/>
  <c r="P25" i="6"/>
  <c r="Q25" i="6" s="1"/>
  <c r="S25" i="6" s="1"/>
  <c r="A25" i="6"/>
  <c r="AI36" i="6" l="1"/>
  <c r="J18" i="6"/>
  <c r="J26" i="6" s="1"/>
  <c r="J13" i="6"/>
  <c r="J25" i="6" s="1"/>
  <c r="V25" i="6" s="1"/>
  <c r="W25" i="6" s="1"/>
  <c r="AE25" i="6" s="1"/>
  <c r="AF25" i="6" l="1"/>
  <c r="AJ25" i="6"/>
  <c r="J27" i="6"/>
  <c r="V26" i="6"/>
  <c r="W26" i="6" s="1"/>
  <c r="AE26" i="6" s="1"/>
  <c r="M11" i="9"/>
  <c r="N11" i="9" s="1"/>
  <c r="P11" i="9" s="1"/>
  <c r="M10" i="9"/>
  <c r="N10" i="9" s="1"/>
  <c r="P10" i="9" s="1"/>
  <c r="M9" i="9"/>
  <c r="N9" i="9" s="1"/>
  <c r="P9" i="9" s="1"/>
  <c r="M8" i="9"/>
  <c r="N8" i="9" s="1"/>
  <c r="P8" i="9" s="1"/>
  <c r="M7" i="9"/>
  <c r="N7" i="9" s="1"/>
  <c r="P7" i="9" s="1"/>
  <c r="M6" i="9"/>
  <c r="N6" i="9" s="1"/>
  <c r="P6" i="9" s="1"/>
  <c r="BB10" i="5"/>
  <c r="AU10" i="5"/>
  <c r="AP10" i="5"/>
  <c r="AN10" i="5"/>
  <c r="AL10" i="5"/>
  <c r="AB10" i="5"/>
  <c r="AD10" i="5" s="1"/>
  <c r="AF10" i="5" s="1"/>
  <c r="BB9" i="5"/>
  <c r="AU9" i="5"/>
  <c r="AP9" i="5"/>
  <c r="AN9" i="5"/>
  <c r="AL9" i="5"/>
  <c r="AB9" i="5"/>
  <c r="AD9" i="5" s="1"/>
  <c r="AF9" i="5" s="1"/>
  <c r="AH22" i="6"/>
  <c r="AI38" i="6" s="1"/>
  <c r="P18" i="6"/>
  <c r="Q18" i="6" s="1"/>
  <c r="P19" i="6"/>
  <c r="Q19" i="6" s="1"/>
  <c r="J28" i="6" l="1"/>
  <c r="V27" i="6"/>
  <c r="W27" i="6" s="1"/>
  <c r="AE27" i="6" s="1"/>
  <c r="AJ26" i="6"/>
  <c r="AF26" i="6"/>
  <c r="BB5" i="5"/>
  <c r="D3" i="6"/>
  <c r="U4" i="5"/>
  <c r="M6" i="8"/>
  <c r="N6" i="8" s="1"/>
  <c r="P6" i="8" s="1"/>
  <c r="M7" i="8"/>
  <c r="N7" i="8" s="1"/>
  <c r="P7" i="8" s="1"/>
  <c r="M8" i="8"/>
  <c r="N8" i="8" s="1"/>
  <c r="P8" i="8" s="1"/>
  <c r="M9" i="8"/>
  <c r="N9" i="8" s="1"/>
  <c r="P9" i="8" s="1"/>
  <c r="M10" i="8"/>
  <c r="N10" i="8" s="1"/>
  <c r="P10" i="8" s="1"/>
  <c r="M11" i="8"/>
  <c r="N11" i="8" s="1"/>
  <c r="P11" i="8" s="1"/>
  <c r="AF27" i="6" l="1"/>
  <c r="AJ27" i="6"/>
  <c r="J29" i="6"/>
  <c r="V28" i="6"/>
  <c r="W28" i="6" s="1"/>
  <c r="AE28" i="6" s="1"/>
  <c r="AB4" i="5"/>
  <c r="AD4" i="5" s="1"/>
  <c r="AF4" i="5" s="1"/>
  <c r="P13" i="6"/>
  <c r="Q13" i="6" s="1"/>
  <c r="A13" i="6"/>
  <c r="V13" i="6"/>
  <c r="AD13" i="6"/>
  <c r="AI13" i="6"/>
  <c r="J14" i="6"/>
  <c r="U5" i="5" s="1"/>
  <c r="P14" i="6"/>
  <c r="Q14" i="6" s="1"/>
  <c r="AD14" i="6"/>
  <c r="AI14" i="6"/>
  <c r="J15" i="6"/>
  <c r="P15" i="6"/>
  <c r="Q15" i="6" s="1"/>
  <c r="AD15" i="6"/>
  <c r="AI15" i="6"/>
  <c r="P16" i="6"/>
  <c r="Q16" i="6" s="1"/>
  <c r="AD16" i="6"/>
  <c r="AI16" i="6"/>
  <c r="P17" i="6"/>
  <c r="Q17" i="6" s="1"/>
  <c r="AD17" i="6"/>
  <c r="AI17" i="6"/>
  <c r="S18" i="6"/>
  <c r="AD18" i="6"/>
  <c r="AI18" i="6"/>
  <c r="S19" i="6"/>
  <c r="AD19" i="6"/>
  <c r="AI19" i="6"/>
  <c r="AU5" i="5"/>
  <c r="AU6" i="5"/>
  <c r="AU7" i="5"/>
  <c r="AU8" i="5"/>
  <c r="AU11" i="5"/>
  <c r="AU16" i="5"/>
  <c r="AU17" i="5"/>
  <c r="AU18" i="5"/>
  <c r="AU19" i="5"/>
  <c r="AU20" i="5"/>
  <c r="AU21" i="5"/>
  <c r="AU22" i="5"/>
  <c r="AU23" i="5"/>
  <c r="AU24" i="5"/>
  <c r="AU25" i="5"/>
  <c r="AU26" i="5"/>
  <c r="AU27" i="5"/>
  <c r="AU28" i="5"/>
  <c r="AU29" i="5"/>
  <c r="AU30" i="5"/>
  <c r="AU31" i="5"/>
  <c r="AU32" i="5"/>
  <c r="AU33" i="5"/>
  <c r="AU34" i="5"/>
  <c r="AU35" i="5"/>
  <c r="AU36" i="5"/>
  <c r="AU37" i="5"/>
  <c r="AU4" i="5"/>
  <c r="J30" i="6" l="1"/>
  <c r="J31" i="6" s="1"/>
  <c r="V29" i="6"/>
  <c r="W29" i="6" s="1"/>
  <c r="AE29" i="6" s="1"/>
  <c r="AF28" i="6"/>
  <c r="AJ28" i="6"/>
  <c r="AI22" i="6"/>
  <c r="AI39" i="6" s="1"/>
  <c r="J16" i="6"/>
  <c r="U7" i="5" s="1"/>
  <c r="AI7" i="5" s="1"/>
  <c r="V14" i="6"/>
  <c r="S15" i="6"/>
  <c r="S17" i="6"/>
  <c r="S16" i="6"/>
  <c r="S14" i="6"/>
  <c r="V18" i="6"/>
  <c r="J17" i="6"/>
  <c r="U6" i="5"/>
  <c r="AR6" i="5" s="1"/>
  <c r="S13" i="6"/>
  <c r="W13" i="6" s="1"/>
  <c r="AE13" i="6" s="1"/>
  <c r="AJ13" i="6" s="1"/>
  <c r="V15" i="6"/>
  <c r="W15" i="6" s="1"/>
  <c r="AE15" i="6" s="1"/>
  <c r="AJ15" i="6" s="1"/>
  <c r="AR5" i="5"/>
  <c r="AR11" i="5"/>
  <c r="AR16" i="5"/>
  <c r="AR17" i="5"/>
  <c r="AR18" i="5"/>
  <c r="AR19" i="5"/>
  <c r="AR20" i="5"/>
  <c r="AR21" i="5"/>
  <c r="AR22" i="5"/>
  <c r="AR23" i="5"/>
  <c r="AR24" i="5"/>
  <c r="AR25" i="5"/>
  <c r="AR26" i="5"/>
  <c r="AR27" i="5"/>
  <c r="AR28" i="5"/>
  <c r="AR29" i="5"/>
  <c r="AR30" i="5"/>
  <c r="AR31" i="5"/>
  <c r="AR32" i="5"/>
  <c r="AR33" i="5"/>
  <c r="AR34" i="5"/>
  <c r="AR35" i="5"/>
  <c r="AR36" i="5"/>
  <c r="AR37" i="5"/>
  <c r="AR4" i="5"/>
  <c r="AI11" i="5"/>
  <c r="AI16" i="5"/>
  <c r="AI17" i="5"/>
  <c r="AI18" i="5"/>
  <c r="AI19" i="5"/>
  <c r="AI20" i="5"/>
  <c r="AI21" i="5"/>
  <c r="AI22" i="5"/>
  <c r="AI23" i="5"/>
  <c r="AI24" i="5"/>
  <c r="AI25" i="5"/>
  <c r="AI26" i="5"/>
  <c r="AI27" i="5"/>
  <c r="AI28" i="5"/>
  <c r="AI29" i="5"/>
  <c r="AI30" i="5"/>
  <c r="AI31" i="5"/>
  <c r="AI32" i="5"/>
  <c r="AI33" i="5"/>
  <c r="AI34" i="5"/>
  <c r="AI35" i="5"/>
  <c r="AI36" i="5"/>
  <c r="AI37" i="5"/>
  <c r="AI5" i="5"/>
  <c r="AI4" i="5"/>
  <c r="AJ4" i="5" s="1"/>
  <c r="BB6" i="5"/>
  <c r="BB7" i="5"/>
  <c r="BB8" i="5"/>
  <c r="BB11" i="5"/>
  <c r="BB16" i="5"/>
  <c r="BB17" i="5"/>
  <c r="BB18" i="5"/>
  <c r="BB19" i="5"/>
  <c r="BB20" i="5"/>
  <c r="BB21" i="5"/>
  <c r="BB22" i="5"/>
  <c r="BB23" i="5"/>
  <c r="BB24" i="5"/>
  <c r="BB25" i="5"/>
  <c r="BB26" i="5"/>
  <c r="BB27" i="5"/>
  <c r="BB28" i="5"/>
  <c r="BB29" i="5"/>
  <c r="BB30" i="5"/>
  <c r="BB31" i="5"/>
  <c r="BB32" i="5"/>
  <c r="BB33" i="5"/>
  <c r="BB34" i="5"/>
  <c r="BB35" i="5"/>
  <c r="BB36" i="5"/>
  <c r="BB37"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B23" i="5"/>
  <c r="AP22" i="5"/>
  <c r="AN22" i="5"/>
  <c r="AL22" i="5"/>
  <c r="AD22" i="5"/>
  <c r="AF22" i="5" s="1"/>
  <c r="AB22" i="5"/>
  <c r="AP21" i="5"/>
  <c r="AN21" i="5"/>
  <c r="AL21" i="5"/>
  <c r="AD21" i="5"/>
  <c r="AF21" i="5" s="1"/>
  <c r="AB21" i="5"/>
  <c r="AP20" i="5"/>
  <c r="AN20" i="5"/>
  <c r="AL20" i="5"/>
  <c r="AD20" i="5"/>
  <c r="AF20" i="5" s="1"/>
  <c r="AB20" i="5"/>
  <c r="AP19" i="5"/>
  <c r="AN19" i="5"/>
  <c r="AL19" i="5"/>
  <c r="AD19" i="5"/>
  <c r="AF19" i="5" s="1"/>
  <c r="AB19" i="5"/>
  <c r="AP18" i="5"/>
  <c r="AN18" i="5"/>
  <c r="AL18" i="5"/>
  <c r="AD18" i="5"/>
  <c r="AF18" i="5" s="1"/>
  <c r="AB18" i="5"/>
  <c r="AP17" i="5"/>
  <c r="AN17" i="5"/>
  <c r="AL17" i="5"/>
  <c r="AD17" i="5"/>
  <c r="AF17" i="5" s="1"/>
  <c r="AB17" i="5"/>
  <c r="AP16" i="5"/>
  <c r="AN16" i="5"/>
  <c r="AL16" i="5"/>
  <c r="AD16" i="5"/>
  <c r="AF16" i="5" s="1"/>
  <c r="AB16" i="5"/>
  <c r="AP11" i="5"/>
  <c r="AN11" i="5"/>
  <c r="AL11" i="5"/>
  <c r="AD11" i="5"/>
  <c r="AF11" i="5" s="1"/>
  <c r="AB11" i="5"/>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J32" i="6" l="1"/>
  <c r="V32" i="6" s="1"/>
  <c r="W32" i="6" s="1"/>
  <c r="AE32" i="6" s="1"/>
  <c r="V31" i="6"/>
  <c r="W31" i="6" s="1"/>
  <c r="AE31" i="6" s="1"/>
  <c r="D8" i="2"/>
  <c r="J33" i="6"/>
  <c r="V30" i="6"/>
  <c r="W30" i="6" s="1"/>
  <c r="AE30" i="6" s="1"/>
  <c r="AJ29" i="6"/>
  <c r="AF29" i="6"/>
  <c r="J19" i="6"/>
  <c r="U9" i="5"/>
  <c r="V16" i="6"/>
  <c r="W16" i="6" s="1"/>
  <c r="AE16" i="6" s="1"/>
  <c r="AF16" i="6" s="1"/>
  <c r="W14" i="6"/>
  <c r="AE14" i="6" s="1"/>
  <c r="AJ14" i="6" s="1"/>
  <c r="AI6" i="5"/>
  <c r="AJ6" i="5" s="1"/>
  <c r="W18" i="6"/>
  <c r="AE18" i="6" s="1"/>
  <c r="AF18" i="6" s="1"/>
  <c r="AR7" i="5"/>
  <c r="AV7" i="5" s="1"/>
  <c r="AV20" i="5"/>
  <c r="AV34" i="5"/>
  <c r="V17" i="6"/>
  <c r="W17" i="6" s="1"/>
  <c r="AE17" i="6" s="1"/>
  <c r="AJ17" i="6" s="1"/>
  <c r="U8" i="5"/>
  <c r="AF13" i="6"/>
  <c r="AV37" i="5"/>
  <c r="AV23" i="5"/>
  <c r="AV35" i="5"/>
  <c r="AV21" i="5"/>
  <c r="AV26" i="5"/>
  <c r="AF15" i="6"/>
  <c r="AV6" i="5"/>
  <c r="AJ5" i="5"/>
  <c r="AV17" i="5"/>
  <c r="AV31" i="5"/>
  <c r="AV22" i="5"/>
  <c r="AV36" i="5"/>
  <c r="AV5" i="5"/>
  <c r="AV29" i="5"/>
  <c r="AV18" i="5"/>
  <c r="AJ21" i="5"/>
  <c r="AV32" i="5"/>
  <c r="AJ35" i="5"/>
  <c r="AV24" i="5"/>
  <c r="AV27" i="5"/>
  <c r="AV16" i="5"/>
  <c r="AV30" i="5"/>
  <c r="AV19" i="5"/>
  <c r="AV33" i="5"/>
  <c r="AV11" i="5"/>
  <c r="AV25" i="5"/>
  <c r="AV4" i="5"/>
  <c r="AV28" i="5"/>
  <c r="AJ19" i="5"/>
  <c r="AJ33" i="5"/>
  <c r="AJ23" i="5"/>
  <c r="AJ37" i="5"/>
  <c r="AJ27" i="5"/>
  <c r="AJ7" i="5"/>
  <c r="AJ24" i="5"/>
  <c r="AJ29" i="5"/>
  <c r="AJ16" i="5"/>
  <c r="AJ30" i="5"/>
  <c r="AJ28" i="5"/>
  <c r="AJ26" i="5"/>
  <c r="AJ25" i="5"/>
  <c r="AJ11" i="5"/>
  <c r="AJ18" i="5"/>
  <c r="AJ32" i="5"/>
  <c r="AJ17" i="5"/>
  <c r="AJ31" i="5"/>
  <c r="AJ22" i="5"/>
  <c r="AJ36" i="5"/>
  <c r="AJ20" i="5"/>
  <c r="AJ34" i="5"/>
  <c r="AF31" i="6" l="1"/>
  <c r="AJ31" i="6"/>
  <c r="AJ32" i="6"/>
  <c r="AF32" i="6"/>
  <c r="AF30" i="6"/>
  <c r="AJ30" i="6"/>
  <c r="V33" i="6"/>
  <c r="W33" i="6" s="1"/>
  <c r="AE33" i="6" s="1"/>
  <c r="AF14" i="6"/>
  <c r="AI9" i="5"/>
  <c r="AJ9" i="5" s="1"/>
  <c r="AR9" i="5"/>
  <c r="AV9" i="5" s="1"/>
  <c r="U10" i="5"/>
  <c r="U12" i="5" s="1"/>
  <c r="V19" i="6"/>
  <c r="W19" i="6" s="1"/>
  <c r="AE19" i="6" s="1"/>
  <c r="AJ19" i="6" s="1"/>
  <c r="AW21" i="5"/>
  <c r="BA21" i="5" s="1"/>
  <c r="AJ18" i="6"/>
  <c r="AJ16" i="6"/>
  <c r="AF17" i="6"/>
  <c r="AR8" i="5"/>
  <c r="AV8" i="5" s="1"/>
  <c r="AI8" i="5"/>
  <c r="AJ8" i="5" s="1"/>
  <c r="AW27" i="5"/>
  <c r="BA27" i="5" s="1"/>
  <c r="AW37" i="5"/>
  <c r="BA37" i="5" s="1"/>
  <c r="AW23" i="5"/>
  <c r="BA23" i="5" s="1"/>
  <c r="AW20" i="5"/>
  <c r="BA20" i="5" s="1"/>
  <c r="AW28" i="5"/>
  <c r="BA28" i="5" s="1"/>
  <c r="AW19" i="5"/>
  <c r="BA19" i="5" s="1"/>
  <c r="AW32" i="5"/>
  <c r="BA32" i="5" s="1"/>
  <c r="AW5" i="5"/>
  <c r="BA5" i="5" s="1"/>
  <c r="AW18" i="5"/>
  <c r="BA18" i="5" s="1"/>
  <c r="AW34" i="5"/>
  <c r="BA34" i="5" s="1"/>
  <c r="AW17" i="5"/>
  <c r="AW25" i="5"/>
  <c r="BA25" i="5" s="1"/>
  <c r="AW22" i="5"/>
  <c r="BA22" i="5" s="1"/>
  <c r="AW30" i="5"/>
  <c r="AW11" i="5"/>
  <c r="BA11" i="5" s="1"/>
  <c r="AW31" i="5"/>
  <c r="BA31" i="5" s="1"/>
  <c r="AW36" i="5"/>
  <c r="BA36" i="5" s="1"/>
  <c r="AW26" i="5"/>
  <c r="BA26" i="5" s="1"/>
  <c r="AW29" i="5"/>
  <c r="AW35" i="5"/>
  <c r="AW33" i="5"/>
  <c r="AW16" i="5"/>
  <c r="BA16" i="5" s="1"/>
  <c r="AW24" i="5"/>
  <c r="BA24" i="5" s="1"/>
  <c r="AW7" i="5"/>
  <c r="BA7" i="5" s="1"/>
  <c r="AW4" i="5"/>
  <c r="BA4" i="5" s="1"/>
  <c r="AW6" i="5"/>
  <c r="BA6" i="5" s="1"/>
  <c r="AR12" i="5" l="1"/>
  <c r="AV12" i="5" s="1"/>
  <c r="U13" i="5"/>
  <c r="U14" i="5"/>
  <c r="AI12" i="5"/>
  <c r="AJ12" i="5" s="1"/>
  <c r="AW12" i="5" s="1"/>
  <c r="AF33" i="6"/>
  <c r="AJ33" i="6"/>
  <c r="AJ36" i="6" s="1"/>
  <c r="AK36" i="6" s="1"/>
  <c r="AF19" i="6"/>
  <c r="AW9" i="5"/>
  <c r="AI10" i="5"/>
  <c r="AJ10" i="5" s="1"/>
  <c r="AR10" i="5"/>
  <c r="AV10" i="5" s="1"/>
  <c r="AX21" i="5"/>
  <c r="AW8" i="5"/>
  <c r="BA8" i="5" s="1"/>
  <c r="AX37" i="5"/>
  <c r="AX20" i="5"/>
  <c r="AX27" i="5"/>
  <c r="AX23" i="5"/>
  <c r="AX28" i="5"/>
  <c r="AX32" i="5"/>
  <c r="AX34" i="5"/>
  <c r="AX18" i="5"/>
  <c r="AX19" i="5"/>
  <c r="AX5" i="5"/>
  <c r="AX30" i="5"/>
  <c r="BA30" i="5"/>
  <c r="AX33" i="5"/>
  <c r="BA33" i="5"/>
  <c r="AX35" i="5"/>
  <c r="BA35" i="5"/>
  <c r="AX29" i="5"/>
  <c r="BA29" i="5"/>
  <c r="AX17" i="5"/>
  <c r="BA17" i="5"/>
  <c r="AX25" i="5"/>
  <c r="AX7" i="5"/>
  <c r="AX22" i="5"/>
  <c r="AX26" i="5"/>
  <c r="AX11" i="5"/>
  <c r="AX31" i="5"/>
  <c r="AX36" i="5"/>
  <c r="AX24" i="5"/>
  <c r="AX16" i="5"/>
  <c r="AX4" i="5"/>
  <c r="AX6" i="5"/>
  <c r="AX12" i="5" l="1"/>
  <c r="BA12" i="5"/>
  <c r="AR14" i="5"/>
  <c r="AV14" i="5" s="1"/>
  <c r="AI14" i="5"/>
  <c r="AJ14" i="5" s="1"/>
  <c r="AW14" i="5" s="1"/>
  <c r="U15" i="5"/>
  <c r="AR13" i="5"/>
  <c r="AV13" i="5" s="1"/>
  <c r="AI13" i="5"/>
  <c r="AJ13" i="5" s="1"/>
  <c r="AW13" i="5" s="1"/>
  <c r="BA9" i="5"/>
  <c r="AX9" i="5"/>
  <c r="AW10" i="5"/>
  <c r="AJ22" i="6"/>
  <c r="AX8" i="5"/>
  <c r="AK22" i="6" l="1"/>
  <c r="AI40" i="6"/>
  <c r="AI41" i="6" s="1"/>
  <c r="AX13" i="5"/>
  <c r="BA13" i="5"/>
  <c r="AX14" i="5"/>
  <c r="BA14" i="5"/>
  <c r="AR15" i="5"/>
  <c r="AV15" i="5" s="1"/>
  <c r="AI15" i="5"/>
  <c r="AJ15" i="5" s="1"/>
  <c r="AW15" i="5" s="1"/>
  <c r="BA10" i="5"/>
  <c r="AX10" i="5"/>
  <c r="D9" i="2" l="1"/>
  <c r="BA15" i="5"/>
  <c r="AX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<sst xmlns="http://schemas.openxmlformats.org/spreadsheetml/2006/main" count="1479" uniqueCount="1011">
  <si>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</si>
  <si>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</si>
  <si>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</si>
  <si>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</si>
  <si>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</si>
  <si>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</si>
  <si>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</si>
  <si>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</si>
  <si>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</si>
  <si>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</si>
  <si>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</si>
  <si>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</si>
  <si>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</si>
  <si>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</si>
  <si>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</si>
  <si>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</si>
  <si>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</si>
  <si>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</si>
  <si>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</si>
  <si>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</si>
  <si>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</si>
  <si>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</si>
  <si>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</si>
  <si>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</si>
  <si>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</si>
  <si>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</si>
  <si>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</si>
  <si>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</si>
  <si>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</si>
  <si>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</si>
  <si>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</si>
  <si>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</si>
  <si>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</si>
  <si>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</si>
  <si>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</si>
  <si>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</si>
  <si>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</si>
  <si>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</si>
  <si>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</si>
  <si>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</si>
  <si>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</si>
  <si>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</si>
  <si>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</si>
  <si>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</si>
  <si>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</si>
  <si>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</si>
  <si>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</si>
  <si>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</si>
  <si>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</si>
  <si>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</si>
  <si>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</si>
  <si>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</si>
  <si>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</si>
  <si>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</si>
  <si>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</si>
  <si>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</si>
  <si>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</si>
  <si>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</si>
  <si>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</si>
  <si>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</si>
  <si>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</si>
  <si>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</si>
  <si>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</si>
  <si>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</si>
  <si>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</si>
  <si>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</si>
  <si>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</si>
  <si>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</si>
  <si>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</si>
  <si>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</si>
  <si>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</si>
  <si>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</si>
  <si>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</si>
  <si>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</si>
  <si>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</si>
  <si>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</si>
  <si>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</si>
  <si>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</si>
  <si>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</si>
  <si>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</si>
  <si>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</si>
  <si>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</si>
  <si>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</si>
  <si>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</si>
  <si>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</si>
  <si>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</si>
  <si>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</si>
  <si>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</si>
  <si>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</si>
  <si>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</si>
  <si>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</si>
  <si>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</si>
  <si>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</si>
  <si>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</si>
  <si>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</si>
  <si>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</si>
  <si>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</si>
  <si>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</si>
  <si>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</si>
  <si>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</si>
  <si>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</si>
  <si>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</si>
  <si>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</si>
  <si>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</si>
  <si>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</si>
  <si>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</si>
  <si>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</si>
  <si>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</si>
  <si>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</si>
  <si>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</si>
  <si>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</si>
  <si>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</si>
  <si>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</si>
  <si>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</si>
  <si>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</si>
  <si>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</si>
  <si>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</si>
  <si>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</si>
  <si>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</si>
  <si>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</si>
  <si>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</si>
  <si>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</si>
  <si>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</si>
  <si>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</si>
  <si>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</si>
  <si>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</si>
  <si>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</si>
  <si>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</si>
  <si>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</si>
  <si>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</si>
  <si>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</si>
  <si>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</si>
  <si>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</si>
  <si>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</si>
  <si>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</si>
  <si>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</si>
  <si>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</si>
  <si>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</si>
  <si>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</si>
  <si>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</si>
  <si>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</si>
  <si>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</si>
  <si>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</si>
  <si>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</si>
  <si>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</si>
  <si>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</si>
  <si>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</si>
  <si>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</si>
  <si>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</si>
  <si>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</si>
  <si>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</si>
  <si>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</si>
  <si>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</si>
  <si>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</si>
  <si>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</si>
  <si>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</si>
  <si>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</si>
  <si>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</si>
  <si>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</si>
  <si>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</si>
  <si>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</si>
  <si>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</si>
  <si>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</si>
  <si>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</si>
  <si>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</si>
  <si>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</si>
  <si>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</si>
  <si>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</si>
  <si>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</si>
  <si>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</si>
  <si>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</si>
  <si>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</si>
  <si>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</si>
  <si>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</si>
  <si>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</si>
  <si>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</si>
  <si>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</si>
  <si>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</si>
  <si>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</si>
  <si>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</si>
  <si>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</si>
  <si>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</si>
  <si>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</si>
  <si>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</si>
  <si>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</si>
  <si>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</si>
  <si>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</si>
  <si>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</si>
  <si>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</si>
  <si>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</si>
  <si>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</si>
  <si>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</si>
  <si>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</si>
  <si>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</si>
  <si>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</si>
  <si>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</si>
  <si>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</si>
  <si>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</si>
  <si>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</si>
  <si>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</si>
  <si>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</si>
  <si>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</si>
  <si>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</si>
  <si>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</si>
  <si>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</si>
  <si>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</si>
  <si>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</si>
  <si>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</si>
  <si>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</si>
  <si>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</si>
  <si>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</si>
  <si>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</si>
  <si>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</si>
  <si>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</si>
  <si>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</si>
  <si>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</si>
  <si>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</si>
  <si>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</si>
  <si>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</si>
  <si>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</si>
  <si>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</si>
  <si>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</si>
  <si>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</si>
  <si>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</si>
  <si>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</si>
  <si>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</si>
  <si>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</si>
  <si>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</si>
  <si>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</si>
  <si>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</si>
  <si>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</si>
  <si>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</si>
  <si>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</si>
  <si>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</si>
  <si>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</si>
  <si>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</si>
  <si>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</si>
  <si>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</si>
  <si>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</si>
  <si>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</si>
  <si>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</si>
  <si>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</si>
  <si>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</si>
  <si>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</si>
  <si>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</si>
  <si>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</si>
  <si>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</si>
  <si>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</si>
  <si>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</si>
  <si>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</si>
  <si>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</si>
  <si>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</si>
  <si>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</si>
  <si>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</si>
  <si>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</si>
  <si>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</si>
  <si>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</si>
  <si>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</si>
  <si>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</si>
  <si>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</si>
  <si>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</si>
  <si>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</si>
  <si>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</si>
  <si>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</si>
  <si>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</si>
  <si>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</si>
  <si>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</si>
  <si>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</si>
  <si>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</si>
  <si>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</si>
  <si>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</si>
  <si>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</si>
  <si>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</si>
  <si>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</si>
  <si>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</si>
  <si>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</si>
  <si>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</si>
  <si>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</si>
  <si>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</si>
  <si>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</si>
  <si>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</si>
  <si>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</si>
  <si>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</si>
  <si>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</si>
  <si>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</si>
  <si>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</si>
  <si>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</si>
  <si>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</si>
  <si>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</si>
  <si>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</si>
  <si>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</si>
  <si>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</si>
  <si>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</si>
  <si>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</si>
  <si>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</si>
  <si>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</si>
  <si>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</si>
  <si>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</si>
  <si>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</si>
  <si>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</si>
  <si>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</si>
  <si>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</si>
  <si>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</si>
  <si>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</si>
  <si>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</si>
  <si>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</si>
  <si>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</si>
  <si>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</si>
  <si>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</si>
  <si>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</si>
  <si>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</si>
  <si>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</si>
  <si>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</si>
  <si>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</si>
  <si>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</si>
  <si>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</si>
  <si>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</si>
  <si>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</si>
  <si>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</si>
  <si>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</si>
  <si>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</si>
  <si>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</si>
  <si>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</si>
  <si>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</si>
  <si>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</si>
  <si>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</si>
  <si>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</si>
  <si>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</si>
  <si>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</si>
  <si>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</si>
  <si>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</si>
  <si>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</si>
  <si>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</si>
  <si>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</si>
  <si>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</si>
  <si>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</si>
  <si>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</si>
  <si>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</si>
  <si>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</si>
  <si>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</si>
  <si>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</si>
  <si>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</si>
  <si>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</si>
  <si>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</si>
  <si>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</si>
  <si>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</si>
  <si>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</si>
  <si>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</si>
  <si>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</si>
  <si>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</si>
  <si>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</si>
  <si>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</si>
  <si>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</si>
  <si>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</si>
  <si>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</si>
  <si>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</si>
  <si>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</si>
  <si>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</si>
  <si>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</si>
  <si>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</si>
  <si>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</si>
  <si>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</si>
  <si>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</si>
  <si>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</si>
  <si>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</si>
  <si>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</si>
  <si>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</si>
  <si>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</si>
  <si>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</si>
  <si>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</si>
  <si>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</si>
  <si>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</si>
  <si>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</si>
  <si>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</si>
  <si>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</si>
  <si>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</si>
  <si>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</si>
  <si>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</si>
  <si>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</si>
  <si>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</si>
  <si>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</si>
  <si>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</si>
  <si>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</si>
  <si>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</si>
  <si>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</si>
  <si>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</si>
  <si>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</si>
  <si>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</si>
  <si>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</si>
  <si>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</si>
  <si>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</si>
  <si>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</si>
  <si>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</si>
  <si>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</si>
  <si>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</si>
  <si>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</si>
  <si>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</si>
  <si>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</si>
  <si>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</si>
  <si>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</si>
  <si>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</si>
  <si>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</si>
  <si>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</si>
  <si>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</si>
  <si>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</si>
  <si>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</si>
  <si>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</si>
  <si>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</si>
  <si>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</si>
  <si>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</si>
  <si>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</si>
  <si>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</si>
  <si>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</si>
  <si>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</si>
  <si>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</si>
  <si>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</si>
  <si>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</si>
  <si>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</si>
  <si>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</si>
  <si>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</si>
  <si>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</si>
  <si>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</si>
  <si>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</si>
  <si>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</si>
  <si>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</si>
  <si>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</si>
  <si>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</si>
  <si>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</si>
  <si>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</si>
  <si>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</si>
  <si>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</si>
  <si>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</si>
  <si>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</si>
  <si>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</si>
  <si>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</si>
  <si>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</si>
  <si>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</si>
  <si>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</si>
  <si>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</si>
  <si>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</si>
  <si>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</si>
  <si>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</si>
  <si>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</si>
  <si>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</si>
  <si>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</si>
  <si>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</si>
  <si>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</si>
  <si>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</si>
  <si>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</si>
  <si>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</si>
  <si>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</si>
  <si>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</si>
  <si>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</si>
  <si>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</si>
  <si>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</si>
  <si>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</si>
  <si>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</si>
  <si>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</si>
  <si>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</si>
  <si>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</si>
  <si>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</si>
  <si>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</si>
  <si>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</si>
  <si>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</si>
  <si>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</si>
  <si>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</si>
  <si>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</si>
  <si>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</si>
  <si>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</si>
  <si>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</si>
  <si>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</si>
  <si>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</si>
  <si>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</si>
  <si>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</si>
  <si>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</si>
  <si>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</si>
  <si>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</si>
  <si>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</si>
  <si>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</si>
  <si>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</si>
  <si>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</si>
  <si>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</si>
  <si>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</si>
  <si>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</si>
  <si>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</si>
  <si>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</si>
  <si>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</si>
  <si>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</si>
  <si>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</si>
  <si>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</si>
  <si>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</si>
  <si>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</si>
  <si>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</si>
  <si>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</si>
  <si>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</si>
  <si>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</si>
  <si>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</si>
  <si>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</si>
  <si>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</si>
  <si>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</si>
  <si>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</si>
  <si>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</si>
  <si>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</si>
  <si>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</si>
  <si>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</si>
  <si>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</si>
  <si>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</si>
  <si>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</si>
  <si>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</si>
  <si>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</si>
  <si>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</si>
  <si>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</si>
  <si>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</si>
  <si>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</si>
  <si>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</si>
  <si>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</si>
  <si>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</si>
  <si>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</si>
  <si>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</si>
  <si>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</si>
  <si>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</si>
  <si>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</si>
  <si>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</si>
  <si>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</si>
  <si>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</si>
  <si>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</si>
  <si>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</si>
  <si>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</si>
  <si>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</si>
  <si>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</si>
  <si>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</si>
  <si>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</si>
  <si>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</si>
  <si>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</si>
  <si>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</si>
  <si>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</si>
  <si>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</si>
  <si>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</si>
  <si>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</si>
  <si>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</si>
  <si>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</si>
  <si>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</si>
  <si>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</si>
  <si>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</si>
  <si>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</si>
  <si>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</si>
  <si>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</si>
  <si>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</si>
  <si>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</si>
  <si>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</si>
  <si>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</si>
  <si>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</si>
  <si>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</si>
  <si>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</si>
  <si>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</si>
  <si>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</si>
  <si>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</si>
  <si>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</si>
  <si>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</si>
  <si>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</si>
  <si>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</si>
  <si>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</si>
  <si>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</si>
  <si>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</si>
  <si>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</si>
  <si>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</si>
  <si>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</si>
  <si>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</si>
  <si>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</si>
  <si>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</si>
  <si>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</si>
  <si>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</si>
  <si>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</si>
  <si>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</si>
  <si>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</si>
  <si>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</si>
  <si>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</si>
  <si>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</si>
  <si>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</si>
  <si>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</si>
  <si>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</si>
  <si>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</si>
  <si>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</si>
  <si>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</si>
  <si>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</si>
  <si>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</si>
  <si>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</si>
  <si>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</si>
  <si>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</si>
  <si>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</si>
  <si>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</si>
  <si>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</si>
  <si>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</si>
  <si>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</si>
  <si>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</si>
  <si>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</si>
  <si>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</si>
  <si>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</si>
  <si>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</si>
  <si>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</si>
  <si>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</si>
  <si>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</si>
  <si>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</si>
  <si>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</si>
  <si>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</si>
  <si>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</si>
  <si>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</si>
  <si>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</si>
  <si>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</si>
  <si>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</si>
  <si>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</si>
  <si>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</si>
  <si>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</si>
  <si>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</si>
  <si>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</si>
  <si>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</si>
  <si>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</si>
  <si>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</si>
  <si>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</si>
  <si>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</si>
  <si>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</si>
  <si>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</si>
  <si>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</si>
  <si>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</si>
  <si>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</si>
  <si>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</si>
  <si>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</si>
  <si>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</si>
  <si>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</si>
  <si>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</si>
  <si>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</si>
  <si>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</si>
  <si>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</si>
  <si>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</si>
  <si>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</si>
  <si>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</si>
  <si>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</si>
  <si>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</si>
  <si>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</si>
  <si>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</si>
  <si>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</si>
  <si>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</si>
  <si>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</si>
  <si>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</si>
  <si>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</si>
  <si>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</si>
  <si>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</si>
  <si>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</si>
  <si>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</si>
  <si>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</si>
  <si>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</si>
  <si>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</si>
  <si>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</si>
  <si>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</si>
  <si>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</si>
  <si>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</si>
  <si>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</si>
  <si>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</si>
  <si>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</si>
  <si>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</si>
  <si>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</si>
  <si>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</si>
  <si>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</si>
  <si>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</si>
  <si>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</si>
  <si>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</si>
  <si>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</si>
  <si>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</si>
  <si>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</si>
  <si>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</si>
  <si>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</si>
  <si>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</si>
  <si>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</si>
  <si>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</si>
  <si>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</si>
  <si>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</si>
  <si>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</si>
  <si>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</si>
  <si>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</si>
  <si>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</si>
  <si>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</si>
  <si>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</si>
  <si>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</si>
  <si>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</si>
  <si>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</si>
  <si>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</si>
  <si>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</si>
  <si>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</si>
  <si>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</si>
  <si>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Cotton</t>
    <phoneticPr fontId="25" type="noConversion"/>
  </si>
  <si>
    <t>100% Cotton Printed Sheet Set, 4" single needle hem, VZB packaging</t>
    <phoneticPr fontId="25" type="noConversion"/>
  </si>
  <si>
    <t>Twin: 66x96"/39x75+12"/20x30" (1)</t>
  </si>
  <si>
    <t xml:space="preserve">3 piece set -- 200TC 100% Cotton Printed Sheet Set </t>
    <phoneticPr fontId="25"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</si>
  <si>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</si>
  <si>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</si>
  <si>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</si>
  <si>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</si>
  <si>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</si>
  <si>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</si>
  <si>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</si>
  <si>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</si>
  <si>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</si>
  <si>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</si>
  <si>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</si>
  <si>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</si>
  <si>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</si>
  <si>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</si>
  <si>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</si>
  <si>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</si>
  <si>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</si>
  <si>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</si>
  <si>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</si>
  <si>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</si>
  <si>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</si>
  <si>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</si>
  <si>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</si>
  <si>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</si>
  <si>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</si>
  <si>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</si>
  <si>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</si>
  <si>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</si>
  <si>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</si>
  <si>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</si>
  <si>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</si>
  <si>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</si>
  <si>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</si>
  <si>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</si>
  <si>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</si>
  <si>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</si>
  <si>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</si>
  <si>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</si>
  <si>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</si>
  <si>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</si>
  <si>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</si>
  <si>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</si>
  <si>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</si>
  <si>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</si>
  <si>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</si>
  <si>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</si>
  <si>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</si>
  <si>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</si>
  <si>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</si>
  <si>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</si>
  <si>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</si>
  <si>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</si>
  <si>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</si>
  <si>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</si>
  <si>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</si>
  <si>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</si>
  <si>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</si>
  <si>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</si>
  <si>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</si>
  <si>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</si>
  <si>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</si>
  <si>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</si>
  <si>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</si>
  <si>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</si>
  <si>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</si>
  <si>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</si>
  <si>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</si>
  <si>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</si>
  <si>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</si>
  <si>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</si>
  <si>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</si>
  <si>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</si>
  <si>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</si>
  <si>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</si>
  <si>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</si>
  <si>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</si>
  <si>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</si>
  <si>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</si>
  <si>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</si>
  <si>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</si>
  <si>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</si>
  <si>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</si>
  <si>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</si>
  <si>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</si>
  <si>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</si>
  <si>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</si>
  <si>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</si>
  <si>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</si>
  <si>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</si>
  <si>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</si>
  <si>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</si>
  <si>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</si>
  <si>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</si>
  <si>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</si>
  <si>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</si>
  <si>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</si>
  <si>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</si>
  <si>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</si>
  <si>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</si>
  <si>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</si>
  <si>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</si>
  <si>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</si>
  <si>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</si>
  <si>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</si>
  <si>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</si>
  <si>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</si>
  <si>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</si>
  <si>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</si>
  <si>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</si>
  <si>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</si>
  <si>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</si>
  <si>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</si>
  <si>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</si>
  <si>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</si>
  <si>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</si>
  <si>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</si>
  <si>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</si>
  <si>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</si>
  <si>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</si>
  <si>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</si>
  <si>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</si>
  <si>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</si>
  <si>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</si>
  <si>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</si>
  <si>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</si>
  <si>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</si>
  <si>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</si>
  <si>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</si>
  <si>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</si>
  <si>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</si>
  <si>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</si>
  <si>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</si>
  <si>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</si>
  <si>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</si>
  <si>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</si>
  <si>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</si>
  <si>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</si>
  <si>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</si>
  <si>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</si>
  <si>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</si>
  <si>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</si>
  <si>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</si>
  <si>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</si>
  <si>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</si>
  <si>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</si>
  <si>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</si>
  <si>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</si>
  <si>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</si>
  <si>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</si>
  <si>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</si>
  <si>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</si>
  <si>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</si>
  <si>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</si>
  <si>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</si>
  <si>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</si>
  <si>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</si>
  <si>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</si>
  <si>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</si>
  <si>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</si>
  <si>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</si>
  <si>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</si>
  <si>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</si>
  <si>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</si>
  <si>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</si>
  <si>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</si>
  <si>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</si>
  <si>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</si>
  <si>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</si>
  <si>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</si>
  <si>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</si>
  <si>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</si>
  <si>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</si>
  <si>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</si>
  <si>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</si>
  <si>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</si>
  <si>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</si>
  <si>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</si>
  <si>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</si>
  <si>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</si>
  <si>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</si>
  <si>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</si>
  <si>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</si>
  <si>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</si>
  <si>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</si>
  <si>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</si>
  <si>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</si>
  <si>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</si>
  <si>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</si>
  <si>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</si>
  <si>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</si>
  <si>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</si>
  <si>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</si>
  <si>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</si>
  <si>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</si>
  <si>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</si>
  <si>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</si>
  <si>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</si>
  <si>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</si>
  <si>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</si>
  <si>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</si>
  <si>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</si>
  <si>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</si>
  <si>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</si>
  <si>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</si>
  <si>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</si>
  <si>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</si>
  <si>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</si>
  <si>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</si>
  <si>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</si>
  <si>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</si>
  <si>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</si>
  <si>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6302.21.9020</t>
  </si>
  <si>
    <t>200TC Cotton Print</t>
    <phoneticPr fontId="25" type="noConversion"/>
  </si>
  <si>
    <t>100% Cotton 200TC Printed Sheet Set</t>
    <phoneticPr fontId="25" type="noConversion"/>
  </si>
  <si>
    <t>200TC Cotton Printed Sheet</t>
    <phoneticPr fontId="25" type="noConversion"/>
  </si>
  <si>
    <t>100% Cotton, Printed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</si>
  <si>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</si>
  <si>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</si>
  <si>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</si>
  <si>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</si>
  <si>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</si>
  <si>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</si>
  <si>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</si>
  <si>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</si>
  <si>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</si>
  <si>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</si>
  <si>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</si>
  <si>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</si>
  <si>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</si>
  <si>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</si>
  <si>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</si>
  <si>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</si>
  <si>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</si>
  <si>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</si>
  <si>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</si>
  <si>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</si>
  <si>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</si>
  <si>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</si>
  <si>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</si>
  <si>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</si>
  <si>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</si>
  <si>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5" type="noConversion"/>
  </si>
  <si>
    <t>UNITS</t>
    <phoneticPr fontId="25" type="noConversion"/>
  </si>
  <si>
    <t>Total Sales</t>
    <phoneticPr fontId="25" type="noConversion"/>
  </si>
  <si>
    <t>Total Costs</t>
    <phoneticPr fontId="25" type="noConversion"/>
  </si>
  <si>
    <t>MARGIN</t>
    <phoneticPr fontId="25" type="noConversion"/>
  </si>
  <si>
    <t>Intl.-POE</t>
    <phoneticPr fontId="25" type="noConversion"/>
  </si>
  <si>
    <t>200TC 100% Cotton</t>
    <phoneticPr fontId="25" type="noConversion"/>
  </si>
  <si>
    <t>Maheen - Kam</t>
  </si>
  <si>
    <t>Running Prices from 8/21/25</t>
  </si>
  <si>
    <t>2% Price upcharge 4/14/26</t>
  </si>
  <si>
    <r>
      <rPr>
        <b/>
        <sz val="11"/>
        <rFont val="等线"/>
        <family val="3"/>
        <charset val="134"/>
        <scheme val="minor"/>
      </rPr>
      <t xml:space="preserve">T200 cotton - 40x40/130x60 </t>
    </r>
    <r>
      <rPr>
        <b/>
        <sz val="11"/>
        <color rgb="FFFF0000"/>
        <rFont val="等线"/>
        <family val="3"/>
        <charset val="134"/>
        <scheme val="minor"/>
      </rPr>
      <t xml:space="preserve">SPI </t>
    </r>
    <r>
      <rPr>
        <b/>
        <sz val="11"/>
        <rFont val="等线"/>
        <family val="3"/>
        <charset val="134"/>
        <scheme val="minor"/>
      </rPr>
      <t>Percale</t>
    </r>
  </si>
  <si>
    <t>ZOE TAN</t>
  </si>
  <si>
    <t>ZOE TAN</t>
    <phoneticPr fontId="25" type="noConversion"/>
  </si>
  <si>
    <t>AMELIE BLUSH</t>
  </si>
  <si>
    <t>AMELIE BLUSH</t>
    <phoneticPr fontId="25" type="noConversion"/>
  </si>
  <si>
    <t>ARIEL LILAC</t>
  </si>
  <si>
    <t>ARIEL LILAC</t>
    <phoneticPr fontId="25" type="noConversion"/>
  </si>
  <si>
    <t>BO BLUE</t>
  </si>
  <si>
    <t>BO BLUE</t>
    <phoneticPr fontId="25" type="noConversion"/>
  </si>
  <si>
    <t>DABI BL TAN</t>
  </si>
  <si>
    <t>DABI BL TAN</t>
    <phoneticPr fontId="25" type="noConversion"/>
  </si>
  <si>
    <t>Full: 81x96"/54x75+14"/20x30" (2)</t>
  </si>
  <si>
    <t>Full
1 Flatsheet 81"W x 96"L
1 Fittedsheet 54"W x 75"L + 14"D
2 Pillowcase 20"W x 30"L(2)</t>
  </si>
  <si>
    <t>Twin
1 Flatsheet 66"W x 96"L
1 Fittedsheet 39"W x 75"L + 12"D
1 Pillowcase 20"W x 30"L(1)</t>
    <phoneticPr fontId="25" type="noConversion"/>
  </si>
  <si>
    <t>RS20-8974</t>
    <phoneticPr fontId="25" type="noConversion"/>
  </si>
  <si>
    <t>022164812350</t>
  </si>
  <si>
    <t>RS20-8975</t>
  </si>
  <si>
    <t>022164812367</t>
  </si>
  <si>
    <t>RS20-8976</t>
  </si>
  <si>
    <t>022164812374</t>
  </si>
  <si>
    <t>RS20-8977</t>
  </si>
  <si>
    <t>022164812381</t>
  </si>
  <si>
    <t>RS20-8978</t>
  </si>
  <si>
    <t>022164812398</t>
  </si>
  <si>
    <t>RS20-8979</t>
  </si>
  <si>
    <t>022164812404</t>
  </si>
  <si>
    <t>RS20-8980</t>
  </si>
  <si>
    <t>022164812411</t>
  </si>
  <si>
    <t xml:space="preserve">3 piece set -- 200TC 100% Cotton Solid Sheet Set </t>
    <phoneticPr fontId="25" type="noConversion"/>
  </si>
  <si>
    <t>100% Cotton Solid Sheet Set, 4" single needle hem, VZB packaging</t>
    <phoneticPr fontId="25" type="noConversion"/>
  </si>
  <si>
    <t>BRIGHT WHITE</t>
  </si>
  <si>
    <t>BRIGHT WHITE</t>
    <phoneticPr fontId="25" type="noConversion"/>
  </si>
  <si>
    <t>HARBOR GRAY</t>
    <phoneticPr fontId="25" type="noConversion"/>
  </si>
  <si>
    <t>FOUR LEAF CLOVER</t>
  </si>
  <si>
    <t>FOUR LEAF CLOVER</t>
    <phoneticPr fontId="25" type="noConversion"/>
  </si>
  <si>
    <t>DUSTY BLUE</t>
  </si>
  <si>
    <t>DUSTY BLUE</t>
    <phoneticPr fontId="25" type="noConversion"/>
  </si>
  <si>
    <t>DESERT SAGE</t>
    <phoneticPr fontId="25" type="noConversion"/>
  </si>
  <si>
    <t>GRANITE</t>
  </si>
  <si>
    <t>GRANITE</t>
    <phoneticPr fontId="25" type="noConversion"/>
  </si>
  <si>
    <t>022164678901</t>
  </si>
  <si>
    <t>RS20-8612</t>
  </si>
  <si>
    <t>022164678949</t>
  </si>
  <si>
    <t>NOSEGAY</t>
    <phoneticPr fontId="25" type="noConversion"/>
  </si>
  <si>
    <t xml:space="preserve">SKYWRITING </t>
    <phoneticPr fontId="25" type="noConversion"/>
  </si>
  <si>
    <t>RS20-8611</t>
  </si>
  <si>
    <t>022164678932</t>
  </si>
  <si>
    <t>RS20-8513</t>
  </si>
  <si>
    <t>022164660791</t>
  </si>
  <si>
    <t>RS20-8610</t>
  </si>
  <si>
    <t>022164678925</t>
  </si>
  <si>
    <t>200TC Cotton Solid</t>
    <phoneticPr fontId="25" type="noConversion"/>
  </si>
  <si>
    <t>100% Cotton 200TC Solid Sheet Set</t>
    <phoneticPr fontId="25" type="noConversion"/>
  </si>
  <si>
    <t>200TC Cotton Solid Sheet</t>
    <phoneticPr fontId="25" type="noConversion"/>
  </si>
  <si>
    <t>100% Cotton, Solid</t>
    <phoneticPr fontId="25" type="noConversion"/>
  </si>
  <si>
    <t>6302.31.9020</t>
  </si>
  <si>
    <t>RS20-8984</t>
    <phoneticPr fontId="25" type="noConversion"/>
  </si>
  <si>
    <t>RS20-8985</t>
  </si>
  <si>
    <t>RS20-8986</t>
  </si>
  <si>
    <t>RS20-8987</t>
  </si>
  <si>
    <t>022164812763</t>
  </si>
  <si>
    <t>022164812770</t>
  </si>
  <si>
    <t>022164812787</t>
  </si>
  <si>
    <t>022164812756</t>
    <phoneticPr fontId="25" type="noConversion"/>
  </si>
  <si>
    <r>
      <t>C1  ROSS RS-260513 PO#11730804, SHIP DATE</t>
    </r>
    <r>
      <rPr>
        <b/>
        <sz val="10"/>
        <color rgb="FFFF0000"/>
        <rFont val="宋体"/>
        <family val="2"/>
        <charset val="134"/>
      </rPr>
      <t>：</t>
    </r>
    <r>
      <rPr>
        <b/>
        <sz val="10"/>
        <color rgb="FFFF0000"/>
        <rFont val="Arial"/>
        <family val="2"/>
      </rPr>
      <t>8/17/26,  SW:10/5-10/18/26,  Factroy</t>
    </r>
    <r>
      <rPr>
        <b/>
        <sz val="10"/>
        <color rgb="FFFF0000"/>
        <rFont val="宋体"/>
        <family val="2"/>
        <charset val="134"/>
      </rPr>
      <t>：</t>
    </r>
    <phoneticPr fontId="25" type="noConversion"/>
  </si>
  <si>
    <r>
      <t>C1  ROSS RS-260514 PO#11741677, SHIP DATE</t>
    </r>
    <r>
      <rPr>
        <b/>
        <sz val="10"/>
        <color rgb="FFFF0000"/>
        <rFont val="宋体"/>
        <family val="2"/>
        <charset val="134"/>
      </rPr>
      <t>：</t>
    </r>
    <r>
      <rPr>
        <b/>
        <sz val="10"/>
        <color rgb="FFFF0000"/>
        <rFont val="Arial"/>
        <family val="2"/>
      </rPr>
      <t>7/27/26,  SW:9/16-9/21/26,  Factroy</t>
    </r>
    <r>
      <rPr>
        <b/>
        <sz val="10"/>
        <color rgb="FFFF0000"/>
        <rFont val="宋体"/>
        <family val="2"/>
        <charset val="134"/>
      </rPr>
      <t>：</t>
    </r>
    <phoneticPr fontId="25" type="noConversion"/>
  </si>
  <si>
    <t>RS20-8608</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</si>
</sst>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quot;¥&quot;* #,##0.00_ ;_ &quot;¥&quot;* \-#,##0.00_ ;_ &quot;¥&quot;* &quot;-&quot;??_ ;_ @_ "/>
    <numFmt numFmtId="176" formatCode="&quot;$&quot;#,##0.00_);[Red]\(&quot;$&quot;#,##0.00\)"/>
    <numFmt numFmtId="177" formatCode="_(&quot;$&quot;* #,##0.00_);_(&quot;$&quot;* \(#,##0.00\);_(&quot;$&quot;* &quot;-&quot;??_);_(@_)"/>
    <numFmt numFmtId="178" formatCode="_(* #,##0.00_);_(* \(#,##0.00\);_(* &quot;-&quot;??_);_(@_)"/>
    <numFmt numFmtId="179" formatCode="&quot;$&quot;#,##0.00"/>
    <numFmt numFmtId="180" formatCode="[$-409]dd/mmm/yy;@"/>
    <numFmt numFmtId="181" formatCode="0.0%"/>
    <numFmt numFmtId="182" formatCode="0.0"/>
    <numFmt numFmtId="183" formatCode="0.000"/>
    <numFmt numFmtId="184" formatCode="_(* #,##0_);_(* \(#,##0\);_(* &quot;-&quot;??_);_(@_)"/>
    <numFmt numFmtId="185" formatCode="0_);[Red]\(0\)"/>
    <numFmt numFmtId="186" formatCode="&quot;$&quot;#,##0"/>
    <numFmt numFmtId="187" formatCode="0.0000"/>
    <numFmt numFmtId="188" formatCode="_([$$-409]* #,##0.00_);_([$$-409]* \(#,##0.00\);_([$$-409]* &quot;-&quot;??_);_(@_)"/>
    <numFmt numFmtId="189" formatCode="_-[$$-409]* #,##0.00_ ;_-[$$-409]* \-#,##0.00\ ;_-[$$-409]* &quot;-&quot;??_ ;_-@_ "/>
    <numFmt numFmtId="190" formatCode="0.00000"/>
    <numFmt numFmtId="191" formatCode="0.000000"/>
    <numFmt numFmtId="192" formatCode="[$￥-804]#,##0.00;[Red][$￥-804]#,##0.00"/>
    <numFmt numFmtId="193" formatCode="_ &quot;￥&quot;* #,##0.00_ ;_ &quot;￥&quot;* \-#,##0.00_ ;_ &quot;￥&quot;* &quot;-&quot;??_ ;_ @_ "/>
    <numFmt numFmtId="194" formatCode="_ \¥* #,##0.00_ ;_ \¥* \-#,##0.00_ ;_ \¥* &quot;-&quot;??_ ;_ @_ "/>
    <numFmt numFmtId="195" formatCode="[$$-409]#,##0.00;\-[$$-409]#,##0.00"/>
  </numFmts>
  <fonts count="49">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
      <b/>
      <sz val="10"/>
      <color rgb="FFFF0000"/>
      <name val="宋体"/>
      <family val="2"/>
      <charset val="134"/>
    </font>
    <font>
      <sz val="11"/>
      <name val="等线"/>
      <family val="3"/>
      <charset val="134"/>
      <scheme val="minor"/>
    </font>
    <font>
      <sz val="11"/>
      <name val="等线"/>
      <family val="3"/>
      <charset val="134"/>
      <scheme val="minor"/>
    </font>
    <font>
      <b/>
      <sz val="11"/>
      <name val="等线"/>
      <family val="3"/>
      <charset val="134"/>
      <scheme val="minor"/>
    </font>
    <font>
      <sz val="11"/>
      <color theme="1"/>
      <name val="等线"/>
      <family val="3"/>
      <charset val="134"/>
      <scheme val="minor"/>
    </font>
    <font>
      <b/>
      <sz val="11"/>
      <color rgb="FFFF0000"/>
      <name val="等线"/>
      <family val="3"/>
      <charset val="134"/>
      <scheme val="minor"/>
    </font>
    <font>
      <b/>
      <sz val="11"/>
      <color theme="1"/>
      <name val="等线"/>
      <family val="3"/>
      <charset val="134"/>
      <scheme val="minor"/>
    </font>
    <font>
      <sz val="11"/>
      <color rgb="FFFF0000"/>
      <name val="等线"/>
      <family val="3"/>
      <charset val="134"/>
      <scheme val="minor"/>
    </font>
  </fonts>
  <fills count="1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450666829432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59">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80" fontId="4" fillId="0" borderId="0"/>
    <xf numFmtId="9" fontId="4" fillId="0" borderId="0" applyFont="0" applyFill="0" applyBorder="0" applyAlignment="0" applyProtection="0"/>
    <xf numFmtId="177" fontId="4" fillId="0" borderId="0" applyFont="0" applyFill="0" applyBorder="0" applyAlignment="0" applyProtection="0"/>
    <xf numFmtId="180" fontId="4" fillId="0" borderId="0"/>
    <xf numFmtId="9" fontId="24" fillId="0" borderId="0" applyFont="0" applyFill="0" applyBorder="0" applyAlignment="0" applyProtection="0">
      <alignment vertical="center"/>
    </xf>
    <xf numFmtId="0" fontId="4" fillId="0" borderId="0"/>
    <xf numFmtId="17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2" fontId="4" fillId="0" borderId="0"/>
    <xf numFmtId="192" fontId="4" fillId="0" borderId="0"/>
    <xf numFmtId="192" fontId="27" fillId="0" borderId="0" applyFont="0" applyFill="0" applyBorder="0" applyAlignment="0" applyProtection="0">
      <alignment vertical="center"/>
    </xf>
    <xf numFmtId="177" fontId="4" fillId="0" borderId="0" applyFont="0" applyFill="0" applyBorder="0" applyAlignment="0" applyProtection="0"/>
    <xf numFmtId="192" fontId="27" fillId="0" borderId="0"/>
    <xf numFmtId="0" fontId="4" fillId="0" borderId="0"/>
    <xf numFmtId="0" fontId="45" fillId="0" borderId="0"/>
    <xf numFmtId="0" fontId="27" fillId="0" borderId="0"/>
    <xf numFmtId="177" fontId="45" fillId="0" borderId="0" applyFont="0" applyFill="0" applyBorder="0" applyAlignment="0" applyProtection="0"/>
    <xf numFmtId="0" fontId="27" fillId="0" borderId="0" applyFont="0" applyFill="0" applyBorder="0" applyAlignment="0" applyProtection="0">
      <alignment vertical="center"/>
    </xf>
    <xf numFmtId="0" fontId="3" fillId="0" borderId="0"/>
    <xf numFmtId="193" fontId="45"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194" fontId="27" fillId="0" borderId="0" applyFont="0" applyFill="0" applyBorder="0" applyAlignment="0" applyProtection="0">
      <alignment vertical="center"/>
    </xf>
    <xf numFmtId="194" fontId="27" fillId="0" borderId="0" applyFont="0" applyFill="0" applyBorder="0" applyAlignment="0" applyProtection="0">
      <alignment vertical="center"/>
    </xf>
    <xf numFmtId="194" fontId="27" fillId="0" borderId="0" applyFont="0" applyFill="0" applyBorder="0" applyAlignment="0" applyProtection="0">
      <alignment vertical="center"/>
    </xf>
    <xf numFmtId="0" fontId="45" fillId="0" borderId="0">
      <alignment vertical="center"/>
    </xf>
    <xf numFmtId="0" fontId="45" fillId="0" borderId="0">
      <alignment vertical="center"/>
    </xf>
    <xf numFmtId="9" fontId="27" fillId="0" borderId="0" applyFont="0" applyFill="0" applyBorder="0" applyAlignment="0" applyProtection="0">
      <alignment vertical="center"/>
    </xf>
    <xf numFmtId="9" fontId="3" fillId="0" borderId="0" applyFont="0" applyFill="0" applyBorder="0" applyAlignment="0" applyProtection="0">
      <alignment vertical="center"/>
    </xf>
    <xf numFmtId="9" fontId="4" fillId="0" borderId="0" applyFont="0" applyFill="0" applyBorder="0" applyAlignment="0" applyProtection="0"/>
    <xf numFmtId="0" fontId="3" fillId="0" borderId="0"/>
    <xf numFmtId="0" fontId="45" fillId="0" borderId="0">
      <alignment vertical="center"/>
    </xf>
    <xf numFmtId="195" fontId="45" fillId="0" borderId="0">
      <alignment vertical="center"/>
    </xf>
    <xf numFmtId="0" fontId="4" fillId="0" borderId="0"/>
    <xf numFmtId="0" fontId="4" fillId="0" borderId="0"/>
    <xf numFmtId="0" fontId="4" fillId="0" borderId="0"/>
    <xf numFmtId="0" fontId="4" fillId="0" borderId="0"/>
    <xf numFmtId="0" fontId="4" fillId="0" borderId="0"/>
    <xf numFmtId="195" fontId="4" fillId="0" borderId="0"/>
    <xf numFmtId="195" fontId="4" fillId="0" borderId="0"/>
    <xf numFmtId="0" fontId="45" fillId="0" borderId="0">
      <alignment vertical="center"/>
    </xf>
  </cellStyleXfs>
  <cellXfs count="436">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9"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9"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9"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9"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9"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9" fontId="3" fillId="0" borderId="0" xfId="4" applyNumberFormat="1"/>
    <xf numFmtId="0" fontId="2" fillId="0" borderId="8" xfId="4" applyFont="1" applyBorder="1" applyAlignment="1">
      <alignment wrapText="1"/>
    </xf>
    <xf numFmtId="10" fontId="3" fillId="0" borderId="0" xfId="4" applyNumberFormat="1" applyAlignment="1">
      <alignment wrapText="1"/>
    </xf>
    <xf numFmtId="179" fontId="3" fillId="0" borderId="0" xfId="4" applyNumberFormat="1" applyAlignment="1">
      <alignment wrapText="1"/>
    </xf>
    <xf numFmtId="1" fontId="3" fillId="0" borderId="1" xfId="4" applyNumberFormat="1" applyBorder="1" applyAlignment="1">
      <alignment wrapText="1"/>
    </xf>
    <xf numFmtId="179"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9"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9" fontId="23" fillId="0" borderId="1" xfId="1" applyNumberFormat="1" applyFont="1" applyBorder="1" applyAlignment="1">
      <alignment wrapText="1"/>
    </xf>
    <xf numFmtId="10" fontId="2" fillId="0" borderId="1" xfId="4" applyNumberFormat="1" applyFont="1" applyBorder="1" applyAlignment="1">
      <alignment horizontal="center" wrapText="1"/>
    </xf>
    <xf numFmtId="179" fontId="23" fillId="10" borderId="1" xfId="1" applyNumberFormat="1" applyFont="1" applyFill="1" applyBorder="1" applyAlignment="1">
      <alignment wrapText="1"/>
    </xf>
    <xf numFmtId="179"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9"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9" fontId="3" fillId="2" borderId="1" xfId="4" applyNumberFormat="1" applyFill="1" applyBorder="1"/>
    <xf numFmtId="181" fontId="3" fillId="0" borderId="1" xfId="4" applyNumberFormat="1" applyBorder="1"/>
    <xf numFmtId="10" fontId="3" fillId="0" borderId="1" xfId="4" applyNumberFormat="1" applyBorder="1"/>
    <xf numFmtId="179" fontId="3" fillId="2" borderId="1" xfId="4" applyNumberFormat="1" applyFill="1" applyBorder="1" applyAlignment="1">
      <alignment wrapText="1"/>
    </xf>
    <xf numFmtId="10" fontId="0" fillId="2" borderId="1" xfId="5" applyNumberFormat="1" applyFont="1" applyFill="1" applyBorder="1" applyAlignment="1"/>
    <xf numFmtId="179" fontId="3" fillId="0" borderId="1" xfId="4" applyNumberFormat="1" applyBorder="1"/>
    <xf numFmtId="0" fontId="3" fillId="0" borderId="0" xfId="4"/>
    <xf numFmtId="0" fontId="3" fillId="0" borderId="1" xfId="4" applyBorder="1" applyAlignment="1">
      <alignment wrapText="1"/>
    </xf>
    <xf numFmtId="179"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9" fontId="3" fillId="0" borderId="2" xfId="4" applyNumberFormat="1" applyBorder="1"/>
    <xf numFmtId="179"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2" fontId="2" fillId="0" borderId="8" xfId="4" applyNumberFormat="1" applyFont="1" applyBorder="1" applyAlignment="1">
      <alignment wrapText="1"/>
    </xf>
    <xf numFmtId="182" fontId="2" fillId="0" borderId="1" xfId="4" applyNumberFormat="1" applyFont="1" applyBorder="1" applyAlignment="1">
      <alignment horizontal="center" wrapText="1"/>
    </xf>
    <xf numFmtId="182" fontId="3" fillId="0" borderId="1" xfId="4" applyNumberFormat="1" applyBorder="1" applyAlignment="1">
      <alignment wrapText="1"/>
    </xf>
    <xf numFmtId="182" fontId="3" fillId="0" borderId="0" xfId="4" applyNumberFormat="1" applyAlignment="1">
      <alignment wrapText="1"/>
    </xf>
    <xf numFmtId="2" fontId="2" fillId="0" borderId="8" xfId="4" applyNumberFormat="1" applyFont="1" applyBorder="1" applyAlignment="1">
      <alignment wrapText="1"/>
    </xf>
    <xf numFmtId="179" fontId="3" fillId="0" borderId="2" xfId="4" applyNumberFormat="1" applyBorder="1" applyAlignment="1">
      <alignment horizontal="center" wrapText="1"/>
    </xf>
    <xf numFmtId="179" fontId="2" fillId="6" borderId="0" xfId="4" applyNumberFormat="1" applyFont="1" applyFill="1" applyAlignment="1">
      <alignment wrapText="1"/>
    </xf>
    <xf numFmtId="179" fontId="15" fillId="0" borderId="1" xfId="1" applyNumberFormat="1" applyFont="1" applyBorder="1" applyAlignment="1">
      <alignment wrapText="1"/>
    </xf>
    <xf numFmtId="183" fontId="2" fillId="0" borderId="8" xfId="4" applyNumberFormat="1" applyFont="1" applyBorder="1" applyAlignment="1">
      <alignment wrapText="1"/>
    </xf>
    <xf numFmtId="183" fontId="23" fillId="0" borderId="1" xfId="1" applyNumberFormat="1" applyFont="1" applyBorder="1" applyAlignment="1">
      <alignment wrapText="1"/>
    </xf>
    <xf numFmtId="183" fontId="3" fillId="2" borderId="1" xfId="4" applyNumberFormat="1" applyFill="1" applyBorder="1" applyAlignment="1">
      <alignment wrapText="1"/>
    </xf>
    <xf numFmtId="183" fontId="3" fillId="0" borderId="0" xfId="4" applyNumberFormat="1" applyAlignment="1">
      <alignment wrapText="1"/>
    </xf>
    <xf numFmtId="0" fontId="4" fillId="0" borderId="0" xfId="11"/>
    <xf numFmtId="0" fontId="11" fillId="0" borderId="0" xfId="11" applyFont="1"/>
    <xf numFmtId="184" fontId="4" fillId="0" borderId="0" xfId="12" applyNumberFormat="1" applyFont="1" applyAlignment="1">
      <alignment horizontal="center"/>
    </xf>
    <xf numFmtId="184" fontId="11" fillId="0" borderId="0" xfId="12" applyNumberFormat="1" applyFont="1" applyAlignment="1">
      <alignment horizontal="center"/>
    </xf>
    <xf numFmtId="0" fontId="4" fillId="0" borderId="0" xfId="11" applyAlignment="1">
      <alignment wrapText="1"/>
    </xf>
    <xf numFmtId="181" fontId="26" fillId="0" borderId="0" xfId="13" applyNumberFormat="1" applyFont="1"/>
    <xf numFmtId="179" fontId="10" fillId="10" borderId="1" xfId="14" applyNumberFormat="1" applyFont="1" applyFill="1" applyBorder="1" applyAlignment="1">
      <alignment vertical="center"/>
    </xf>
    <xf numFmtId="185" fontId="10" fillId="10" borderId="1" xfId="14" applyNumberFormat="1" applyFont="1" applyFill="1" applyBorder="1" applyAlignment="1">
      <alignment vertical="center"/>
    </xf>
    <xf numFmtId="0" fontId="4" fillId="0" borderId="0" xfId="15" applyAlignment="1">
      <alignment wrapText="1"/>
    </xf>
    <xf numFmtId="179" fontId="11" fillId="0" borderId="1" xfId="14" applyNumberFormat="1" applyFont="1" applyBorder="1"/>
    <xf numFmtId="1" fontId="4" fillId="0" borderId="1" xfId="14" applyNumberFormat="1" applyBorder="1"/>
    <xf numFmtId="179" fontId="26" fillId="10" borderId="1" xfId="14" applyNumberFormat="1" applyFont="1" applyFill="1" applyBorder="1"/>
    <xf numFmtId="181" fontId="11" fillId="0" borderId="1" xfId="13" applyNumberFormat="1" applyFont="1" applyFill="1" applyBorder="1" applyAlignment="1"/>
    <xf numFmtId="179" fontId="11" fillId="0" borderId="1" xfId="16" applyNumberFormat="1" applyFont="1" applyFill="1" applyBorder="1" applyAlignment="1"/>
    <xf numFmtId="177" fontId="4" fillId="0" borderId="1" xfId="11" applyNumberFormat="1" applyBorder="1"/>
    <xf numFmtId="177" fontId="11" fillId="0" borderId="1" xfId="17" applyNumberFormat="1" applyFont="1" applyBorder="1"/>
    <xf numFmtId="177" fontId="11" fillId="0" borderId="1" xfId="15" applyNumberFormat="1" applyFont="1" applyBorder="1"/>
    <xf numFmtId="177" fontId="11" fillId="14" borderId="1" xfId="14" applyNumberFormat="1" applyFont="1" applyFill="1" applyBorder="1"/>
    <xf numFmtId="181" fontId="11" fillId="14" borderId="1" xfId="18" applyNumberFormat="1" applyFont="1" applyFill="1" applyBorder="1"/>
    <xf numFmtId="0" fontId="11" fillId="14" borderId="1" xfId="18" applyFont="1" applyFill="1" applyBorder="1" applyAlignment="1">
      <alignment horizontal="right"/>
    </xf>
    <xf numFmtId="179" fontId="11" fillId="14" borderId="1" xfId="15" applyNumberFormat="1" applyFont="1" applyFill="1" applyBorder="1" applyAlignment="1">
      <alignment wrapText="1"/>
    </xf>
    <xf numFmtId="186"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4" fontId="4" fillId="14" borderId="1" xfId="12" applyNumberFormat="1" applyFont="1" applyFill="1" applyBorder="1" applyAlignment="1">
      <alignment horizontal="center" wrapText="1"/>
    </xf>
    <xf numFmtId="184" fontId="4" fillId="0" borderId="1" xfId="12" applyNumberFormat="1" applyFont="1" applyFill="1" applyBorder="1" applyAlignment="1">
      <alignment horizontal="center" wrapText="1"/>
    </xf>
    <xf numFmtId="179" fontId="10" fillId="0" borderId="1" xfId="16" applyNumberFormat="1" applyFont="1" applyFill="1" applyBorder="1" applyAlignment="1">
      <alignment horizontal="center" wrapText="1"/>
    </xf>
    <xf numFmtId="0" fontId="4" fillId="0" borderId="1" xfId="11" applyBorder="1"/>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9" fontId="10" fillId="10" borderId="1" xfId="16" applyNumberFormat="1" applyFont="1" applyFill="1" applyBorder="1" applyAlignment="1">
      <alignment vertical="center"/>
    </xf>
    <xf numFmtId="177" fontId="10" fillId="10" borderId="1" xfId="14" applyNumberFormat="1" applyFont="1" applyFill="1" applyBorder="1" applyAlignment="1">
      <alignment vertical="center"/>
    </xf>
    <xf numFmtId="177" fontId="10" fillId="10" borderId="1" xfId="11" applyNumberFormat="1" applyFont="1" applyFill="1" applyBorder="1" applyAlignment="1">
      <alignment vertical="center"/>
    </xf>
    <xf numFmtId="181"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9" fontId="10" fillId="10" borderId="1" xfId="14" applyNumberFormat="1" applyFont="1" applyFill="1" applyBorder="1" applyAlignment="1">
      <alignment vertical="center" wrapText="1"/>
    </xf>
    <xf numFmtId="186"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7"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184"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6" fontId="15" fillId="0" borderId="1" xfId="11" applyNumberFormat="1" applyFont="1" applyBorder="1" applyAlignment="1">
      <alignment horizontal="center" vertical="center" wrapText="1"/>
    </xf>
    <xf numFmtId="184"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9"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6"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9" fontId="4" fillId="0" borderId="0" xfId="21" applyNumberFormat="1" applyAlignment="1" applyProtection="1">
      <alignment horizontal="left"/>
      <protection locked="0"/>
    </xf>
    <xf numFmtId="179"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89" fontId="13" fillId="0" borderId="20" xfId="25" applyNumberFormat="1" applyFont="1" applyBorder="1" applyAlignment="1">
      <alignment horizontal="center" vertical="center" wrapText="1"/>
    </xf>
    <xf numFmtId="189" fontId="32" fillId="0" borderId="20" xfId="25" applyNumberFormat="1" applyFont="1" applyBorder="1" applyAlignment="1">
      <alignment horizontal="center" vertical="center" wrapText="1"/>
    </xf>
    <xf numFmtId="189" fontId="13" fillId="0" borderId="25" xfId="25" applyNumberFormat="1" applyFont="1" applyBorder="1" applyAlignment="1">
      <alignment horizontal="center" vertical="center" wrapText="1"/>
    </xf>
    <xf numFmtId="189"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0" fontId="3" fillId="2" borderId="1" xfId="4" applyNumberFormat="1" applyFill="1" applyBorder="1"/>
    <xf numFmtId="191" fontId="11" fillId="14" borderId="1" xfId="15" applyNumberFormat="1" applyFont="1" applyFill="1" applyBorder="1"/>
    <xf numFmtId="0" fontId="12" fillId="0" borderId="0" xfId="2" applyFont="1" applyAlignment="1" applyProtection="1">
      <alignment horizontal="center"/>
      <protection locked="0"/>
    </xf>
    <xf numFmtId="181" fontId="34" fillId="0" borderId="0" xfId="10" applyNumberFormat="1" applyFont="1" applyAlignment="1" applyProtection="1">
      <alignment horizontal="center" vertical="center"/>
      <protection locked="0"/>
    </xf>
    <xf numFmtId="192" fontId="6" fillId="0" borderId="0" xfId="26" applyFont="1" applyAlignment="1">
      <alignment horizontal="center" vertical="center"/>
    </xf>
    <xf numFmtId="179" fontId="6" fillId="0" borderId="1" xfId="27" applyNumberFormat="1" applyFont="1" applyBorder="1" applyAlignment="1">
      <alignment horizontal="center" vertical="center" wrapText="1"/>
    </xf>
    <xf numFmtId="179"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7" fontId="6" fillId="0" borderId="1" xfId="27" applyNumberFormat="1" applyFont="1" applyBorder="1" applyAlignment="1">
      <alignment horizontal="center" vertical="center"/>
    </xf>
    <xf numFmtId="192" fontId="6" fillId="0" borderId="1" xfId="27" applyFont="1" applyBorder="1" applyAlignment="1">
      <alignment horizontal="center" vertical="center" wrapText="1"/>
    </xf>
    <xf numFmtId="177" fontId="6" fillId="16" borderId="1" xfId="29" applyFont="1" applyFill="1" applyBorder="1" applyAlignment="1">
      <alignment horizontal="center" vertical="center" wrapText="1"/>
    </xf>
    <xf numFmtId="192" fontId="6" fillId="0" borderId="2" xfId="26" applyFont="1" applyBorder="1" applyAlignment="1">
      <alignment vertical="center" wrapText="1"/>
    </xf>
    <xf numFmtId="192" fontId="39" fillId="10" borderId="1" xfId="27" applyFont="1" applyFill="1" applyBorder="1" applyAlignment="1">
      <alignment horizontal="center" vertical="center" wrapText="1"/>
    </xf>
    <xf numFmtId="192" fontId="39" fillId="10" borderId="7" xfId="27" applyFont="1" applyFill="1" applyBorder="1" applyAlignment="1">
      <alignment horizontal="center" vertical="center" wrapText="1"/>
    </xf>
    <xf numFmtId="192" fontId="5" fillId="10" borderId="1" xfId="27" applyFont="1" applyFill="1" applyBorder="1" applyAlignment="1">
      <alignment horizontal="center" vertical="center" wrapText="1"/>
    </xf>
    <xf numFmtId="192" fontId="5" fillId="10" borderId="2" xfId="27" applyFont="1" applyFill="1" applyBorder="1" applyAlignment="1">
      <alignment horizontal="center" vertical="center" wrapText="1"/>
    </xf>
    <xf numFmtId="192" fontId="39" fillId="15" borderId="2" xfId="27" applyFont="1" applyFill="1" applyBorder="1" applyAlignment="1">
      <alignment horizontal="center" vertical="center" wrapText="1"/>
    </xf>
    <xf numFmtId="192" fontId="39" fillId="15" borderId="1" xfId="27" applyFont="1" applyFill="1" applyBorder="1" applyAlignment="1">
      <alignment horizontal="center" vertical="center" wrapText="1"/>
    </xf>
    <xf numFmtId="192" fontId="39" fillId="15" borderId="1" xfId="27" applyFont="1" applyFill="1" applyBorder="1" applyAlignment="1">
      <alignment horizontal="center" vertical="center"/>
    </xf>
    <xf numFmtId="192" fontId="39" fillId="5" borderId="1" xfId="27" applyFont="1" applyFill="1" applyBorder="1" applyAlignment="1">
      <alignment horizontal="center" vertical="center" wrapText="1"/>
    </xf>
    <xf numFmtId="192" fontId="39" fillId="5" borderId="9" xfId="27" applyFont="1" applyFill="1" applyBorder="1" applyAlignment="1">
      <alignment horizontal="center" vertical="center" wrapText="1"/>
    </xf>
    <xf numFmtId="192" fontId="39" fillId="5" borderId="2" xfId="27" applyFont="1" applyFill="1" applyBorder="1" applyAlignment="1">
      <alignment horizontal="center" vertical="center" wrapText="1"/>
    </xf>
    <xf numFmtId="192" fontId="39" fillId="0" borderId="38" xfId="27" applyFont="1" applyBorder="1" applyAlignment="1">
      <alignment horizontal="center" vertical="center" wrapText="1"/>
    </xf>
    <xf numFmtId="192" fontId="38" fillId="0" borderId="1" xfId="26" applyFont="1" applyBorder="1" applyAlignment="1">
      <alignment horizontal="center" vertical="center"/>
    </xf>
    <xf numFmtId="192" fontId="38" fillId="0" borderId="2" xfId="26" applyFont="1" applyBorder="1" applyAlignment="1">
      <alignment horizontal="center" vertical="center"/>
    </xf>
    <xf numFmtId="192" fontId="39" fillId="0" borderId="2" xfId="27" applyFont="1" applyBorder="1" applyAlignment="1">
      <alignment horizontal="center" vertical="center" wrapText="1"/>
    </xf>
    <xf numFmtId="176" fontId="38" fillId="12" borderId="1" xfId="27" applyNumberFormat="1" applyFont="1" applyFill="1" applyBorder="1" applyAlignment="1">
      <alignment horizontal="center" vertical="center"/>
    </xf>
    <xf numFmtId="192" fontId="38" fillId="12" borderId="1" xfId="27" applyFont="1" applyFill="1" applyBorder="1" applyAlignment="1">
      <alignment horizontal="center" vertical="center" wrapText="1"/>
    </xf>
    <xf numFmtId="192" fontId="39" fillId="0" borderId="1" xfId="27" applyFont="1" applyBorder="1" applyAlignment="1">
      <alignment horizontal="center" vertical="center"/>
    </xf>
    <xf numFmtId="192" fontId="39" fillId="0" borderId="1" xfId="27" applyFont="1" applyBorder="1" applyAlignment="1">
      <alignment horizontal="center" vertical="center" wrapText="1"/>
    </xf>
    <xf numFmtId="192" fontId="6" fillId="0" borderId="38" xfId="27" applyFont="1" applyBorder="1" applyAlignment="1">
      <alignment horizontal="center" vertical="center"/>
    </xf>
    <xf numFmtId="192"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2" fontId="6" fillId="0" borderId="0" xfId="27" applyFont="1" applyAlignment="1">
      <alignment horizontal="center" vertical="center"/>
    </xf>
    <xf numFmtId="192" fontId="39" fillId="0" borderId="0" xfId="27" applyFont="1" applyAlignment="1">
      <alignment horizontal="center" vertical="center"/>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4"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3" fontId="10" fillId="17" borderId="1" xfId="14" applyNumberFormat="1" applyFont="1" applyFill="1" applyBorder="1" applyAlignment="1">
      <alignment vertical="center"/>
    </xf>
    <xf numFmtId="186" fontId="10" fillId="17" borderId="1" xfId="14" applyNumberFormat="1" applyFont="1" applyFill="1" applyBorder="1" applyAlignment="1">
      <alignment vertical="center" wrapText="1"/>
    </xf>
    <xf numFmtId="179"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81" fontId="10" fillId="17" borderId="1" xfId="14" applyNumberFormat="1" applyFont="1" applyFill="1" applyBorder="1" applyAlignment="1">
      <alignment vertical="center"/>
    </xf>
    <xf numFmtId="177" fontId="10" fillId="17" borderId="1" xfId="14" applyNumberFormat="1" applyFont="1" applyFill="1" applyBorder="1" applyAlignment="1">
      <alignment vertical="center"/>
    </xf>
    <xf numFmtId="177" fontId="10" fillId="17" borderId="1" xfId="11" applyNumberFormat="1" applyFont="1" applyFill="1" applyBorder="1" applyAlignment="1">
      <alignment vertical="center"/>
    </xf>
    <xf numFmtId="179" fontId="10" fillId="17" borderId="1" xfId="16" applyNumberFormat="1" applyFont="1" applyFill="1" applyBorder="1" applyAlignment="1">
      <alignment vertical="center"/>
    </xf>
    <xf numFmtId="179" fontId="10" fillId="17" borderId="1" xfId="14" applyNumberFormat="1" applyFont="1" applyFill="1" applyBorder="1" applyAlignment="1">
      <alignment vertical="center"/>
    </xf>
    <xf numFmtId="187" fontId="10" fillId="17" borderId="1" xfId="14" applyNumberFormat="1" applyFont="1" applyFill="1" applyBorder="1" applyAlignment="1">
      <alignment vertical="center"/>
    </xf>
    <xf numFmtId="0" fontId="40" fillId="0" borderId="0" xfId="11" applyFont="1"/>
    <xf numFmtId="177" fontId="6" fillId="10" borderId="1" xfId="29" applyFont="1" applyFill="1" applyBorder="1" applyAlignment="1">
      <alignment horizontal="center" vertical="center" wrapText="1"/>
    </xf>
    <xf numFmtId="185" fontId="11" fillId="0" borderId="0" xfId="11" applyNumberFormat="1" applyFont="1"/>
    <xf numFmtId="179" fontId="11" fillId="0" borderId="0" xfId="11" applyNumberFormat="1" applyFont="1"/>
    <xf numFmtId="181" fontId="11" fillId="0" borderId="0" xfId="11" applyNumberFormat="1" applyFont="1"/>
    <xf numFmtId="0" fontId="3" fillId="0" borderId="1" xfId="1" applyFont="1" applyBorder="1" applyAlignment="1">
      <alignment wrapText="1"/>
    </xf>
    <xf numFmtId="0" fontId="0" fillId="0" borderId="1" xfId="0" applyBorder="1" applyAlignment="1">
      <alignment wrapText="1"/>
    </xf>
    <xf numFmtId="0" fontId="42" fillId="0" borderId="0" xfId="31" applyFont="1" applyAlignment="1">
      <alignment horizontal="center" vertical="center"/>
    </xf>
    <xf numFmtId="0" fontId="43" fillId="0" borderId="0" xfId="31" applyFont="1" applyAlignment="1">
      <alignment horizontal="center" vertical="center"/>
    </xf>
    <xf numFmtId="0" fontId="44" fillId="0" borderId="0" xfId="31" applyFont="1" applyAlignment="1">
      <alignment horizontal="center" vertical="center"/>
    </xf>
    <xf numFmtId="0" fontId="43" fillId="0" borderId="0" xfId="32" applyFont="1" applyAlignment="1">
      <alignment horizontal="center" vertical="center"/>
    </xf>
    <xf numFmtId="0" fontId="44" fillId="0" borderId="1" xfId="31" applyFont="1" applyBorder="1" applyAlignment="1">
      <alignment horizontal="center" vertical="center"/>
    </xf>
    <xf numFmtId="14" fontId="44" fillId="0" borderId="1" xfId="31" applyNumberFormat="1" applyFont="1" applyBorder="1" applyAlignment="1">
      <alignment horizontal="center" vertical="center"/>
    </xf>
    <xf numFmtId="14" fontId="44" fillId="0" borderId="2" xfId="31" applyNumberFormat="1" applyFont="1" applyBorder="1" applyAlignment="1">
      <alignment horizontal="center" vertical="center"/>
    </xf>
    <xf numFmtId="0" fontId="44" fillId="10" borderId="1" xfId="31" applyFont="1" applyFill="1" applyBorder="1" applyAlignment="1">
      <alignment horizontal="center" vertical="center" wrapText="1"/>
    </xf>
    <xf numFmtId="0" fontId="43" fillId="0" borderId="38" xfId="31" applyFont="1" applyBorder="1" applyAlignment="1">
      <alignment horizontal="center" vertical="center"/>
    </xf>
    <xf numFmtId="0" fontId="44" fillId="0" borderId="1" xfId="31" applyFont="1" applyBorder="1" applyAlignment="1">
      <alignment horizontal="center" vertical="center" wrapText="1"/>
    </xf>
    <xf numFmtId="0" fontId="46" fillId="18" borderId="1" xfId="31" applyFont="1" applyFill="1" applyBorder="1" applyAlignment="1">
      <alignment horizontal="center" vertical="center" wrapText="1"/>
    </xf>
    <xf numFmtId="176" fontId="46" fillId="18" borderId="1" xfId="31" applyNumberFormat="1" applyFont="1" applyFill="1" applyBorder="1" applyAlignment="1">
      <alignment horizontal="center" vertical="center"/>
    </xf>
    <xf numFmtId="0" fontId="44" fillId="0" borderId="2" xfId="31" applyFont="1" applyBorder="1" applyAlignment="1">
      <alignment horizontal="center" vertical="center" wrapText="1"/>
    </xf>
    <xf numFmtId="0" fontId="46" fillId="0" borderId="1" xfId="32" applyFont="1" applyBorder="1" applyAlignment="1">
      <alignment horizontal="center" vertical="center"/>
    </xf>
    <xf numFmtId="0" fontId="44" fillId="0" borderId="38" xfId="31" applyFont="1" applyBorder="1" applyAlignment="1">
      <alignment horizontal="center" vertical="center" wrapText="1"/>
    </xf>
    <xf numFmtId="0" fontId="44" fillId="5" borderId="1" xfId="31" applyFont="1" applyFill="1" applyBorder="1" applyAlignment="1">
      <alignment horizontal="center" vertical="center" wrapText="1"/>
    </xf>
    <xf numFmtId="0" fontId="44" fillId="5" borderId="2" xfId="31" applyFont="1" applyFill="1" applyBorder="1" applyAlignment="1">
      <alignment horizontal="center" vertical="center" wrapText="1"/>
    </xf>
    <xf numFmtId="0" fontId="44" fillId="5" borderId="9" xfId="31" applyFont="1" applyFill="1" applyBorder="1" applyAlignment="1">
      <alignment horizontal="center" vertical="center" wrapText="1"/>
    </xf>
    <xf numFmtId="0" fontId="44" fillId="15" borderId="1" xfId="31" applyFont="1" applyFill="1" applyBorder="1" applyAlignment="1">
      <alignment horizontal="center" vertical="center"/>
    </xf>
    <xf numFmtId="0" fontId="44" fillId="15" borderId="1" xfId="31" applyFont="1" applyFill="1" applyBorder="1" applyAlignment="1">
      <alignment horizontal="center" vertical="center" wrapText="1"/>
    </xf>
    <xf numFmtId="0" fontId="44" fillId="15" borderId="2" xfId="31" applyFont="1" applyFill="1" applyBorder="1" applyAlignment="1">
      <alignment horizontal="center" vertical="center" wrapText="1"/>
    </xf>
    <xf numFmtId="0" fontId="47" fillId="10" borderId="1" xfId="31" applyFont="1" applyFill="1" applyBorder="1" applyAlignment="1">
      <alignment horizontal="center" vertical="center" wrapText="1"/>
    </xf>
    <xf numFmtId="0" fontId="44" fillId="10" borderId="7" xfId="31" applyFont="1" applyFill="1" applyBorder="1" applyAlignment="1">
      <alignment horizontal="center" vertical="center" wrapText="1"/>
    </xf>
    <xf numFmtId="0" fontId="43" fillId="0" borderId="1" xfId="31" applyFont="1" applyBorder="1" applyAlignment="1">
      <alignment horizontal="center" vertical="center" wrapText="1"/>
    </xf>
    <xf numFmtId="0" fontId="43" fillId="0" borderId="2" xfId="32" applyFont="1" applyBorder="1" applyAlignment="1">
      <alignment vertical="center" wrapText="1"/>
    </xf>
    <xf numFmtId="177" fontId="43" fillId="16" borderId="1" xfId="34" applyFont="1" applyFill="1" applyBorder="1" applyAlignment="1">
      <alignment horizontal="center" vertical="center" wrapText="1"/>
    </xf>
    <xf numFmtId="187" fontId="43" fillId="0" borderId="1" xfId="31" applyNumberFormat="1" applyFont="1" applyBorder="1" applyAlignment="1">
      <alignment horizontal="center" vertical="center"/>
    </xf>
    <xf numFmtId="3" fontId="43" fillId="0" borderId="1" xfId="31" applyNumberFormat="1" applyFont="1" applyBorder="1" applyAlignment="1">
      <alignment horizontal="center" vertical="center"/>
    </xf>
    <xf numFmtId="179" fontId="43" fillId="0" borderId="1" xfId="35" applyNumberFormat="1" applyFont="1" applyFill="1" applyBorder="1" applyAlignment="1">
      <alignment horizontal="center" vertical="center" wrapText="1"/>
    </xf>
    <xf numFmtId="179" fontId="43" fillId="0" borderId="1" xfId="31" applyNumberFormat="1" applyFont="1" applyBorder="1" applyAlignment="1">
      <alignment horizontal="center" vertical="center" wrapText="1"/>
    </xf>
    <xf numFmtId="0" fontId="48" fillId="0" borderId="0" xfId="32" applyFont="1" applyAlignment="1">
      <alignment horizontal="center" vertical="center"/>
    </xf>
    <xf numFmtId="14" fontId="13" fillId="0" borderId="1" xfId="2" applyNumberFormat="1" applyFont="1" applyBorder="1" applyAlignment="1" applyProtection="1">
      <alignment horizontal="left"/>
      <protection locked="0"/>
    </xf>
    <xf numFmtId="180" fontId="3" fillId="0" borderId="1" xfId="4" applyNumberFormat="1" applyBorder="1" applyAlignment="1">
      <alignment wrapText="1"/>
    </xf>
    <xf numFmtId="0" fontId="4" fillId="10" borderId="1" xfId="19" quotePrefix="1" applyFill="1" applyBorder="1" applyAlignment="1">
      <alignment horizontal="left" wrapText="1"/>
    </xf>
    <xf numFmtId="0" fontId="0" fillId="10" borderId="1" xfId="0" applyFill="1" applyBorder="1" applyAlignment="1">
      <alignment wrapText="1"/>
    </xf>
    <xf numFmtId="0" fontId="3" fillId="0" borderId="1" xfId="0" applyFont="1" applyBorder="1" applyAlignment="1">
      <alignment wrapText="1"/>
    </xf>
    <xf numFmtId="0" fontId="4" fillId="0" borderId="1" xfId="14" applyBorder="1" applyAlignment="1">
      <alignment horizontal="center" wrapText="1"/>
    </xf>
    <xf numFmtId="0" fontId="4" fillId="0" borderId="1" xfId="14" applyBorder="1" applyAlignment="1">
      <alignment wrapText="1"/>
    </xf>
    <xf numFmtId="191" fontId="11" fillId="0" borderId="1" xfId="15" applyNumberFormat="1" applyFont="1" applyBorder="1"/>
    <xf numFmtId="3" fontId="11" fillId="0" borderId="1" xfId="15" applyNumberFormat="1" applyFont="1" applyBorder="1"/>
    <xf numFmtId="179" fontId="11" fillId="0" borderId="1" xfId="15" applyNumberFormat="1" applyFont="1" applyBorder="1" applyAlignment="1">
      <alignment wrapText="1"/>
    </xf>
    <xf numFmtId="0" fontId="11" fillId="0" borderId="1" xfId="18" applyFont="1" applyBorder="1" applyAlignment="1">
      <alignment horizontal="right"/>
    </xf>
    <xf numFmtId="181" fontId="11" fillId="0" borderId="1" xfId="18" applyNumberFormat="1" applyFont="1" applyBorder="1"/>
    <xf numFmtId="177" fontId="11" fillId="0" borderId="1" xfId="14" applyNumberFormat="1" applyFont="1" applyBorder="1"/>
    <xf numFmtId="179" fontId="26" fillId="0" borderId="1" xfId="14" applyNumberFormat="1" applyFont="1" applyBorder="1"/>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3" fillId="0" borderId="3" xfId="11" applyFont="1" applyBorder="1" applyAlignment="1">
      <alignment horizontal="center" vertical="center" wrapText="1"/>
    </xf>
    <xf numFmtId="0" fontId="3" fillId="0" borderId="4" xfId="11" applyFont="1" applyBorder="1" applyAlignment="1">
      <alignment horizontal="center" vertical="center" wrapText="1"/>
    </xf>
    <xf numFmtId="0" fontId="3" fillId="0" borderId="6" xfId="11" applyFont="1" applyBorder="1" applyAlignment="1">
      <alignment horizontal="center" vertical="center" wrapText="1"/>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4"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88"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9" fontId="13" fillId="0" borderId="18" xfId="21" applyNumberFormat="1" applyFont="1" applyBorder="1" applyAlignment="1" applyProtection="1">
      <alignment horizontal="left"/>
      <protection locked="0"/>
    </xf>
    <xf numFmtId="179" fontId="13" fillId="0" borderId="17" xfId="21" applyNumberFormat="1" applyFont="1" applyBorder="1" applyAlignment="1" applyProtection="1">
      <alignment horizontal="left"/>
      <protection locked="0"/>
    </xf>
    <xf numFmtId="0" fontId="13" fillId="10" borderId="1" xfId="21" applyFont="1" applyFill="1" applyBorder="1" applyAlignment="1" applyProtection="1">
      <alignment horizontal="left"/>
      <protection locked="0"/>
    </xf>
    <xf numFmtId="179" fontId="13" fillId="0" borderId="1" xfId="21" applyNumberFormat="1" applyFont="1" applyBorder="1" applyAlignment="1" applyProtection="1">
      <alignment horizontal="left"/>
      <protection locked="0"/>
    </xf>
    <xf numFmtId="179" fontId="13" fillId="0" borderId="15" xfId="21" applyNumberFormat="1" applyFont="1" applyBorder="1" applyAlignment="1" applyProtection="1">
      <alignment horizontal="left"/>
      <protection locked="0"/>
    </xf>
    <xf numFmtId="0" fontId="15" fillId="0" borderId="13" xfId="21" applyFont="1" applyBorder="1" applyAlignment="1" applyProtection="1">
      <alignment horizontal="left"/>
      <protection locked="0"/>
    </xf>
    <xf numFmtId="179" fontId="13" fillId="0" borderId="13" xfId="21" applyNumberFormat="1" applyFont="1" applyBorder="1" applyAlignment="1" applyProtection="1">
      <alignment horizontal="left"/>
      <protection locked="0"/>
    </xf>
    <xf numFmtId="179" fontId="13" fillId="0" borderId="12"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4" fillId="0" borderId="39" xfId="31" applyFont="1" applyBorder="1" applyAlignment="1">
      <alignment horizontal="center" vertical="center"/>
    </xf>
    <xf numFmtId="0" fontId="44" fillId="0" borderId="38" xfId="31" applyFont="1" applyBorder="1" applyAlignment="1">
      <alignment horizontal="center" vertical="center"/>
    </xf>
    <xf numFmtId="0" fontId="44" fillId="0" borderId="37" xfId="31" applyFont="1" applyBorder="1" applyAlignment="1">
      <alignment horizontal="center" vertical="center"/>
    </xf>
    <xf numFmtId="0" fontId="44" fillId="5" borderId="2" xfId="31" applyFont="1" applyFill="1" applyBorder="1" applyAlignment="1">
      <alignment horizontal="center" vertical="center"/>
    </xf>
    <xf numFmtId="0" fontId="44" fillId="5" borderId="9" xfId="31" applyFont="1" applyFill="1" applyBorder="1" applyAlignment="1">
      <alignment horizontal="center" vertical="center"/>
    </xf>
    <xf numFmtId="0" fontId="44" fillId="5" borderId="7" xfId="31" applyFont="1" applyFill="1" applyBorder="1" applyAlignment="1">
      <alignment horizontal="center" vertical="center"/>
    </xf>
    <xf numFmtId="0" fontId="46" fillId="16" borderId="1" xfId="31" applyFont="1" applyFill="1" applyBorder="1" applyAlignment="1">
      <alignment horizontal="center" vertical="center" wrapText="1"/>
    </xf>
    <xf numFmtId="0" fontId="43" fillId="0" borderId="1" xfId="31" applyFont="1" applyBorder="1" applyAlignment="1">
      <alignment horizontal="center" vertical="center" wrapText="1"/>
    </xf>
    <xf numFmtId="0" fontId="43" fillId="0" borderId="1" xfId="33" applyFont="1" applyBorder="1" applyAlignment="1" applyProtection="1">
      <alignment horizontal="center" vertical="center" wrapText="1"/>
      <protection locked="0"/>
    </xf>
    <xf numFmtId="192" fontId="39" fillId="0" borderId="39" xfId="27" applyFont="1" applyBorder="1" applyAlignment="1">
      <alignment horizontal="center" vertical="center"/>
    </xf>
    <xf numFmtId="192" fontId="39" fillId="0" borderId="38" xfId="27" applyFont="1" applyBorder="1" applyAlignment="1">
      <alignment horizontal="center" vertical="center"/>
    </xf>
    <xf numFmtId="192" fontId="39" fillId="0" borderId="37" xfId="27" applyFont="1" applyBorder="1" applyAlignment="1">
      <alignment horizontal="center" vertical="center"/>
    </xf>
    <xf numFmtId="192" fontId="39" fillId="5" borderId="2" xfId="27" applyFont="1" applyFill="1" applyBorder="1" applyAlignment="1">
      <alignment horizontal="center" vertical="center"/>
    </xf>
    <xf numFmtId="192" fontId="39" fillId="5" borderId="9" xfId="27" applyFont="1" applyFill="1" applyBorder="1" applyAlignment="1">
      <alignment horizontal="center" vertical="center"/>
    </xf>
    <xf numFmtId="192" fontId="39" fillId="5" borderId="7" xfId="27" applyFont="1" applyFill="1" applyBorder="1" applyAlignment="1">
      <alignment horizontal="center" vertical="center"/>
    </xf>
    <xf numFmtId="192" fontId="38" fillId="16" borderId="1" xfId="27" applyFont="1" applyFill="1" applyBorder="1" applyAlignment="1">
      <alignment horizontal="center" vertical="center" wrapText="1"/>
    </xf>
    <xf numFmtId="192" fontId="6" fillId="0" borderId="1" xfId="27" applyFont="1" applyBorder="1" applyAlignment="1">
      <alignment horizontal="center" vertical="center" wrapText="1"/>
    </xf>
    <xf numFmtId="192"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89" fontId="32" fillId="0" borderId="27" xfId="25" applyNumberFormat="1" applyFont="1" applyBorder="1" applyAlignment="1">
      <alignment horizontal="left" vertical="center" wrapText="1"/>
    </xf>
    <xf numFmtId="189" fontId="32" fillId="0" borderId="26" xfId="25" applyNumberFormat="1" applyFont="1" applyBorder="1" applyAlignment="1">
      <alignment horizontal="left" vertical="center" wrapText="1"/>
    </xf>
    <xf numFmtId="189" fontId="32" fillId="0" borderId="22" xfId="25" applyNumberFormat="1" applyFont="1" applyBorder="1" applyAlignment="1">
      <alignment horizontal="left" vertical="center" wrapText="1"/>
    </xf>
    <xf numFmtId="189" fontId="32" fillId="0" borderId="21" xfId="25" applyNumberFormat="1" applyFont="1" applyBorder="1" applyAlignment="1">
      <alignment horizontal="left" vertical="center" wrapText="1"/>
    </xf>
  </cellXfs>
  <cellStyles count="59">
    <cellStyle name=" 1" xfId="39" xr:uid="{00000000-0005-0000-0000-000000000000}"/>
    <cellStyle name="Currency 2" xfId="16" xr:uid="{00000000-0005-0000-0000-000001000000}"/>
    <cellStyle name="Currency 2 2" xfId="41" xr:uid="{00000000-0005-0000-0000-000002000000}"/>
    <cellStyle name="Currency 2 2 2" xfId="8" xr:uid="{00000000-0005-0000-0000-000003000000}"/>
    <cellStyle name="Currency 2 3" xfId="40" xr:uid="{00000000-0005-0000-0000-000004000000}"/>
    <cellStyle name="Currency_2012 March Market Sheet Set Price list" xfId="42" xr:uid="{00000000-0005-0000-0000-000005000000}"/>
    <cellStyle name="Currency_Sheet1 2" xfId="28" xr:uid="{00000000-0005-0000-0000-000006000000}"/>
    <cellStyle name="Currency_Sheet1 2 2" xfId="35" xr:uid="{00000000-0005-0000-0000-000007000000}"/>
    <cellStyle name="Normal 103" xfId="57" xr:uid="{00000000-0005-0000-0000-000008000000}"/>
    <cellStyle name="Normal 2" xfId="4" xr:uid="{00000000-0005-0000-0000-000009000000}"/>
    <cellStyle name="Normal 2 18 2" xfId="1" xr:uid="{00000000-0005-0000-0000-00000A000000}"/>
    <cellStyle name="Normal 2 18 2 2" xfId="53" xr:uid="{00000000-0005-0000-0000-00000B000000}"/>
    <cellStyle name="Normal 2 2 14 2" xfId="25" xr:uid="{00000000-0005-0000-0000-00000C000000}"/>
    <cellStyle name="Normal 2 37" xfId="24" xr:uid="{00000000-0005-0000-0000-00000D000000}"/>
    <cellStyle name="Normal 29" xfId="43" xr:uid="{00000000-0005-0000-0000-00000E000000}"/>
    <cellStyle name="Normal 30" xfId="44" xr:uid="{00000000-0005-0000-0000-00000F000000}"/>
    <cellStyle name="Normal 32" xfId="58" xr:uid="{00000000-0005-0000-0000-000010000000}"/>
    <cellStyle name="Normal 35" xfId="6" xr:uid="{00000000-0005-0000-0000-000011000000}"/>
    <cellStyle name="Normal_08Fall market pillow&amp;MPD&amp;CMF" xfId="55" xr:uid="{00000000-0005-0000-0000-000012000000}"/>
    <cellStyle name="Normal_2010 NY-showroom sheet set for JCP 0330" xfId="14" xr:uid="{00000000-0005-0000-0000-000013000000}"/>
    <cellStyle name="Normal_Copy of Request For Quote -- updated by VV on 043008 FINAL FINAL (4)" xfId="30" xr:uid="{00000000-0005-0000-0000-000014000000}"/>
    <cellStyle name="Normal_Copy of Request For Quote -- updated by VV on 043008 FINAL FINAL (4) 2" xfId="33" xr:uid="{00000000-0005-0000-0000-000015000000}"/>
    <cellStyle name="Normal_HE micro fiber Sheets 08252010" xfId="18" xr:uid="{00000000-0005-0000-0000-000016000000}"/>
    <cellStyle name="Normal_jcp duet sheet and reversible sheet 09-27-2010" xfId="22" xr:uid="{00000000-0005-0000-0000-000017000000}"/>
    <cellStyle name="Normal_Kohl's 600TC sheets price requote Oct 30 09" xfId="17" xr:uid="{00000000-0005-0000-0000-000018000000}"/>
    <cellStyle name="Normal_March 2011 Macys market quote" xfId="11" xr:uid="{00000000-0005-0000-0000-000019000000}"/>
    <cellStyle name="Normal_March 2011 Macys market quote 2" xfId="20" xr:uid="{00000000-0005-0000-0000-00001A000000}"/>
    <cellStyle name="Normal_Quote sheet of  E-Commerce   sheet updated 11-30-2010" xfId="15" xr:uid="{00000000-0005-0000-0000-00001B000000}"/>
    <cellStyle name="Normal_Sheet1" xfId="27" xr:uid="{00000000-0005-0000-0000-00001C000000}"/>
    <cellStyle name="Normal_Sheet1 2" xfId="31" xr:uid="{00000000-0005-0000-0000-00001D000000}"/>
    <cellStyle name="Percent 2" xfId="5" xr:uid="{00000000-0005-0000-0000-00001E000000}"/>
    <cellStyle name="Percent 2 2" xfId="45" xr:uid="{00000000-0005-0000-0000-00001F000000}"/>
    <cellStyle name="Percent 2 2 2" xfId="7" xr:uid="{00000000-0005-0000-0000-000020000000}"/>
    <cellStyle name="Style 1" xfId="3" xr:uid="{00000000-0005-0000-0000-000021000000}"/>
    <cellStyle name="Style 1 10 2" xfId="52" xr:uid="{00000000-0005-0000-0000-000022000000}"/>
    <cellStyle name="百分比" xfId="10" builtinId="5"/>
    <cellStyle name="百分比 2" xfId="13" xr:uid="{00000000-0005-0000-0000-000024000000}"/>
    <cellStyle name="百分比 2 2" xfId="46" xr:uid="{00000000-0005-0000-0000-000025000000}"/>
    <cellStyle name="百分比 3" xfId="47" xr:uid="{00000000-0005-0000-0000-000026000000}"/>
    <cellStyle name="百分比 4" xfId="38" xr:uid="{00000000-0005-0000-0000-000027000000}"/>
    <cellStyle name="常规" xfId="0" builtinId="0"/>
    <cellStyle name="常规 19" xfId="23" xr:uid="{00000000-0005-0000-0000-000029000000}"/>
    <cellStyle name="常规 2" xfId="19" xr:uid="{00000000-0005-0000-0000-00002A000000}"/>
    <cellStyle name="常规 2 2" xfId="26" xr:uid="{00000000-0005-0000-0000-00002B000000}"/>
    <cellStyle name="常规 3" xfId="32" xr:uid="{00000000-0005-0000-0000-00002C000000}"/>
    <cellStyle name="常规 3 2" xfId="49" xr:uid="{00000000-0005-0000-0000-00002D000000}"/>
    <cellStyle name="常规 3 3" xfId="51" xr:uid="{00000000-0005-0000-0000-00002E000000}"/>
    <cellStyle name="常规 3 4" xfId="48" xr:uid="{00000000-0005-0000-0000-00002F000000}"/>
    <cellStyle name="常规 4" xfId="36" xr:uid="{00000000-0005-0000-0000-000030000000}"/>
    <cellStyle name="常规 9" xfId="50" xr:uid="{00000000-0005-0000-0000-000031000000}"/>
    <cellStyle name="货币 2" xfId="29" xr:uid="{00000000-0005-0000-0000-000032000000}"/>
    <cellStyle name="货币 3" xfId="34" xr:uid="{00000000-0005-0000-0000-000033000000}"/>
    <cellStyle name="货币 4" xfId="37" xr:uid="{00000000-0005-0000-0000-000034000000}"/>
    <cellStyle name="千位分隔 2" xfId="12" xr:uid="{00000000-0005-0000-0000-000035000000}"/>
    <cellStyle name="样式 1" xfId="54" xr:uid="{00000000-0005-0000-0000-000036000000}"/>
    <cellStyle name="样式 1 2" xfId="2" xr:uid="{00000000-0005-0000-0000-000037000000}"/>
    <cellStyle name="样式 1 2 10" xfId="56" xr:uid="{00000000-0005-0000-0000-000038000000}"/>
    <cellStyle name="样式 1 2 2" xfId="21" xr:uid="{00000000-0005-0000-0000-000039000000}"/>
    <cellStyle name="样式 1 5" xfId="9" xr:uid="{00000000-0005-0000-0000-00003A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eetMetadata" Target="metadata.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haredStrings" Target="sharedStrings.xml"/><Relationship Id="rId37"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microsoft.com/office/2017/06/relationships/rdRichValueStructure" Target="richData/rdrichvaluestructure.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theme" Target="theme/theme1.xml"/><Relationship Id="rId35" Type="http://schemas.microsoft.com/office/2017/06/relationships/rdRichValue" Target="richData/rdrichvalue.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Users/sarah.chen/AppData/Local/Microsoft/Windows/Temporary%20Internet%20Files/Content.Outlook/RBUPAN03/Window%20Panels.xls" TargetMode="External"/><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SLard%20-%20Design/Customs%20Memo/Master%20Copy%20Quote%20Sheet%202.xls" TargetMode="External"/><Relationship Id="rId1" Type="http://schemas.openxmlformats.org/officeDocument/2006/relationships/externalLinkPath" Target="/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ying.gu/AppData/Local/Microsoft/Windows/Temporary%20Internet%20Files/OLK784B/tex%20fleece%204-17-12%20(2).xls" TargetMode="External"/><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nts%20and%20Settings/guyinghua/Local%20Settings/Temporary%20Internet%20Files/OLK97/Copy%20of%20JLA%20-%20SEPT$%20NEW%20SILK%20ESSENCE%20BLNKTS%205%2003%2010.xls" TargetMode="External"/><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Sample PO worksheet"/>
      <sheetName val="Attribute Assignment"/>
    </sheetNames>
    <sheetDataSet>
      <sheetData sheetId="0"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
  <rv s="0">
    <v>0</v>
    <v>5</v>
  </rv>
  <rv s="0">
    <v>1</v>
    <v>5</v>
  </rv>
  <rv s="0">
    <v>2</v>
    <v>5</v>
  </rv>
  <rv s="0">
    <v>3</v>
    <v>5</v>
  </rv>
  <rv s="0">
    <v>4</v>
    <v>5</v>
  </rv>
  <rv s="0">
    <v>5</v>
    <v>5</v>
  </rv>
  <rv s="0">
    <v>6</v>
    <v>5</v>
  </rv>
  <rv s="0">
    <v>7</v>
    <v>5</v>
  </rv>
  <rv s="0">
    <v>8</v>
    <v>5</v>
  </rv>
  <rv s="0">
    <v>9</v>
    <v>5</v>
  </rv>
  <rv s="0">
    <v>10</v>
    <v>5</v>
  </rv>
  <rv s="0">
    <v>11</v>
    <v>5</v>
  </rv>
  <rv s="0">
    <v>12</v>
    <v>5</v>
  </rv>
  <rv s="0">
    <v>13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Normal="100" workbookViewId="0">
      <selection activeCell="G30" sqref="G30"/>
    </sheetView>
  </sheetViews>
  <sheetFormatPr defaultRowHeight="1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c r="A2" s="4" t="s">
        <v>681</v>
      </c>
      <c r="B2" s="5"/>
      <c r="C2" s="4"/>
      <c r="D2" s="5"/>
      <c r="E2" s="4"/>
      <c r="F2" s="5"/>
      <c r="G2" s="4"/>
      <c r="H2" s="5"/>
      <c r="O2" s="7"/>
      <c r="R2" s="6" t="s">
        <v>21</v>
      </c>
      <c r="W2" s="8"/>
      <c r="Y2" s="9"/>
      <c r="Z2" s="9"/>
      <c r="AA2" s="9"/>
      <c r="HF2" s="10"/>
    </row>
    <row r="3" spans="1:224" s="51" customFormat="1" ht="43.5" customHeight="1">
      <c r="A3" s="64" t="s">
        <v>19</v>
      </c>
      <c r="B3" s="48" t="s">
        <v>510</v>
      </c>
      <c r="C3" s="49" t="s">
        <v>22</v>
      </c>
      <c r="D3" s="121" t="str">
        <f>_xlfn.TEXTJOIN(" ",TRUE,B5,D5,D6,B6,D4,D7)</f>
        <v>Ross Armoire Collection 200TC 100% Cotton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c r="A4" s="65" t="s">
        <v>18</v>
      </c>
      <c r="B4" s="48" t="s">
        <v>92</v>
      </c>
      <c r="C4" s="58" t="s">
        <v>33</v>
      </c>
      <c r="D4" s="48" t="s">
        <v>940</v>
      </c>
      <c r="E4" s="59" t="s">
        <v>34</v>
      </c>
      <c r="F4" s="50" t="s">
        <v>939</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c r="E5" s="43" t="s">
        <v>43</v>
      </c>
      <c r="F5" s="12" t="s">
        <v>687</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c r="C7" s="30" t="s">
        <v>51</v>
      </c>
      <c r="D7" s="12" t="s">
        <v>664</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0">
        <f>'Internal Commitment'!$AI$39</f>
        <v>334944.40000000002</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468</v>
      </c>
      <c r="B9" s="37"/>
      <c r="C9" s="93" t="s">
        <v>658</v>
      </c>
      <c r="D9" s="120">
        <f>'Internal Commitment'!$AI$40</f>
        <v>288147.24</v>
      </c>
      <c r="E9" s="42" t="s">
        <v>466</v>
      </c>
      <c r="F9" s="37" t="s">
        <v>477</v>
      </c>
    </row>
    <row r="10" spans="1:224">
      <c r="C10" s="42" t="s">
        <v>64</v>
      </c>
      <c r="D10" s="36" t="s">
        <v>607</v>
      </c>
      <c r="E10" s="42" t="s">
        <v>467</v>
      </c>
      <c r="F10" s="37" t="s">
        <v>678</v>
      </c>
    </row>
    <row r="11" spans="1:224">
      <c r="C11" s="42" t="s">
        <v>65</v>
      </c>
      <c r="D11" s="340">
        <v>46149</v>
      </c>
    </row>
    <row r="12" spans="1:224">
      <c r="C12" s="42" t="s">
        <v>66</v>
      </c>
      <c r="D12" s="37" t="s">
        <v>1</v>
      </c>
    </row>
    <row r="13" spans="1:224">
      <c r="C13" s="254" t="s">
        <v>903</v>
      </c>
      <c r="D13" s="255">
        <f>'Internal Commitment'!AI41</f>
        <v>0.14000000000000001</v>
      </c>
    </row>
    <row r="15" spans="1:224">
      <c r="A15" t="s">
        <v>468</v>
      </c>
      <c r="D15" s="47"/>
    </row>
    <row r="16" spans="1:224">
      <c r="A16" s="3" t="s">
        <v>659</v>
      </c>
    </row>
    <row r="17" spans="1:1">
      <c r="A17" s="3" t="s">
        <v>660</v>
      </c>
    </row>
    <row r="18" spans="1:1">
      <c r="A18" t="s">
        <v>661</v>
      </c>
    </row>
    <row r="19" spans="1:1">
      <c r="A19" s="3" t="s">
        <v>662</v>
      </c>
    </row>
    <row r="20" spans="1:1">
      <c r="A20" s="3" t="s">
        <v>663</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8"/>
  <sheetViews>
    <sheetView topLeftCell="AA8" zoomScaleNormal="100" workbookViewId="0">
      <selection activeCell="K33" sqref="K33"/>
    </sheetView>
  </sheetViews>
  <sheetFormatPr defaultColWidth="9.140625" defaultRowHeight="15"/>
  <cols>
    <col min="1" max="1" width="10.140625" style="72" customWidth="1"/>
    <col min="2" max="2" width="7.140625" style="73" customWidth="1"/>
    <col min="3" max="4" width="8.42578125" style="73" customWidth="1"/>
    <col min="5" max="5" width="22" style="73" customWidth="1"/>
    <col min="6" max="6" width="11.710937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28.42578125" style="73" customWidth="1"/>
    <col min="14" max="14" width="28.7109375" style="73" bestFit="1" customWidth="1"/>
    <col min="15" max="15" width="9.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5" customWidth="1"/>
    <col min="24" max="24" width="8.7109375" style="125" customWidth="1"/>
    <col min="25" max="25" width="7.140625" style="125" customWidth="1"/>
    <col min="26" max="26" width="9" style="117" customWidth="1"/>
    <col min="27" max="27" width="6.28515625" style="118" customWidth="1"/>
    <col min="28" max="28" width="10" style="133" customWidth="1"/>
    <col min="29" max="29" width="10" style="117" customWidth="1"/>
    <col min="30" max="30" width="9.85546875" style="118"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c r="E1" s="74"/>
      <c r="F1" s="74"/>
      <c r="G1" s="75"/>
      <c r="U1" s="76"/>
      <c r="V1" s="77"/>
      <c r="W1" s="122"/>
      <c r="X1" s="122"/>
      <c r="Y1" s="122"/>
      <c r="Z1" s="126"/>
      <c r="AA1" s="77"/>
      <c r="AB1" s="130"/>
      <c r="AC1" s="77"/>
      <c r="AD1" s="77"/>
      <c r="AE1" s="77"/>
      <c r="AF1" s="77"/>
      <c r="AS1" s="79" t="s">
        <v>683</v>
      </c>
      <c r="AY1" s="76"/>
    </row>
    <row r="2" spans="1:54">
      <c r="G2" s="74" t="s">
        <v>610</v>
      </c>
      <c r="I2" s="74" t="s">
        <v>610</v>
      </c>
      <c r="J2" s="74" t="s">
        <v>610</v>
      </c>
      <c r="K2" s="74" t="s">
        <v>610</v>
      </c>
      <c r="L2" s="74" t="s">
        <v>610</v>
      </c>
      <c r="M2" s="74" t="s">
        <v>610</v>
      </c>
      <c r="N2" s="74" t="s">
        <v>610</v>
      </c>
      <c r="O2" s="74"/>
      <c r="S2" s="74" t="s">
        <v>610</v>
      </c>
      <c r="T2" s="401" t="s">
        <v>673</v>
      </c>
      <c r="U2" s="402"/>
      <c r="V2" s="392" t="s">
        <v>611</v>
      </c>
      <c r="W2" s="393"/>
      <c r="X2" s="393"/>
      <c r="Y2" s="393"/>
      <c r="Z2" s="393"/>
      <c r="AA2" s="393"/>
      <c r="AB2" s="393"/>
      <c r="AC2" s="393"/>
      <c r="AD2" s="393"/>
      <c r="AE2" s="393"/>
      <c r="AF2" s="394"/>
      <c r="AG2" s="395" t="s">
        <v>612</v>
      </c>
      <c r="AH2" s="395"/>
      <c r="AI2" s="395"/>
      <c r="AK2" s="396" t="s">
        <v>613</v>
      </c>
      <c r="AL2" s="397"/>
      <c r="AM2" s="397"/>
      <c r="AN2" s="397"/>
      <c r="AO2" s="397"/>
      <c r="AP2" s="397"/>
      <c r="AQ2" s="397"/>
      <c r="AR2" s="397"/>
      <c r="AS2" s="397"/>
      <c r="AT2" s="397"/>
      <c r="AU2" s="397"/>
      <c r="AV2" s="398"/>
      <c r="AW2" s="399" t="s">
        <v>614</v>
      </c>
      <c r="AX2" s="400"/>
      <c r="AY2" s="400"/>
      <c r="AZ2" s="80"/>
      <c r="BA2" s="81"/>
      <c r="BB2" s="81"/>
    </row>
    <row r="3" spans="1:54" ht="68.099999999999994" customHeight="1">
      <c r="A3" s="82" t="s">
        <v>615</v>
      </c>
      <c r="B3" s="82" t="s">
        <v>616</v>
      </c>
      <c r="C3" s="83" t="s">
        <v>617</v>
      </c>
      <c r="D3" s="83" t="s">
        <v>685</v>
      </c>
      <c r="E3" s="84" t="s">
        <v>3</v>
      </c>
      <c r="F3" s="84" t="s">
        <v>20</v>
      </c>
      <c r="G3" s="85" t="s">
        <v>618</v>
      </c>
      <c r="H3" s="83" t="s">
        <v>619</v>
      </c>
      <c r="I3" s="86" t="s">
        <v>620</v>
      </c>
      <c r="J3" s="86" t="s">
        <v>621</v>
      </c>
      <c r="K3" s="86" t="s">
        <v>622</v>
      </c>
      <c r="L3" s="86" t="s">
        <v>688</v>
      </c>
      <c r="M3" s="86" t="s">
        <v>623</v>
      </c>
      <c r="N3" s="86" t="s">
        <v>624</v>
      </c>
      <c r="O3" s="83" t="s">
        <v>686</v>
      </c>
      <c r="P3" s="83" t="s">
        <v>625</v>
      </c>
      <c r="Q3" s="83" t="s">
        <v>626</v>
      </c>
      <c r="R3" s="83" t="s">
        <v>684</v>
      </c>
      <c r="S3" s="86" t="s">
        <v>627</v>
      </c>
      <c r="T3" s="128" t="s">
        <v>674</v>
      </c>
      <c r="U3" s="87" t="s">
        <v>628</v>
      </c>
      <c r="V3" s="88" t="s">
        <v>4</v>
      </c>
      <c r="W3" s="123" t="s">
        <v>629</v>
      </c>
      <c r="X3" s="123" t="s">
        <v>630</v>
      </c>
      <c r="Y3" s="123" t="s">
        <v>631</v>
      </c>
      <c r="Z3" s="89" t="s">
        <v>632</v>
      </c>
      <c r="AA3" s="90" t="s">
        <v>633</v>
      </c>
      <c r="AB3" s="131"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29" t="s">
        <v>682</v>
      </c>
      <c r="AT3" s="94" t="s">
        <v>675</v>
      </c>
      <c r="AU3" s="93" t="s">
        <v>676</v>
      </c>
      <c r="AV3" s="93" t="s">
        <v>651</v>
      </c>
      <c r="AW3" s="96" t="s">
        <v>652</v>
      </c>
      <c r="AX3" s="97" t="s">
        <v>656</v>
      </c>
      <c r="AY3" s="98" t="s">
        <v>657</v>
      </c>
      <c r="AZ3" s="82" t="s">
        <v>653</v>
      </c>
      <c r="BA3" s="93" t="s">
        <v>654</v>
      </c>
      <c r="BB3" s="93" t="s">
        <v>655</v>
      </c>
    </row>
    <row r="4" spans="1:54" s="111" customFormat="1" ht="75">
      <c r="A4" s="99">
        <v>1</v>
      </c>
      <c r="B4" s="100"/>
      <c r="C4" s="100"/>
      <c r="D4" s="100"/>
      <c r="E4" s="100" t="s">
        <v>694</v>
      </c>
      <c r="F4" s="100"/>
      <c r="G4" s="100" t="s">
        <v>664</v>
      </c>
      <c r="H4" s="100" t="s">
        <v>905</v>
      </c>
      <c r="I4" s="100" t="s">
        <v>906</v>
      </c>
      <c r="J4" s="100" t="s">
        <v>907</v>
      </c>
      <c r="K4" s="100" t="s">
        <v>690</v>
      </c>
      <c r="L4" s="112" t="s">
        <v>908</v>
      </c>
      <c r="M4" s="341" t="s">
        <v>957</v>
      </c>
      <c r="N4" s="100" t="s">
        <v>945</v>
      </c>
      <c r="O4" s="100"/>
      <c r="P4" s="342" t="s">
        <v>958</v>
      </c>
      <c r="Q4" s="343" t="s">
        <v>959</v>
      </c>
      <c r="R4" s="100"/>
      <c r="S4" s="100" t="s">
        <v>505</v>
      </c>
      <c r="T4" s="127"/>
      <c r="U4" s="119">
        <f>'Internal Commitment'!J13</f>
        <v>8.6999999999999993</v>
      </c>
      <c r="V4" s="100" t="s">
        <v>101</v>
      </c>
      <c r="W4" s="101">
        <v>35</v>
      </c>
      <c r="X4" s="101">
        <v>27</v>
      </c>
      <c r="Y4" s="101">
        <v>20</v>
      </c>
      <c r="Z4" s="102">
        <v>5.0999999999999996</v>
      </c>
      <c r="AA4" s="101">
        <v>4</v>
      </c>
      <c r="AB4" s="252">
        <f>IF(W4="","",W4*X4*Y4/1000000)</f>
        <v>1.89E-2</v>
      </c>
      <c r="AC4" s="102">
        <v>56</v>
      </c>
      <c r="AD4" s="103">
        <f>IF(AA4="","",AC4/AB4*AA4)</f>
        <v>11852</v>
      </c>
      <c r="AE4" s="104">
        <v>3500</v>
      </c>
      <c r="AF4" s="105">
        <f>IF(ISERROR(AE4/AD4),"",AE4/AD4)</f>
        <v>0.3</v>
      </c>
      <c r="AG4" s="100" t="s">
        <v>904</v>
      </c>
      <c r="AH4" s="106">
        <v>0.16700000000000001</v>
      </c>
      <c r="AI4" s="105">
        <f>IF(ISERROR(U4*AH4),"",U4*AH4)</f>
        <v>1.45</v>
      </c>
      <c r="AJ4" s="105">
        <f>IF(ISERROR(U4+AF4+AI4),"",U4+AF4+AI4)</f>
        <v>10.45</v>
      </c>
      <c r="AK4" s="107">
        <v>0</v>
      </c>
      <c r="AL4" s="105">
        <f t="shared" ref="AL4:AL19" si="0">IF(ISERROR(AY4*AK4),"",AY4*AK4)</f>
        <v>0</v>
      </c>
      <c r="AM4" s="107">
        <v>0</v>
      </c>
      <c r="AN4" s="105">
        <f t="shared" ref="AN4:AN19" si="1">IF(ISERROR(AY4*AM4),"",AY4*AM4)</f>
        <v>0</v>
      </c>
      <c r="AO4" s="107">
        <v>0</v>
      </c>
      <c r="AP4" s="105">
        <f>IF(ISERROR(AY4*AO4),"",AY4*AO4)</f>
        <v>0</v>
      </c>
      <c r="AQ4" s="107">
        <v>0</v>
      </c>
      <c r="AR4" s="105">
        <f>IF(ISERROR(U4*AQ4),"",U4*AQ4)</f>
        <v>0</v>
      </c>
      <c r="AS4" s="110">
        <v>0</v>
      </c>
      <c r="AT4" s="107">
        <v>0</v>
      </c>
      <c r="AU4" s="105">
        <f>IF(ISERROR(AY4*AT4),"",AY4*AT4)</f>
        <v>0</v>
      </c>
      <c r="AV4" s="105">
        <f>IF(ISERROR(AL4+AN4+AP4+AR4+AU4),"",AL4+AN4+AP4+AR4+AU4)</f>
        <v>0</v>
      </c>
      <c r="AW4" s="105">
        <f t="shared" ref="AW4:AW19" si="2">IF(ISERROR(AJ4+AV4),"",AJ4+AV4)</f>
        <v>10.45</v>
      </c>
      <c r="AX4" s="109">
        <f t="shared" ref="AX4:AX37" si="3">IF(ISERROR((AY4-AW4)/AY4),"",(AY4-AW4)/AY4)</f>
        <v>0.15040000000000001</v>
      </c>
      <c r="AY4" s="110">
        <v>12.3</v>
      </c>
      <c r="AZ4" s="144"/>
      <c r="BA4" s="105">
        <f>IF(ISERROR(AW4*AZ4),"",AW4*AZ4)</f>
        <v>0</v>
      </c>
      <c r="BB4" s="105">
        <f>IF(ISERROR(AY4*AZ4),"",AY4*AZ4)</f>
        <v>0</v>
      </c>
    </row>
    <row r="5" spans="1:54" s="111" customFormat="1" ht="75">
      <c r="A5" s="99">
        <v>2</v>
      </c>
      <c r="B5" s="100"/>
      <c r="C5" s="100"/>
      <c r="D5" s="100"/>
      <c r="E5" s="100" t="s">
        <v>693</v>
      </c>
      <c r="F5" s="100"/>
      <c r="G5" s="100" t="s">
        <v>664</v>
      </c>
      <c r="H5" s="100" t="s">
        <v>905</v>
      </c>
      <c r="I5" s="100" t="s">
        <v>906</v>
      </c>
      <c r="J5" s="100" t="s">
        <v>907</v>
      </c>
      <c r="K5" s="100" t="s">
        <v>690</v>
      </c>
      <c r="L5" s="112" t="s">
        <v>908</v>
      </c>
      <c r="M5" s="341" t="s">
        <v>957</v>
      </c>
      <c r="N5" s="100" t="s">
        <v>947</v>
      </c>
      <c r="O5" s="100"/>
      <c r="P5" s="342" t="s">
        <v>960</v>
      </c>
      <c r="Q5" s="343" t="s">
        <v>961</v>
      </c>
      <c r="R5" s="100"/>
      <c r="S5" s="100" t="s">
        <v>505</v>
      </c>
      <c r="T5" s="127"/>
      <c r="U5" s="119">
        <f>'Internal Commitment'!J14</f>
        <v>8.6999999999999993</v>
      </c>
      <c r="V5" s="100" t="s">
        <v>101</v>
      </c>
      <c r="W5" s="101">
        <v>35</v>
      </c>
      <c r="X5" s="101">
        <v>27</v>
      </c>
      <c r="Y5" s="101">
        <v>20</v>
      </c>
      <c r="Z5" s="102">
        <v>5.0999999999999996</v>
      </c>
      <c r="AA5" s="101">
        <v>4</v>
      </c>
      <c r="AB5" s="252">
        <f t="shared" ref="AB5:AB37" si="4">IF(W5="","",W5*X5*Y5/1000000)</f>
        <v>1.89E-2</v>
      </c>
      <c r="AC5" s="102">
        <v>56</v>
      </c>
      <c r="AD5" s="103">
        <f t="shared" ref="AD5:AD37" si="5">IF(AA5="","",AC5/AB5*AA5)</f>
        <v>11852</v>
      </c>
      <c r="AE5" s="104">
        <v>3500</v>
      </c>
      <c r="AF5" s="105">
        <f t="shared" ref="AF5:AF37" si="6">IF(ISERROR(AE5/AD5),"",AE5/AD5)</f>
        <v>0.3</v>
      </c>
      <c r="AG5" s="100" t="s">
        <v>904</v>
      </c>
      <c r="AH5" s="106">
        <v>0.16700000000000001</v>
      </c>
      <c r="AI5" s="105">
        <f t="shared" ref="AI5:AI37" si="7">IF(ISERROR(U5*AH5),"",U5*AH5)</f>
        <v>1.45</v>
      </c>
      <c r="AJ5" s="105">
        <f t="shared" ref="AJ5:AJ37" si="8">IF(ISERROR(U5+AF5+AI5),"",U5+AF5+AI5)</f>
        <v>10.45</v>
      </c>
      <c r="AK5" s="107">
        <v>0</v>
      </c>
      <c r="AL5" s="105">
        <f t="shared" si="0"/>
        <v>0</v>
      </c>
      <c r="AM5" s="107">
        <v>0</v>
      </c>
      <c r="AN5" s="105">
        <f t="shared" si="1"/>
        <v>0</v>
      </c>
      <c r="AO5" s="107">
        <v>0</v>
      </c>
      <c r="AP5" s="105">
        <f t="shared" ref="AP5:AP37" si="9">IF(ISERROR(AY5*AO5),"",AY5*AO5)</f>
        <v>0</v>
      </c>
      <c r="AQ5" s="107">
        <v>0</v>
      </c>
      <c r="AR5" s="105">
        <f t="shared" ref="AR5:AR37" si="10">IF(ISERROR(U5*AQ5),"",U5*AQ5)</f>
        <v>0</v>
      </c>
      <c r="AS5" s="110">
        <v>0</v>
      </c>
      <c r="AT5" s="107">
        <v>0</v>
      </c>
      <c r="AU5" s="105">
        <f t="shared" ref="AU5:AU37" si="11">IF(ISERROR(AY5*AT5),"",AY5*AT5)</f>
        <v>0</v>
      </c>
      <c r="AV5" s="105">
        <f t="shared" ref="AV5:AV37" si="12">IF(ISERROR(AL5+AN5+AP5+AR5+AU5),"",AL5+AN5+AP5+AR5+AU5)</f>
        <v>0</v>
      </c>
      <c r="AW5" s="105">
        <f t="shared" si="2"/>
        <v>10.45</v>
      </c>
      <c r="AX5" s="109">
        <f t="shared" si="3"/>
        <v>0.15040000000000001</v>
      </c>
      <c r="AY5" s="110">
        <v>12.3</v>
      </c>
      <c r="AZ5" s="144"/>
      <c r="BA5" s="105">
        <f t="shared" ref="BA5:BA37" si="13">IF(ISERROR(AW5*AZ5),"",AW5*AZ5)</f>
        <v>0</v>
      </c>
      <c r="BB5" s="105">
        <f>IF(ISERROR(AY5*AZ5),"",AY5*AZ5)</f>
        <v>0</v>
      </c>
    </row>
    <row r="6" spans="1:54" s="111" customFormat="1" ht="75">
      <c r="A6" s="99">
        <v>3</v>
      </c>
      <c r="B6" s="100"/>
      <c r="C6" s="100"/>
      <c r="D6" s="100"/>
      <c r="E6" s="100" t="s">
        <v>693</v>
      </c>
      <c r="F6" s="100"/>
      <c r="G6" s="100" t="s">
        <v>664</v>
      </c>
      <c r="H6" s="100" t="s">
        <v>905</v>
      </c>
      <c r="I6" s="100" t="s">
        <v>906</v>
      </c>
      <c r="J6" s="100" t="s">
        <v>907</v>
      </c>
      <c r="K6" s="100" t="s">
        <v>690</v>
      </c>
      <c r="L6" s="112" t="s">
        <v>908</v>
      </c>
      <c r="M6" s="341" t="s">
        <v>957</v>
      </c>
      <c r="N6" s="100" t="s">
        <v>949</v>
      </c>
      <c r="O6" s="100"/>
      <c r="P6" s="342" t="s">
        <v>962</v>
      </c>
      <c r="Q6" s="343" t="s">
        <v>963</v>
      </c>
      <c r="R6" s="100"/>
      <c r="S6" s="100" t="s">
        <v>505</v>
      </c>
      <c r="T6" s="127"/>
      <c r="U6" s="119">
        <f>'Internal Commitment'!J15</f>
        <v>8.6999999999999993</v>
      </c>
      <c r="V6" s="100" t="s">
        <v>101</v>
      </c>
      <c r="W6" s="101">
        <v>35</v>
      </c>
      <c r="X6" s="101">
        <v>27</v>
      </c>
      <c r="Y6" s="101">
        <v>20</v>
      </c>
      <c r="Z6" s="102">
        <v>5.0999999999999996</v>
      </c>
      <c r="AA6" s="101">
        <v>4</v>
      </c>
      <c r="AB6" s="252">
        <f t="shared" si="4"/>
        <v>1.89E-2</v>
      </c>
      <c r="AC6" s="102">
        <v>56</v>
      </c>
      <c r="AD6" s="103">
        <f t="shared" si="5"/>
        <v>11852</v>
      </c>
      <c r="AE6" s="104">
        <v>3500</v>
      </c>
      <c r="AF6" s="105">
        <f t="shared" si="6"/>
        <v>0.3</v>
      </c>
      <c r="AG6" s="100" t="s">
        <v>904</v>
      </c>
      <c r="AH6" s="106">
        <v>0.16700000000000001</v>
      </c>
      <c r="AI6" s="105">
        <f t="shared" si="7"/>
        <v>1.45</v>
      </c>
      <c r="AJ6" s="105">
        <f t="shared" si="8"/>
        <v>10.45</v>
      </c>
      <c r="AK6" s="107">
        <v>0</v>
      </c>
      <c r="AL6" s="105">
        <f t="shared" si="0"/>
        <v>0</v>
      </c>
      <c r="AM6" s="107">
        <v>0</v>
      </c>
      <c r="AN6" s="105">
        <f t="shared" si="1"/>
        <v>0</v>
      </c>
      <c r="AO6" s="107">
        <v>0</v>
      </c>
      <c r="AP6" s="105">
        <f t="shared" si="9"/>
        <v>0</v>
      </c>
      <c r="AQ6" s="107">
        <v>0</v>
      </c>
      <c r="AR6" s="105">
        <f t="shared" si="10"/>
        <v>0</v>
      </c>
      <c r="AS6" s="110">
        <v>0</v>
      </c>
      <c r="AT6" s="107">
        <v>0</v>
      </c>
      <c r="AU6" s="105">
        <f t="shared" si="11"/>
        <v>0</v>
      </c>
      <c r="AV6" s="105">
        <f t="shared" si="12"/>
        <v>0</v>
      </c>
      <c r="AW6" s="105">
        <f t="shared" si="2"/>
        <v>10.45</v>
      </c>
      <c r="AX6" s="109">
        <f t="shared" si="3"/>
        <v>0.15040000000000001</v>
      </c>
      <c r="AY6" s="110">
        <v>12.3</v>
      </c>
      <c r="AZ6" s="144"/>
      <c r="BA6" s="105">
        <f t="shared" si="13"/>
        <v>0</v>
      </c>
      <c r="BB6" s="105">
        <f t="shared" ref="BB6:BB37" si="14">IF(ISERROR(AY6*AZ6),"",AY6*AZ6)</f>
        <v>0</v>
      </c>
    </row>
    <row r="7" spans="1:54" s="111" customFormat="1" ht="75">
      <c r="A7" s="99">
        <v>4</v>
      </c>
      <c r="B7" s="100"/>
      <c r="C7" s="100"/>
      <c r="D7" s="100"/>
      <c r="E7" s="100" t="s">
        <v>693</v>
      </c>
      <c r="F7" s="100"/>
      <c r="G7" s="100" t="s">
        <v>664</v>
      </c>
      <c r="H7" s="100" t="s">
        <v>905</v>
      </c>
      <c r="I7" s="100" t="s">
        <v>906</v>
      </c>
      <c r="J7" s="100" t="s">
        <v>907</v>
      </c>
      <c r="K7" s="100" t="s">
        <v>690</v>
      </c>
      <c r="L7" s="112" t="s">
        <v>908</v>
      </c>
      <c r="M7" s="341" t="s">
        <v>957</v>
      </c>
      <c r="N7" s="100" t="s">
        <v>951</v>
      </c>
      <c r="O7" s="100"/>
      <c r="P7" s="342" t="s">
        <v>964</v>
      </c>
      <c r="Q7" s="343" t="s">
        <v>965</v>
      </c>
      <c r="R7" s="100"/>
      <c r="S7" s="100" t="s">
        <v>505</v>
      </c>
      <c r="T7" s="127"/>
      <c r="U7" s="119">
        <f>'Internal Commitment'!J16</f>
        <v>8.6999999999999993</v>
      </c>
      <c r="V7" s="100" t="s">
        <v>101</v>
      </c>
      <c r="W7" s="101">
        <v>35</v>
      </c>
      <c r="X7" s="101">
        <v>27</v>
      </c>
      <c r="Y7" s="101">
        <v>20</v>
      </c>
      <c r="Z7" s="102">
        <v>5.0999999999999996</v>
      </c>
      <c r="AA7" s="101">
        <v>4</v>
      </c>
      <c r="AB7" s="252">
        <f t="shared" si="4"/>
        <v>1.89E-2</v>
      </c>
      <c r="AC7" s="102">
        <v>56</v>
      </c>
      <c r="AD7" s="103">
        <f t="shared" si="5"/>
        <v>11852</v>
      </c>
      <c r="AE7" s="104">
        <v>3500</v>
      </c>
      <c r="AF7" s="105">
        <f t="shared" si="6"/>
        <v>0.3</v>
      </c>
      <c r="AG7" s="100" t="s">
        <v>904</v>
      </c>
      <c r="AH7" s="106">
        <v>0.16700000000000001</v>
      </c>
      <c r="AI7" s="105">
        <f t="shared" si="7"/>
        <v>1.45</v>
      </c>
      <c r="AJ7" s="105">
        <f t="shared" si="8"/>
        <v>10.45</v>
      </c>
      <c r="AK7" s="107">
        <v>0</v>
      </c>
      <c r="AL7" s="105">
        <f t="shared" si="0"/>
        <v>0</v>
      </c>
      <c r="AM7" s="107">
        <v>0</v>
      </c>
      <c r="AN7" s="105">
        <f t="shared" si="1"/>
        <v>0</v>
      </c>
      <c r="AO7" s="107">
        <v>0</v>
      </c>
      <c r="AP7" s="105">
        <f t="shared" si="9"/>
        <v>0</v>
      </c>
      <c r="AQ7" s="107">
        <v>0</v>
      </c>
      <c r="AR7" s="105">
        <f t="shared" si="10"/>
        <v>0</v>
      </c>
      <c r="AS7" s="110">
        <v>0</v>
      </c>
      <c r="AT7" s="107">
        <v>0</v>
      </c>
      <c r="AU7" s="105">
        <f t="shared" si="11"/>
        <v>0</v>
      </c>
      <c r="AV7" s="105">
        <f t="shared" si="12"/>
        <v>0</v>
      </c>
      <c r="AW7" s="105">
        <f t="shared" si="2"/>
        <v>10.45</v>
      </c>
      <c r="AX7" s="109">
        <f t="shared" si="3"/>
        <v>0.15040000000000001</v>
      </c>
      <c r="AY7" s="110">
        <v>12.3</v>
      </c>
      <c r="AZ7" s="144"/>
      <c r="BA7" s="105">
        <f>IF(ISERROR(AW7*AZ7),"",AW7*AZ7)</f>
        <v>0</v>
      </c>
      <c r="BB7" s="105">
        <f t="shared" si="14"/>
        <v>0</v>
      </c>
    </row>
    <row r="8" spans="1:54" s="111" customFormat="1" ht="75">
      <c r="A8" s="99">
        <v>5</v>
      </c>
      <c r="B8" s="100"/>
      <c r="C8" s="100"/>
      <c r="D8" s="100"/>
      <c r="E8" s="100" t="s">
        <v>694</v>
      </c>
      <c r="F8" s="100"/>
      <c r="G8" s="100" t="s">
        <v>664</v>
      </c>
      <c r="H8" s="100" t="s">
        <v>905</v>
      </c>
      <c r="I8" s="100" t="s">
        <v>906</v>
      </c>
      <c r="J8" s="100" t="s">
        <v>907</v>
      </c>
      <c r="K8" s="100" t="s">
        <v>690</v>
      </c>
      <c r="L8" s="112" t="s">
        <v>908</v>
      </c>
      <c r="M8" s="341" t="s">
        <v>957</v>
      </c>
      <c r="N8" s="100" t="s">
        <v>953</v>
      </c>
      <c r="O8" s="100"/>
      <c r="P8" s="342" t="s">
        <v>966</v>
      </c>
      <c r="Q8" s="343" t="s">
        <v>967</v>
      </c>
      <c r="R8" s="100"/>
      <c r="S8" s="100" t="s">
        <v>505</v>
      </c>
      <c r="T8" s="127"/>
      <c r="U8" s="119">
        <f>'Internal Commitment'!J17</f>
        <v>8.6999999999999993</v>
      </c>
      <c r="V8" s="100" t="s">
        <v>101</v>
      </c>
      <c r="W8" s="101">
        <v>35</v>
      </c>
      <c r="X8" s="101">
        <v>27</v>
      </c>
      <c r="Y8" s="101">
        <v>20</v>
      </c>
      <c r="Z8" s="102">
        <v>5.0999999999999996</v>
      </c>
      <c r="AA8" s="101">
        <v>4</v>
      </c>
      <c r="AB8" s="252">
        <f t="shared" si="4"/>
        <v>1.89E-2</v>
      </c>
      <c r="AC8" s="102">
        <v>56</v>
      </c>
      <c r="AD8" s="103">
        <f t="shared" si="5"/>
        <v>11852</v>
      </c>
      <c r="AE8" s="104">
        <v>3500</v>
      </c>
      <c r="AF8" s="105">
        <f t="shared" si="6"/>
        <v>0.3</v>
      </c>
      <c r="AG8" s="100" t="s">
        <v>904</v>
      </c>
      <c r="AH8" s="106">
        <v>0.16700000000000001</v>
      </c>
      <c r="AI8" s="105">
        <f t="shared" si="7"/>
        <v>1.45</v>
      </c>
      <c r="AJ8" s="105">
        <f t="shared" si="8"/>
        <v>10.45</v>
      </c>
      <c r="AK8" s="107">
        <v>0</v>
      </c>
      <c r="AL8" s="105">
        <f t="shared" si="0"/>
        <v>0</v>
      </c>
      <c r="AM8" s="107">
        <v>0</v>
      </c>
      <c r="AN8" s="105">
        <f t="shared" si="1"/>
        <v>0</v>
      </c>
      <c r="AO8" s="107">
        <v>0</v>
      </c>
      <c r="AP8" s="105">
        <f t="shared" si="9"/>
        <v>0</v>
      </c>
      <c r="AQ8" s="107">
        <v>0</v>
      </c>
      <c r="AR8" s="105">
        <f t="shared" si="10"/>
        <v>0</v>
      </c>
      <c r="AS8" s="110">
        <v>0</v>
      </c>
      <c r="AT8" s="107">
        <v>0</v>
      </c>
      <c r="AU8" s="105">
        <f t="shared" si="11"/>
        <v>0</v>
      </c>
      <c r="AV8" s="105">
        <f t="shared" si="12"/>
        <v>0</v>
      </c>
      <c r="AW8" s="105">
        <f t="shared" si="2"/>
        <v>10.45</v>
      </c>
      <c r="AX8" s="109">
        <f t="shared" si="3"/>
        <v>0.15040000000000001</v>
      </c>
      <c r="AY8" s="110">
        <v>12.3</v>
      </c>
      <c r="AZ8" s="144"/>
      <c r="BA8" s="105">
        <f t="shared" si="13"/>
        <v>0</v>
      </c>
      <c r="BB8" s="105">
        <f t="shared" si="14"/>
        <v>0</v>
      </c>
    </row>
    <row r="9" spans="1:54" s="111" customFormat="1" ht="75">
      <c r="A9" s="99">
        <v>6</v>
      </c>
      <c r="B9" s="100"/>
      <c r="C9" s="100"/>
      <c r="D9" s="100"/>
      <c r="E9" s="100" t="s">
        <v>693</v>
      </c>
      <c r="F9" s="100"/>
      <c r="G9" s="100" t="s">
        <v>664</v>
      </c>
      <c r="H9" s="100" t="s">
        <v>905</v>
      </c>
      <c r="I9" s="100" t="s">
        <v>906</v>
      </c>
      <c r="J9" s="100" t="s">
        <v>907</v>
      </c>
      <c r="K9" s="100" t="s">
        <v>690</v>
      </c>
      <c r="L9" s="112" t="s">
        <v>908</v>
      </c>
      <c r="M9" s="341" t="s">
        <v>956</v>
      </c>
      <c r="N9" s="100" t="s">
        <v>951</v>
      </c>
      <c r="O9" s="100"/>
      <c r="P9" s="342" t="s">
        <v>968</v>
      </c>
      <c r="Q9" s="343" t="s">
        <v>969</v>
      </c>
      <c r="R9" s="100"/>
      <c r="S9" s="100" t="s">
        <v>505</v>
      </c>
      <c r="T9" s="127"/>
      <c r="U9" s="119">
        <f>'Internal Commitment'!J18</f>
        <v>11.44</v>
      </c>
      <c r="V9" s="100" t="s">
        <v>101</v>
      </c>
      <c r="W9" s="101">
        <v>35</v>
      </c>
      <c r="X9" s="101">
        <v>27</v>
      </c>
      <c r="Y9" s="101">
        <v>25</v>
      </c>
      <c r="Z9" s="102">
        <v>7.25</v>
      </c>
      <c r="AA9" s="101">
        <v>4</v>
      </c>
      <c r="AB9" s="252">
        <f t="shared" ref="AB9:AB10" si="15">IF(W9="","",W9*X9*Y9/1000000)</f>
        <v>2.3630000000000002E-2</v>
      </c>
      <c r="AC9" s="102">
        <v>56</v>
      </c>
      <c r="AD9" s="103">
        <f t="shared" ref="AD9:AD10" si="16">IF(AA9="","",AC9/AB9*AA9)</f>
        <v>9479</v>
      </c>
      <c r="AE9" s="104">
        <v>3500</v>
      </c>
      <c r="AF9" s="105">
        <f t="shared" ref="AF9:AF10" si="17">IF(ISERROR(AE9/AD9),"",AE9/AD9)</f>
        <v>0.37</v>
      </c>
      <c r="AG9" s="100" t="s">
        <v>904</v>
      </c>
      <c r="AH9" s="106">
        <v>0.16700000000000001</v>
      </c>
      <c r="AI9" s="105">
        <f t="shared" ref="AI9:AI10" si="18">IF(ISERROR(U9*AH9),"",U9*AH9)</f>
        <v>1.91</v>
      </c>
      <c r="AJ9" s="105">
        <f t="shared" ref="AJ9:AJ10" si="19">IF(ISERROR(U9+AF9+AI9),"",U9+AF9+AI9)</f>
        <v>13.72</v>
      </c>
      <c r="AK9" s="107">
        <v>0</v>
      </c>
      <c r="AL9" s="105">
        <f t="shared" ref="AL9:AL10" si="20">IF(ISERROR(AY9*AK9),"",AY9*AK9)</f>
        <v>0</v>
      </c>
      <c r="AM9" s="107">
        <v>0</v>
      </c>
      <c r="AN9" s="105">
        <f t="shared" ref="AN9:AN10" si="21">IF(ISERROR(AY9*AM9),"",AY9*AM9)</f>
        <v>0</v>
      </c>
      <c r="AO9" s="107">
        <v>0</v>
      </c>
      <c r="AP9" s="105">
        <f t="shared" ref="AP9:AP10" si="22">IF(ISERROR(AY9*AO9),"",AY9*AO9)</f>
        <v>0</v>
      </c>
      <c r="AQ9" s="107">
        <v>0</v>
      </c>
      <c r="AR9" s="105">
        <f t="shared" ref="AR9:AR10" si="23">IF(ISERROR(U9*AQ9),"",U9*AQ9)</f>
        <v>0</v>
      </c>
      <c r="AS9" s="110">
        <v>0</v>
      </c>
      <c r="AT9" s="107">
        <v>0</v>
      </c>
      <c r="AU9" s="105">
        <f t="shared" ref="AU9:AU10" si="24">IF(ISERROR(AY9*AT9),"",AY9*AT9)</f>
        <v>0</v>
      </c>
      <c r="AV9" s="105">
        <f t="shared" ref="AV9:AV10" si="25">IF(ISERROR(AL9+AN9+AP9+AR9+AU9),"",AL9+AN9+AP9+AR9+AU9)</f>
        <v>0</v>
      </c>
      <c r="AW9" s="105">
        <f t="shared" ref="AW9:AW10" si="26">IF(ISERROR(AJ9+AV9),"",AJ9+AV9)</f>
        <v>13.72</v>
      </c>
      <c r="AX9" s="109">
        <f t="shared" ref="AX9:AX10" si="27">IF(ISERROR((AY9-AW9)/AY9),"",(AY9-AW9)/AY9)</f>
        <v>0.14249999999999999</v>
      </c>
      <c r="AY9" s="110">
        <v>16</v>
      </c>
      <c r="AZ9" s="144"/>
      <c r="BA9" s="105">
        <f t="shared" ref="BA9" si="28">IF(ISERROR(AW9*AZ9),"",AW9*AZ9)</f>
        <v>0</v>
      </c>
      <c r="BB9" s="105">
        <f t="shared" ref="BB9:BB10" si="29">IF(ISERROR(AY9*AZ9),"",AY9*AZ9)</f>
        <v>0</v>
      </c>
    </row>
    <row r="10" spans="1:54" s="111" customFormat="1" ht="75">
      <c r="A10" s="99">
        <v>7</v>
      </c>
      <c r="B10" s="100"/>
      <c r="C10" s="100"/>
      <c r="D10" s="100"/>
      <c r="E10" s="100" t="s">
        <v>694</v>
      </c>
      <c r="F10" s="100"/>
      <c r="G10" s="100" t="s">
        <v>664</v>
      </c>
      <c r="H10" s="100" t="s">
        <v>905</v>
      </c>
      <c r="I10" s="100" t="s">
        <v>906</v>
      </c>
      <c r="J10" s="100" t="s">
        <v>907</v>
      </c>
      <c r="K10" s="100" t="s">
        <v>690</v>
      </c>
      <c r="L10" s="112" t="s">
        <v>908</v>
      </c>
      <c r="M10" s="341" t="s">
        <v>956</v>
      </c>
      <c r="N10" s="100" t="s">
        <v>953</v>
      </c>
      <c r="O10" s="100"/>
      <c r="P10" s="342" t="s">
        <v>970</v>
      </c>
      <c r="Q10" s="343" t="s">
        <v>971</v>
      </c>
      <c r="R10" s="100"/>
      <c r="S10" s="100" t="s">
        <v>505</v>
      </c>
      <c r="T10" s="127"/>
      <c r="U10" s="119">
        <f>'Internal Commitment'!J19</f>
        <v>11.44</v>
      </c>
      <c r="V10" s="100" t="s">
        <v>101</v>
      </c>
      <c r="W10" s="101">
        <v>35</v>
      </c>
      <c r="X10" s="101">
        <v>27</v>
      </c>
      <c r="Y10" s="101">
        <v>25</v>
      </c>
      <c r="Z10" s="102">
        <v>7.25</v>
      </c>
      <c r="AA10" s="101">
        <v>4</v>
      </c>
      <c r="AB10" s="252">
        <f t="shared" si="15"/>
        <v>2.3630000000000002E-2</v>
      </c>
      <c r="AC10" s="102">
        <v>56</v>
      </c>
      <c r="AD10" s="103">
        <f t="shared" si="16"/>
        <v>9479</v>
      </c>
      <c r="AE10" s="104">
        <v>3500</v>
      </c>
      <c r="AF10" s="105">
        <f t="shared" si="17"/>
        <v>0.37</v>
      </c>
      <c r="AG10" s="100" t="s">
        <v>904</v>
      </c>
      <c r="AH10" s="106">
        <v>0.16700000000000001</v>
      </c>
      <c r="AI10" s="105">
        <f t="shared" si="18"/>
        <v>1.91</v>
      </c>
      <c r="AJ10" s="105">
        <f t="shared" si="19"/>
        <v>13.72</v>
      </c>
      <c r="AK10" s="107">
        <v>0</v>
      </c>
      <c r="AL10" s="105">
        <f t="shared" si="20"/>
        <v>0</v>
      </c>
      <c r="AM10" s="107">
        <v>0</v>
      </c>
      <c r="AN10" s="105">
        <f t="shared" si="21"/>
        <v>0</v>
      </c>
      <c r="AO10" s="107">
        <v>0</v>
      </c>
      <c r="AP10" s="105">
        <f t="shared" si="22"/>
        <v>0</v>
      </c>
      <c r="AQ10" s="107">
        <v>0</v>
      </c>
      <c r="AR10" s="105">
        <f t="shared" si="23"/>
        <v>0</v>
      </c>
      <c r="AS10" s="110">
        <v>0</v>
      </c>
      <c r="AT10" s="107">
        <v>0</v>
      </c>
      <c r="AU10" s="105">
        <f t="shared" si="24"/>
        <v>0</v>
      </c>
      <c r="AV10" s="105">
        <f t="shared" si="25"/>
        <v>0</v>
      </c>
      <c r="AW10" s="105">
        <f t="shared" si="26"/>
        <v>13.72</v>
      </c>
      <c r="AX10" s="109">
        <f t="shared" si="27"/>
        <v>0.14249999999999999</v>
      </c>
      <c r="AY10" s="110">
        <v>16</v>
      </c>
      <c r="AZ10" s="144"/>
      <c r="BA10" s="105">
        <f>IF(ISERROR(AW10*AZ10),"",AW10*AZ10)</f>
        <v>0</v>
      </c>
      <c r="BB10" s="105">
        <f t="shared" si="29"/>
        <v>0</v>
      </c>
    </row>
    <row r="11" spans="1:54" ht="15" customHeight="1">
      <c r="A11" s="99">
        <v>9</v>
      </c>
      <c r="B11" s="112"/>
      <c r="C11" s="112"/>
      <c r="D11" s="112"/>
      <c r="E11" s="100"/>
      <c r="F11" s="100"/>
      <c r="G11" s="100"/>
      <c r="H11" s="112"/>
      <c r="I11" s="112"/>
      <c r="J11" s="112"/>
      <c r="K11" s="112"/>
      <c r="L11" s="112"/>
      <c r="M11" s="112"/>
      <c r="N11" s="112"/>
      <c r="O11" s="112"/>
      <c r="P11" s="112"/>
      <c r="Q11" s="112"/>
      <c r="R11" s="112"/>
      <c r="S11" s="100"/>
      <c r="T11" s="127"/>
      <c r="U11" s="113"/>
      <c r="V11" s="100"/>
      <c r="W11" s="124"/>
      <c r="X11" s="124"/>
      <c r="Y11" s="124"/>
      <c r="Z11" s="114"/>
      <c r="AA11" s="80"/>
      <c r="AB11" s="132" t="str">
        <f t="shared" si="4"/>
        <v/>
      </c>
      <c r="AC11" s="114"/>
      <c r="AD11" s="103" t="str">
        <f t="shared" si="5"/>
        <v/>
      </c>
      <c r="AE11" s="112"/>
      <c r="AF11" s="108" t="str">
        <f t="shared" si="6"/>
        <v/>
      </c>
      <c r="AG11" s="112"/>
      <c r="AH11" s="115"/>
      <c r="AI11" s="105">
        <f t="shared" si="7"/>
        <v>0</v>
      </c>
      <c r="AJ11" s="105" t="str">
        <f t="shared" si="8"/>
        <v/>
      </c>
      <c r="AK11" s="107"/>
      <c r="AL11" s="108">
        <f t="shared" si="0"/>
        <v>0</v>
      </c>
      <c r="AM11" s="115"/>
      <c r="AN11" s="108">
        <f t="shared" si="1"/>
        <v>0</v>
      </c>
      <c r="AO11" s="115"/>
      <c r="AP11" s="105">
        <f t="shared" si="9"/>
        <v>0</v>
      </c>
      <c r="AQ11" s="115"/>
      <c r="AR11" s="105">
        <f t="shared" si="10"/>
        <v>0</v>
      </c>
      <c r="AS11" s="110"/>
      <c r="AT11" s="115"/>
      <c r="AU11" s="105">
        <f t="shared" si="11"/>
        <v>0</v>
      </c>
      <c r="AV11" s="105">
        <f t="shared" si="12"/>
        <v>0</v>
      </c>
      <c r="AW11" s="108" t="str">
        <f t="shared" si="2"/>
        <v/>
      </c>
      <c r="AX11" s="116" t="str">
        <f t="shared" si="3"/>
        <v/>
      </c>
      <c r="AY11" s="81"/>
      <c r="AZ11" s="80"/>
      <c r="BA11" s="105" t="str">
        <f t="shared" si="13"/>
        <v/>
      </c>
      <c r="BB11" s="105">
        <f t="shared" si="14"/>
        <v>0</v>
      </c>
    </row>
    <row r="12" spans="1:54" s="111" customFormat="1" ht="75">
      <c r="A12" s="99">
        <v>4</v>
      </c>
      <c r="B12" s="100"/>
      <c r="C12" s="100"/>
      <c r="D12" s="100"/>
      <c r="E12" s="100" t="s">
        <v>694</v>
      </c>
      <c r="F12" s="100"/>
      <c r="G12" s="100" t="s">
        <v>664</v>
      </c>
      <c r="H12" s="100" t="s">
        <v>995</v>
      </c>
      <c r="I12" s="100" t="s">
        <v>996</v>
      </c>
      <c r="J12" s="100" t="s">
        <v>997</v>
      </c>
      <c r="K12" s="100" t="s">
        <v>973</v>
      </c>
      <c r="L12" s="112" t="s">
        <v>998</v>
      </c>
      <c r="M12" s="341" t="s">
        <v>956</v>
      </c>
      <c r="N12" s="100" t="s">
        <v>974</v>
      </c>
      <c r="O12" s="100"/>
      <c r="P12" s="342" t="s">
        <v>1000</v>
      </c>
      <c r="Q12" s="342" t="s">
        <v>1007</v>
      </c>
      <c r="R12" s="100"/>
      <c r="S12" s="100" t="s">
        <v>505</v>
      </c>
      <c r="T12" s="127"/>
      <c r="U12" s="119">
        <f>U10</f>
        <v>11.44</v>
      </c>
      <c r="V12" s="100" t="s">
        <v>101</v>
      </c>
      <c r="W12" s="101">
        <v>35</v>
      </c>
      <c r="X12" s="101">
        <v>27</v>
      </c>
      <c r="Y12" s="101">
        <v>25</v>
      </c>
      <c r="Z12" s="102">
        <v>7.25</v>
      </c>
      <c r="AA12" s="101">
        <v>4</v>
      </c>
      <c r="AB12" s="252">
        <f t="shared" ref="AB12:AB15" si="30">IF(W12="","",W12*X12*Y12/1000000)</f>
        <v>2.3630000000000002E-2</v>
      </c>
      <c r="AC12" s="102">
        <v>56</v>
      </c>
      <c r="AD12" s="103">
        <f t="shared" ref="AD12:AD15" si="31">IF(AA12="","",AC12/AB12*AA12)</f>
        <v>9479</v>
      </c>
      <c r="AE12" s="104">
        <v>3500</v>
      </c>
      <c r="AF12" s="105">
        <f t="shared" ref="AF12:AF15" si="32">IF(ISERROR(AE12/AD12),"",AE12/AD12)</f>
        <v>0.37</v>
      </c>
      <c r="AG12" s="100" t="s">
        <v>999</v>
      </c>
      <c r="AH12" s="106">
        <v>0.16700000000000001</v>
      </c>
      <c r="AI12" s="105">
        <f t="shared" ref="AI12:AI15" si="33">IF(ISERROR(U12*AH12),"",U12*AH12)</f>
        <v>1.91</v>
      </c>
      <c r="AJ12" s="105">
        <f t="shared" ref="AJ12:AJ15" si="34">IF(ISERROR(U12+AF12+AI12),"",U12+AF12+AI12)</f>
        <v>13.72</v>
      </c>
      <c r="AK12" s="107">
        <v>0</v>
      </c>
      <c r="AL12" s="105">
        <f t="shared" ref="AL12:AL15" si="35">IF(ISERROR(AY12*AK12),"",AY12*AK12)</f>
        <v>0</v>
      </c>
      <c r="AM12" s="107">
        <v>0</v>
      </c>
      <c r="AN12" s="105">
        <f t="shared" ref="AN12:AN15" si="36">IF(ISERROR(AY12*AM12),"",AY12*AM12)</f>
        <v>0</v>
      </c>
      <c r="AO12" s="107">
        <v>0</v>
      </c>
      <c r="AP12" s="105">
        <f t="shared" ref="AP12:AP15" si="37">IF(ISERROR(AY12*AO12),"",AY12*AO12)</f>
        <v>0</v>
      </c>
      <c r="AQ12" s="107">
        <v>0</v>
      </c>
      <c r="AR12" s="105">
        <f t="shared" ref="AR12:AR15" si="38">IF(ISERROR(U12*AQ12),"",U12*AQ12)</f>
        <v>0</v>
      </c>
      <c r="AS12" s="110">
        <v>0</v>
      </c>
      <c r="AT12" s="107">
        <v>0</v>
      </c>
      <c r="AU12" s="105">
        <f t="shared" ref="AU12:AU15" si="39">IF(ISERROR(AY12*AT12),"",AY12*AT12)</f>
        <v>0</v>
      </c>
      <c r="AV12" s="105">
        <f t="shared" ref="AV12:AV15" si="40">IF(ISERROR(AL12+AN12+AP12+AR12+AU12),"",AL12+AN12+AP12+AR12+AU12)</f>
        <v>0</v>
      </c>
      <c r="AW12" s="105">
        <f t="shared" ref="AW12:AW15" si="41">IF(ISERROR(AJ12+AV12),"",AJ12+AV12)</f>
        <v>13.72</v>
      </c>
      <c r="AX12" s="109">
        <f t="shared" ref="AX12:AX15" si="42">IF(ISERROR((AY12-AW12)/AY12),"",(AY12-AW12)/AY12)</f>
        <v>0.14249999999999999</v>
      </c>
      <c r="AY12" s="110">
        <v>16</v>
      </c>
      <c r="AZ12" s="144"/>
      <c r="BA12" s="105">
        <f>IF(ISERROR(AW12*AZ12),"",AW12*AZ12)</f>
        <v>0</v>
      </c>
      <c r="BB12" s="105">
        <f t="shared" ref="BB12:BB15" si="43">IF(ISERROR(AY12*AZ12),"",AY12*AZ12)</f>
        <v>0</v>
      </c>
    </row>
    <row r="13" spans="1:54" s="111" customFormat="1" ht="75">
      <c r="A13" s="99">
        <v>5</v>
      </c>
      <c r="B13" s="100"/>
      <c r="C13" s="100"/>
      <c r="D13" s="100"/>
      <c r="E13" s="100" t="s">
        <v>694</v>
      </c>
      <c r="F13" s="100"/>
      <c r="G13" s="100" t="s">
        <v>664</v>
      </c>
      <c r="H13" s="100" t="s">
        <v>995</v>
      </c>
      <c r="I13" s="100" t="s">
        <v>996</v>
      </c>
      <c r="J13" s="100" t="s">
        <v>997</v>
      </c>
      <c r="K13" s="100" t="s">
        <v>973</v>
      </c>
      <c r="L13" s="112" t="s">
        <v>998</v>
      </c>
      <c r="M13" s="341" t="s">
        <v>956</v>
      </c>
      <c r="N13" s="100" t="s">
        <v>977</v>
      </c>
      <c r="O13" s="100"/>
      <c r="P13" s="342" t="s">
        <v>1001</v>
      </c>
      <c r="Q13" s="342" t="s">
        <v>1004</v>
      </c>
      <c r="R13" s="100"/>
      <c r="S13" s="100" t="s">
        <v>505</v>
      </c>
      <c r="T13" s="127"/>
      <c r="U13" s="119">
        <f>U12</f>
        <v>11.44</v>
      </c>
      <c r="V13" s="100" t="s">
        <v>101</v>
      </c>
      <c r="W13" s="101">
        <v>35</v>
      </c>
      <c r="X13" s="101">
        <v>27</v>
      </c>
      <c r="Y13" s="101">
        <v>25</v>
      </c>
      <c r="Z13" s="102">
        <v>7.25</v>
      </c>
      <c r="AA13" s="101">
        <v>4</v>
      </c>
      <c r="AB13" s="252">
        <f t="shared" si="30"/>
        <v>2.3630000000000002E-2</v>
      </c>
      <c r="AC13" s="102">
        <v>56</v>
      </c>
      <c r="AD13" s="103">
        <f t="shared" si="31"/>
        <v>9479</v>
      </c>
      <c r="AE13" s="104">
        <v>3500</v>
      </c>
      <c r="AF13" s="105">
        <f t="shared" si="32"/>
        <v>0.37</v>
      </c>
      <c r="AG13" s="100" t="s">
        <v>999</v>
      </c>
      <c r="AH13" s="106">
        <v>0.16700000000000001</v>
      </c>
      <c r="AI13" s="105">
        <f t="shared" si="33"/>
        <v>1.91</v>
      </c>
      <c r="AJ13" s="105">
        <f t="shared" si="34"/>
        <v>13.72</v>
      </c>
      <c r="AK13" s="107">
        <v>0</v>
      </c>
      <c r="AL13" s="105">
        <f t="shared" si="35"/>
        <v>0</v>
      </c>
      <c r="AM13" s="107">
        <v>0</v>
      </c>
      <c r="AN13" s="105">
        <f t="shared" si="36"/>
        <v>0</v>
      </c>
      <c r="AO13" s="107">
        <v>0</v>
      </c>
      <c r="AP13" s="105">
        <f t="shared" si="37"/>
        <v>0</v>
      </c>
      <c r="AQ13" s="107">
        <v>0</v>
      </c>
      <c r="AR13" s="105">
        <f t="shared" si="38"/>
        <v>0</v>
      </c>
      <c r="AS13" s="110">
        <v>0</v>
      </c>
      <c r="AT13" s="107">
        <v>0</v>
      </c>
      <c r="AU13" s="105">
        <f t="shared" si="39"/>
        <v>0</v>
      </c>
      <c r="AV13" s="105">
        <f t="shared" si="40"/>
        <v>0</v>
      </c>
      <c r="AW13" s="105">
        <f t="shared" si="41"/>
        <v>13.72</v>
      </c>
      <c r="AX13" s="109">
        <f t="shared" si="42"/>
        <v>0.14249999999999999</v>
      </c>
      <c r="AY13" s="110">
        <v>16</v>
      </c>
      <c r="AZ13" s="144"/>
      <c r="BA13" s="105">
        <f t="shared" ref="BA13:BA14" si="44">IF(ISERROR(AW13*AZ13),"",AW13*AZ13)</f>
        <v>0</v>
      </c>
      <c r="BB13" s="105">
        <f t="shared" si="43"/>
        <v>0</v>
      </c>
    </row>
    <row r="14" spans="1:54" s="111" customFormat="1" ht="75">
      <c r="A14" s="99">
        <v>6</v>
      </c>
      <c r="B14" s="100"/>
      <c r="C14" s="100"/>
      <c r="D14" s="100"/>
      <c r="E14" s="100" t="s">
        <v>694</v>
      </c>
      <c r="F14" s="100"/>
      <c r="G14" s="100" t="s">
        <v>664</v>
      </c>
      <c r="H14" s="100" t="s">
        <v>995</v>
      </c>
      <c r="I14" s="100" t="s">
        <v>996</v>
      </c>
      <c r="J14" s="100" t="s">
        <v>997</v>
      </c>
      <c r="K14" s="100" t="s">
        <v>973</v>
      </c>
      <c r="L14" s="112" t="s">
        <v>998</v>
      </c>
      <c r="M14" s="341" t="s">
        <v>956</v>
      </c>
      <c r="N14" s="100" t="s">
        <v>979</v>
      </c>
      <c r="O14" s="100"/>
      <c r="P14" s="342" t="s">
        <v>1002</v>
      </c>
      <c r="Q14" s="342" t="s">
        <v>1005</v>
      </c>
      <c r="R14" s="100"/>
      <c r="S14" s="100" t="s">
        <v>505</v>
      </c>
      <c r="T14" s="127"/>
      <c r="U14" s="119">
        <f t="shared" ref="U14:U15" si="45">U12</f>
        <v>11.44</v>
      </c>
      <c r="V14" s="100" t="s">
        <v>101</v>
      </c>
      <c r="W14" s="101">
        <v>35</v>
      </c>
      <c r="X14" s="101">
        <v>27</v>
      </c>
      <c r="Y14" s="101">
        <v>25</v>
      </c>
      <c r="Z14" s="102">
        <v>7.25</v>
      </c>
      <c r="AA14" s="101">
        <v>4</v>
      </c>
      <c r="AB14" s="252">
        <f t="shared" si="30"/>
        <v>2.3630000000000002E-2</v>
      </c>
      <c r="AC14" s="102">
        <v>56</v>
      </c>
      <c r="AD14" s="103">
        <f t="shared" si="31"/>
        <v>9479</v>
      </c>
      <c r="AE14" s="104">
        <v>3500</v>
      </c>
      <c r="AF14" s="105">
        <f t="shared" si="32"/>
        <v>0.37</v>
      </c>
      <c r="AG14" s="100" t="s">
        <v>999</v>
      </c>
      <c r="AH14" s="106">
        <v>0.16700000000000001</v>
      </c>
      <c r="AI14" s="105">
        <f t="shared" si="33"/>
        <v>1.91</v>
      </c>
      <c r="AJ14" s="105">
        <f t="shared" si="34"/>
        <v>13.72</v>
      </c>
      <c r="AK14" s="107">
        <v>0</v>
      </c>
      <c r="AL14" s="105">
        <f t="shared" si="35"/>
        <v>0</v>
      </c>
      <c r="AM14" s="107">
        <v>0</v>
      </c>
      <c r="AN14" s="105">
        <f t="shared" si="36"/>
        <v>0</v>
      </c>
      <c r="AO14" s="107">
        <v>0</v>
      </c>
      <c r="AP14" s="105">
        <f t="shared" si="37"/>
        <v>0</v>
      </c>
      <c r="AQ14" s="107">
        <v>0</v>
      </c>
      <c r="AR14" s="105">
        <f t="shared" si="38"/>
        <v>0</v>
      </c>
      <c r="AS14" s="110">
        <v>0</v>
      </c>
      <c r="AT14" s="107">
        <v>0</v>
      </c>
      <c r="AU14" s="105">
        <f t="shared" si="39"/>
        <v>0</v>
      </c>
      <c r="AV14" s="105">
        <f t="shared" si="40"/>
        <v>0</v>
      </c>
      <c r="AW14" s="105">
        <f t="shared" si="41"/>
        <v>13.72</v>
      </c>
      <c r="AX14" s="109">
        <f t="shared" si="42"/>
        <v>0.14249999999999999</v>
      </c>
      <c r="AY14" s="110">
        <v>16</v>
      </c>
      <c r="AZ14" s="144"/>
      <c r="BA14" s="105">
        <f t="shared" si="44"/>
        <v>0</v>
      </c>
      <c r="BB14" s="105">
        <f t="shared" si="43"/>
        <v>0</v>
      </c>
    </row>
    <row r="15" spans="1:54" s="111" customFormat="1" ht="75">
      <c r="A15" s="99">
        <v>7</v>
      </c>
      <c r="B15" s="100"/>
      <c r="C15" s="100"/>
      <c r="D15" s="100"/>
      <c r="E15" s="100" t="s">
        <v>694</v>
      </c>
      <c r="F15" s="100"/>
      <c r="G15" s="100" t="s">
        <v>664</v>
      </c>
      <c r="H15" s="100" t="s">
        <v>995</v>
      </c>
      <c r="I15" s="100" t="s">
        <v>996</v>
      </c>
      <c r="J15" s="100" t="s">
        <v>997</v>
      </c>
      <c r="K15" s="100" t="s">
        <v>973</v>
      </c>
      <c r="L15" s="112" t="s">
        <v>998</v>
      </c>
      <c r="M15" s="341" t="s">
        <v>956</v>
      </c>
      <c r="N15" s="100" t="s">
        <v>982</v>
      </c>
      <c r="O15" s="100"/>
      <c r="P15" s="342" t="s">
        <v>1003</v>
      </c>
      <c r="Q15" s="342" t="s">
        <v>1006</v>
      </c>
      <c r="R15" s="100"/>
      <c r="S15" s="100" t="s">
        <v>505</v>
      </c>
      <c r="T15" s="127"/>
      <c r="U15" s="119">
        <f t="shared" si="45"/>
        <v>11.44</v>
      </c>
      <c r="V15" s="100" t="s">
        <v>101</v>
      </c>
      <c r="W15" s="101">
        <v>35</v>
      </c>
      <c r="X15" s="101">
        <v>27</v>
      </c>
      <c r="Y15" s="101">
        <v>25</v>
      </c>
      <c r="Z15" s="102">
        <v>7.25</v>
      </c>
      <c r="AA15" s="101">
        <v>4</v>
      </c>
      <c r="AB15" s="252">
        <f t="shared" si="30"/>
        <v>2.3630000000000002E-2</v>
      </c>
      <c r="AC15" s="102">
        <v>56</v>
      </c>
      <c r="AD15" s="103">
        <f t="shared" si="31"/>
        <v>9479</v>
      </c>
      <c r="AE15" s="104">
        <v>3500</v>
      </c>
      <c r="AF15" s="105">
        <f t="shared" si="32"/>
        <v>0.37</v>
      </c>
      <c r="AG15" s="100" t="s">
        <v>999</v>
      </c>
      <c r="AH15" s="106">
        <v>0.16700000000000001</v>
      </c>
      <c r="AI15" s="105">
        <f t="shared" si="33"/>
        <v>1.91</v>
      </c>
      <c r="AJ15" s="105">
        <f t="shared" si="34"/>
        <v>13.72</v>
      </c>
      <c r="AK15" s="107">
        <v>0</v>
      </c>
      <c r="AL15" s="105">
        <f t="shared" si="35"/>
        <v>0</v>
      </c>
      <c r="AM15" s="107">
        <v>0</v>
      </c>
      <c r="AN15" s="105">
        <f t="shared" si="36"/>
        <v>0</v>
      </c>
      <c r="AO15" s="107">
        <v>0</v>
      </c>
      <c r="AP15" s="105">
        <f t="shared" si="37"/>
        <v>0</v>
      </c>
      <c r="AQ15" s="107">
        <v>0</v>
      </c>
      <c r="AR15" s="105">
        <f t="shared" si="38"/>
        <v>0</v>
      </c>
      <c r="AS15" s="110">
        <v>0</v>
      </c>
      <c r="AT15" s="107">
        <v>0</v>
      </c>
      <c r="AU15" s="105">
        <f t="shared" si="39"/>
        <v>0</v>
      </c>
      <c r="AV15" s="105">
        <f t="shared" si="40"/>
        <v>0</v>
      </c>
      <c r="AW15" s="105">
        <f t="shared" si="41"/>
        <v>13.72</v>
      </c>
      <c r="AX15" s="109">
        <f t="shared" si="42"/>
        <v>0.14249999999999999</v>
      </c>
      <c r="AY15" s="110">
        <v>16</v>
      </c>
      <c r="AZ15" s="144"/>
      <c r="BA15" s="105">
        <f>IF(ISERROR(AW15*AZ15),"",AW15*AZ15)</f>
        <v>0</v>
      </c>
      <c r="BB15" s="105">
        <f t="shared" si="43"/>
        <v>0</v>
      </c>
    </row>
    <row r="16" spans="1:54">
      <c r="A16" s="99">
        <v>14</v>
      </c>
      <c r="B16" s="112"/>
      <c r="C16" s="112"/>
      <c r="D16" s="112"/>
      <c r="E16" s="100"/>
      <c r="F16" s="100"/>
      <c r="G16" s="100"/>
      <c r="H16" s="112"/>
      <c r="I16" s="112"/>
      <c r="J16" s="112"/>
      <c r="K16" s="112"/>
      <c r="L16" s="112"/>
      <c r="M16" s="112"/>
      <c r="N16" s="112"/>
      <c r="O16" s="112"/>
      <c r="P16" s="112"/>
      <c r="Q16" s="112"/>
      <c r="R16" s="112"/>
      <c r="S16" s="100"/>
      <c r="T16" s="127"/>
      <c r="U16" s="113"/>
      <c r="V16" s="100"/>
      <c r="W16" s="124"/>
      <c r="X16" s="124"/>
      <c r="Y16" s="124"/>
      <c r="Z16" s="114"/>
      <c r="AA16" s="80"/>
      <c r="AB16" s="132" t="str">
        <f t="shared" si="4"/>
        <v/>
      </c>
      <c r="AC16" s="114"/>
      <c r="AD16" s="103" t="str">
        <f t="shared" si="5"/>
        <v/>
      </c>
      <c r="AE16" s="112"/>
      <c r="AF16" s="108" t="str">
        <f t="shared" si="6"/>
        <v/>
      </c>
      <c r="AG16" s="112"/>
      <c r="AH16" s="115"/>
      <c r="AI16" s="105">
        <f t="shared" si="7"/>
        <v>0</v>
      </c>
      <c r="AJ16" s="105" t="str">
        <f t="shared" si="8"/>
        <v/>
      </c>
      <c r="AK16" s="107"/>
      <c r="AL16" s="108">
        <f t="shared" si="0"/>
        <v>0</v>
      </c>
      <c r="AM16" s="115"/>
      <c r="AN16" s="108">
        <f t="shared" si="1"/>
        <v>0</v>
      </c>
      <c r="AO16" s="115"/>
      <c r="AP16" s="105">
        <f t="shared" si="9"/>
        <v>0</v>
      </c>
      <c r="AQ16" s="115"/>
      <c r="AR16" s="105">
        <f t="shared" si="10"/>
        <v>0</v>
      </c>
      <c r="AS16" s="110"/>
      <c r="AT16" s="115"/>
      <c r="AU16" s="105">
        <f t="shared" si="11"/>
        <v>0</v>
      </c>
      <c r="AV16" s="105">
        <f t="shared" si="12"/>
        <v>0</v>
      </c>
      <c r="AW16" s="108" t="str">
        <f t="shared" si="2"/>
        <v/>
      </c>
      <c r="AX16" s="116" t="str">
        <f t="shared" si="3"/>
        <v/>
      </c>
      <c r="AY16" s="81"/>
      <c r="AZ16" s="80"/>
      <c r="BA16" s="105" t="str">
        <f t="shared" si="13"/>
        <v/>
      </c>
      <c r="BB16" s="105">
        <f t="shared" si="14"/>
        <v>0</v>
      </c>
    </row>
    <row r="17" spans="1:54">
      <c r="A17" s="99">
        <v>15</v>
      </c>
      <c r="B17" s="112"/>
      <c r="C17" s="112"/>
      <c r="D17" s="112"/>
      <c r="E17" s="100"/>
      <c r="F17" s="100"/>
      <c r="G17" s="100"/>
      <c r="H17" s="112"/>
      <c r="I17" s="112"/>
      <c r="J17" s="112"/>
      <c r="K17" s="112"/>
      <c r="L17" s="112"/>
      <c r="M17" s="112"/>
      <c r="N17" s="112"/>
      <c r="O17" s="112"/>
      <c r="P17" s="112"/>
      <c r="Q17" s="112"/>
      <c r="R17" s="112"/>
      <c r="S17" s="100"/>
      <c r="T17" s="127"/>
      <c r="U17" s="113"/>
      <c r="V17" s="100"/>
      <c r="W17" s="124"/>
      <c r="X17" s="124"/>
      <c r="Y17" s="124"/>
      <c r="Z17" s="114"/>
      <c r="AA17" s="80"/>
      <c r="AB17" s="132" t="str">
        <f t="shared" si="4"/>
        <v/>
      </c>
      <c r="AC17" s="114"/>
      <c r="AD17" s="103" t="str">
        <f t="shared" si="5"/>
        <v/>
      </c>
      <c r="AE17" s="112"/>
      <c r="AF17" s="108" t="str">
        <f t="shared" si="6"/>
        <v/>
      </c>
      <c r="AG17" s="112"/>
      <c r="AH17" s="115"/>
      <c r="AI17" s="105">
        <f t="shared" si="7"/>
        <v>0</v>
      </c>
      <c r="AJ17" s="105" t="str">
        <f t="shared" si="8"/>
        <v/>
      </c>
      <c r="AK17" s="107"/>
      <c r="AL17" s="108">
        <f t="shared" si="0"/>
        <v>0</v>
      </c>
      <c r="AM17" s="115"/>
      <c r="AN17" s="108">
        <f t="shared" si="1"/>
        <v>0</v>
      </c>
      <c r="AO17" s="115"/>
      <c r="AP17" s="105">
        <f t="shared" si="9"/>
        <v>0</v>
      </c>
      <c r="AQ17" s="115"/>
      <c r="AR17" s="105">
        <f t="shared" si="10"/>
        <v>0</v>
      </c>
      <c r="AS17" s="110"/>
      <c r="AT17" s="115"/>
      <c r="AU17" s="105">
        <f t="shared" si="11"/>
        <v>0</v>
      </c>
      <c r="AV17" s="105">
        <f t="shared" si="12"/>
        <v>0</v>
      </c>
      <c r="AW17" s="108" t="str">
        <f t="shared" si="2"/>
        <v/>
      </c>
      <c r="AX17" s="116" t="str">
        <f t="shared" si="3"/>
        <v/>
      </c>
      <c r="AY17" s="81"/>
      <c r="AZ17" s="80"/>
      <c r="BA17" s="105" t="str">
        <f t="shared" si="13"/>
        <v/>
      </c>
      <c r="BB17" s="105">
        <f t="shared" si="14"/>
        <v>0</v>
      </c>
    </row>
    <row r="18" spans="1:54">
      <c r="A18" s="99">
        <v>16</v>
      </c>
      <c r="B18" s="112"/>
      <c r="C18" s="112"/>
      <c r="D18" s="112"/>
      <c r="E18" s="100"/>
      <c r="F18" s="100"/>
      <c r="G18" s="100"/>
      <c r="H18" s="112"/>
      <c r="I18" s="112"/>
      <c r="J18" s="112"/>
      <c r="K18" s="112"/>
      <c r="L18" s="112"/>
      <c r="M18" s="112"/>
      <c r="N18" s="112"/>
      <c r="O18" s="112"/>
      <c r="P18" s="112"/>
      <c r="Q18" s="112"/>
      <c r="R18" s="112"/>
      <c r="S18" s="100"/>
      <c r="T18" s="127"/>
      <c r="U18" s="113"/>
      <c r="V18" s="100"/>
      <c r="W18" s="124"/>
      <c r="X18" s="124"/>
      <c r="Y18" s="124"/>
      <c r="Z18" s="114"/>
      <c r="AA18" s="80"/>
      <c r="AB18" s="132" t="str">
        <f t="shared" si="4"/>
        <v/>
      </c>
      <c r="AC18" s="114"/>
      <c r="AD18" s="103" t="str">
        <f t="shared" si="5"/>
        <v/>
      </c>
      <c r="AE18" s="112"/>
      <c r="AF18" s="108" t="str">
        <f t="shared" si="6"/>
        <v/>
      </c>
      <c r="AG18" s="112"/>
      <c r="AH18" s="115"/>
      <c r="AI18" s="105">
        <f t="shared" si="7"/>
        <v>0</v>
      </c>
      <c r="AJ18" s="105" t="str">
        <f t="shared" si="8"/>
        <v/>
      </c>
      <c r="AK18" s="107"/>
      <c r="AL18" s="108">
        <f t="shared" si="0"/>
        <v>0</v>
      </c>
      <c r="AM18" s="115"/>
      <c r="AN18" s="108">
        <f t="shared" si="1"/>
        <v>0</v>
      </c>
      <c r="AO18" s="115"/>
      <c r="AP18" s="105">
        <f t="shared" si="9"/>
        <v>0</v>
      </c>
      <c r="AQ18" s="115"/>
      <c r="AR18" s="105">
        <f t="shared" si="10"/>
        <v>0</v>
      </c>
      <c r="AS18" s="110"/>
      <c r="AT18" s="115"/>
      <c r="AU18" s="105">
        <f t="shared" si="11"/>
        <v>0</v>
      </c>
      <c r="AV18" s="105">
        <f t="shared" si="12"/>
        <v>0</v>
      </c>
      <c r="AW18" s="108" t="str">
        <f t="shared" si="2"/>
        <v/>
      </c>
      <c r="AX18" s="116" t="str">
        <f t="shared" si="3"/>
        <v/>
      </c>
      <c r="AY18" s="81"/>
      <c r="AZ18" s="80"/>
      <c r="BA18" s="105" t="str">
        <f t="shared" si="13"/>
        <v/>
      </c>
      <c r="BB18" s="105">
        <f t="shared" si="14"/>
        <v>0</v>
      </c>
    </row>
    <row r="19" spans="1:54">
      <c r="A19" s="99">
        <v>17</v>
      </c>
      <c r="B19" s="112"/>
      <c r="C19" s="112"/>
      <c r="D19" s="112"/>
      <c r="E19" s="100"/>
      <c r="F19" s="100"/>
      <c r="G19" s="100"/>
      <c r="H19" s="112"/>
      <c r="I19" s="112"/>
      <c r="J19" s="112"/>
      <c r="K19" s="112"/>
      <c r="L19" s="112"/>
      <c r="M19" s="112"/>
      <c r="N19" s="112"/>
      <c r="O19" s="112"/>
      <c r="P19" s="112"/>
      <c r="Q19" s="112"/>
      <c r="R19" s="112"/>
      <c r="S19" s="100"/>
      <c r="T19" s="127"/>
      <c r="U19" s="113"/>
      <c r="V19" s="100"/>
      <c r="W19" s="124"/>
      <c r="X19" s="124"/>
      <c r="Y19" s="124"/>
      <c r="Z19" s="114"/>
      <c r="AA19" s="80"/>
      <c r="AB19" s="132" t="str">
        <f t="shared" si="4"/>
        <v/>
      </c>
      <c r="AC19" s="114"/>
      <c r="AD19" s="103" t="str">
        <f t="shared" si="5"/>
        <v/>
      </c>
      <c r="AE19" s="112"/>
      <c r="AF19" s="108" t="str">
        <f t="shared" si="6"/>
        <v/>
      </c>
      <c r="AG19" s="112"/>
      <c r="AH19" s="115"/>
      <c r="AI19" s="105">
        <f t="shared" si="7"/>
        <v>0</v>
      </c>
      <c r="AJ19" s="105" t="str">
        <f t="shared" si="8"/>
        <v/>
      </c>
      <c r="AK19" s="107"/>
      <c r="AL19" s="108">
        <f t="shared" si="0"/>
        <v>0</v>
      </c>
      <c r="AM19" s="115"/>
      <c r="AN19" s="108">
        <f t="shared" si="1"/>
        <v>0</v>
      </c>
      <c r="AO19" s="115"/>
      <c r="AP19" s="105">
        <f t="shared" si="9"/>
        <v>0</v>
      </c>
      <c r="AQ19" s="115"/>
      <c r="AR19" s="105">
        <f t="shared" si="10"/>
        <v>0</v>
      </c>
      <c r="AS19" s="110"/>
      <c r="AT19" s="115"/>
      <c r="AU19" s="105">
        <f t="shared" si="11"/>
        <v>0</v>
      </c>
      <c r="AV19" s="105">
        <f t="shared" si="12"/>
        <v>0</v>
      </c>
      <c r="AW19" s="108" t="str">
        <f t="shared" si="2"/>
        <v/>
      </c>
      <c r="AX19" s="116" t="str">
        <f t="shared" si="3"/>
        <v/>
      </c>
      <c r="AY19" s="81"/>
      <c r="AZ19" s="80"/>
      <c r="BA19" s="105" t="str">
        <f t="shared" si="13"/>
        <v/>
      </c>
      <c r="BB19" s="105">
        <f t="shared" si="14"/>
        <v>0</v>
      </c>
    </row>
    <row r="20" spans="1:54">
      <c r="A20" s="99">
        <v>18</v>
      </c>
      <c r="B20" s="112"/>
      <c r="C20" s="112"/>
      <c r="D20" s="112"/>
      <c r="E20" s="100"/>
      <c r="F20" s="100"/>
      <c r="G20" s="100"/>
      <c r="H20" s="112"/>
      <c r="I20" s="112"/>
      <c r="J20" s="112"/>
      <c r="K20" s="112"/>
      <c r="L20" s="112"/>
      <c r="M20" s="112"/>
      <c r="N20" s="112"/>
      <c r="O20" s="112"/>
      <c r="P20" s="112"/>
      <c r="Q20" s="112"/>
      <c r="R20" s="112"/>
      <c r="S20" s="100"/>
      <c r="T20" s="127"/>
      <c r="U20" s="113"/>
      <c r="V20" s="100"/>
      <c r="W20" s="124"/>
      <c r="X20" s="124"/>
      <c r="Y20" s="124"/>
      <c r="Z20" s="114"/>
      <c r="AA20" s="80"/>
      <c r="AB20" s="132" t="str">
        <f t="shared" si="4"/>
        <v/>
      </c>
      <c r="AC20" s="114"/>
      <c r="AD20" s="103" t="str">
        <f t="shared" si="5"/>
        <v/>
      </c>
      <c r="AE20" s="112"/>
      <c r="AF20" s="108" t="str">
        <f t="shared" si="6"/>
        <v/>
      </c>
      <c r="AG20" s="112"/>
      <c r="AH20" s="115"/>
      <c r="AI20" s="105">
        <f t="shared" si="7"/>
        <v>0</v>
      </c>
      <c r="AJ20" s="105" t="str">
        <f t="shared" si="8"/>
        <v/>
      </c>
      <c r="AK20" s="107"/>
      <c r="AL20" s="108">
        <f t="shared" ref="AL20:AL37" si="46">IF(ISERROR(AY20*AK20),"",AY20*AK20)</f>
        <v>0</v>
      </c>
      <c r="AM20" s="115"/>
      <c r="AN20" s="108">
        <f t="shared" ref="AN20:AN37" si="47">IF(ISERROR(AY20*AM20),"",AY20*AM20)</f>
        <v>0</v>
      </c>
      <c r="AO20" s="115"/>
      <c r="AP20" s="105">
        <f t="shared" si="9"/>
        <v>0</v>
      </c>
      <c r="AQ20" s="115"/>
      <c r="AR20" s="105">
        <f t="shared" si="10"/>
        <v>0</v>
      </c>
      <c r="AS20" s="110"/>
      <c r="AT20" s="115"/>
      <c r="AU20" s="105">
        <f t="shared" si="11"/>
        <v>0</v>
      </c>
      <c r="AV20" s="105">
        <f t="shared" si="12"/>
        <v>0</v>
      </c>
      <c r="AW20" s="108" t="str">
        <f t="shared" ref="AW20:AW37" si="48">IF(ISERROR(AJ20+AV20),"",AJ20+AV20)</f>
        <v/>
      </c>
      <c r="AX20" s="116" t="str">
        <f t="shared" si="3"/>
        <v/>
      </c>
      <c r="AY20" s="81"/>
      <c r="AZ20" s="80"/>
      <c r="BA20" s="105" t="str">
        <f t="shared" si="13"/>
        <v/>
      </c>
      <c r="BB20" s="105">
        <f t="shared" si="14"/>
        <v>0</v>
      </c>
    </row>
    <row r="21" spans="1:54">
      <c r="A21" s="99">
        <v>19</v>
      </c>
      <c r="B21" s="112"/>
      <c r="C21" s="112"/>
      <c r="D21" s="112"/>
      <c r="E21" s="100"/>
      <c r="F21" s="100"/>
      <c r="G21" s="100"/>
      <c r="H21" s="112"/>
      <c r="I21" s="112"/>
      <c r="J21" s="112"/>
      <c r="K21" s="112"/>
      <c r="L21" s="112"/>
      <c r="M21" s="112"/>
      <c r="N21" s="112"/>
      <c r="O21" s="112"/>
      <c r="P21" s="112"/>
      <c r="Q21" s="112"/>
      <c r="R21" s="112"/>
      <c r="S21" s="100"/>
      <c r="T21" s="127"/>
      <c r="U21" s="113"/>
      <c r="V21" s="100"/>
      <c r="W21" s="124"/>
      <c r="X21" s="124"/>
      <c r="Y21" s="124"/>
      <c r="Z21" s="114"/>
      <c r="AA21" s="80"/>
      <c r="AB21" s="132" t="str">
        <f t="shared" si="4"/>
        <v/>
      </c>
      <c r="AC21" s="114"/>
      <c r="AD21" s="103" t="str">
        <f t="shared" si="5"/>
        <v/>
      </c>
      <c r="AE21" s="112"/>
      <c r="AF21" s="108" t="str">
        <f t="shared" si="6"/>
        <v/>
      </c>
      <c r="AG21" s="112"/>
      <c r="AH21" s="115"/>
      <c r="AI21" s="105">
        <f t="shared" si="7"/>
        <v>0</v>
      </c>
      <c r="AJ21" s="105" t="str">
        <f t="shared" si="8"/>
        <v/>
      </c>
      <c r="AK21" s="107"/>
      <c r="AL21" s="108">
        <f t="shared" si="46"/>
        <v>0</v>
      </c>
      <c r="AM21" s="115"/>
      <c r="AN21" s="108">
        <f t="shared" si="47"/>
        <v>0</v>
      </c>
      <c r="AO21" s="115"/>
      <c r="AP21" s="105">
        <f t="shared" si="9"/>
        <v>0</v>
      </c>
      <c r="AQ21" s="115"/>
      <c r="AR21" s="105">
        <f t="shared" si="10"/>
        <v>0</v>
      </c>
      <c r="AS21" s="110"/>
      <c r="AT21" s="115"/>
      <c r="AU21" s="105">
        <f t="shared" si="11"/>
        <v>0</v>
      </c>
      <c r="AV21" s="105">
        <f t="shared" si="12"/>
        <v>0</v>
      </c>
      <c r="AW21" s="108" t="str">
        <f t="shared" si="48"/>
        <v/>
      </c>
      <c r="AX21" s="116" t="str">
        <f t="shared" si="3"/>
        <v/>
      </c>
      <c r="AY21" s="81"/>
      <c r="AZ21" s="80"/>
      <c r="BA21" s="105" t="str">
        <f t="shared" si="13"/>
        <v/>
      </c>
      <c r="BB21" s="105">
        <f t="shared" si="14"/>
        <v>0</v>
      </c>
    </row>
    <row r="22" spans="1:54">
      <c r="A22" s="99">
        <v>20</v>
      </c>
      <c r="B22" s="112"/>
      <c r="C22" s="112"/>
      <c r="D22" s="112"/>
      <c r="E22" s="100"/>
      <c r="F22" s="100"/>
      <c r="G22" s="100"/>
      <c r="H22" s="112"/>
      <c r="I22" s="112"/>
      <c r="J22" s="112"/>
      <c r="K22" s="112"/>
      <c r="L22" s="112"/>
      <c r="M22" s="112"/>
      <c r="N22" s="112"/>
      <c r="O22" s="112"/>
      <c r="P22" s="112"/>
      <c r="Q22" s="112"/>
      <c r="R22" s="112"/>
      <c r="S22" s="100"/>
      <c r="T22" s="127"/>
      <c r="U22" s="113"/>
      <c r="V22" s="100"/>
      <c r="W22" s="124"/>
      <c r="X22" s="124"/>
      <c r="Y22" s="124"/>
      <c r="Z22" s="114"/>
      <c r="AA22" s="80"/>
      <c r="AB22" s="132" t="str">
        <f t="shared" si="4"/>
        <v/>
      </c>
      <c r="AC22" s="114"/>
      <c r="AD22" s="103" t="str">
        <f t="shared" si="5"/>
        <v/>
      </c>
      <c r="AE22" s="112"/>
      <c r="AF22" s="108" t="str">
        <f t="shared" si="6"/>
        <v/>
      </c>
      <c r="AG22" s="112"/>
      <c r="AH22" s="115"/>
      <c r="AI22" s="105">
        <f t="shared" si="7"/>
        <v>0</v>
      </c>
      <c r="AJ22" s="105" t="str">
        <f t="shared" si="8"/>
        <v/>
      </c>
      <c r="AK22" s="107"/>
      <c r="AL22" s="108">
        <f t="shared" si="46"/>
        <v>0</v>
      </c>
      <c r="AM22" s="115"/>
      <c r="AN22" s="108">
        <f t="shared" si="47"/>
        <v>0</v>
      </c>
      <c r="AO22" s="115"/>
      <c r="AP22" s="105">
        <f t="shared" si="9"/>
        <v>0</v>
      </c>
      <c r="AQ22" s="115"/>
      <c r="AR22" s="105">
        <f t="shared" si="10"/>
        <v>0</v>
      </c>
      <c r="AS22" s="110"/>
      <c r="AT22" s="115"/>
      <c r="AU22" s="105">
        <f t="shared" si="11"/>
        <v>0</v>
      </c>
      <c r="AV22" s="105">
        <f t="shared" si="12"/>
        <v>0</v>
      </c>
      <c r="AW22" s="108" t="str">
        <f t="shared" si="48"/>
        <v/>
      </c>
      <c r="AX22" s="116" t="str">
        <f t="shared" si="3"/>
        <v/>
      </c>
      <c r="AY22" s="81"/>
      <c r="AZ22" s="80"/>
      <c r="BA22" s="105" t="str">
        <f t="shared" si="13"/>
        <v/>
      </c>
      <c r="BB22" s="105">
        <f t="shared" si="14"/>
        <v>0</v>
      </c>
    </row>
    <row r="23" spans="1:54">
      <c r="A23" s="99">
        <v>21</v>
      </c>
      <c r="B23" s="112"/>
      <c r="C23" s="112"/>
      <c r="D23" s="112"/>
      <c r="E23" s="100"/>
      <c r="F23" s="100"/>
      <c r="G23" s="100"/>
      <c r="H23" s="112"/>
      <c r="I23" s="112"/>
      <c r="J23" s="112"/>
      <c r="K23" s="112"/>
      <c r="L23" s="112"/>
      <c r="M23" s="112"/>
      <c r="N23" s="112"/>
      <c r="O23" s="112"/>
      <c r="P23" s="112"/>
      <c r="Q23" s="112"/>
      <c r="R23" s="112"/>
      <c r="S23" s="100"/>
      <c r="T23" s="127"/>
      <c r="U23" s="113"/>
      <c r="V23" s="100"/>
      <c r="W23" s="124"/>
      <c r="X23" s="124"/>
      <c r="Y23" s="124"/>
      <c r="Z23" s="114"/>
      <c r="AA23" s="80"/>
      <c r="AB23" s="132" t="str">
        <f t="shared" si="4"/>
        <v/>
      </c>
      <c r="AC23" s="114"/>
      <c r="AD23" s="103" t="str">
        <f t="shared" si="5"/>
        <v/>
      </c>
      <c r="AE23" s="112"/>
      <c r="AF23" s="108" t="str">
        <f t="shared" si="6"/>
        <v/>
      </c>
      <c r="AG23" s="112"/>
      <c r="AH23" s="115"/>
      <c r="AI23" s="105">
        <f t="shared" si="7"/>
        <v>0</v>
      </c>
      <c r="AJ23" s="105" t="str">
        <f t="shared" si="8"/>
        <v/>
      </c>
      <c r="AK23" s="107"/>
      <c r="AL23" s="108">
        <f t="shared" si="46"/>
        <v>0</v>
      </c>
      <c r="AM23" s="115"/>
      <c r="AN23" s="108">
        <f t="shared" si="47"/>
        <v>0</v>
      </c>
      <c r="AO23" s="115"/>
      <c r="AP23" s="105">
        <f t="shared" si="9"/>
        <v>0</v>
      </c>
      <c r="AQ23" s="115"/>
      <c r="AR23" s="105">
        <f t="shared" si="10"/>
        <v>0</v>
      </c>
      <c r="AS23" s="110"/>
      <c r="AT23" s="115"/>
      <c r="AU23" s="105">
        <f t="shared" si="11"/>
        <v>0</v>
      </c>
      <c r="AV23" s="105">
        <f t="shared" si="12"/>
        <v>0</v>
      </c>
      <c r="AW23" s="108" t="str">
        <f t="shared" si="48"/>
        <v/>
      </c>
      <c r="AX23" s="116" t="str">
        <f t="shared" si="3"/>
        <v/>
      </c>
      <c r="AY23" s="81"/>
      <c r="AZ23" s="80"/>
      <c r="BA23" s="105" t="str">
        <f t="shared" si="13"/>
        <v/>
      </c>
      <c r="BB23" s="105">
        <f t="shared" si="14"/>
        <v>0</v>
      </c>
    </row>
    <row r="24" spans="1:54">
      <c r="A24" s="99">
        <v>22</v>
      </c>
      <c r="B24" s="112"/>
      <c r="C24" s="112"/>
      <c r="D24" s="112"/>
      <c r="E24" s="100"/>
      <c r="F24" s="100"/>
      <c r="G24" s="100"/>
      <c r="H24" s="112"/>
      <c r="I24" s="112"/>
      <c r="J24" s="112"/>
      <c r="K24" s="112"/>
      <c r="L24" s="112"/>
      <c r="M24" s="112"/>
      <c r="N24" s="112"/>
      <c r="O24" s="112"/>
      <c r="P24" s="112"/>
      <c r="Q24" s="112"/>
      <c r="R24" s="112"/>
      <c r="S24" s="100"/>
      <c r="T24" s="127"/>
      <c r="U24" s="113"/>
      <c r="V24" s="100"/>
      <c r="W24" s="124"/>
      <c r="X24" s="124"/>
      <c r="Y24" s="124"/>
      <c r="Z24" s="114"/>
      <c r="AA24" s="80"/>
      <c r="AB24" s="132" t="str">
        <f t="shared" si="4"/>
        <v/>
      </c>
      <c r="AC24" s="114"/>
      <c r="AD24" s="103" t="str">
        <f t="shared" si="5"/>
        <v/>
      </c>
      <c r="AE24" s="112"/>
      <c r="AF24" s="108" t="str">
        <f t="shared" si="6"/>
        <v/>
      </c>
      <c r="AG24" s="112"/>
      <c r="AH24" s="115"/>
      <c r="AI24" s="105">
        <f t="shared" si="7"/>
        <v>0</v>
      </c>
      <c r="AJ24" s="105" t="str">
        <f t="shared" si="8"/>
        <v/>
      </c>
      <c r="AK24" s="107"/>
      <c r="AL24" s="108">
        <f t="shared" si="46"/>
        <v>0</v>
      </c>
      <c r="AM24" s="115"/>
      <c r="AN24" s="108">
        <f t="shared" si="47"/>
        <v>0</v>
      </c>
      <c r="AO24" s="115"/>
      <c r="AP24" s="105">
        <f t="shared" si="9"/>
        <v>0</v>
      </c>
      <c r="AQ24" s="115"/>
      <c r="AR24" s="105">
        <f t="shared" si="10"/>
        <v>0</v>
      </c>
      <c r="AS24" s="110"/>
      <c r="AT24" s="115"/>
      <c r="AU24" s="105">
        <f t="shared" si="11"/>
        <v>0</v>
      </c>
      <c r="AV24" s="105">
        <f t="shared" si="12"/>
        <v>0</v>
      </c>
      <c r="AW24" s="108" t="str">
        <f t="shared" si="48"/>
        <v/>
      </c>
      <c r="AX24" s="116" t="str">
        <f t="shared" si="3"/>
        <v/>
      </c>
      <c r="AY24" s="81"/>
      <c r="AZ24" s="80"/>
      <c r="BA24" s="105" t="str">
        <f t="shared" si="13"/>
        <v/>
      </c>
      <c r="BB24" s="105">
        <f t="shared" si="14"/>
        <v>0</v>
      </c>
    </row>
    <row r="25" spans="1:54">
      <c r="A25" s="99">
        <v>23</v>
      </c>
      <c r="B25" s="112"/>
      <c r="C25" s="112"/>
      <c r="D25" s="112"/>
      <c r="E25" s="100"/>
      <c r="F25" s="100"/>
      <c r="G25" s="100"/>
      <c r="H25" s="112"/>
      <c r="I25" s="112"/>
      <c r="J25" s="112"/>
      <c r="K25" s="112"/>
      <c r="L25" s="112"/>
      <c r="M25" s="112"/>
      <c r="N25" s="112"/>
      <c r="O25" s="112"/>
      <c r="P25" s="112"/>
      <c r="Q25" s="112"/>
      <c r="R25" s="112"/>
      <c r="S25" s="100"/>
      <c r="T25" s="127"/>
      <c r="U25" s="113"/>
      <c r="V25" s="100"/>
      <c r="W25" s="124"/>
      <c r="X25" s="124"/>
      <c r="Y25" s="124"/>
      <c r="Z25" s="114"/>
      <c r="AA25" s="80"/>
      <c r="AB25" s="132" t="str">
        <f t="shared" si="4"/>
        <v/>
      </c>
      <c r="AC25" s="114"/>
      <c r="AD25" s="103" t="str">
        <f t="shared" si="5"/>
        <v/>
      </c>
      <c r="AE25" s="112"/>
      <c r="AF25" s="108" t="str">
        <f t="shared" si="6"/>
        <v/>
      </c>
      <c r="AG25" s="112"/>
      <c r="AH25" s="115"/>
      <c r="AI25" s="105">
        <f t="shared" si="7"/>
        <v>0</v>
      </c>
      <c r="AJ25" s="105" t="str">
        <f t="shared" si="8"/>
        <v/>
      </c>
      <c r="AK25" s="107"/>
      <c r="AL25" s="108">
        <f t="shared" si="46"/>
        <v>0</v>
      </c>
      <c r="AM25" s="115"/>
      <c r="AN25" s="108">
        <f t="shared" si="47"/>
        <v>0</v>
      </c>
      <c r="AO25" s="115"/>
      <c r="AP25" s="105">
        <f t="shared" si="9"/>
        <v>0</v>
      </c>
      <c r="AQ25" s="115"/>
      <c r="AR25" s="105">
        <f t="shared" si="10"/>
        <v>0</v>
      </c>
      <c r="AS25" s="110"/>
      <c r="AT25" s="115"/>
      <c r="AU25" s="105">
        <f t="shared" si="11"/>
        <v>0</v>
      </c>
      <c r="AV25" s="105">
        <f t="shared" si="12"/>
        <v>0</v>
      </c>
      <c r="AW25" s="108" t="str">
        <f t="shared" si="48"/>
        <v/>
      </c>
      <c r="AX25" s="116" t="str">
        <f t="shared" si="3"/>
        <v/>
      </c>
      <c r="AY25" s="81"/>
      <c r="AZ25" s="80"/>
      <c r="BA25" s="105" t="str">
        <f t="shared" si="13"/>
        <v/>
      </c>
      <c r="BB25" s="105">
        <f t="shared" si="14"/>
        <v>0</v>
      </c>
    </row>
    <row r="26" spans="1:54">
      <c r="A26" s="99">
        <v>24</v>
      </c>
      <c r="B26" s="112"/>
      <c r="C26" s="112"/>
      <c r="D26" s="112"/>
      <c r="E26" s="100"/>
      <c r="F26" s="100"/>
      <c r="G26" s="100"/>
      <c r="H26" s="112"/>
      <c r="I26" s="112"/>
      <c r="J26" s="112"/>
      <c r="K26" s="112"/>
      <c r="L26" s="112"/>
      <c r="M26" s="112"/>
      <c r="N26" s="112"/>
      <c r="O26" s="112"/>
      <c r="P26" s="112"/>
      <c r="Q26" s="112"/>
      <c r="R26" s="112"/>
      <c r="S26" s="100"/>
      <c r="T26" s="127"/>
      <c r="U26" s="113"/>
      <c r="V26" s="100"/>
      <c r="W26" s="124"/>
      <c r="X26" s="124"/>
      <c r="Y26" s="124"/>
      <c r="Z26" s="114"/>
      <c r="AA26" s="80"/>
      <c r="AB26" s="132" t="str">
        <f t="shared" si="4"/>
        <v/>
      </c>
      <c r="AC26" s="114"/>
      <c r="AD26" s="103" t="str">
        <f t="shared" si="5"/>
        <v/>
      </c>
      <c r="AE26" s="112"/>
      <c r="AF26" s="108" t="str">
        <f t="shared" si="6"/>
        <v/>
      </c>
      <c r="AG26" s="112"/>
      <c r="AH26" s="115"/>
      <c r="AI26" s="105">
        <f t="shared" si="7"/>
        <v>0</v>
      </c>
      <c r="AJ26" s="105" t="str">
        <f t="shared" si="8"/>
        <v/>
      </c>
      <c r="AK26" s="107"/>
      <c r="AL26" s="108">
        <f t="shared" si="46"/>
        <v>0</v>
      </c>
      <c r="AM26" s="115"/>
      <c r="AN26" s="108">
        <f t="shared" si="47"/>
        <v>0</v>
      </c>
      <c r="AO26" s="115"/>
      <c r="AP26" s="105">
        <f t="shared" si="9"/>
        <v>0</v>
      </c>
      <c r="AQ26" s="115"/>
      <c r="AR26" s="105">
        <f t="shared" si="10"/>
        <v>0</v>
      </c>
      <c r="AS26" s="110"/>
      <c r="AT26" s="115"/>
      <c r="AU26" s="105">
        <f t="shared" si="11"/>
        <v>0</v>
      </c>
      <c r="AV26" s="105">
        <f t="shared" si="12"/>
        <v>0</v>
      </c>
      <c r="AW26" s="108" t="str">
        <f t="shared" si="48"/>
        <v/>
      </c>
      <c r="AX26" s="116" t="str">
        <f t="shared" si="3"/>
        <v/>
      </c>
      <c r="AY26" s="81"/>
      <c r="AZ26" s="80"/>
      <c r="BA26" s="105" t="str">
        <f t="shared" si="13"/>
        <v/>
      </c>
      <c r="BB26" s="105">
        <f t="shared" si="14"/>
        <v>0</v>
      </c>
    </row>
    <row r="27" spans="1:54">
      <c r="A27" s="99">
        <v>25</v>
      </c>
      <c r="B27" s="112"/>
      <c r="C27" s="112"/>
      <c r="D27" s="112"/>
      <c r="E27" s="100"/>
      <c r="F27" s="100"/>
      <c r="G27" s="100"/>
      <c r="H27" s="112"/>
      <c r="I27" s="112"/>
      <c r="J27" s="112"/>
      <c r="K27" s="112"/>
      <c r="L27" s="112"/>
      <c r="M27" s="112"/>
      <c r="N27" s="112"/>
      <c r="O27" s="112"/>
      <c r="P27" s="112"/>
      <c r="Q27" s="112"/>
      <c r="R27" s="112"/>
      <c r="S27" s="100"/>
      <c r="T27" s="127"/>
      <c r="U27" s="113"/>
      <c r="V27" s="100"/>
      <c r="W27" s="124"/>
      <c r="X27" s="124"/>
      <c r="Y27" s="124"/>
      <c r="Z27" s="114"/>
      <c r="AA27" s="80"/>
      <c r="AB27" s="132" t="str">
        <f t="shared" si="4"/>
        <v/>
      </c>
      <c r="AC27" s="114"/>
      <c r="AD27" s="103" t="str">
        <f t="shared" si="5"/>
        <v/>
      </c>
      <c r="AE27" s="112"/>
      <c r="AF27" s="108" t="str">
        <f t="shared" si="6"/>
        <v/>
      </c>
      <c r="AG27" s="112"/>
      <c r="AH27" s="115"/>
      <c r="AI27" s="105">
        <f t="shared" si="7"/>
        <v>0</v>
      </c>
      <c r="AJ27" s="105" t="str">
        <f t="shared" si="8"/>
        <v/>
      </c>
      <c r="AK27" s="107"/>
      <c r="AL27" s="108">
        <f t="shared" si="46"/>
        <v>0</v>
      </c>
      <c r="AM27" s="115"/>
      <c r="AN27" s="108">
        <f t="shared" si="47"/>
        <v>0</v>
      </c>
      <c r="AO27" s="115"/>
      <c r="AP27" s="105">
        <f t="shared" si="9"/>
        <v>0</v>
      </c>
      <c r="AQ27" s="115"/>
      <c r="AR27" s="105">
        <f t="shared" si="10"/>
        <v>0</v>
      </c>
      <c r="AS27" s="110"/>
      <c r="AT27" s="115"/>
      <c r="AU27" s="105">
        <f t="shared" si="11"/>
        <v>0</v>
      </c>
      <c r="AV27" s="105">
        <f t="shared" si="12"/>
        <v>0</v>
      </c>
      <c r="AW27" s="108" t="str">
        <f t="shared" si="48"/>
        <v/>
      </c>
      <c r="AX27" s="116" t="str">
        <f t="shared" si="3"/>
        <v/>
      </c>
      <c r="AY27" s="81"/>
      <c r="AZ27" s="80"/>
      <c r="BA27" s="105" t="str">
        <f t="shared" si="13"/>
        <v/>
      </c>
      <c r="BB27" s="105">
        <f t="shared" si="14"/>
        <v>0</v>
      </c>
    </row>
    <row r="28" spans="1:54">
      <c r="A28" s="99">
        <v>26</v>
      </c>
      <c r="B28" s="112"/>
      <c r="C28" s="112"/>
      <c r="D28" s="112"/>
      <c r="E28" s="100"/>
      <c r="F28" s="100"/>
      <c r="G28" s="100"/>
      <c r="H28" s="112"/>
      <c r="I28" s="112"/>
      <c r="J28" s="112"/>
      <c r="K28" s="112"/>
      <c r="L28" s="112"/>
      <c r="M28" s="112"/>
      <c r="N28" s="112"/>
      <c r="O28" s="112"/>
      <c r="P28" s="112"/>
      <c r="Q28" s="112"/>
      <c r="R28" s="112"/>
      <c r="S28" s="100"/>
      <c r="T28" s="127"/>
      <c r="U28" s="113"/>
      <c r="V28" s="100"/>
      <c r="W28" s="124"/>
      <c r="X28" s="124"/>
      <c r="Y28" s="124"/>
      <c r="Z28" s="114"/>
      <c r="AA28" s="80"/>
      <c r="AB28" s="132" t="str">
        <f t="shared" si="4"/>
        <v/>
      </c>
      <c r="AC28" s="114"/>
      <c r="AD28" s="103" t="str">
        <f t="shared" si="5"/>
        <v/>
      </c>
      <c r="AE28" s="112"/>
      <c r="AF28" s="108" t="str">
        <f t="shared" si="6"/>
        <v/>
      </c>
      <c r="AG28" s="112"/>
      <c r="AH28" s="115"/>
      <c r="AI28" s="105">
        <f t="shared" si="7"/>
        <v>0</v>
      </c>
      <c r="AJ28" s="105" t="str">
        <f t="shared" si="8"/>
        <v/>
      </c>
      <c r="AK28" s="107"/>
      <c r="AL28" s="108">
        <f t="shared" si="46"/>
        <v>0</v>
      </c>
      <c r="AM28" s="115"/>
      <c r="AN28" s="108">
        <f t="shared" si="47"/>
        <v>0</v>
      </c>
      <c r="AO28" s="115"/>
      <c r="AP28" s="105">
        <f t="shared" si="9"/>
        <v>0</v>
      </c>
      <c r="AQ28" s="115"/>
      <c r="AR28" s="105">
        <f t="shared" si="10"/>
        <v>0</v>
      </c>
      <c r="AS28" s="110"/>
      <c r="AT28" s="115"/>
      <c r="AU28" s="105">
        <f t="shared" si="11"/>
        <v>0</v>
      </c>
      <c r="AV28" s="105">
        <f t="shared" si="12"/>
        <v>0</v>
      </c>
      <c r="AW28" s="108" t="str">
        <f t="shared" si="48"/>
        <v/>
      </c>
      <c r="AX28" s="116" t="str">
        <f t="shared" si="3"/>
        <v/>
      </c>
      <c r="AY28" s="81"/>
      <c r="AZ28" s="80"/>
      <c r="BA28" s="105" t="str">
        <f t="shared" si="13"/>
        <v/>
      </c>
      <c r="BB28" s="105">
        <f t="shared" si="14"/>
        <v>0</v>
      </c>
    </row>
    <row r="29" spans="1:54">
      <c r="A29" s="99">
        <v>27</v>
      </c>
      <c r="B29" s="112"/>
      <c r="C29" s="112"/>
      <c r="D29" s="112"/>
      <c r="E29" s="100"/>
      <c r="F29" s="100"/>
      <c r="G29" s="100"/>
      <c r="H29" s="112"/>
      <c r="I29" s="112"/>
      <c r="J29" s="112"/>
      <c r="K29" s="112"/>
      <c r="L29" s="112"/>
      <c r="M29" s="112"/>
      <c r="N29" s="112"/>
      <c r="O29" s="112"/>
      <c r="P29" s="112"/>
      <c r="Q29" s="112"/>
      <c r="R29" s="112"/>
      <c r="S29" s="100"/>
      <c r="T29" s="127"/>
      <c r="U29" s="113"/>
      <c r="V29" s="100"/>
      <c r="W29" s="124"/>
      <c r="X29" s="124"/>
      <c r="Y29" s="124"/>
      <c r="Z29" s="114"/>
      <c r="AA29" s="80"/>
      <c r="AB29" s="132" t="str">
        <f t="shared" si="4"/>
        <v/>
      </c>
      <c r="AC29" s="114"/>
      <c r="AD29" s="103" t="str">
        <f t="shared" si="5"/>
        <v/>
      </c>
      <c r="AE29" s="112"/>
      <c r="AF29" s="108" t="str">
        <f t="shared" si="6"/>
        <v/>
      </c>
      <c r="AG29" s="112"/>
      <c r="AH29" s="115"/>
      <c r="AI29" s="105">
        <f t="shared" si="7"/>
        <v>0</v>
      </c>
      <c r="AJ29" s="105" t="str">
        <f t="shared" si="8"/>
        <v/>
      </c>
      <c r="AK29" s="107"/>
      <c r="AL29" s="108">
        <f t="shared" si="46"/>
        <v>0</v>
      </c>
      <c r="AM29" s="115"/>
      <c r="AN29" s="108">
        <f t="shared" si="47"/>
        <v>0</v>
      </c>
      <c r="AO29" s="115"/>
      <c r="AP29" s="105">
        <f t="shared" si="9"/>
        <v>0</v>
      </c>
      <c r="AQ29" s="115"/>
      <c r="AR29" s="105">
        <f t="shared" si="10"/>
        <v>0</v>
      </c>
      <c r="AS29" s="110"/>
      <c r="AT29" s="115"/>
      <c r="AU29" s="105">
        <f t="shared" si="11"/>
        <v>0</v>
      </c>
      <c r="AV29" s="105">
        <f t="shared" si="12"/>
        <v>0</v>
      </c>
      <c r="AW29" s="108" t="str">
        <f t="shared" si="48"/>
        <v/>
      </c>
      <c r="AX29" s="116" t="str">
        <f t="shared" si="3"/>
        <v/>
      </c>
      <c r="AY29" s="81"/>
      <c r="AZ29" s="80"/>
      <c r="BA29" s="105" t="str">
        <f t="shared" si="13"/>
        <v/>
      </c>
      <c r="BB29" s="105">
        <f t="shared" si="14"/>
        <v>0</v>
      </c>
    </row>
    <row r="30" spans="1:54">
      <c r="A30" s="99">
        <v>28</v>
      </c>
      <c r="B30" s="112"/>
      <c r="C30" s="112"/>
      <c r="D30" s="112"/>
      <c r="E30" s="100"/>
      <c r="F30" s="100"/>
      <c r="G30" s="100"/>
      <c r="H30" s="112"/>
      <c r="I30" s="112"/>
      <c r="J30" s="112"/>
      <c r="K30" s="112"/>
      <c r="L30" s="112"/>
      <c r="M30" s="112"/>
      <c r="N30" s="112"/>
      <c r="O30" s="112"/>
      <c r="P30" s="112"/>
      <c r="Q30" s="112"/>
      <c r="R30" s="112"/>
      <c r="S30" s="100"/>
      <c r="T30" s="127"/>
      <c r="U30" s="113"/>
      <c r="V30" s="100"/>
      <c r="W30" s="124"/>
      <c r="X30" s="124"/>
      <c r="Y30" s="124"/>
      <c r="Z30" s="114"/>
      <c r="AA30" s="80"/>
      <c r="AB30" s="132" t="str">
        <f t="shared" si="4"/>
        <v/>
      </c>
      <c r="AC30" s="114"/>
      <c r="AD30" s="103" t="str">
        <f t="shared" si="5"/>
        <v/>
      </c>
      <c r="AE30" s="112"/>
      <c r="AF30" s="108" t="str">
        <f t="shared" si="6"/>
        <v/>
      </c>
      <c r="AG30" s="112"/>
      <c r="AH30" s="115"/>
      <c r="AI30" s="105">
        <f t="shared" si="7"/>
        <v>0</v>
      </c>
      <c r="AJ30" s="105" t="str">
        <f t="shared" si="8"/>
        <v/>
      </c>
      <c r="AK30" s="107"/>
      <c r="AL30" s="108">
        <f t="shared" si="46"/>
        <v>0</v>
      </c>
      <c r="AM30" s="115"/>
      <c r="AN30" s="108">
        <f t="shared" si="47"/>
        <v>0</v>
      </c>
      <c r="AO30" s="115"/>
      <c r="AP30" s="105">
        <f t="shared" si="9"/>
        <v>0</v>
      </c>
      <c r="AQ30" s="115"/>
      <c r="AR30" s="105">
        <f t="shared" si="10"/>
        <v>0</v>
      </c>
      <c r="AS30" s="110"/>
      <c r="AT30" s="115"/>
      <c r="AU30" s="105">
        <f t="shared" si="11"/>
        <v>0</v>
      </c>
      <c r="AV30" s="105">
        <f t="shared" si="12"/>
        <v>0</v>
      </c>
      <c r="AW30" s="108" t="str">
        <f t="shared" si="48"/>
        <v/>
      </c>
      <c r="AX30" s="116" t="str">
        <f t="shared" si="3"/>
        <v/>
      </c>
      <c r="AY30" s="81"/>
      <c r="AZ30" s="80"/>
      <c r="BA30" s="105" t="str">
        <f t="shared" si="13"/>
        <v/>
      </c>
      <c r="BB30" s="105">
        <f t="shared" si="14"/>
        <v>0</v>
      </c>
    </row>
    <row r="31" spans="1:54">
      <c r="A31" s="99">
        <v>29</v>
      </c>
      <c r="B31" s="112"/>
      <c r="C31" s="112"/>
      <c r="D31" s="112"/>
      <c r="E31" s="100"/>
      <c r="F31" s="100"/>
      <c r="G31" s="100"/>
      <c r="H31" s="112"/>
      <c r="I31" s="112"/>
      <c r="J31" s="112"/>
      <c r="K31" s="112"/>
      <c r="L31" s="112"/>
      <c r="M31" s="112"/>
      <c r="N31" s="112"/>
      <c r="O31" s="112"/>
      <c r="P31" s="112"/>
      <c r="Q31" s="112"/>
      <c r="R31" s="112"/>
      <c r="S31" s="100"/>
      <c r="T31" s="127"/>
      <c r="U31" s="113"/>
      <c r="V31" s="100"/>
      <c r="W31" s="124"/>
      <c r="X31" s="124"/>
      <c r="Y31" s="124"/>
      <c r="Z31" s="114"/>
      <c r="AA31" s="80"/>
      <c r="AB31" s="132" t="str">
        <f t="shared" si="4"/>
        <v/>
      </c>
      <c r="AC31" s="114"/>
      <c r="AD31" s="103" t="str">
        <f t="shared" si="5"/>
        <v/>
      </c>
      <c r="AE31" s="112"/>
      <c r="AF31" s="108" t="str">
        <f t="shared" si="6"/>
        <v/>
      </c>
      <c r="AG31" s="112"/>
      <c r="AH31" s="115"/>
      <c r="AI31" s="105">
        <f t="shared" si="7"/>
        <v>0</v>
      </c>
      <c r="AJ31" s="105" t="str">
        <f t="shared" si="8"/>
        <v/>
      </c>
      <c r="AK31" s="107"/>
      <c r="AL31" s="108">
        <f t="shared" si="46"/>
        <v>0</v>
      </c>
      <c r="AM31" s="115"/>
      <c r="AN31" s="108">
        <f t="shared" si="47"/>
        <v>0</v>
      </c>
      <c r="AO31" s="115"/>
      <c r="AP31" s="105">
        <f t="shared" si="9"/>
        <v>0</v>
      </c>
      <c r="AQ31" s="115"/>
      <c r="AR31" s="105">
        <f t="shared" si="10"/>
        <v>0</v>
      </c>
      <c r="AS31" s="110"/>
      <c r="AT31" s="115"/>
      <c r="AU31" s="105">
        <f t="shared" si="11"/>
        <v>0</v>
      </c>
      <c r="AV31" s="105">
        <f t="shared" si="12"/>
        <v>0</v>
      </c>
      <c r="AW31" s="108" t="str">
        <f t="shared" si="48"/>
        <v/>
      </c>
      <c r="AX31" s="116" t="str">
        <f t="shared" si="3"/>
        <v/>
      </c>
      <c r="AY31" s="81"/>
      <c r="AZ31" s="80"/>
      <c r="BA31" s="105" t="str">
        <f t="shared" si="13"/>
        <v/>
      </c>
      <c r="BB31" s="105">
        <f t="shared" si="14"/>
        <v>0</v>
      </c>
    </row>
    <row r="32" spans="1:54">
      <c r="A32" s="99">
        <v>30</v>
      </c>
      <c r="B32" s="112"/>
      <c r="C32" s="112"/>
      <c r="D32" s="112"/>
      <c r="E32" s="100"/>
      <c r="F32" s="100"/>
      <c r="G32" s="100"/>
      <c r="H32" s="112"/>
      <c r="I32" s="112"/>
      <c r="J32" s="112"/>
      <c r="K32" s="112"/>
      <c r="L32" s="112"/>
      <c r="M32" s="112"/>
      <c r="N32" s="112"/>
      <c r="O32" s="112"/>
      <c r="P32" s="112"/>
      <c r="Q32" s="112"/>
      <c r="R32" s="112"/>
      <c r="S32" s="100"/>
      <c r="T32" s="127"/>
      <c r="U32" s="113"/>
      <c r="V32" s="100"/>
      <c r="W32" s="124"/>
      <c r="X32" s="124"/>
      <c r="Y32" s="124"/>
      <c r="Z32" s="114"/>
      <c r="AA32" s="80"/>
      <c r="AB32" s="132" t="str">
        <f t="shared" si="4"/>
        <v/>
      </c>
      <c r="AC32" s="114"/>
      <c r="AD32" s="103" t="str">
        <f t="shared" si="5"/>
        <v/>
      </c>
      <c r="AE32" s="112"/>
      <c r="AF32" s="108" t="str">
        <f t="shared" si="6"/>
        <v/>
      </c>
      <c r="AG32" s="112"/>
      <c r="AH32" s="115"/>
      <c r="AI32" s="105">
        <f t="shared" si="7"/>
        <v>0</v>
      </c>
      <c r="AJ32" s="105" t="str">
        <f t="shared" si="8"/>
        <v/>
      </c>
      <c r="AK32" s="107"/>
      <c r="AL32" s="108">
        <f t="shared" si="46"/>
        <v>0</v>
      </c>
      <c r="AM32" s="115"/>
      <c r="AN32" s="108">
        <f t="shared" si="47"/>
        <v>0</v>
      </c>
      <c r="AO32" s="115"/>
      <c r="AP32" s="105">
        <f t="shared" si="9"/>
        <v>0</v>
      </c>
      <c r="AQ32" s="115"/>
      <c r="AR32" s="105">
        <f t="shared" si="10"/>
        <v>0</v>
      </c>
      <c r="AS32" s="110"/>
      <c r="AT32" s="115"/>
      <c r="AU32" s="105">
        <f t="shared" si="11"/>
        <v>0</v>
      </c>
      <c r="AV32" s="105">
        <f t="shared" si="12"/>
        <v>0</v>
      </c>
      <c r="AW32" s="108" t="str">
        <f t="shared" si="48"/>
        <v/>
      </c>
      <c r="AX32" s="116" t="str">
        <f t="shared" si="3"/>
        <v/>
      </c>
      <c r="AY32" s="81"/>
      <c r="AZ32" s="80"/>
      <c r="BA32" s="105" t="str">
        <f t="shared" si="13"/>
        <v/>
      </c>
      <c r="BB32" s="105">
        <f t="shared" si="14"/>
        <v>0</v>
      </c>
    </row>
    <row r="33" spans="1:54">
      <c r="A33" s="99">
        <v>31</v>
      </c>
      <c r="B33" s="112"/>
      <c r="C33" s="112"/>
      <c r="D33" s="112"/>
      <c r="E33" s="100"/>
      <c r="F33" s="100"/>
      <c r="G33" s="100"/>
      <c r="H33" s="112"/>
      <c r="I33" s="112"/>
      <c r="J33" s="112"/>
      <c r="K33" s="112"/>
      <c r="L33" s="112"/>
      <c r="M33" s="112"/>
      <c r="N33" s="112"/>
      <c r="O33" s="112"/>
      <c r="P33" s="112"/>
      <c r="Q33" s="112"/>
      <c r="R33" s="112"/>
      <c r="S33" s="100"/>
      <c r="T33" s="127"/>
      <c r="U33" s="113"/>
      <c r="V33" s="100"/>
      <c r="W33" s="124"/>
      <c r="X33" s="124"/>
      <c r="Y33" s="124"/>
      <c r="Z33" s="114"/>
      <c r="AA33" s="80"/>
      <c r="AB33" s="132" t="str">
        <f t="shared" si="4"/>
        <v/>
      </c>
      <c r="AC33" s="114"/>
      <c r="AD33" s="103" t="str">
        <f t="shared" si="5"/>
        <v/>
      </c>
      <c r="AE33" s="112"/>
      <c r="AF33" s="108" t="str">
        <f t="shared" si="6"/>
        <v/>
      </c>
      <c r="AG33" s="112"/>
      <c r="AH33" s="115"/>
      <c r="AI33" s="105">
        <f t="shared" si="7"/>
        <v>0</v>
      </c>
      <c r="AJ33" s="105" t="str">
        <f t="shared" si="8"/>
        <v/>
      </c>
      <c r="AK33" s="107"/>
      <c r="AL33" s="108">
        <f t="shared" si="46"/>
        <v>0</v>
      </c>
      <c r="AM33" s="115"/>
      <c r="AN33" s="108">
        <f t="shared" si="47"/>
        <v>0</v>
      </c>
      <c r="AO33" s="115"/>
      <c r="AP33" s="105">
        <f t="shared" si="9"/>
        <v>0</v>
      </c>
      <c r="AQ33" s="115"/>
      <c r="AR33" s="105">
        <f t="shared" si="10"/>
        <v>0</v>
      </c>
      <c r="AS33" s="110"/>
      <c r="AT33" s="115"/>
      <c r="AU33" s="105">
        <f t="shared" si="11"/>
        <v>0</v>
      </c>
      <c r="AV33" s="105">
        <f t="shared" si="12"/>
        <v>0</v>
      </c>
      <c r="AW33" s="108" t="str">
        <f t="shared" si="48"/>
        <v/>
      </c>
      <c r="AX33" s="116" t="str">
        <f t="shared" si="3"/>
        <v/>
      </c>
      <c r="AY33" s="81"/>
      <c r="AZ33" s="80"/>
      <c r="BA33" s="105" t="str">
        <f t="shared" si="13"/>
        <v/>
      </c>
      <c r="BB33" s="105">
        <f t="shared" si="14"/>
        <v>0</v>
      </c>
    </row>
    <row r="34" spans="1:54">
      <c r="A34" s="99">
        <v>32</v>
      </c>
      <c r="B34" s="112"/>
      <c r="C34" s="112"/>
      <c r="D34" s="112"/>
      <c r="E34" s="100"/>
      <c r="F34" s="100"/>
      <c r="G34" s="100"/>
      <c r="H34" s="112"/>
      <c r="I34" s="112"/>
      <c r="J34" s="112"/>
      <c r="K34" s="112"/>
      <c r="L34" s="112"/>
      <c r="M34" s="112"/>
      <c r="N34" s="112"/>
      <c r="O34" s="112"/>
      <c r="P34" s="112"/>
      <c r="Q34" s="112"/>
      <c r="R34" s="112"/>
      <c r="S34" s="100"/>
      <c r="T34" s="127"/>
      <c r="U34" s="113"/>
      <c r="V34" s="100"/>
      <c r="W34" s="124"/>
      <c r="X34" s="124"/>
      <c r="Y34" s="124"/>
      <c r="Z34" s="114"/>
      <c r="AA34" s="80"/>
      <c r="AB34" s="132" t="str">
        <f t="shared" si="4"/>
        <v/>
      </c>
      <c r="AC34" s="114"/>
      <c r="AD34" s="103" t="str">
        <f t="shared" si="5"/>
        <v/>
      </c>
      <c r="AE34" s="112"/>
      <c r="AF34" s="108" t="str">
        <f t="shared" si="6"/>
        <v/>
      </c>
      <c r="AG34" s="112"/>
      <c r="AH34" s="115"/>
      <c r="AI34" s="105">
        <f t="shared" si="7"/>
        <v>0</v>
      </c>
      <c r="AJ34" s="105" t="str">
        <f t="shared" si="8"/>
        <v/>
      </c>
      <c r="AK34" s="107"/>
      <c r="AL34" s="108">
        <f t="shared" si="46"/>
        <v>0</v>
      </c>
      <c r="AM34" s="115"/>
      <c r="AN34" s="108">
        <f t="shared" si="47"/>
        <v>0</v>
      </c>
      <c r="AO34" s="115"/>
      <c r="AP34" s="105">
        <f t="shared" si="9"/>
        <v>0</v>
      </c>
      <c r="AQ34" s="115"/>
      <c r="AR34" s="105">
        <f t="shared" si="10"/>
        <v>0</v>
      </c>
      <c r="AS34" s="110"/>
      <c r="AT34" s="115"/>
      <c r="AU34" s="105">
        <f t="shared" si="11"/>
        <v>0</v>
      </c>
      <c r="AV34" s="105">
        <f t="shared" si="12"/>
        <v>0</v>
      </c>
      <c r="AW34" s="108" t="str">
        <f t="shared" si="48"/>
        <v/>
      </c>
      <c r="AX34" s="116" t="str">
        <f t="shared" si="3"/>
        <v/>
      </c>
      <c r="AY34" s="81"/>
      <c r="AZ34" s="80"/>
      <c r="BA34" s="105" t="str">
        <f t="shared" si="13"/>
        <v/>
      </c>
      <c r="BB34" s="105">
        <f t="shared" si="14"/>
        <v>0</v>
      </c>
    </row>
    <row r="35" spans="1:54">
      <c r="A35" s="99">
        <v>33</v>
      </c>
      <c r="B35" s="112"/>
      <c r="C35" s="112"/>
      <c r="D35" s="112"/>
      <c r="E35" s="100"/>
      <c r="F35" s="100"/>
      <c r="G35" s="100"/>
      <c r="H35" s="112"/>
      <c r="I35" s="112"/>
      <c r="J35" s="112"/>
      <c r="K35" s="112"/>
      <c r="L35" s="112"/>
      <c r="M35" s="112"/>
      <c r="N35" s="112"/>
      <c r="O35" s="112"/>
      <c r="P35" s="112"/>
      <c r="Q35" s="112"/>
      <c r="R35" s="112"/>
      <c r="S35" s="100"/>
      <c r="T35" s="127"/>
      <c r="U35" s="113"/>
      <c r="V35" s="100"/>
      <c r="W35" s="124"/>
      <c r="X35" s="124"/>
      <c r="Y35" s="124"/>
      <c r="Z35" s="114"/>
      <c r="AA35" s="80"/>
      <c r="AB35" s="132" t="str">
        <f t="shared" si="4"/>
        <v/>
      </c>
      <c r="AC35" s="114"/>
      <c r="AD35" s="103" t="str">
        <f t="shared" si="5"/>
        <v/>
      </c>
      <c r="AE35" s="112"/>
      <c r="AF35" s="108" t="str">
        <f t="shared" si="6"/>
        <v/>
      </c>
      <c r="AG35" s="112"/>
      <c r="AH35" s="115"/>
      <c r="AI35" s="105">
        <f t="shared" si="7"/>
        <v>0</v>
      </c>
      <c r="AJ35" s="105" t="str">
        <f t="shared" si="8"/>
        <v/>
      </c>
      <c r="AK35" s="107"/>
      <c r="AL35" s="108">
        <f t="shared" si="46"/>
        <v>0</v>
      </c>
      <c r="AM35" s="115"/>
      <c r="AN35" s="108">
        <f t="shared" si="47"/>
        <v>0</v>
      </c>
      <c r="AO35" s="115"/>
      <c r="AP35" s="105">
        <f t="shared" si="9"/>
        <v>0</v>
      </c>
      <c r="AQ35" s="115"/>
      <c r="AR35" s="105">
        <f t="shared" si="10"/>
        <v>0</v>
      </c>
      <c r="AS35" s="110"/>
      <c r="AT35" s="115"/>
      <c r="AU35" s="105">
        <f t="shared" si="11"/>
        <v>0</v>
      </c>
      <c r="AV35" s="105">
        <f t="shared" si="12"/>
        <v>0</v>
      </c>
      <c r="AW35" s="108" t="str">
        <f t="shared" si="48"/>
        <v/>
      </c>
      <c r="AX35" s="116" t="str">
        <f t="shared" si="3"/>
        <v/>
      </c>
      <c r="AY35" s="81"/>
      <c r="AZ35" s="80"/>
      <c r="BA35" s="105" t="str">
        <f t="shared" si="13"/>
        <v/>
      </c>
      <c r="BB35" s="105">
        <f t="shared" si="14"/>
        <v>0</v>
      </c>
    </row>
    <row r="36" spans="1:54">
      <c r="A36" s="99">
        <v>34</v>
      </c>
      <c r="B36" s="112"/>
      <c r="C36" s="112"/>
      <c r="D36" s="112"/>
      <c r="E36" s="100"/>
      <c r="F36" s="100"/>
      <c r="G36" s="100"/>
      <c r="H36" s="112"/>
      <c r="I36" s="112"/>
      <c r="J36" s="112"/>
      <c r="K36" s="112"/>
      <c r="L36" s="112"/>
      <c r="M36" s="112"/>
      <c r="N36" s="112"/>
      <c r="O36" s="112"/>
      <c r="P36" s="112"/>
      <c r="Q36" s="112"/>
      <c r="R36" s="112"/>
      <c r="S36" s="100"/>
      <c r="T36" s="127"/>
      <c r="U36" s="113"/>
      <c r="V36" s="100"/>
      <c r="W36" s="124"/>
      <c r="X36" s="124"/>
      <c r="Y36" s="124"/>
      <c r="Z36" s="114"/>
      <c r="AA36" s="80"/>
      <c r="AB36" s="132" t="str">
        <f t="shared" si="4"/>
        <v/>
      </c>
      <c r="AC36" s="114"/>
      <c r="AD36" s="103" t="str">
        <f t="shared" si="5"/>
        <v/>
      </c>
      <c r="AE36" s="112"/>
      <c r="AF36" s="108" t="str">
        <f t="shared" si="6"/>
        <v/>
      </c>
      <c r="AG36" s="112"/>
      <c r="AH36" s="115"/>
      <c r="AI36" s="105">
        <f t="shared" si="7"/>
        <v>0</v>
      </c>
      <c r="AJ36" s="105" t="str">
        <f t="shared" si="8"/>
        <v/>
      </c>
      <c r="AK36" s="107"/>
      <c r="AL36" s="108">
        <f t="shared" si="46"/>
        <v>0</v>
      </c>
      <c r="AM36" s="115"/>
      <c r="AN36" s="108">
        <f t="shared" si="47"/>
        <v>0</v>
      </c>
      <c r="AO36" s="115"/>
      <c r="AP36" s="105">
        <f t="shared" si="9"/>
        <v>0</v>
      </c>
      <c r="AQ36" s="115"/>
      <c r="AR36" s="105">
        <f t="shared" si="10"/>
        <v>0</v>
      </c>
      <c r="AS36" s="110"/>
      <c r="AT36" s="115"/>
      <c r="AU36" s="105">
        <f t="shared" si="11"/>
        <v>0</v>
      </c>
      <c r="AV36" s="105">
        <f t="shared" si="12"/>
        <v>0</v>
      </c>
      <c r="AW36" s="108" t="str">
        <f t="shared" si="48"/>
        <v/>
      </c>
      <c r="AX36" s="116" t="str">
        <f t="shared" si="3"/>
        <v/>
      </c>
      <c r="AY36" s="81"/>
      <c r="AZ36" s="80"/>
      <c r="BA36" s="105" t="str">
        <f t="shared" si="13"/>
        <v/>
      </c>
      <c r="BB36" s="105">
        <f t="shared" si="14"/>
        <v>0</v>
      </c>
    </row>
    <row r="37" spans="1:54">
      <c r="A37" s="99">
        <v>35</v>
      </c>
      <c r="B37" s="112"/>
      <c r="C37" s="112"/>
      <c r="D37" s="112"/>
      <c r="E37" s="100"/>
      <c r="F37" s="100"/>
      <c r="G37" s="100"/>
      <c r="H37" s="112"/>
      <c r="I37" s="112"/>
      <c r="J37" s="112"/>
      <c r="K37" s="112"/>
      <c r="L37" s="112"/>
      <c r="M37" s="112"/>
      <c r="N37" s="112"/>
      <c r="O37" s="112"/>
      <c r="P37" s="112"/>
      <c r="Q37" s="112"/>
      <c r="R37" s="112"/>
      <c r="S37" s="100"/>
      <c r="T37" s="127"/>
      <c r="U37" s="113"/>
      <c r="V37" s="100"/>
      <c r="W37" s="124"/>
      <c r="X37" s="124"/>
      <c r="Y37" s="124"/>
      <c r="Z37" s="114"/>
      <c r="AA37" s="80"/>
      <c r="AB37" s="132" t="str">
        <f t="shared" si="4"/>
        <v/>
      </c>
      <c r="AC37" s="114"/>
      <c r="AD37" s="103" t="str">
        <f t="shared" si="5"/>
        <v/>
      </c>
      <c r="AE37" s="112"/>
      <c r="AF37" s="108" t="str">
        <f t="shared" si="6"/>
        <v/>
      </c>
      <c r="AG37" s="112"/>
      <c r="AH37" s="115"/>
      <c r="AI37" s="105">
        <f t="shared" si="7"/>
        <v>0</v>
      </c>
      <c r="AJ37" s="105" t="str">
        <f t="shared" si="8"/>
        <v/>
      </c>
      <c r="AK37" s="107"/>
      <c r="AL37" s="108">
        <f t="shared" si="46"/>
        <v>0</v>
      </c>
      <c r="AM37" s="115"/>
      <c r="AN37" s="108">
        <f t="shared" si="47"/>
        <v>0</v>
      </c>
      <c r="AO37" s="115"/>
      <c r="AP37" s="105">
        <f t="shared" si="9"/>
        <v>0</v>
      </c>
      <c r="AQ37" s="115"/>
      <c r="AR37" s="105">
        <f t="shared" si="10"/>
        <v>0</v>
      </c>
      <c r="AS37" s="110"/>
      <c r="AT37" s="115"/>
      <c r="AU37" s="105">
        <f t="shared" si="11"/>
        <v>0</v>
      </c>
      <c r="AV37" s="105">
        <f t="shared" si="12"/>
        <v>0</v>
      </c>
      <c r="AW37" s="108" t="str">
        <f t="shared" si="48"/>
        <v/>
      </c>
      <c r="AX37" s="116" t="str">
        <f t="shared" si="3"/>
        <v/>
      </c>
      <c r="AY37" s="81"/>
      <c r="AZ37" s="80"/>
      <c r="BA37" s="105" t="str">
        <f t="shared" si="13"/>
        <v/>
      </c>
      <c r="BB37" s="105">
        <f t="shared" si="14"/>
        <v>0</v>
      </c>
    </row>
    <row r="38" spans="1:54">
      <c r="AX38" s="78"/>
      <c r="AZ38" s="118"/>
    </row>
  </sheetData>
  <sheetProtection insertRows="0" deleteRows="0" sort="0"/>
  <protectedRanges>
    <protectedRange sqref="T38:T247 AV39:AY247 W11:AX11 W8:Z8 M11:S11 AZ11 AF4:AF10 O4:O10 AB4:AD10 I4:K10 B9:G10 A4:G8 B11:K11 A9:A11 A16:K247 R4:S10 AI4:AX10 M16:S247 M4:M10 AV16:AX38 W16:AU247 AZ16:AZ38 W13:X13 AF12:AF15 O12:O15 AB12:AD15 R12:S15 AI12:AX15 A12:G15 I12:K15 M12:M15 U4:V247" name="Range1"/>
    <protectedRange sqref="W4:Z7 W9:Z10 W12:X12 W14:Z15 Y12:Z13" name="Range1_2"/>
    <protectedRange sqref="AE4:AE10 AE12:AE15" name="Range1_3"/>
    <protectedRange sqref="L4:L283" name="Range1_1"/>
    <protectedRange sqref="H4:H10 H12:H15" name="Range1_5"/>
    <protectedRange sqref="Q4:Q8 Q10 Q12:Q13 Q15" name="Range1_4"/>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E4:E37</xm:sqref>
        </x14:dataValidation>
        <x14:dataValidation type="list" allowBlank="1" showInputMessage="1" showErrorMessage="1" xr:uid="{00000000-0002-0000-0100-000001000000}">
          <x14:formula1>
            <xm:f>Data!$L$2:$L$6</xm:f>
          </x14:formula1>
          <xm:sqref>S4:S37</xm:sqref>
        </x14:dataValidation>
        <x14:dataValidation type="list" allowBlank="1" showInputMessage="1" showErrorMessage="1" xr:uid="{00000000-0002-0000-0100-000002000000}">
          <x14:formula1>
            <xm:f>Data!$S$2:$S$6</xm:f>
          </x14:formula1>
          <xm:sqref>V4:V37</xm:sqref>
        </x14:dataValidation>
        <x14:dataValidation type="list" allowBlank="1" showInputMessage="1" showErrorMessage="1" xr:uid="{00000000-0002-0000-0100-000003000000}">
          <x14:formula1>
            <xm:f>ValueSelect!$E$2:$E$26</xm:f>
          </x14:formula1>
          <xm:sqref>F4:F37</xm:sqref>
        </x14:dataValidation>
        <x14:dataValidation type="list" allowBlank="1" showInputMessage="1" showErrorMessage="1" xr:uid="{00000000-0002-0000-0100-000004000000}">
          <x14:formula1>
            <xm:f>ValueSelect!$F$2:$F$10</xm:f>
          </x14:formula1>
          <xm:sqref>G4:G37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41"/>
  <sheetViews>
    <sheetView tabSelected="1" topLeftCell="F18" zoomScale="85" zoomScaleNormal="85" workbookViewId="0">
      <selection activeCell="AI41" sqref="AI41"/>
    </sheetView>
  </sheetViews>
  <sheetFormatPr defaultColWidth="9.42578125" defaultRowHeight="12.75" outlineLevelCol="2"/>
  <cols>
    <col min="1" max="1" width="19.42578125" style="134" customWidth="1"/>
    <col min="2" max="2" width="29.42578125" style="134" customWidth="1"/>
    <col min="3" max="3" width="16.5703125" style="138" customWidth="1"/>
    <col min="4" max="4" width="41.85546875" style="134" customWidth="1"/>
    <col min="5" max="5" width="21.5703125" style="134" customWidth="1"/>
    <col min="6" max="6" width="14.140625" style="134" customWidth="1"/>
    <col min="7" max="7" width="11.140625" style="134" customWidth="1"/>
    <col min="8" max="8" width="14" style="134" customWidth="1"/>
    <col min="9" max="9" width="18.42578125" style="134" customWidth="1"/>
    <col min="10" max="10" width="12.42578125" style="134" customWidth="1" outlineLevel="1"/>
    <col min="11" max="11" width="6.42578125" style="137" customWidth="1" outlineLevel="1" collapsed="1"/>
    <col min="12" max="12" width="6" style="136" customWidth="1" outlineLevel="2"/>
    <col min="13" max="13" width="6.5703125" style="136" customWidth="1" outlineLevel="2"/>
    <col min="14" max="14" width="6.5703125" style="134" customWidth="1" outlineLevel="2"/>
    <col min="15" max="15" width="10.85546875" style="134" customWidth="1" outlineLevel="2"/>
    <col min="16" max="16" width="11.85546875" style="134" customWidth="1" outlineLevel="2"/>
    <col min="17" max="17" width="8.42578125" style="135" customWidth="1" outlineLevel="2"/>
    <col min="18" max="18" width="9.42578125" style="135" customWidth="1" outlineLevel="2"/>
    <col min="19" max="19" width="8.42578125" style="134" customWidth="1" outlineLevel="2"/>
    <col min="20" max="20" width="13.5703125" style="135" customWidth="1" outlineLevel="1"/>
    <col min="21" max="21" width="12.85546875" style="134" customWidth="1" outlineLevel="2"/>
    <col min="22" max="22" width="9.5703125" style="134" customWidth="1" outlineLevel="2"/>
    <col min="23" max="23" width="9.42578125" style="135" customWidth="1" outlineLevel="1"/>
    <col min="24" max="25" width="7.42578125" style="135" customWidth="1" outlineLevel="1"/>
    <col min="26" max="28" width="7.42578125" style="134" customWidth="1" outlineLevel="2"/>
    <col min="29" max="29" width="9.5703125" style="134" customWidth="1" outlineLevel="2"/>
    <col min="30" max="30" width="7.5703125" style="134" customWidth="1" outlineLevel="2"/>
    <col min="31" max="32" width="9.42578125" style="135" customWidth="1" outlineLevel="1"/>
    <col min="33" max="33" width="14.5703125" style="135" bestFit="1" customWidth="1" outlineLevel="1"/>
    <col min="34" max="34" width="10.42578125" style="135" bestFit="1" customWidth="1" outlineLevel="1"/>
    <col min="35" max="36" width="12.42578125" style="135" bestFit="1" customWidth="1" outlineLevel="1"/>
    <col min="37" max="37" width="11.28515625" style="134" customWidth="1"/>
    <col min="38" max="16384" width="9.42578125" style="134"/>
  </cols>
  <sheetData>
    <row r="1" spans="1:229" s="190" customFormat="1" ht="31.5" customHeight="1" thickBot="1">
      <c r="A1" s="222" t="s">
        <v>874</v>
      </c>
      <c r="B1" s="222"/>
      <c r="C1" s="222"/>
      <c r="D1" s="222"/>
      <c r="E1" s="222"/>
      <c r="F1" s="222"/>
      <c r="G1" s="222"/>
      <c r="H1" s="222"/>
      <c r="I1" s="222"/>
      <c r="J1" s="222"/>
      <c r="K1" s="222"/>
      <c r="L1" s="221"/>
      <c r="V1" s="196"/>
      <c r="AN1" s="192"/>
      <c r="AO1" s="192"/>
      <c r="AP1" s="192"/>
      <c r="GD1" s="191"/>
      <c r="HU1" s="220"/>
    </row>
    <row r="2" spans="1:229" s="190" customFormat="1" ht="22.5" customHeight="1">
      <c r="A2" s="219" t="s">
        <v>18</v>
      </c>
      <c r="B2" s="218" t="s">
        <v>117</v>
      </c>
      <c r="C2" s="217" t="s">
        <v>19</v>
      </c>
      <c r="D2" s="218" t="s">
        <v>510</v>
      </c>
      <c r="E2" s="377" t="s">
        <v>23</v>
      </c>
      <c r="F2" s="377"/>
      <c r="G2" s="377"/>
      <c r="H2" s="379" t="s">
        <v>36</v>
      </c>
      <c r="I2" s="379"/>
      <c r="J2" s="377" t="s">
        <v>24</v>
      </c>
      <c r="K2" s="377"/>
      <c r="L2" s="380" t="s">
        <v>512</v>
      </c>
      <c r="M2" s="381"/>
      <c r="O2" s="209" t="s">
        <v>810</v>
      </c>
      <c r="P2" s="197"/>
      <c r="V2" s="196"/>
      <c r="Z2" s="192"/>
      <c r="AA2" s="192"/>
      <c r="AB2" s="207"/>
      <c r="AE2" s="194"/>
      <c r="AN2" s="192"/>
      <c r="AO2" s="192"/>
      <c r="AP2" s="192"/>
      <c r="DN2" s="216" t="s">
        <v>873</v>
      </c>
      <c r="DO2" s="216" t="s">
        <v>872</v>
      </c>
      <c r="DP2" s="216" t="s">
        <v>871</v>
      </c>
      <c r="DQ2" s="216" t="s">
        <v>870</v>
      </c>
      <c r="DR2" s="216" t="s">
        <v>869</v>
      </c>
      <c r="DS2" s="216" t="s">
        <v>868</v>
      </c>
      <c r="DT2" s="216" t="s">
        <v>867</v>
      </c>
      <c r="DU2" s="216" t="s">
        <v>866</v>
      </c>
      <c r="DV2" s="216" t="s">
        <v>865</v>
      </c>
      <c r="DW2" s="216" t="s">
        <v>864</v>
      </c>
      <c r="DX2" s="216" t="s">
        <v>863</v>
      </c>
      <c r="DY2" s="216" t="s">
        <v>510</v>
      </c>
      <c r="DZ2" s="216" t="s">
        <v>862</v>
      </c>
      <c r="EA2" s="216" t="s">
        <v>861</v>
      </c>
      <c r="EB2" s="216" t="s">
        <v>860</v>
      </c>
      <c r="EC2" s="191" t="s">
        <v>859</v>
      </c>
      <c r="ED2" s="191" t="s">
        <v>858</v>
      </c>
      <c r="EE2" s="191" t="s">
        <v>857</v>
      </c>
      <c r="EF2" s="191" t="s">
        <v>856</v>
      </c>
      <c r="EG2" s="191" t="s">
        <v>855</v>
      </c>
      <c r="EH2" s="191" t="s">
        <v>854</v>
      </c>
      <c r="EI2" s="191" t="s">
        <v>853</v>
      </c>
      <c r="EJ2" s="191" t="s">
        <v>852</v>
      </c>
      <c r="EK2" s="191" t="s">
        <v>851</v>
      </c>
      <c r="EL2" s="191" t="s">
        <v>850</v>
      </c>
      <c r="EM2" s="191" t="s">
        <v>849</v>
      </c>
      <c r="EN2" s="191" t="s">
        <v>95</v>
      </c>
      <c r="EO2" s="191" t="s">
        <v>848</v>
      </c>
      <c r="EP2" s="191" t="s">
        <v>847</v>
      </c>
      <c r="EQ2" s="191" t="s">
        <v>846</v>
      </c>
      <c r="ER2" s="191" t="s">
        <v>845</v>
      </c>
      <c r="ES2" s="191" t="s">
        <v>844</v>
      </c>
      <c r="ET2" s="191" t="s">
        <v>843</v>
      </c>
      <c r="EU2" s="191" t="s">
        <v>842</v>
      </c>
      <c r="EV2" s="191" t="s">
        <v>96</v>
      </c>
      <c r="EW2" s="191" t="s">
        <v>841</v>
      </c>
      <c r="EX2" s="191" t="s">
        <v>840</v>
      </c>
      <c r="EY2" s="191" t="s">
        <v>839</v>
      </c>
      <c r="EZ2" s="191" t="s">
        <v>838</v>
      </c>
      <c r="FA2" s="191" t="s">
        <v>837</v>
      </c>
      <c r="FB2" s="191" t="s">
        <v>836</v>
      </c>
      <c r="FC2" s="191" t="s">
        <v>835</v>
      </c>
      <c r="FD2" s="191" t="s">
        <v>834</v>
      </c>
      <c r="FE2" s="191" t="s">
        <v>833</v>
      </c>
      <c r="FF2" s="191" t="s">
        <v>832</v>
      </c>
      <c r="FG2" s="191" t="s">
        <v>97</v>
      </c>
      <c r="FH2" s="191" t="s">
        <v>831</v>
      </c>
      <c r="FI2" s="191" t="s">
        <v>830</v>
      </c>
      <c r="FJ2" s="191" t="s">
        <v>829</v>
      </c>
      <c r="FK2" s="191" t="s">
        <v>828</v>
      </c>
      <c r="FL2" s="191" t="s">
        <v>790</v>
      </c>
      <c r="FM2" s="191" t="s">
        <v>827</v>
      </c>
      <c r="FN2" s="191" t="s">
        <v>826</v>
      </c>
      <c r="FO2" s="191" t="s">
        <v>825</v>
      </c>
      <c r="FP2" s="191" t="s">
        <v>824</v>
      </c>
      <c r="FQ2" s="191" t="s">
        <v>823</v>
      </c>
      <c r="FR2" s="191" t="s">
        <v>822</v>
      </c>
      <c r="FS2" s="191" t="s">
        <v>777</v>
      </c>
      <c r="FT2" s="191" t="s">
        <v>821</v>
      </c>
      <c r="FU2" s="191" t="s">
        <v>820</v>
      </c>
      <c r="FV2" s="191" t="s">
        <v>819</v>
      </c>
      <c r="FW2" s="191" t="s">
        <v>818</v>
      </c>
      <c r="FX2" s="191" t="s">
        <v>817</v>
      </c>
      <c r="FY2" s="191" t="s">
        <v>816</v>
      </c>
      <c r="FZ2" s="191" t="s">
        <v>581</v>
      </c>
      <c r="GA2" s="191" t="s">
        <v>815</v>
      </c>
      <c r="GB2" s="191" t="s">
        <v>814</v>
      </c>
      <c r="GC2" s="191" t="s">
        <v>813</v>
      </c>
    </row>
    <row r="3" spans="1:229" s="190" customFormat="1" ht="22.5" customHeight="1">
      <c r="A3" s="213" t="s">
        <v>3</v>
      </c>
      <c r="B3" s="211"/>
      <c r="C3" s="210" t="s">
        <v>22</v>
      </c>
      <c r="D3" s="215" t="str">
        <f>B2&amp;" "&amp;B3&amp;" 200TC Cotton"&amp;" "&amp;"Sheet Set"</f>
        <v>Ross  200TC Cotton Sheet Set</v>
      </c>
      <c r="E3" s="378" t="s">
        <v>34</v>
      </c>
      <c r="F3" s="378"/>
      <c r="G3" s="378"/>
      <c r="H3" s="382" t="s">
        <v>75</v>
      </c>
      <c r="I3" s="382"/>
      <c r="J3" s="378" t="s">
        <v>35</v>
      </c>
      <c r="K3" s="378"/>
      <c r="L3" s="383" t="s">
        <v>513</v>
      </c>
      <c r="M3" s="384"/>
      <c r="O3" s="209" t="s">
        <v>763</v>
      </c>
      <c r="V3" s="196"/>
      <c r="Z3" s="192"/>
      <c r="AA3" s="192"/>
      <c r="AB3" s="207"/>
      <c r="AE3" s="194"/>
      <c r="AN3" s="192"/>
      <c r="AO3" s="192"/>
      <c r="AP3" s="192"/>
      <c r="DN3" s="190" t="s">
        <v>812</v>
      </c>
      <c r="DO3" s="190" t="s">
        <v>811</v>
      </c>
      <c r="DP3" s="190" t="s">
        <v>810</v>
      </c>
      <c r="DQ3" s="190" t="s">
        <v>810</v>
      </c>
      <c r="DR3" s="190" t="s">
        <v>811</v>
      </c>
      <c r="DS3" s="190" t="s">
        <v>810</v>
      </c>
      <c r="DT3" s="190" t="s">
        <v>812</v>
      </c>
      <c r="DU3" s="190" t="s">
        <v>811</v>
      </c>
      <c r="DV3" s="190" t="s">
        <v>811</v>
      </c>
      <c r="DW3" s="190" t="s">
        <v>810</v>
      </c>
      <c r="DX3" s="190" t="s">
        <v>811</v>
      </c>
      <c r="DY3" s="190" t="s">
        <v>810</v>
      </c>
      <c r="DZ3" s="190" t="s">
        <v>811</v>
      </c>
      <c r="EA3" s="190" t="s">
        <v>811</v>
      </c>
      <c r="EB3" s="190" t="s">
        <v>810</v>
      </c>
      <c r="EC3" s="191" t="s">
        <v>809</v>
      </c>
      <c r="ED3" s="191" t="s">
        <v>808</v>
      </c>
      <c r="EE3" s="191" t="s">
        <v>807</v>
      </c>
      <c r="EF3" s="191" t="s">
        <v>806</v>
      </c>
      <c r="EG3" s="191" t="s">
        <v>565</v>
      </c>
      <c r="EH3" s="191" t="s">
        <v>566</v>
      </c>
      <c r="EI3" s="191" t="s">
        <v>805</v>
      </c>
      <c r="EJ3" s="191" t="s">
        <v>567</v>
      </c>
      <c r="EK3" s="191" t="s">
        <v>804</v>
      </c>
      <c r="EL3" s="191" t="s">
        <v>803</v>
      </c>
      <c r="EM3" s="191" t="s">
        <v>802</v>
      </c>
      <c r="EN3" s="191" t="s">
        <v>801</v>
      </c>
      <c r="EO3" s="191" t="s">
        <v>800</v>
      </c>
      <c r="EP3" s="191" t="s">
        <v>799</v>
      </c>
      <c r="EQ3" s="191" t="s">
        <v>798</v>
      </c>
      <c r="ER3" s="191" t="s">
        <v>797</v>
      </c>
      <c r="ES3" s="191" t="s">
        <v>412</v>
      </c>
      <c r="ET3" s="191" t="s">
        <v>796</v>
      </c>
      <c r="EU3" s="191" t="s">
        <v>795</v>
      </c>
      <c r="EV3" s="191" t="s">
        <v>794</v>
      </c>
      <c r="EW3" s="191" t="s">
        <v>793</v>
      </c>
      <c r="EX3" s="191" t="s">
        <v>414</v>
      </c>
      <c r="EY3" s="191" t="s">
        <v>792</v>
      </c>
      <c r="EZ3" s="191" t="s">
        <v>791</v>
      </c>
      <c r="FA3" s="191" t="s">
        <v>790</v>
      </c>
      <c r="FB3" s="191" t="s">
        <v>789</v>
      </c>
      <c r="FC3" s="191" t="s">
        <v>788</v>
      </c>
      <c r="FD3" s="191" t="s">
        <v>787</v>
      </c>
      <c r="FE3" s="191" t="s">
        <v>786</v>
      </c>
      <c r="FF3" s="191" t="s">
        <v>785</v>
      </c>
      <c r="FG3" s="191" t="s">
        <v>784</v>
      </c>
      <c r="FH3" s="191" t="s">
        <v>783</v>
      </c>
      <c r="FI3" s="191" t="s">
        <v>782</v>
      </c>
      <c r="FJ3" s="191" t="s">
        <v>781</v>
      </c>
      <c r="FK3" s="191" t="s">
        <v>780</v>
      </c>
      <c r="FL3" s="191" t="s">
        <v>779</v>
      </c>
      <c r="FM3" s="190" t="s">
        <v>778</v>
      </c>
      <c r="FN3" s="191" t="s">
        <v>777</v>
      </c>
      <c r="FO3" s="191" t="s">
        <v>776</v>
      </c>
      <c r="FP3" s="191" t="s">
        <v>775</v>
      </c>
      <c r="FQ3" s="191" t="s">
        <v>568</v>
      </c>
      <c r="FR3" s="191" t="s">
        <v>774</v>
      </c>
      <c r="FS3" s="191" t="s">
        <v>773</v>
      </c>
      <c r="FT3" s="191" t="s">
        <v>772</v>
      </c>
      <c r="FU3" s="191" t="s">
        <v>771</v>
      </c>
      <c r="FV3" s="191" t="s">
        <v>770</v>
      </c>
      <c r="FW3" s="191" t="s">
        <v>769</v>
      </c>
      <c r="FX3" s="191" t="s">
        <v>768</v>
      </c>
      <c r="FY3" s="191" t="s">
        <v>767</v>
      </c>
      <c r="FZ3" s="191" t="s">
        <v>570</v>
      </c>
      <c r="GA3" s="191" t="s">
        <v>766</v>
      </c>
    </row>
    <row r="4" spans="1:229" s="190" customFormat="1" ht="22.5" customHeight="1">
      <c r="A4" s="213" t="s">
        <v>20</v>
      </c>
      <c r="B4" s="211"/>
      <c r="C4" s="210" t="s">
        <v>64</v>
      </c>
      <c r="D4" s="211" t="s">
        <v>763</v>
      </c>
      <c r="E4" s="378" t="s">
        <v>43</v>
      </c>
      <c r="F4" s="378"/>
      <c r="G4" s="378"/>
      <c r="H4" s="382" t="s">
        <v>687</v>
      </c>
      <c r="I4" s="382"/>
      <c r="J4" s="378" t="s">
        <v>44</v>
      </c>
      <c r="K4" s="378"/>
      <c r="L4" s="388" t="s">
        <v>99</v>
      </c>
      <c r="M4" s="389"/>
      <c r="O4" s="209" t="s">
        <v>732</v>
      </c>
      <c r="P4" s="214"/>
      <c r="V4" s="196"/>
      <c r="Z4" s="195"/>
      <c r="AA4" s="195"/>
      <c r="AB4" s="194"/>
      <c r="AC4" s="194"/>
      <c r="AD4" s="194"/>
      <c r="AE4" s="193"/>
      <c r="AN4" s="192"/>
      <c r="AO4" s="192"/>
      <c r="AP4" s="192"/>
      <c r="DN4" s="190" t="s">
        <v>765</v>
      </c>
      <c r="DO4" s="190" t="s">
        <v>764</v>
      </c>
      <c r="DP4" s="190" t="s">
        <v>763</v>
      </c>
      <c r="DQ4" s="190" t="s">
        <v>763</v>
      </c>
      <c r="DR4" s="190" t="s">
        <v>764</v>
      </c>
      <c r="DS4" s="190" t="s">
        <v>763</v>
      </c>
      <c r="DT4" s="190" t="s">
        <v>765</v>
      </c>
      <c r="DU4" s="190" t="s">
        <v>764</v>
      </c>
      <c r="DV4" s="190" t="s">
        <v>764</v>
      </c>
      <c r="DW4" s="190" t="s">
        <v>763</v>
      </c>
      <c r="DX4" s="190" t="s">
        <v>764</v>
      </c>
      <c r="DY4" s="190" t="s">
        <v>763</v>
      </c>
      <c r="DZ4" s="190" t="s">
        <v>764</v>
      </c>
      <c r="EA4" s="190" t="s">
        <v>764</v>
      </c>
      <c r="EB4" s="190" t="s">
        <v>763</v>
      </c>
      <c r="EC4" s="191" t="s">
        <v>36</v>
      </c>
      <c r="ED4" s="191" t="s">
        <v>37</v>
      </c>
      <c r="EF4" s="190" t="s">
        <v>343</v>
      </c>
      <c r="EG4" s="190" t="s">
        <v>159</v>
      </c>
      <c r="EH4" s="190" t="s">
        <v>762</v>
      </c>
      <c r="EI4" s="190" t="s">
        <v>171</v>
      </c>
      <c r="EJ4" s="191" t="s">
        <v>761</v>
      </c>
      <c r="EK4" s="190" t="s">
        <v>760</v>
      </c>
      <c r="EL4" s="190" t="s">
        <v>170</v>
      </c>
      <c r="EM4" s="190" t="s">
        <v>198</v>
      </c>
      <c r="EN4" s="190" t="s">
        <v>759</v>
      </c>
      <c r="EO4" s="190" t="s">
        <v>758</v>
      </c>
      <c r="EP4" s="190" t="s">
        <v>757</v>
      </c>
      <c r="EQ4" s="190" t="s">
        <v>756</v>
      </c>
      <c r="ER4" s="190" t="s">
        <v>755</v>
      </c>
      <c r="ES4" s="190" t="s">
        <v>754</v>
      </c>
      <c r="ET4" s="190" t="s">
        <v>753</v>
      </c>
      <c r="EU4" s="190" t="s">
        <v>752</v>
      </c>
      <c r="EV4" s="190" t="s">
        <v>751</v>
      </c>
      <c r="EW4" s="190" t="s">
        <v>750</v>
      </c>
      <c r="EX4" s="190" t="s">
        <v>749</v>
      </c>
      <c r="EY4" s="190" t="s">
        <v>227</v>
      </c>
      <c r="EZ4" s="190" t="s">
        <v>509</v>
      </c>
      <c r="FA4" s="190" t="s">
        <v>748</v>
      </c>
      <c r="FB4" s="190" t="s">
        <v>747</v>
      </c>
      <c r="FC4" s="190" t="s">
        <v>746</v>
      </c>
      <c r="FD4" s="190" t="s">
        <v>263</v>
      </c>
      <c r="FE4" s="190" t="s">
        <v>114</v>
      </c>
      <c r="FF4" s="190" t="s">
        <v>745</v>
      </c>
      <c r="FG4" s="190" t="s">
        <v>271</v>
      </c>
      <c r="FH4" s="190" t="s">
        <v>744</v>
      </c>
      <c r="FI4" s="190" t="s">
        <v>743</v>
      </c>
      <c r="FJ4" s="190" t="s">
        <v>742</v>
      </c>
      <c r="FK4" s="190" t="s">
        <v>741</v>
      </c>
      <c r="FL4" s="190" t="s">
        <v>740</v>
      </c>
      <c r="FM4" s="190" t="s">
        <v>739</v>
      </c>
      <c r="FN4" s="190" t="s">
        <v>738</v>
      </c>
      <c r="FO4" s="190" t="s">
        <v>296</v>
      </c>
      <c r="FP4" s="190" t="s">
        <v>737</v>
      </c>
      <c r="FQ4" s="190" t="s">
        <v>736</v>
      </c>
      <c r="FR4" s="190" t="s">
        <v>735</v>
      </c>
      <c r="FS4" s="190" t="s">
        <v>311</v>
      </c>
      <c r="FT4" s="190" t="s">
        <v>340</v>
      </c>
    </row>
    <row r="5" spans="1:229" s="190" customFormat="1" ht="22.5" customHeight="1">
      <c r="A5" s="213" t="s">
        <v>62</v>
      </c>
      <c r="B5" s="211"/>
      <c r="C5" s="210" t="s">
        <v>63</v>
      </c>
      <c r="D5" s="212">
        <f>AI39</f>
        <v>334944</v>
      </c>
      <c r="E5" s="378" t="s">
        <v>46</v>
      </c>
      <c r="F5" s="378"/>
      <c r="G5" s="378"/>
      <c r="H5" s="388" t="s">
        <v>97</v>
      </c>
      <c r="I5" s="388"/>
      <c r="J5" s="378" t="s">
        <v>47</v>
      </c>
      <c r="K5" s="378"/>
      <c r="L5" s="383" t="s">
        <v>1</v>
      </c>
      <c r="M5" s="384"/>
      <c r="O5" s="209" t="s">
        <v>728</v>
      </c>
      <c r="P5" s="208"/>
      <c r="V5" s="196"/>
      <c r="Z5" s="192"/>
      <c r="AA5" s="192"/>
      <c r="AB5" s="207"/>
      <c r="AE5" s="206"/>
      <c r="AN5" s="192"/>
      <c r="AO5" s="192"/>
      <c r="AP5" s="192"/>
      <c r="DN5" s="190" t="s">
        <v>734</v>
      </c>
      <c r="DO5" s="190" t="s">
        <v>733</v>
      </c>
      <c r="DP5" s="190" t="s">
        <v>732</v>
      </c>
      <c r="DQ5" s="190" t="s">
        <v>732</v>
      </c>
      <c r="DR5" s="190" t="s">
        <v>733</v>
      </c>
      <c r="DS5" s="190" t="s">
        <v>732</v>
      </c>
      <c r="DT5" s="190" t="s">
        <v>734</v>
      </c>
      <c r="DU5" s="190" t="s">
        <v>733</v>
      </c>
      <c r="DV5" s="190" t="s">
        <v>733</v>
      </c>
      <c r="DW5" s="190" t="s">
        <v>732</v>
      </c>
      <c r="DX5" s="190" t="s">
        <v>733</v>
      </c>
      <c r="DY5" s="190" t="s">
        <v>732</v>
      </c>
      <c r="DZ5" s="190" t="s">
        <v>733</v>
      </c>
      <c r="EA5" s="190" t="s">
        <v>733</v>
      </c>
      <c r="EB5" s="190" t="s">
        <v>732</v>
      </c>
      <c r="EC5" s="204" t="s">
        <v>48</v>
      </c>
      <c r="ED5" s="204" t="s">
        <v>49</v>
      </c>
      <c r="EE5" s="205" t="s">
        <v>2</v>
      </c>
      <c r="EF5" s="204" t="s">
        <v>731</v>
      </c>
      <c r="EG5" s="203"/>
      <c r="EH5" s="191" t="s">
        <v>0</v>
      </c>
      <c r="EI5" s="191" t="s">
        <v>1</v>
      </c>
      <c r="EJ5" s="190" t="s">
        <v>99</v>
      </c>
      <c r="EK5" s="190" t="s">
        <v>100</v>
      </c>
      <c r="EL5" s="190" t="s">
        <v>76</v>
      </c>
      <c r="EM5" s="190" t="s">
        <v>77</v>
      </c>
    </row>
    <row r="6" spans="1:229" s="190" customFormat="1" ht="22.5" customHeight="1" thickBot="1">
      <c r="A6" s="202" t="s">
        <v>66</v>
      </c>
      <c r="B6" s="200" t="s">
        <v>1</v>
      </c>
      <c r="C6" s="199" t="s">
        <v>65</v>
      </c>
      <c r="D6" s="201">
        <v>46149</v>
      </c>
      <c r="E6" s="385" t="s">
        <v>52</v>
      </c>
      <c r="F6" s="385"/>
      <c r="G6" s="385"/>
      <c r="H6" s="390" t="s">
        <v>414</v>
      </c>
      <c r="I6" s="390"/>
      <c r="J6" s="391" t="s">
        <v>53</v>
      </c>
      <c r="K6" s="391"/>
      <c r="L6" s="386"/>
      <c r="M6" s="387"/>
      <c r="O6" s="198"/>
      <c r="P6" s="197"/>
      <c r="V6" s="196"/>
      <c r="Z6" s="195"/>
      <c r="AA6" s="195"/>
      <c r="AB6" s="194"/>
      <c r="AC6" s="194"/>
      <c r="AD6" s="194"/>
      <c r="AE6" s="193"/>
      <c r="AN6" s="192"/>
      <c r="AO6" s="192"/>
      <c r="AP6" s="192"/>
      <c r="DN6" s="190" t="s">
        <v>730</v>
      </c>
      <c r="DO6" s="190" t="s">
        <v>729</v>
      </c>
      <c r="DP6" s="190" t="s">
        <v>728</v>
      </c>
      <c r="DQ6" s="190" t="s">
        <v>728</v>
      </c>
      <c r="DR6" s="190" t="s">
        <v>729</v>
      </c>
      <c r="DS6" s="190" t="s">
        <v>728</v>
      </c>
      <c r="DT6" s="190" t="s">
        <v>730</v>
      </c>
      <c r="DU6" s="190" t="s">
        <v>729</v>
      </c>
      <c r="DV6" s="190" t="s">
        <v>729</v>
      </c>
      <c r="DW6" s="190" t="s">
        <v>728</v>
      </c>
      <c r="DX6" s="190" t="s">
        <v>729</v>
      </c>
      <c r="DY6" s="190" t="s">
        <v>728</v>
      </c>
      <c r="DZ6" s="190" t="s">
        <v>729</v>
      </c>
      <c r="EA6" s="190" t="s">
        <v>729</v>
      </c>
      <c r="EB6" s="190" t="s">
        <v>728</v>
      </c>
      <c r="EC6" s="191" t="s">
        <v>54</v>
      </c>
      <c r="ED6" s="191" t="s">
        <v>55</v>
      </c>
      <c r="EE6" s="191" t="s">
        <v>56</v>
      </c>
      <c r="EF6" s="191" t="s">
        <v>408</v>
      </c>
      <c r="EG6" s="191" t="s">
        <v>409</v>
      </c>
      <c r="EH6" s="190" t="s">
        <v>59</v>
      </c>
      <c r="EI6" s="191" t="s">
        <v>410</v>
      </c>
      <c r="EJ6" s="191" t="s">
        <v>411</v>
      </c>
    </row>
    <row r="8" spans="1:229" s="187" customFormat="1" ht="23.45" customHeight="1">
      <c r="A8" s="372" t="s">
        <v>727</v>
      </c>
      <c r="B8" s="372" t="s">
        <v>620</v>
      </c>
      <c r="C8" s="372" t="s">
        <v>726</v>
      </c>
      <c r="D8" s="372" t="s">
        <v>725</v>
      </c>
      <c r="E8" s="372" t="s">
        <v>3</v>
      </c>
      <c r="F8" s="372" t="s">
        <v>724</v>
      </c>
      <c r="G8" s="372" t="s">
        <v>723</v>
      </c>
      <c r="H8" s="374" t="s">
        <v>722</v>
      </c>
      <c r="I8" s="374" t="s">
        <v>721</v>
      </c>
      <c r="J8" s="366" t="s">
        <v>720</v>
      </c>
      <c r="K8" s="371" t="s">
        <v>719</v>
      </c>
      <c r="L8" s="371"/>
      <c r="M8" s="371"/>
      <c r="N8" s="371"/>
      <c r="O8" s="371"/>
      <c r="P8" s="371"/>
      <c r="Q8" s="371"/>
      <c r="R8" s="371"/>
      <c r="S8" s="371"/>
      <c r="T8" s="371" t="s">
        <v>612</v>
      </c>
      <c r="U8" s="371"/>
      <c r="V8" s="371"/>
      <c r="W8" s="366" t="s">
        <v>642</v>
      </c>
      <c r="X8" s="367" t="s">
        <v>718</v>
      </c>
      <c r="Y8" s="368"/>
      <c r="Z8" s="368"/>
      <c r="AA8" s="368"/>
      <c r="AB8" s="368"/>
      <c r="AC8" s="369"/>
      <c r="AD8" s="366" t="s">
        <v>651</v>
      </c>
      <c r="AE8" s="366" t="s">
        <v>717</v>
      </c>
      <c r="AF8" s="366" t="s">
        <v>716</v>
      </c>
      <c r="AG8" s="373" t="s">
        <v>715</v>
      </c>
      <c r="AH8" s="366" t="s">
        <v>714</v>
      </c>
      <c r="AI8" s="366" t="s">
        <v>936</v>
      </c>
      <c r="AJ8" s="366" t="s">
        <v>937</v>
      </c>
    </row>
    <row r="9" spans="1:229" s="187" customFormat="1" ht="31.5" customHeight="1">
      <c r="A9" s="372"/>
      <c r="B9" s="372"/>
      <c r="C9" s="372"/>
      <c r="D9" s="372"/>
      <c r="E9" s="372"/>
      <c r="F9" s="372"/>
      <c r="G9" s="372"/>
      <c r="H9" s="375"/>
      <c r="I9" s="375"/>
      <c r="J9" s="366"/>
      <c r="K9" s="370" t="s">
        <v>712</v>
      </c>
      <c r="L9" s="370"/>
      <c r="M9" s="370"/>
      <c r="N9" s="372" t="s">
        <v>711</v>
      </c>
      <c r="O9" s="372" t="s">
        <v>710</v>
      </c>
      <c r="P9" s="366" t="s">
        <v>709</v>
      </c>
      <c r="Q9" s="189" t="s">
        <v>708</v>
      </c>
      <c r="R9" s="184" t="s">
        <v>707</v>
      </c>
      <c r="S9" s="366" t="s">
        <v>706</v>
      </c>
      <c r="T9" s="372" t="s">
        <v>705</v>
      </c>
      <c r="U9" s="372" t="s">
        <v>640</v>
      </c>
      <c r="V9" s="366" t="s">
        <v>704</v>
      </c>
      <c r="W9" s="366"/>
      <c r="X9" s="184" t="s">
        <v>703</v>
      </c>
      <c r="Y9" s="184" t="s">
        <v>702</v>
      </c>
      <c r="Z9" s="188" t="s">
        <v>701</v>
      </c>
      <c r="AA9" s="188" t="s">
        <v>700</v>
      </c>
      <c r="AB9" s="184" t="s">
        <v>699</v>
      </c>
      <c r="AC9" s="184" t="s">
        <v>698</v>
      </c>
      <c r="AD9" s="366"/>
      <c r="AE9" s="366"/>
      <c r="AF9" s="366"/>
      <c r="AG9" s="373"/>
      <c r="AH9" s="366"/>
      <c r="AI9" s="366"/>
      <c r="AJ9" s="366"/>
    </row>
    <row r="10" spans="1:229" s="179" customFormat="1" ht="23.45" customHeight="1">
      <c r="A10" s="372"/>
      <c r="B10" s="372"/>
      <c r="C10" s="372"/>
      <c r="D10" s="372"/>
      <c r="E10" s="372"/>
      <c r="F10" s="372"/>
      <c r="G10" s="372"/>
      <c r="H10" s="376"/>
      <c r="I10" s="376"/>
      <c r="J10" s="366"/>
      <c r="K10" s="186" t="s">
        <v>697</v>
      </c>
      <c r="L10" s="186" t="s">
        <v>696</v>
      </c>
      <c r="M10" s="186" t="s">
        <v>695</v>
      </c>
      <c r="N10" s="372"/>
      <c r="O10" s="372"/>
      <c r="P10" s="366"/>
      <c r="Q10" s="180">
        <v>65</v>
      </c>
      <c r="R10" s="185">
        <v>3500</v>
      </c>
      <c r="S10" s="366"/>
      <c r="T10" s="372"/>
      <c r="U10" s="372"/>
      <c r="V10" s="366"/>
      <c r="W10" s="366"/>
      <c r="X10" s="183">
        <v>0.03</v>
      </c>
      <c r="Y10" s="183"/>
      <c r="Z10" s="183"/>
      <c r="AA10" s="183">
        <v>0.05</v>
      </c>
      <c r="AB10" s="182"/>
      <c r="AC10" s="181">
        <v>0.08</v>
      </c>
      <c r="AD10" s="366"/>
      <c r="AE10" s="366"/>
      <c r="AF10" s="366"/>
      <c r="AG10" s="373"/>
      <c r="AH10" s="366"/>
      <c r="AI10" s="366"/>
      <c r="AJ10" s="366"/>
    </row>
    <row r="11" spans="1:229" s="165" customFormat="1" ht="26.1" customHeight="1">
      <c r="A11" s="357" t="s">
        <v>1008</v>
      </c>
      <c r="B11" s="358"/>
      <c r="C11" s="358"/>
      <c r="D11" s="359"/>
      <c r="E11" s="288"/>
      <c r="F11" s="288"/>
      <c r="G11" s="288"/>
      <c r="H11" s="288"/>
      <c r="I11" s="288"/>
      <c r="J11" s="289"/>
      <c r="K11" s="290"/>
      <c r="L11" s="290"/>
      <c r="M11" s="290"/>
      <c r="N11" s="291"/>
      <c r="O11" s="288"/>
      <c r="P11" s="301"/>
      <c r="Q11" s="292"/>
      <c r="R11" s="293"/>
      <c r="S11" s="294"/>
      <c r="T11" s="295"/>
      <c r="U11" s="296"/>
      <c r="V11" s="297"/>
      <c r="W11" s="297"/>
      <c r="X11" s="298"/>
      <c r="Y11" s="298"/>
      <c r="Z11" s="297"/>
      <c r="AA11" s="297"/>
      <c r="AB11" s="297"/>
      <c r="AC11" s="298"/>
      <c r="AD11" s="299"/>
      <c r="AE11" s="300"/>
      <c r="AF11" s="300"/>
      <c r="AG11" s="300"/>
      <c r="AH11" s="300"/>
      <c r="AI11" s="300"/>
      <c r="AJ11" s="300"/>
    </row>
    <row r="12" spans="1:229" s="165" customFormat="1" ht="26.1" customHeight="1">
      <c r="A12" s="360" t="s">
        <v>692</v>
      </c>
      <c r="B12" s="361"/>
      <c r="C12" s="362"/>
      <c r="D12" s="175"/>
      <c r="E12" s="175"/>
      <c r="F12" s="175"/>
      <c r="G12" s="175"/>
      <c r="H12" s="175"/>
      <c r="I12" s="175"/>
      <c r="J12" s="177"/>
      <c r="K12" s="178"/>
      <c r="L12" s="178"/>
      <c r="M12" s="178"/>
      <c r="N12" s="176"/>
      <c r="O12" s="175"/>
      <c r="P12" s="174"/>
      <c r="Q12" s="173"/>
      <c r="R12" s="172"/>
      <c r="S12" s="171"/>
      <c r="T12" s="170"/>
      <c r="U12" s="169"/>
      <c r="V12" s="167"/>
      <c r="W12" s="167"/>
      <c r="X12" s="168"/>
      <c r="Y12" s="168"/>
      <c r="Z12" s="167"/>
      <c r="AA12" s="167"/>
      <c r="AB12" s="167"/>
      <c r="AC12" s="168"/>
      <c r="AD12" s="166"/>
      <c r="AE12" s="140"/>
      <c r="AF12" s="140"/>
      <c r="AG12" s="140"/>
      <c r="AH12" s="140"/>
      <c r="AI12" s="140"/>
      <c r="AJ12" s="140"/>
    </row>
    <row r="13" spans="1:229" s="142" customFormat="1" ht="38.25" customHeight="1">
      <c r="A13" s="363" t="str">
        <f>A12</f>
        <v xml:space="preserve">3 piece set -- 200TC 100% Cotton Printed Sheet Set </v>
      </c>
      <c r="B13" s="363" t="s">
        <v>690</v>
      </c>
      <c r="C13" s="363" t="s">
        <v>689</v>
      </c>
      <c r="D13" s="163" t="s">
        <v>691</v>
      </c>
      <c r="E13" s="163" t="s">
        <v>694</v>
      </c>
      <c r="F13" s="307" t="s">
        <v>946</v>
      </c>
      <c r="G13" s="164" t="e" vm="1">
        <v>#VALUE!</v>
      </c>
      <c r="H13" s="342" t="s">
        <v>958</v>
      </c>
      <c r="I13" s="343" t="s">
        <v>959</v>
      </c>
      <c r="J13" s="161">
        <f>'Ross T200 SS'!G6</f>
        <v>8.6999999999999993</v>
      </c>
      <c r="K13" s="159">
        <v>35</v>
      </c>
      <c r="L13" s="160">
        <v>27.3</v>
      </c>
      <c r="M13" s="159">
        <v>20</v>
      </c>
      <c r="N13" s="158">
        <v>4</v>
      </c>
      <c r="O13" s="157">
        <v>5.0999999999999996</v>
      </c>
      <c r="P13" s="253">
        <f t="shared" ref="P13:P19" si="0">K13*L13*M13/1000000/N13</f>
        <v>4.7780000000000001E-3</v>
      </c>
      <c r="Q13" s="156">
        <f t="shared" ref="Q13:Q19" si="1">$Q$10/P13</f>
        <v>13604</v>
      </c>
      <c r="R13" s="155">
        <v>5000</v>
      </c>
      <c r="S13" s="154">
        <f t="shared" ref="S13:S19" si="2">R13/Q13</f>
        <v>0.37</v>
      </c>
      <c r="T13" s="153" t="s">
        <v>904</v>
      </c>
      <c r="U13" s="152">
        <v>0.16700000000000001</v>
      </c>
      <c r="V13" s="151">
        <f t="shared" ref="V13:V19" si="3">J13*U13</f>
        <v>1.45</v>
      </c>
      <c r="W13" s="151">
        <f t="shared" ref="W13:W19" si="4">V13+S13+J13</f>
        <v>10.52</v>
      </c>
      <c r="X13" s="148"/>
      <c r="Y13" s="148"/>
      <c r="Z13" s="150"/>
      <c r="AA13" s="150"/>
      <c r="AB13" s="149"/>
      <c r="AC13" s="148"/>
      <c r="AD13" s="147">
        <f t="shared" ref="AD13:AD19" si="5">SUM(X13:AC13)</f>
        <v>0</v>
      </c>
      <c r="AE13" s="143">
        <f t="shared" ref="AE13:AE19" si="6">W13</f>
        <v>10.52</v>
      </c>
      <c r="AF13" s="146">
        <f t="shared" ref="AF13:AF19" si="7">(AG13-AE13)/AG13</f>
        <v>0.14499999999999999</v>
      </c>
      <c r="AG13" s="145">
        <v>12.3</v>
      </c>
      <c r="AH13" s="144">
        <v>1656</v>
      </c>
      <c r="AI13" s="143">
        <f t="shared" ref="AI13:AI19" si="8">AH13*AG13</f>
        <v>20368.8</v>
      </c>
      <c r="AJ13" s="143">
        <f t="shared" ref="AJ13:AJ19" si="9">AH13*AE13</f>
        <v>17421.12</v>
      </c>
      <c r="AK13"/>
    </row>
    <row r="14" spans="1:229" s="142" customFormat="1" ht="38.25" customHeight="1">
      <c r="A14" s="364"/>
      <c r="B14" s="364"/>
      <c r="C14" s="364"/>
      <c r="D14" s="163" t="s">
        <v>691</v>
      </c>
      <c r="E14" s="163" t="s">
        <v>693</v>
      </c>
      <c r="F14" s="307" t="s">
        <v>948</v>
      </c>
      <c r="G14" s="164" t="e" vm="2">
        <v>#VALUE!</v>
      </c>
      <c r="H14" s="342" t="s">
        <v>960</v>
      </c>
      <c r="I14" s="343" t="s">
        <v>961</v>
      </c>
      <c r="J14" s="161">
        <f>J13</f>
        <v>8.6999999999999993</v>
      </c>
      <c r="K14" s="159">
        <v>35</v>
      </c>
      <c r="L14" s="160">
        <v>27.3</v>
      </c>
      <c r="M14" s="159">
        <v>20</v>
      </c>
      <c r="N14" s="158">
        <v>4</v>
      </c>
      <c r="O14" s="157">
        <v>5.0999999999999996</v>
      </c>
      <c r="P14" s="253">
        <f t="shared" si="0"/>
        <v>4.7780000000000001E-3</v>
      </c>
      <c r="Q14" s="156">
        <f t="shared" si="1"/>
        <v>13604</v>
      </c>
      <c r="R14" s="155">
        <v>5000</v>
      </c>
      <c r="S14" s="154">
        <f t="shared" si="2"/>
        <v>0.37</v>
      </c>
      <c r="T14" s="153" t="s">
        <v>904</v>
      </c>
      <c r="U14" s="152">
        <v>0.16700000000000001</v>
      </c>
      <c r="V14" s="151">
        <f t="shared" si="3"/>
        <v>1.45</v>
      </c>
      <c r="W14" s="151">
        <f t="shared" si="4"/>
        <v>10.52</v>
      </c>
      <c r="X14" s="148"/>
      <c r="Y14" s="148"/>
      <c r="Z14" s="150"/>
      <c r="AA14" s="150"/>
      <c r="AB14" s="149"/>
      <c r="AC14" s="148"/>
      <c r="AD14" s="147">
        <f t="shared" si="5"/>
        <v>0</v>
      </c>
      <c r="AE14" s="143">
        <f t="shared" si="6"/>
        <v>10.52</v>
      </c>
      <c r="AF14" s="146">
        <f t="shared" si="7"/>
        <v>0.14499999999999999</v>
      </c>
      <c r="AG14" s="145">
        <v>12.3</v>
      </c>
      <c r="AH14" s="144">
        <v>1760</v>
      </c>
      <c r="AI14" s="143">
        <f t="shared" si="8"/>
        <v>21648</v>
      </c>
      <c r="AJ14" s="143">
        <f t="shared" si="9"/>
        <v>18515.2</v>
      </c>
    </row>
    <row r="15" spans="1:229" s="142" customFormat="1" ht="38.25" customHeight="1">
      <c r="A15" s="364"/>
      <c r="B15" s="364"/>
      <c r="C15" s="364"/>
      <c r="D15" s="163" t="s">
        <v>691</v>
      </c>
      <c r="E15" s="163" t="s">
        <v>693</v>
      </c>
      <c r="F15" s="307" t="s">
        <v>950</v>
      </c>
      <c r="G15" s="162" t="e" vm="3">
        <v>#VALUE!</v>
      </c>
      <c r="H15" s="342" t="s">
        <v>962</v>
      </c>
      <c r="I15" s="343" t="s">
        <v>963</v>
      </c>
      <c r="J15" s="161">
        <f>J13</f>
        <v>8.6999999999999993</v>
      </c>
      <c r="K15" s="159">
        <v>35</v>
      </c>
      <c r="L15" s="160">
        <v>27.3</v>
      </c>
      <c r="M15" s="159">
        <v>20</v>
      </c>
      <c r="N15" s="158">
        <v>4</v>
      </c>
      <c r="O15" s="157">
        <v>5.0999999999999996</v>
      </c>
      <c r="P15" s="253">
        <f t="shared" si="0"/>
        <v>4.7780000000000001E-3</v>
      </c>
      <c r="Q15" s="156">
        <f t="shared" si="1"/>
        <v>13604</v>
      </c>
      <c r="R15" s="155">
        <v>5000</v>
      </c>
      <c r="S15" s="154">
        <f t="shared" si="2"/>
        <v>0.37</v>
      </c>
      <c r="T15" s="153" t="s">
        <v>904</v>
      </c>
      <c r="U15" s="152">
        <v>0.16700000000000001</v>
      </c>
      <c r="V15" s="151">
        <f t="shared" si="3"/>
        <v>1.45</v>
      </c>
      <c r="W15" s="151">
        <f t="shared" si="4"/>
        <v>10.52</v>
      </c>
      <c r="X15" s="148"/>
      <c r="Y15" s="148"/>
      <c r="Z15" s="150"/>
      <c r="AA15" s="150"/>
      <c r="AB15" s="149"/>
      <c r="AC15" s="148"/>
      <c r="AD15" s="147">
        <f t="shared" si="5"/>
        <v>0</v>
      </c>
      <c r="AE15" s="143">
        <f t="shared" si="6"/>
        <v>10.52</v>
      </c>
      <c r="AF15" s="146">
        <f t="shared" si="7"/>
        <v>0.14499999999999999</v>
      </c>
      <c r="AG15" s="145">
        <v>12.3</v>
      </c>
      <c r="AH15" s="144">
        <v>1760</v>
      </c>
      <c r="AI15" s="143">
        <f t="shared" si="8"/>
        <v>21648</v>
      </c>
      <c r="AJ15" s="143">
        <f t="shared" si="9"/>
        <v>18515.2</v>
      </c>
    </row>
    <row r="16" spans="1:229" s="142" customFormat="1" ht="38.25" customHeight="1">
      <c r="A16" s="364"/>
      <c r="B16" s="364"/>
      <c r="C16" s="364"/>
      <c r="D16" s="163" t="s">
        <v>691</v>
      </c>
      <c r="E16" s="163" t="s">
        <v>693</v>
      </c>
      <c r="F16" s="307" t="s">
        <v>952</v>
      </c>
      <c r="G16" s="162" t="e" vm="4">
        <v>#VALUE!</v>
      </c>
      <c r="H16" s="342" t="s">
        <v>964</v>
      </c>
      <c r="I16" s="343" t="s">
        <v>965</v>
      </c>
      <c r="J16" s="161">
        <f>J14</f>
        <v>8.6999999999999993</v>
      </c>
      <c r="K16" s="159">
        <v>35</v>
      </c>
      <c r="L16" s="160">
        <v>27.3</v>
      </c>
      <c r="M16" s="159">
        <v>20</v>
      </c>
      <c r="N16" s="158">
        <v>4</v>
      </c>
      <c r="O16" s="157">
        <v>5.0999999999999996</v>
      </c>
      <c r="P16" s="253">
        <f t="shared" si="0"/>
        <v>4.7780000000000001E-3</v>
      </c>
      <c r="Q16" s="156">
        <f t="shared" si="1"/>
        <v>13604</v>
      </c>
      <c r="R16" s="155">
        <v>5000</v>
      </c>
      <c r="S16" s="154">
        <f t="shared" si="2"/>
        <v>0.37</v>
      </c>
      <c r="T16" s="153" t="s">
        <v>904</v>
      </c>
      <c r="U16" s="152">
        <v>0.16700000000000001</v>
      </c>
      <c r="V16" s="151">
        <f t="shared" si="3"/>
        <v>1.45</v>
      </c>
      <c r="W16" s="151">
        <f t="shared" si="4"/>
        <v>10.52</v>
      </c>
      <c r="X16" s="148"/>
      <c r="Y16" s="148"/>
      <c r="Z16" s="150"/>
      <c r="AA16" s="150"/>
      <c r="AB16" s="149"/>
      <c r="AC16" s="148"/>
      <c r="AD16" s="147">
        <f t="shared" si="5"/>
        <v>0</v>
      </c>
      <c r="AE16" s="143">
        <f t="shared" si="6"/>
        <v>10.52</v>
      </c>
      <c r="AF16" s="146">
        <f t="shared" si="7"/>
        <v>0.14499999999999999</v>
      </c>
      <c r="AG16" s="145">
        <v>12.3</v>
      </c>
      <c r="AH16" s="144">
        <v>1760</v>
      </c>
      <c r="AI16" s="143">
        <f t="shared" si="8"/>
        <v>21648</v>
      </c>
      <c r="AJ16" s="143">
        <f t="shared" si="9"/>
        <v>18515.2</v>
      </c>
    </row>
    <row r="17" spans="1:38" s="142" customFormat="1" ht="38.25" customHeight="1">
      <c r="A17" s="364"/>
      <c r="B17" s="364"/>
      <c r="C17" s="364"/>
      <c r="D17" s="163" t="s">
        <v>691</v>
      </c>
      <c r="E17" s="163" t="s">
        <v>694</v>
      </c>
      <c r="F17" s="307" t="s">
        <v>954</v>
      </c>
      <c r="G17" s="162" t="e" vm="5">
        <v>#VALUE!</v>
      </c>
      <c r="H17" s="342" t="s">
        <v>966</v>
      </c>
      <c r="I17" s="343" t="s">
        <v>967</v>
      </c>
      <c r="J17" s="161">
        <f>J15</f>
        <v>8.6999999999999993</v>
      </c>
      <c r="K17" s="159">
        <v>35</v>
      </c>
      <c r="L17" s="160">
        <v>27.3</v>
      </c>
      <c r="M17" s="159">
        <v>20</v>
      </c>
      <c r="N17" s="158">
        <v>4</v>
      </c>
      <c r="O17" s="157">
        <v>5.0999999999999996</v>
      </c>
      <c r="P17" s="253">
        <f t="shared" si="0"/>
        <v>4.7780000000000001E-3</v>
      </c>
      <c r="Q17" s="156">
        <f t="shared" si="1"/>
        <v>13604</v>
      </c>
      <c r="R17" s="155">
        <v>5000</v>
      </c>
      <c r="S17" s="154">
        <f t="shared" si="2"/>
        <v>0.37</v>
      </c>
      <c r="T17" s="153" t="s">
        <v>904</v>
      </c>
      <c r="U17" s="152">
        <v>0.16700000000000001</v>
      </c>
      <c r="V17" s="151">
        <f t="shared" si="3"/>
        <v>1.45</v>
      </c>
      <c r="W17" s="151">
        <f t="shared" si="4"/>
        <v>10.52</v>
      </c>
      <c r="X17" s="148"/>
      <c r="Y17" s="148"/>
      <c r="Z17" s="150"/>
      <c r="AA17" s="150"/>
      <c r="AB17" s="149"/>
      <c r="AC17" s="148"/>
      <c r="AD17" s="147">
        <f t="shared" si="5"/>
        <v>0</v>
      </c>
      <c r="AE17" s="143">
        <f t="shared" si="6"/>
        <v>10.52</v>
      </c>
      <c r="AF17" s="146">
        <f t="shared" si="7"/>
        <v>0.14499999999999999</v>
      </c>
      <c r="AG17" s="145">
        <v>12.3</v>
      </c>
      <c r="AH17" s="144">
        <v>1760</v>
      </c>
      <c r="AI17" s="143">
        <f t="shared" si="8"/>
        <v>21648</v>
      </c>
      <c r="AJ17" s="143">
        <f t="shared" si="9"/>
        <v>18515.2</v>
      </c>
    </row>
    <row r="18" spans="1:38" s="142" customFormat="1" ht="38.25" customHeight="1">
      <c r="A18" s="364"/>
      <c r="B18" s="364"/>
      <c r="C18" s="364"/>
      <c r="D18" s="163" t="s">
        <v>955</v>
      </c>
      <c r="E18" s="163" t="s">
        <v>693</v>
      </c>
      <c r="F18" s="307" t="s">
        <v>952</v>
      </c>
      <c r="G18" s="162" t="e" vm="4">
        <v>#VALUE!</v>
      </c>
      <c r="H18" s="342" t="s">
        <v>968</v>
      </c>
      <c r="I18" s="343" t="s">
        <v>969</v>
      </c>
      <c r="J18" s="161">
        <f>'Ross T200 SS'!G8</f>
        <v>11.44</v>
      </c>
      <c r="K18" s="159">
        <v>35</v>
      </c>
      <c r="L18" s="160">
        <v>27.3</v>
      </c>
      <c r="M18" s="159">
        <v>25</v>
      </c>
      <c r="N18" s="158">
        <v>4</v>
      </c>
      <c r="O18" s="157">
        <v>5.0999999999999996</v>
      </c>
      <c r="P18" s="253">
        <f t="shared" si="0"/>
        <v>5.9719999999999999E-3</v>
      </c>
      <c r="Q18" s="156">
        <f t="shared" si="1"/>
        <v>10884</v>
      </c>
      <c r="R18" s="155">
        <v>5000</v>
      </c>
      <c r="S18" s="154">
        <f t="shared" si="2"/>
        <v>0.46</v>
      </c>
      <c r="T18" s="153" t="s">
        <v>904</v>
      </c>
      <c r="U18" s="152">
        <v>0.16700000000000001</v>
      </c>
      <c r="V18" s="151">
        <f t="shared" si="3"/>
        <v>1.91</v>
      </c>
      <c r="W18" s="151">
        <f t="shared" si="4"/>
        <v>13.81</v>
      </c>
      <c r="X18" s="148"/>
      <c r="Y18" s="148"/>
      <c r="Z18" s="150"/>
      <c r="AA18" s="150"/>
      <c r="AB18" s="149"/>
      <c r="AC18" s="148"/>
      <c r="AD18" s="147">
        <f t="shared" si="5"/>
        <v>0</v>
      </c>
      <c r="AE18" s="143">
        <f t="shared" si="6"/>
        <v>13.81</v>
      </c>
      <c r="AF18" s="146">
        <f t="shared" si="7"/>
        <v>0.13700000000000001</v>
      </c>
      <c r="AG18" s="145">
        <v>16</v>
      </c>
      <c r="AH18" s="144">
        <v>1760</v>
      </c>
      <c r="AI18" s="143">
        <f t="shared" si="8"/>
        <v>28160</v>
      </c>
      <c r="AJ18" s="143">
        <f t="shared" si="9"/>
        <v>24305.599999999999</v>
      </c>
    </row>
    <row r="19" spans="1:38" s="142" customFormat="1" ht="38.25" customHeight="1">
      <c r="A19" s="364"/>
      <c r="B19" s="364"/>
      <c r="C19" s="364"/>
      <c r="D19" s="163" t="s">
        <v>955</v>
      </c>
      <c r="E19" s="163" t="s">
        <v>694</v>
      </c>
      <c r="F19" s="307" t="s">
        <v>954</v>
      </c>
      <c r="G19" s="162" t="e" vm="5">
        <v>#VALUE!</v>
      </c>
      <c r="H19" s="342" t="s">
        <v>970</v>
      </c>
      <c r="I19" s="343" t="s">
        <v>971</v>
      </c>
      <c r="J19" s="161">
        <f>J18</f>
        <v>11.44</v>
      </c>
      <c r="K19" s="159">
        <v>35</v>
      </c>
      <c r="L19" s="160">
        <v>27.3</v>
      </c>
      <c r="M19" s="159">
        <v>25</v>
      </c>
      <c r="N19" s="158">
        <v>4</v>
      </c>
      <c r="O19" s="157">
        <v>5.0999999999999996</v>
      </c>
      <c r="P19" s="253">
        <f t="shared" si="0"/>
        <v>5.9719999999999999E-3</v>
      </c>
      <c r="Q19" s="156">
        <f t="shared" si="1"/>
        <v>10884</v>
      </c>
      <c r="R19" s="155">
        <v>5000</v>
      </c>
      <c r="S19" s="154">
        <f t="shared" si="2"/>
        <v>0.46</v>
      </c>
      <c r="T19" s="153" t="s">
        <v>904</v>
      </c>
      <c r="U19" s="152">
        <v>0.16700000000000001</v>
      </c>
      <c r="V19" s="151">
        <f t="shared" si="3"/>
        <v>1.91</v>
      </c>
      <c r="W19" s="151">
        <f t="shared" si="4"/>
        <v>13.81</v>
      </c>
      <c r="X19" s="148"/>
      <c r="Y19" s="148"/>
      <c r="Z19" s="150"/>
      <c r="AA19" s="150"/>
      <c r="AB19" s="149"/>
      <c r="AC19" s="148"/>
      <c r="AD19" s="147">
        <f t="shared" si="5"/>
        <v>0</v>
      </c>
      <c r="AE19" s="143">
        <f t="shared" si="6"/>
        <v>13.81</v>
      </c>
      <c r="AF19" s="146">
        <f t="shared" si="7"/>
        <v>0.13700000000000001</v>
      </c>
      <c r="AG19" s="145">
        <v>16</v>
      </c>
      <c r="AH19" s="144">
        <v>1760</v>
      </c>
      <c r="AI19" s="143">
        <f t="shared" si="8"/>
        <v>28160</v>
      </c>
      <c r="AJ19" s="143">
        <f t="shared" si="9"/>
        <v>24305.599999999999</v>
      </c>
    </row>
    <row r="20" spans="1:38" s="142" customFormat="1" ht="38.25" customHeight="1">
      <c r="A20" s="365"/>
      <c r="B20" s="365"/>
      <c r="C20" s="365"/>
      <c r="D20" s="163"/>
      <c r="E20" s="163"/>
      <c r="F20" s="163"/>
      <c r="G20" s="162"/>
      <c r="H20" s="344"/>
      <c r="I20" s="308"/>
      <c r="J20" s="161"/>
      <c r="K20" s="159"/>
      <c r="L20" s="160"/>
      <c r="M20" s="159"/>
      <c r="N20" s="158"/>
      <c r="O20" s="157"/>
      <c r="P20" s="253"/>
      <c r="Q20" s="156"/>
      <c r="R20" s="155"/>
      <c r="S20" s="154"/>
      <c r="T20" s="153"/>
      <c r="U20" s="152"/>
      <c r="V20" s="151"/>
      <c r="W20" s="151"/>
      <c r="X20" s="148"/>
      <c r="Y20" s="148"/>
      <c r="Z20" s="150"/>
      <c r="AA20" s="150"/>
      <c r="AB20" s="149"/>
      <c r="AC20" s="148"/>
      <c r="AD20" s="147"/>
      <c r="AE20" s="143"/>
      <c r="AF20" s="146"/>
      <c r="AG20" s="145"/>
      <c r="AH20" s="144"/>
      <c r="AI20" s="143"/>
      <c r="AJ20" s="143"/>
    </row>
    <row r="21" spans="1:38" s="142" customFormat="1" ht="15" customHeight="1">
      <c r="A21" s="354"/>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6"/>
    </row>
    <row r="22" spans="1:38" ht="24" customHeight="1">
      <c r="AH22" s="141">
        <f>SUM(AH13:AH20)</f>
        <v>12216</v>
      </c>
      <c r="AI22" s="140">
        <f>SUM(AI13:AI20)</f>
        <v>163280.79999999999</v>
      </c>
      <c r="AJ22" s="140">
        <f>SUM(AJ13:AJ20)</f>
        <v>140093.12</v>
      </c>
      <c r="AK22" s="139">
        <f>(AI22-AJ22)/AI22</f>
        <v>0.14199999999999999</v>
      </c>
    </row>
    <row r="23" spans="1:38" s="165" customFormat="1" ht="26.1" customHeight="1">
      <c r="A23" s="357" t="s">
        <v>1009</v>
      </c>
      <c r="B23" s="358"/>
      <c r="C23" s="358"/>
      <c r="D23" s="359"/>
      <c r="E23" s="288"/>
      <c r="F23" s="288"/>
      <c r="G23" s="288"/>
      <c r="H23" s="288"/>
      <c r="I23" s="288"/>
      <c r="J23" s="289"/>
      <c r="K23" s="290"/>
      <c r="L23" s="290"/>
      <c r="M23" s="290"/>
      <c r="N23" s="291"/>
      <c r="O23" s="288"/>
      <c r="P23" s="301"/>
      <c r="Q23" s="292"/>
      <c r="R23" s="293"/>
      <c r="S23" s="294"/>
      <c r="T23" s="295"/>
      <c r="U23" s="296"/>
      <c r="V23" s="297"/>
      <c r="W23" s="297"/>
      <c r="X23" s="298"/>
      <c r="Y23" s="298"/>
      <c r="Z23" s="297"/>
      <c r="AA23" s="297"/>
      <c r="AB23" s="297"/>
      <c r="AC23" s="298"/>
      <c r="AD23" s="299"/>
      <c r="AE23" s="300"/>
      <c r="AF23" s="300"/>
      <c r="AG23" s="300"/>
      <c r="AH23" s="300"/>
      <c r="AI23" s="300"/>
      <c r="AJ23" s="300"/>
    </row>
    <row r="24" spans="1:38" s="165" customFormat="1" ht="26.1" customHeight="1">
      <c r="A24" s="360" t="s">
        <v>972</v>
      </c>
      <c r="B24" s="361"/>
      <c r="C24" s="362"/>
      <c r="D24" s="175"/>
      <c r="E24" s="175"/>
      <c r="F24" s="175"/>
      <c r="G24" s="175"/>
      <c r="H24" s="175"/>
      <c r="I24" s="175"/>
      <c r="J24" s="177"/>
      <c r="K24" s="178"/>
      <c r="L24" s="178"/>
      <c r="M24" s="178"/>
      <c r="N24" s="176"/>
      <c r="O24" s="175"/>
      <c r="P24" s="174"/>
      <c r="Q24" s="173"/>
      <c r="R24" s="172"/>
      <c r="S24" s="171"/>
      <c r="T24" s="170"/>
      <c r="U24" s="169"/>
      <c r="V24" s="167"/>
      <c r="W24" s="167"/>
      <c r="X24" s="168"/>
      <c r="Y24" s="168"/>
      <c r="Z24" s="167"/>
      <c r="AA24" s="167"/>
      <c r="AB24" s="167"/>
      <c r="AC24" s="168"/>
      <c r="AD24" s="166"/>
      <c r="AE24" s="140"/>
      <c r="AF24" s="140"/>
      <c r="AG24" s="140"/>
      <c r="AH24" s="140"/>
      <c r="AI24" s="140"/>
      <c r="AJ24" s="140"/>
    </row>
    <row r="25" spans="1:38" s="142" customFormat="1" ht="38.25" customHeight="1">
      <c r="A25" s="363" t="str">
        <f>A24</f>
        <v xml:space="preserve">3 piece set -- 200TC 100% Cotton Solid Sheet Set </v>
      </c>
      <c r="B25" s="363" t="s">
        <v>973</v>
      </c>
      <c r="C25" s="363" t="s">
        <v>689</v>
      </c>
      <c r="D25" s="163" t="s">
        <v>691</v>
      </c>
      <c r="E25" s="163" t="s">
        <v>693</v>
      </c>
      <c r="F25" s="307" t="s">
        <v>987</v>
      </c>
      <c r="G25" s="164" t="e" vm="6">
        <v>#VALUE!</v>
      </c>
      <c r="H25" s="342" t="s">
        <v>1010</v>
      </c>
      <c r="I25" s="343" t="s">
        <v>984</v>
      </c>
      <c r="J25" s="161">
        <f>J13</f>
        <v>8.6999999999999993</v>
      </c>
      <c r="K25" s="159">
        <v>35</v>
      </c>
      <c r="L25" s="160">
        <v>27.3</v>
      </c>
      <c r="M25" s="159">
        <v>20</v>
      </c>
      <c r="N25" s="158">
        <v>4</v>
      </c>
      <c r="O25" s="157">
        <v>5.0999999999999996</v>
      </c>
      <c r="P25" s="253">
        <f t="shared" ref="P25:P33" si="10">K25*L25*M25/1000000/N25</f>
        <v>4.7780000000000001E-3</v>
      </c>
      <c r="Q25" s="156">
        <f t="shared" ref="Q25:Q33" si="11">$Q$10/P25</f>
        <v>13604</v>
      </c>
      <c r="R25" s="155">
        <v>5000</v>
      </c>
      <c r="S25" s="154">
        <f t="shared" ref="S25:S33" si="12">R25/Q25</f>
        <v>0.37</v>
      </c>
      <c r="T25" s="153" t="s">
        <v>999</v>
      </c>
      <c r="U25" s="152">
        <v>0.16700000000000001</v>
      </c>
      <c r="V25" s="151">
        <f t="shared" ref="V25:V33" si="13">J25*U25</f>
        <v>1.45</v>
      </c>
      <c r="W25" s="151">
        <f t="shared" ref="W25:W33" si="14">V25+S25+J25</f>
        <v>10.52</v>
      </c>
      <c r="X25" s="148"/>
      <c r="Y25" s="148"/>
      <c r="Z25" s="150"/>
      <c r="AA25" s="150"/>
      <c r="AB25" s="149"/>
      <c r="AC25" s="148"/>
      <c r="AD25" s="147">
        <f t="shared" ref="AD25:AD33" si="15">SUM(X25:AC25)</f>
        <v>0</v>
      </c>
      <c r="AE25" s="143">
        <f t="shared" ref="AE25:AE33" si="16">W25</f>
        <v>10.52</v>
      </c>
      <c r="AF25" s="146">
        <f t="shared" ref="AF25:AF33" si="17">(AG25-AE25)/AG25</f>
        <v>0.14499999999999999</v>
      </c>
      <c r="AG25" s="145">
        <v>12.3</v>
      </c>
      <c r="AH25" s="144">
        <v>1172</v>
      </c>
      <c r="AI25" s="143">
        <f t="shared" ref="AI25:AI33" si="18">AH25*AG25</f>
        <v>14415.6</v>
      </c>
      <c r="AJ25" s="143">
        <f t="shared" ref="AJ25:AJ33" si="19">AH25*AE25</f>
        <v>12329.44</v>
      </c>
      <c r="AK25"/>
    </row>
    <row r="26" spans="1:38" s="142" customFormat="1" ht="38.25" customHeight="1">
      <c r="A26" s="364"/>
      <c r="B26" s="364"/>
      <c r="C26" s="364"/>
      <c r="D26" s="163" t="s">
        <v>955</v>
      </c>
      <c r="E26" s="163" t="s">
        <v>694</v>
      </c>
      <c r="F26" s="307" t="s">
        <v>975</v>
      </c>
      <c r="G26" s="164" t="e" vm="7">
        <v>#VALUE!</v>
      </c>
      <c r="H26" s="342" t="s">
        <v>1000</v>
      </c>
      <c r="I26" s="342" t="s">
        <v>1007</v>
      </c>
      <c r="J26" s="161">
        <f>J18</f>
        <v>11.44</v>
      </c>
      <c r="K26" s="159">
        <v>35</v>
      </c>
      <c r="L26" s="160">
        <v>27.3</v>
      </c>
      <c r="M26" s="159">
        <v>25</v>
      </c>
      <c r="N26" s="158">
        <v>4</v>
      </c>
      <c r="O26" s="157">
        <v>5.0999999999999996</v>
      </c>
      <c r="P26" s="253">
        <f t="shared" si="10"/>
        <v>5.9719999999999999E-3</v>
      </c>
      <c r="Q26" s="156">
        <f t="shared" si="11"/>
        <v>10884</v>
      </c>
      <c r="R26" s="155">
        <v>5000</v>
      </c>
      <c r="S26" s="154">
        <f t="shared" si="12"/>
        <v>0.46</v>
      </c>
      <c r="T26" s="153" t="s">
        <v>999</v>
      </c>
      <c r="U26" s="152">
        <v>0.16700000000000001</v>
      </c>
      <c r="V26" s="151">
        <f t="shared" si="13"/>
        <v>1.91</v>
      </c>
      <c r="W26" s="151">
        <f t="shared" si="14"/>
        <v>13.81</v>
      </c>
      <c r="X26" s="148"/>
      <c r="Y26" s="148"/>
      <c r="Z26" s="150"/>
      <c r="AA26" s="150"/>
      <c r="AB26" s="149"/>
      <c r="AC26" s="148"/>
      <c r="AD26" s="147">
        <f t="shared" si="15"/>
        <v>0</v>
      </c>
      <c r="AE26" s="143">
        <f t="shared" si="16"/>
        <v>13.81</v>
      </c>
      <c r="AF26" s="146">
        <f t="shared" si="17"/>
        <v>0.13700000000000001</v>
      </c>
      <c r="AG26" s="145">
        <v>16</v>
      </c>
      <c r="AH26" s="144">
        <v>1284</v>
      </c>
      <c r="AI26" s="143">
        <f t="shared" si="18"/>
        <v>20544</v>
      </c>
      <c r="AJ26" s="143">
        <f t="shared" si="19"/>
        <v>17732.04</v>
      </c>
    </row>
    <row r="27" spans="1:38" s="142" customFormat="1" ht="38.25" customHeight="1">
      <c r="A27" s="364"/>
      <c r="B27" s="364"/>
      <c r="C27" s="364"/>
      <c r="D27" s="163" t="s">
        <v>955</v>
      </c>
      <c r="E27" s="163" t="s">
        <v>693</v>
      </c>
      <c r="F27" s="307" t="s">
        <v>987</v>
      </c>
      <c r="G27" s="164" t="e" vm="8">
        <v>#VALUE!</v>
      </c>
      <c r="H27" s="342" t="s">
        <v>985</v>
      </c>
      <c r="I27" s="343" t="s">
        <v>986</v>
      </c>
      <c r="J27" s="161">
        <f>J26</f>
        <v>11.44</v>
      </c>
      <c r="K27" s="159">
        <v>35</v>
      </c>
      <c r="L27" s="160">
        <v>27.3</v>
      </c>
      <c r="M27" s="159">
        <v>25</v>
      </c>
      <c r="N27" s="158">
        <v>4</v>
      </c>
      <c r="O27" s="157">
        <v>5.0999999999999996</v>
      </c>
      <c r="P27" s="253">
        <f t="shared" si="10"/>
        <v>5.9719999999999999E-3</v>
      </c>
      <c r="Q27" s="156">
        <f t="shared" si="11"/>
        <v>10884</v>
      </c>
      <c r="R27" s="155">
        <v>5000</v>
      </c>
      <c r="S27" s="154">
        <f t="shared" si="12"/>
        <v>0.46</v>
      </c>
      <c r="T27" s="153" t="s">
        <v>999</v>
      </c>
      <c r="U27" s="152">
        <v>0.16700000000000001</v>
      </c>
      <c r="V27" s="151">
        <f t="shared" si="13"/>
        <v>1.91</v>
      </c>
      <c r="W27" s="151">
        <f t="shared" si="14"/>
        <v>13.81</v>
      </c>
      <c r="X27" s="148"/>
      <c r="Y27" s="148"/>
      <c r="Z27" s="150"/>
      <c r="AA27" s="150"/>
      <c r="AB27" s="149"/>
      <c r="AC27" s="148"/>
      <c r="AD27" s="147">
        <f t="shared" si="15"/>
        <v>0</v>
      </c>
      <c r="AE27" s="143">
        <f t="shared" si="16"/>
        <v>13.81</v>
      </c>
      <c r="AF27" s="146">
        <f t="shared" si="17"/>
        <v>0.13700000000000001</v>
      </c>
      <c r="AG27" s="145">
        <v>16</v>
      </c>
      <c r="AH27" s="144">
        <v>1284</v>
      </c>
      <c r="AI27" s="143">
        <f t="shared" si="18"/>
        <v>20544</v>
      </c>
      <c r="AJ27" s="143">
        <f t="shared" si="19"/>
        <v>17732.04</v>
      </c>
    </row>
    <row r="28" spans="1:38" s="142" customFormat="1" ht="38.25" customHeight="1">
      <c r="A28" s="364"/>
      <c r="B28" s="364"/>
      <c r="C28" s="364"/>
      <c r="D28" s="163" t="s">
        <v>955</v>
      </c>
      <c r="E28" s="163" t="s">
        <v>693</v>
      </c>
      <c r="F28" s="307" t="s">
        <v>988</v>
      </c>
      <c r="G28" s="162" t="e" vm="9">
        <v>#VALUE!</v>
      </c>
      <c r="H28" s="342" t="s">
        <v>989</v>
      </c>
      <c r="I28" s="343" t="s">
        <v>990</v>
      </c>
      <c r="J28" s="161">
        <f t="shared" ref="J28:J30" si="20">J27</f>
        <v>11.44</v>
      </c>
      <c r="K28" s="159">
        <v>35</v>
      </c>
      <c r="L28" s="160">
        <v>27.3</v>
      </c>
      <c r="M28" s="159">
        <v>25</v>
      </c>
      <c r="N28" s="158">
        <v>4</v>
      </c>
      <c r="O28" s="157">
        <v>5.0999999999999996</v>
      </c>
      <c r="P28" s="253">
        <f t="shared" si="10"/>
        <v>5.9719999999999999E-3</v>
      </c>
      <c r="Q28" s="156">
        <f t="shared" si="11"/>
        <v>10884</v>
      </c>
      <c r="R28" s="155">
        <v>5000</v>
      </c>
      <c r="S28" s="154">
        <f t="shared" si="12"/>
        <v>0.46</v>
      </c>
      <c r="T28" s="153" t="s">
        <v>999</v>
      </c>
      <c r="U28" s="152">
        <v>0.16700000000000001</v>
      </c>
      <c r="V28" s="151">
        <f t="shared" si="13"/>
        <v>1.91</v>
      </c>
      <c r="W28" s="151">
        <f t="shared" si="14"/>
        <v>13.81</v>
      </c>
      <c r="X28" s="148"/>
      <c r="Y28" s="148"/>
      <c r="Z28" s="150"/>
      <c r="AA28" s="150"/>
      <c r="AB28" s="149"/>
      <c r="AC28" s="148"/>
      <c r="AD28" s="147">
        <f t="shared" si="15"/>
        <v>0</v>
      </c>
      <c r="AE28" s="143">
        <f t="shared" si="16"/>
        <v>13.81</v>
      </c>
      <c r="AF28" s="146">
        <f t="shared" si="17"/>
        <v>0.13700000000000001</v>
      </c>
      <c r="AG28" s="145">
        <v>16</v>
      </c>
      <c r="AH28" s="144">
        <v>1144</v>
      </c>
      <c r="AI28" s="143">
        <f t="shared" si="18"/>
        <v>18304</v>
      </c>
      <c r="AJ28" s="143">
        <f t="shared" si="19"/>
        <v>15798.64</v>
      </c>
    </row>
    <row r="29" spans="1:38" s="142" customFormat="1" ht="38.25" customHeight="1">
      <c r="A29" s="364"/>
      <c r="B29" s="364"/>
      <c r="C29" s="364"/>
      <c r="D29" s="163" t="s">
        <v>955</v>
      </c>
      <c r="E29" s="163" t="s">
        <v>694</v>
      </c>
      <c r="F29" s="307" t="s">
        <v>976</v>
      </c>
      <c r="G29" s="162" t="e" vm="10">
        <v>#VALUE!</v>
      </c>
      <c r="H29" s="342" t="s">
        <v>991</v>
      </c>
      <c r="I29" s="343" t="s">
        <v>992</v>
      </c>
      <c r="J29" s="161">
        <f t="shared" si="20"/>
        <v>11.44</v>
      </c>
      <c r="K29" s="159">
        <v>35</v>
      </c>
      <c r="L29" s="160">
        <v>27.3</v>
      </c>
      <c r="M29" s="159">
        <v>25</v>
      </c>
      <c r="N29" s="158">
        <v>4</v>
      </c>
      <c r="O29" s="157">
        <v>5.0999999999999996</v>
      </c>
      <c r="P29" s="253">
        <f t="shared" si="10"/>
        <v>5.9719999999999999E-3</v>
      </c>
      <c r="Q29" s="156">
        <f t="shared" si="11"/>
        <v>10884</v>
      </c>
      <c r="R29" s="155">
        <v>5000</v>
      </c>
      <c r="S29" s="154">
        <f t="shared" si="12"/>
        <v>0.46</v>
      </c>
      <c r="T29" s="153" t="s">
        <v>999</v>
      </c>
      <c r="U29" s="152">
        <v>0.16700000000000001</v>
      </c>
      <c r="V29" s="151">
        <f t="shared" si="13"/>
        <v>1.91</v>
      </c>
      <c r="W29" s="151">
        <f t="shared" si="14"/>
        <v>13.81</v>
      </c>
      <c r="X29" s="148"/>
      <c r="Y29" s="148"/>
      <c r="Z29" s="150"/>
      <c r="AA29" s="150"/>
      <c r="AB29" s="149"/>
      <c r="AC29" s="148"/>
      <c r="AD29" s="147">
        <f t="shared" si="15"/>
        <v>0</v>
      </c>
      <c r="AE29" s="143">
        <f t="shared" si="16"/>
        <v>13.81</v>
      </c>
      <c r="AF29" s="146">
        <f t="shared" si="17"/>
        <v>0.13700000000000001</v>
      </c>
      <c r="AG29" s="145">
        <v>16</v>
      </c>
      <c r="AH29" s="144">
        <v>1284</v>
      </c>
      <c r="AI29" s="143">
        <f t="shared" si="18"/>
        <v>20544</v>
      </c>
      <c r="AJ29" s="143">
        <f t="shared" si="19"/>
        <v>17732.04</v>
      </c>
      <c r="AK29" s="135"/>
      <c r="AL29" s="304"/>
    </row>
    <row r="30" spans="1:38" s="142" customFormat="1" ht="38.25" customHeight="1">
      <c r="A30" s="364"/>
      <c r="B30" s="364"/>
      <c r="C30" s="364"/>
      <c r="D30" s="163" t="s">
        <v>955</v>
      </c>
      <c r="E30" s="163" t="s">
        <v>694</v>
      </c>
      <c r="F30" s="307" t="s">
        <v>978</v>
      </c>
      <c r="G30" s="162" t="e" vm="11">
        <v>#VALUE!</v>
      </c>
      <c r="H30" s="342" t="s">
        <v>1001</v>
      </c>
      <c r="I30" s="342" t="s">
        <v>1004</v>
      </c>
      <c r="J30" s="161">
        <f t="shared" si="20"/>
        <v>11.44</v>
      </c>
      <c r="K30" s="159">
        <v>35</v>
      </c>
      <c r="L30" s="160">
        <v>27.3</v>
      </c>
      <c r="M30" s="159">
        <v>25</v>
      </c>
      <c r="N30" s="158">
        <v>4</v>
      </c>
      <c r="O30" s="157">
        <v>5.0999999999999996</v>
      </c>
      <c r="P30" s="253">
        <f t="shared" si="10"/>
        <v>5.9719999999999999E-3</v>
      </c>
      <c r="Q30" s="156">
        <f t="shared" si="11"/>
        <v>10884</v>
      </c>
      <c r="R30" s="155">
        <v>5000</v>
      </c>
      <c r="S30" s="154">
        <f t="shared" si="12"/>
        <v>0.46</v>
      </c>
      <c r="T30" s="153" t="s">
        <v>999</v>
      </c>
      <c r="U30" s="152">
        <v>0.16700000000000001</v>
      </c>
      <c r="V30" s="151">
        <f t="shared" si="13"/>
        <v>1.91</v>
      </c>
      <c r="W30" s="151">
        <f t="shared" si="14"/>
        <v>13.81</v>
      </c>
      <c r="X30" s="148"/>
      <c r="Y30" s="148"/>
      <c r="Z30" s="150"/>
      <c r="AA30" s="150"/>
      <c r="AB30" s="149"/>
      <c r="AC30" s="148"/>
      <c r="AD30" s="147">
        <f t="shared" si="15"/>
        <v>0</v>
      </c>
      <c r="AE30" s="143">
        <f t="shared" si="16"/>
        <v>13.81</v>
      </c>
      <c r="AF30" s="146">
        <f t="shared" si="17"/>
        <v>0.13700000000000001</v>
      </c>
      <c r="AG30" s="145">
        <v>16</v>
      </c>
      <c r="AH30" s="144">
        <v>1288</v>
      </c>
      <c r="AI30" s="143">
        <f t="shared" si="18"/>
        <v>20608</v>
      </c>
      <c r="AJ30" s="143">
        <f t="shared" si="19"/>
        <v>17787.28</v>
      </c>
      <c r="AK30" s="135"/>
      <c r="AL30" s="305"/>
    </row>
    <row r="31" spans="1:38" s="142" customFormat="1" ht="38.25" customHeight="1">
      <c r="A31" s="364"/>
      <c r="B31" s="364"/>
      <c r="C31" s="364"/>
      <c r="D31" s="163" t="s">
        <v>955</v>
      </c>
      <c r="E31" s="163" t="s">
        <v>694</v>
      </c>
      <c r="F31" s="307" t="s">
        <v>980</v>
      </c>
      <c r="G31" s="162" t="e" vm="12">
        <v>#VALUE!</v>
      </c>
      <c r="H31" s="342" t="s">
        <v>1002</v>
      </c>
      <c r="I31" s="342" t="s">
        <v>1005</v>
      </c>
      <c r="J31" s="161">
        <f t="shared" ref="J31:J32" si="21">J30</f>
        <v>11.44</v>
      </c>
      <c r="K31" s="159">
        <v>35</v>
      </c>
      <c r="L31" s="160">
        <v>27.3</v>
      </c>
      <c r="M31" s="159">
        <v>25</v>
      </c>
      <c r="N31" s="158">
        <v>4</v>
      </c>
      <c r="O31" s="157">
        <v>5.0999999999999996</v>
      </c>
      <c r="P31" s="253">
        <f t="shared" ref="P31:P32" si="22">K31*L31*M31/1000000/N31</f>
        <v>5.9719999999999999E-3</v>
      </c>
      <c r="Q31" s="156">
        <f t="shared" ref="Q31:Q32" si="23">$Q$10/P31</f>
        <v>10884</v>
      </c>
      <c r="R31" s="155">
        <v>5000</v>
      </c>
      <c r="S31" s="154">
        <f t="shared" ref="S31:S32" si="24">R31/Q31</f>
        <v>0.46</v>
      </c>
      <c r="T31" s="153" t="s">
        <v>999</v>
      </c>
      <c r="U31" s="152">
        <v>0.16700000000000001</v>
      </c>
      <c r="V31" s="151">
        <f t="shared" ref="V31:V32" si="25">J31*U31</f>
        <v>1.91</v>
      </c>
      <c r="W31" s="151">
        <f t="shared" ref="W31:W32" si="26">V31+S31+J31</f>
        <v>13.81</v>
      </c>
      <c r="X31" s="148"/>
      <c r="Y31" s="148"/>
      <c r="Z31" s="150"/>
      <c r="AA31" s="150"/>
      <c r="AB31" s="149"/>
      <c r="AC31" s="148"/>
      <c r="AD31" s="147">
        <f t="shared" ref="AD31:AD32" si="27">SUM(X31:AC31)</f>
        <v>0</v>
      </c>
      <c r="AE31" s="143">
        <f t="shared" ref="AE31:AE32" si="28">W31</f>
        <v>13.81</v>
      </c>
      <c r="AF31" s="146">
        <f t="shared" ref="AF31:AF32" si="29">(AG31-AE31)/AG31</f>
        <v>0.13700000000000001</v>
      </c>
      <c r="AG31" s="145">
        <v>16</v>
      </c>
      <c r="AH31" s="144">
        <v>1284</v>
      </c>
      <c r="AI31" s="143">
        <f t="shared" ref="AI31:AI32" si="30">AH31*AG31</f>
        <v>20544</v>
      </c>
      <c r="AJ31" s="143">
        <f t="shared" ref="AJ31:AJ32" si="31">AH31*AE31</f>
        <v>17732.04</v>
      </c>
      <c r="AK31" s="135"/>
      <c r="AL31" s="305"/>
    </row>
    <row r="32" spans="1:38" s="142" customFormat="1" ht="38.25" customHeight="1">
      <c r="A32" s="364"/>
      <c r="B32" s="364"/>
      <c r="C32" s="364"/>
      <c r="D32" s="163" t="s">
        <v>955</v>
      </c>
      <c r="E32" s="163" t="s">
        <v>694</v>
      </c>
      <c r="F32" s="307" t="s">
        <v>981</v>
      </c>
      <c r="G32" s="162" t="e" vm="13">
        <v>#VALUE!</v>
      </c>
      <c r="H32" s="342" t="s">
        <v>993</v>
      </c>
      <c r="I32" s="343" t="s">
        <v>994</v>
      </c>
      <c r="J32" s="161">
        <f t="shared" si="21"/>
        <v>11.44</v>
      </c>
      <c r="K32" s="159">
        <v>35</v>
      </c>
      <c r="L32" s="160">
        <v>27.3</v>
      </c>
      <c r="M32" s="159">
        <v>25</v>
      </c>
      <c r="N32" s="158">
        <v>4</v>
      </c>
      <c r="O32" s="157">
        <v>5.0999999999999996</v>
      </c>
      <c r="P32" s="253">
        <f t="shared" si="22"/>
        <v>5.9719999999999999E-3</v>
      </c>
      <c r="Q32" s="156">
        <f t="shared" si="23"/>
        <v>10884</v>
      </c>
      <c r="R32" s="155">
        <v>5000</v>
      </c>
      <c r="S32" s="154">
        <f t="shared" si="24"/>
        <v>0.46</v>
      </c>
      <c r="T32" s="153" t="s">
        <v>999</v>
      </c>
      <c r="U32" s="152">
        <v>0.16700000000000001</v>
      </c>
      <c r="V32" s="151">
        <f t="shared" si="25"/>
        <v>1.91</v>
      </c>
      <c r="W32" s="151">
        <f t="shared" si="26"/>
        <v>13.81</v>
      </c>
      <c r="X32" s="148"/>
      <c r="Y32" s="148"/>
      <c r="Z32" s="150"/>
      <c r="AA32" s="150"/>
      <c r="AB32" s="149"/>
      <c r="AC32" s="148"/>
      <c r="AD32" s="147">
        <f t="shared" si="27"/>
        <v>0</v>
      </c>
      <c r="AE32" s="143">
        <f t="shared" si="28"/>
        <v>13.81</v>
      </c>
      <c r="AF32" s="146">
        <f t="shared" si="29"/>
        <v>0.13700000000000001</v>
      </c>
      <c r="AG32" s="145">
        <v>16</v>
      </c>
      <c r="AH32" s="144">
        <v>1116</v>
      </c>
      <c r="AI32" s="143">
        <f t="shared" si="30"/>
        <v>17856</v>
      </c>
      <c r="AJ32" s="143">
        <f t="shared" si="31"/>
        <v>15411.96</v>
      </c>
      <c r="AK32" s="135"/>
      <c r="AL32" s="305"/>
    </row>
    <row r="33" spans="1:38" s="142" customFormat="1" ht="38.25" customHeight="1">
      <c r="A33" s="364"/>
      <c r="B33" s="364"/>
      <c r="C33" s="364"/>
      <c r="D33" s="163" t="s">
        <v>955</v>
      </c>
      <c r="E33" s="163" t="s">
        <v>694</v>
      </c>
      <c r="F33" s="307" t="s">
        <v>983</v>
      </c>
      <c r="G33" s="162" t="e" vm="14">
        <v>#VALUE!</v>
      </c>
      <c r="H33" s="342" t="s">
        <v>1003</v>
      </c>
      <c r="I33" s="342" t="s">
        <v>1006</v>
      </c>
      <c r="J33" s="161">
        <f>J30</f>
        <v>11.44</v>
      </c>
      <c r="K33" s="159">
        <v>35</v>
      </c>
      <c r="L33" s="160">
        <v>27.3</v>
      </c>
      <c r="M33" s="159">
        <v>25</v>
      </c>
      <c r="N33" s="158">
        <v>4</v>
      </c>
      <c r="O33" s="157">
        <v>5.0999999999999996</v>
      </c>
      <c r="P33" s="253">
        <f t="shared" si="10"/>
        <v>5.9719999999999999E-3</v>
      </c>
      <c r="Q33" s="156">
        <f t="shared" si="11"/>
        <v>10884</v>
      </c>
      <c r="R33" s="155">
        <v>5000</v>
      </c>
      <c r="S33" s="154">
        <f t="shared" si="12"/>
        <v>0.46</v>
      </c>
      <c r="T33" s="153" t="s">
        <v>999</v>
      </c>
      <c r="U33" s="152">
        <v>0.16700000000000001</v>
      </c>
      <c r="V33" s="151">
        <f t="shared" si="13"/>
        <v>1.91</v>
      </c>
      <c r="W33" s="151">
        <f t="shared" si="14"/>
        <v>13.81</v>
      </c>
      <c r="X33" s="148"/>
      <c r="Y33" s="148"/>
      <c r="Z33" s="150"/>
      <c r="AA33" s="150"/>
      <c r="AB33" s="149"/>
      <c r="AC33" s="148"/>
      <c r="AD33" s="147">
        <f t="shared" si="15"/>
        <v>0</v>
      </c>
      <c r="AE33" s="143">
        <f t="shared" si="16"/>
        <v>13.81</v>
      </c>
      <c r="AF33" s="146">
        <f t="shared" si="17"/>
        <v>0.13700000000000001</v>
      </c>
      <c r="AG33" s="145">
        <v>16</v>
      </c>
      <c r="AH33" s="144">
        <v>1144</v>
      </c>
      <c r="AI33" s="143">
        <f t="shared" si="18"/>
        <v>18304</v>
      </c>
      <c r="AJ33" s="143">
        <f t="shared" si="19"/>
        <v>15798.64</v>
      </c>
      <c r="AK33" s="135"/>
      <c r="AL33" s="305"/>
    </row>
    <row r="34" spans="1:38" s="142" customFormat="1" ht="38.25" customHeight="1">
      <c r="A34" s="365"/>
      <c r="B34" s="365"/>
      <c r="C34" s="365"/>
      <c r="D34" s="163"/>
      <c r="E34" s="163"/>
      <c r="F34" s="163"/>
      <c r="G34" s="162"/>
      <c r="H34" s="344"/>
      <c r="I34" s="308"/>
      <c r="J34" s="161"/>
      <c r="K34" s="160"/>
      <c r="L34" s="160"/>
      <c r="M34" s="160"/>
      <c r="N34" s="345"/>
      <c r="O34" s="346"/>
      <c r="P34" s="347"/>
      <c r="Q34" s="348"/>
      <c r="R34" s="155"/>
      <c r="S34" s="349"/>
      <c r="T34" s="350"/>
      <c r="U34" s="351"/>
      <c r="V34" s="352"/>
      <c r="W34" s="352"/>
      <c r="X34" s="148"/>
      <c r="Y34" s="148"/>
      <c r="Z34" s="150"/>
      <c r="AA34" s="150"/>
      <c r="AB34" s="149"/>
      <c r="AC34" s="148"/>
      <c r="AD34" s="147"/>
      <c r="AE34" s="143"/>
      <c r="AF34" s="146"/>
      <c r="AG34" s="353"/>
      <c r="AH34" s="144"/>
      <c r="AI34" s="143"/>
      <c r="AJ34" s="143"/>
      <c r="AK34" s="135"/>
      <c r="AL34" s="306"/>
    </row>
    <row r="35" spans="1:38" s="142" customFormat="1" ht="15" customHeight="1">
      <c r="A35" s="354"/>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6"/>
    </row>
    <row r="36" spans="1:38" ht="24" customHeight="1">
      <c r="AH36" s="141">
        <f>SUM(AH25:AH34)</f>
        <v>11000</v>
      </c>
      <c r="AI36" s="140">
        <f>SUM(AI25:AI34)</f>
        <v>171663.6</v>
      </c>
      <c r="AJ36" s="140">
        <f>SUM(AJ25:AJ34)</f>
        <v>148054.12</v>
      </c>
      <c r="AK36" s="139">
        <f>(AI36-AJ36)/AI36</f>
        <v>0.13800000000000001</v>
      </c>
    </row>
    <row r="37" spans="1:38">
      <c r="A37" s="134" t="s">
        <v>933</v>
      </c>
    </row>
    <row r="38" spans="1:38">
      <c r="A38" s="302" t="s">
        <v>934</v>
      </c>
      <c r="AH38" s="135" t="s">
        <v>935</v>
      </c>
      <c r="AI38" s="304">
        <f>AH22+AH36</f>
        <v>23216</v>
      </c>
    </row>
    <row r="39" spans="1:38">
      <c r="AH39" s="135" t="s">
        <v>936</v>
      </c>
      <c r="AI39" s="305">
        <f>AI22+AI36</f>
        <v>334944.40000000002</v>
      </c>
    </row>
    <row r="40" spans="1:38">
      <c r="AH40" s="135" t="s">
        <v>713</v>
      </c>
      <c r="AI40" s="305">
        <f>AJ22+AJ36</f>
        <v>288147.24</v>
      </c>
    </row>
    <row r="41" spans="1:38">
      <c r="AH41" s="135" t="s">
        <v>938</v>
      </c>
      <c r="AI41" s="306">
        <f>(AI39-AI40)/AI39</f>
        <v>0.14000000000000001</v>
      </c>
    </row>
  </sheetData>
  <protectedRanges>
    <protectedRange password="F78C" sqref="EJ4 EC4:ED6 EE5:EF6 EG5:EI5 EG6 EI6:EJ6" name="区域1_1"/>
    <protectedRange sqref="I21 I35" name="Range1_1"/>
    <protectedRange sqref="I20 I34" name="Range1_5"/>
    <protectedRange sqref="I13:I17 I19 I25 I27:I29" name="Range1_4"/>
    <protectedRange sqref="I26" name="Range1_4_1"/>
    <protectedRange sqref="I30" name="Range1_4_2"/>
    <protectedRange sqref="I33" name="Range1_4_3"/>
  </protectedRanges>
  <mergeCells count="61">
    <mergeCell ref="L6:M6"/>
    <mergeCell ref="H4:I4"/>
    <mergeCell ref="J4:K4"/>
    <mergeCell ref="L4:M4"/>
    <mergeCell ref="H5:I5"/>
    <mergeCell ref="J5:K5"/>
    <mergeCell ref="L5:M5"/>
    <mergeCell ref="H6:I6"/>
    <mergeCell ref="J6:K6"/>
    <mergeCell ref="E4:G4"/>
    <mergeCell ref="E5:G5"/>
    <mergeCell ref="A12:C12"/>
    <mergeCell ref="E6:G6"/>
    <mergeCell ref="A8:A10"/>
    <mergeCell ref="B8:B10"/>
    <mergeCell ref="C8:C10"/>
    <mergeCell ref="F8:F10"/>
    <mergeCell ref="D8:D10"/>
    <mergeCell ref="G8:G10"/>
    <mergeCell ref="E2:G2"/>
    <mergeCell ref="E3:G3"/>
    <mergeCell ref="H2:I2"/>
    <mergeCell ref="J2:K2"/>
    <mergeCell ref="L2:M2"/>
    <mergeCell ref="H3:I3"/>
    <mergeCell ref="J3:K3"/>
    <mergeCell ref="L3:M3"/>
    <mergeCell ref="I8:I10"/>
    <mergeCell ref="H8:H10"/>
    <mergeCell ref="E8:E10"/>
    <mergeCell ref="A11:D11"/>
    <mergeCell ref="C13:C20"/>
    <mergeCell ref="B13:B20"/>
    <mergeCell ref="A13:A20"/>
    <mergeCell ref="AF8:AF10"/>
    <mergeCell ref="AG8:AG10"/>
    <mergeCell ref="N9:N10"/>
    <mergeCell ref="O9:O10"/>
    <mergeCell ref="J8:J10"/>
    <mergeCell ref="A21:AJ21"/>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35:AJ35"/>
    <mergeCell ref="A23:D23"/>
    <mergeCell ref="A24:C24"/>
    <mergeCell ref="A25:A34"/>
    <mergeCell ref="B25:B34"/>
    <mergeCell ref="C25:C34"/>
  </mergeCells>
  <phoneticPr fontId="25" type="noConversion"/>
  <dataValidations count="13">
    <dataValidation type="list" allowBlank="1" showInputMessage="1" showErrorMessage="1" sqref="WVO3:WVP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xr:uid="{00000000-0002-0000-0200-000000000000}">
      <formula1>$EC$5:$EF$5</formula1>
    </dataValidation>
    <dataValidation type="list" allowBlank="1" showInputMessage="1" showErrorMessage="1" sqref="WVO4:WVP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 type="list" allowBlank="1" showInputMessage="1" showErrorMessage="1" sqref="H4:I4" xr:uid="{00000000-0002-0000-0200-00000B000000}">
      <formula1>$EA$6:$EH$6</formula1>
    </dataValidation>
    <dataValidation type="list" allowBlank="1" showInputMessage="1" showErrorMessage="1" sqref="H3:I3" xr:uid="{00000000-0002-0000-0200-00000C000000}">
      <formula1>$EA$5:$ED$5</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
  <sheetViews>
    <sheetView topLeftCell="D1" workbookViewId="0">
      <selection activeCell="I8" sqref="I8:K8"/>
    </sheetView>
  </sheetViews>
  <sheetFormatPr defaultColWidth="10.42578125" defaultRowHeight="14.25"/>
  <cols>
    <col min="1" max="1" width="22.7109375" style="312" customWidth="1"/>
    <col min="2" max="2" width="12.7109375" style="312" customWidth="1"/>
    <col min="3" max="3" width="25.28515625" style="312" customWidth="1"/>
    <col min="4" max="4" width="11.140625" style="312" customWidth="1"/>
    <col min="5" max="5" width="40.42578125" style="312" customWidth="1"/>
    <col min="6" max="6" width="33.42578125" style="312" customWidth="1"/>
    <col min="7" max="7" width="33.140625" style="312" customWidth="1"/>
    <col min="8" max="8" width="15.85546875" style="312" customWidth="1"/>
    <col min="9" max="9" width="13.140625" style="312" customWidth="1"/>
    <col min="10" max="10" width="14.28515625" style="312" customWidth="1"/>
    <col min="11" max="11" width="10" style="312" customWidth="1"/>
    <col min="12" max="12" width="19.5703125" style="312" customWidth="1"/>
    <col min="13" max="13" width="14.28515625" style="312" customWidth="1"/>
    <col min="14" max="14" width="27.28515625" style="312" customWidth="1"/>
    <col min="15" max="15" width="13.5703125" style="312" customWidth="1"/>
    <col min="16" max="16384" width="10.42578125" style="312"/>
  </cols>
  <sheetData>
    <row r="1" spans="1:16">
      <c r="A1" s="309"/>
      <c r="B1" s="310"/>
      <c r="C1" s="310"/>
      <c r="D1" s="311" t="s">
        <v>902</v>
      </c>
      <c r="E1" s="310"/>
      <c r="F1" s="311"/>
      <c r="G1" s="311"/>
      <c r="H1" s="311"/>
      <c r="I1" s="310"/>
      <c r="J1" s="311"/>
      <c r="K1" s="310"/>
      <c r="L1" s="310"/>
      <c r="M1" s="310"/>
      <c r="N1" s="310"/>
      <c r="O1" s="310"/>
      <c r="P1" s="310"/>
    </row>
    <row r="2" spans="1:16">
      <c r="A2" s="313" t="s">
        <v>18</v>
      </c>
      <c r="B2" s="313" t="s">
        <v>21</v>
      </c>
      <c r="C2" s="314"/>
      <c r="D2" s="313"/>
      <c r="E2" s="315">
        <v>46126</v>
      </c>
      <c r="F2" s="316" t="s">
        <v>941</v>
      </c>
      <c r="G2" s="316" t="s">
        <v>941</v>
      </c>
      <c r="H2" s="317"/>
      <c r="I2" s="403"/>
      <c r="J2" s="404"/>
      <c r="K2" s="404"/>
      <c r="L2" s="404"/>
      <c r="M2" s="404"/>
      <c r="N2" s="404"/>
      <c r="O2" s="404"/>
      <c r="P2" s="405"/>
    </row>
    <row r="3" spans="1:16">
      <c r="A3" s="318" t="s">
        <v>930</v>
      </c>
      <c r="B3" s="313"/>
      <c r="C3" s="319"/>
      <c r="D3" s="320"/>
      <c r="E3" s="321" t="s">
        <v>414</v>
      </c>
      <c r="F3" s="322" t="s">
        <v>942</v>
      </c>
      <c r="G3" s="322" t="s">
        <v>943</v>
      </c>
      <c r="H3" s="323"/>
      <c r="I3" s="403" t="s">
        <v>611</v>
      </c>
      <c r="J3" s="404"/>
      <c r="K3" s="404"/>
      <c r="L3" s="404"/>
      <c r="M3" s="404"/>
      <c r="N3" s="404"/>
      <c r="O3" s="404"/>
      <c r="P3" s="405"/>
    </row>
    <row r="4" spans="1:16" ht="42.75">
      <c r="A4" s="324" t="s">
        <v>927</v>
      </c>
      <c r="B4" s="324" t="s">
        <v>620</v>
      </c>
      <c r="C4" s="324" t="s">
        <v>926</v>
      </c>
      <c r="D4" s="324" t="s">
        <v>925</v>
      </c>
      <c r="E4" s="325" t="s">
        <v>924</v>
      </c>
      <c r="F4" s="324" t="s">
        <v>944</v>
      </c>
      <c r="G4" s="324" t="s">
        <v>944</v>
      </c>
      <c r="H4" s="326" t="s">
        <v>922</v>
      </c>
      <c r="I4" s="406" t="s">
        <v>712</v>
      </c>
      <c r="J4" s="407"/>
      <c r="K4" s="408"/>
      <c r="L4" s="324" t="s">
        <v>921</v>
      </c>
      <c r="M4" s="324" t="s">
        <v>920</v>
      </c>
      <c r="N4" s="324" t="s">
        <v>919</v>
      </c>
      <c r="O4" s="324" t="s">
        <v>918</v>
      </c>
      <c r="P4" s="324" t="s">
        <v>706</v>
      </c>
    </row>
    <row r="5" spans="1:16" ht="28.5">
      <c r="A5" s="327" t="s">
        <v>21</v>
      </c>
      <c r="B5" s="328" t="s">
        <v>21</v>
      </c>
      <c r="C5" s="328"/>
      <c r="D5" s="328"/>
      <c r="E5" s="329"/>
      <c r="F5" s="330" t="s">
        <v>917</v>
      </c>
      <c r="G5" s="330" t="s">
        <v>917</v>
      </c>
      <c r="H5" s="331"/>
      <c r="I5" s="316" t="s">
        <v>697</v>
      </c>
      <c r="J5" s="316" t="s">
        <v>696</v>
      </c>
      <c r="K5" s="316" t="s">
        <v>695</v>
      </c>
      <c r="L5" s="316"/>
      <c r="M5" s="316"/>
      <c r="N5" s="316"/>
      <c r="O5" s="316"/>
      <c r="P5" s="316"/>
    </row>
    <row r="6" spans="1:16">
      <c r="A6" s="409"/>
      <c r="B6" s="410" t="s">
        <v>916</v>
      </c>
      <c r="C6" s="411" t="s">
        <v>915</v>
      </c>
      <c r="D6" s="411" t="s">
        <v>914</v>
      </c>
      <c r="E6" s="333" t="s">
        <v>887</v>
      </c>
      <c r="F6" s="334">
        <v>8.5299999999999994</v>
      </c>
      <c r="G6" s="334">
        <v>8.6999999999999993</v>
      </c>
      <c r="H6" s="410" t="s">
        <v>913</v>
      </c>
      <c r="I6" s="332">
        <v>35</v>
      </c>
      <c r="J6" s="332">
        <v>27</v>
      </c>
      <c r="K6" s="332">
        <v>20</v>
      </c>
      <c r="L6" s="332">
        <v>4</v>
      </c>
      <c r="M6" s="335">
        <f>(I6*J6*K6)/1000000</f>
        <v>1.89E-2</v>
      </c>
      <c r="N6" s="336">
        <f>L6*66/M6</f>
        <v>13968</v>
      </c>
      <c r="O6" s="337"/>
      <c r="P6" s="338">
        <f>O6/N6</f>
        <v>0</v>
      </c>
    </row>
    <row r="7" spans="1:16">
      <c r="A7" s="409"/>
      <c r="B7" s="410"/>
      <c r="C7" s="411"/>
      <c r="D7" s="411"/>
      <c r="E7" s="333" t="s">
        <v>912</v>
      </c>
      <c r="F7" s="334">
        <v>8.8000000000000007</v>
      </c>
      <c r="G7" s="334">
        <v>8.98</v>
      </c>
      <c r="H7" s="410"/>
      <c r="I7" s="332">
        <v>35</v>
      </c>
      <c r="J7" s="332">
        <v>27</v>
      </c>
      <c r="K7" s="332">
        <v>20</v>
      </c>
      <c r="L7" s="332">
        <v>4</v>
      </c>
      <c r="M7" s="335">
        <f>(I7*J7*K7)/1000000</f>
        <v>1.89E-2</v>
      </c>
      <c r="N7" s="336">
        <f>L7*66/M7</f>
        <v>13968</v>
      </c>
      <c r="O7" s="337"/>
      <c r="P7" s="338">
        <f>O7/N7</f>
        <v>0</v>
      </c>
    </row>
    <row r="8" spans="1:16">
      <c r="A8" s="409"/>
      <c r="B8" s="410"/>
      <c r="C8" s="411"/>
      <c r="D8" s="411"/>
      <c r="E8" s="333" t="s">
        <v>885</v>
      </c>
      <c r="F8" s="334">
        <v>11.22</v>
      </c>
      <c r="G8" s="334">
        <v>11.44</v>
      </c>
      <c r="H8" s="410"/>
      <c r="I8" s="332">
        <v>35</v>
      </c>
      <c r="J8" s="332">
        <v>27</v>
      </c>
      <c r="K8" s="332">
        <v>25</v>
      </c>
      <c r="L8" s="332">
        <v>4</v>
      </c>
      <c r="M8" s="335">
        <f>(I8*J8*K8)/1000000</f>
        <v>2.3599999999999999E-2</v>
      </c>
      <c r="N8" s="336">
        <f>L8*66/M8</f>
        <v>11186</v>
      </c>
      <c r="O8" s="337"/>
      <c r="P8" s="338">
        <f>O8/N8</f>
        <v>0</v>
      </c>
    </row>
    <row r="9" spans="1:16">
      <c r="A9" s="409"/>
      <c r="B9" s="410"/>
      <c r="C9" s="411"/>
      <c r="D9" s="411"/>
      <c r="E9" s="333" t="s">
        <v>911</v>
      </c>
      <c r="F9" s="334">
        <v>12.34</v>
      </c>
      <c r="G9" s="334">
        <v>12.59</v>
      </c>
      <c r="H9" s="410"/>
      <c r="I9" s="332">
        <v>35</v>
      </c>
      <c r="J9" s="332">
        <v>27</v>
      </c>
      <c r="K9" s="332">
        <v>27</v>
      </c>
      <c r="L9" s="332">
        <v>4</v>
      </c>
      <c r="M9" s="335">
        <f>(I9*J9*K9)/1000000</f>
        <v>2.5499999999999998E-2</v>
      </c>
      <c r="N9" s="336">
        <f>L9*66/M9</f>
        <v>10353</v>
      </c>
      <c r="O9" s="337"/>
      <c r="P9" s="338">
        <f>O9/N9</f>
        <v>0</v>
      </c>
    </row>
    <row r="10" spans="1:16">
      <c r="A10" s="409"/>
      <c r="B10" s="410"/>
      <c r="C10" s="411"/>
      <c r="D10" s="411"/>
      <c r="E10" s="333" t="s">
        <v>910</v>
      </c>
      <c r="F10" s="334">
        <v>14.71</v>
      </c>
      <c r="G10" s="334">
        <v>15</v>
      </c>
      <c r="H10" s="410"/>
      <c r="I10" s="332">
        <v>35</v>
      </c>
      <c r="J10" s="332">
        <v>27</v>
      </c>
      <c r="K10" s="332">
        <v>32</v>
      </c>
      <c r="L10" s="332">
        <v>4</v>
      </c>
      <c r="M10" s="335">
        <f t="shared" ref="M10:M11" si="0">(I10*J10*K10)/1000000</f>
        <v>3.0200000000000001E-2</v>
      </c>
      <c r="N10" s="336">
        <f t="shared" ref="N10:N11" si="1">L10*66/M10</f>
        <v>8742</v>
      </c>
      <c r="O10" s="337"/>
      <c r="P10" s="338">
        <f t="shared" ref="P10:P11" si="2">O10/N10</f>
        <v>0</v>
      </c>
    </row>
    <row r="11" spans="1:16">
      <c r="A11" s="409"/>
      <c r="B11" s="410"/>
      <c r="C11" s="411"/>
      <c r="D11" s="411"/>
      <c r="E11" s="333" t="s">
        <v>909</v>
      </c>
      <c r="F11" s="334">
        <v>14.71</v>
      </c>
      <c r="G11" s="334">
        <v>15</v>
      </c>
      <c r="H11" s="410"/>
      <c r="I11" s="332">
        <v>35</v>
      </c>
      <c r="J11" s="332">
        <v>27</v>
      </c>
      <c r="K11" s="332">
        <v>32</v>
      </c>
      <c r="L11" s="332">
        <v>4</v>
      </c>
      <c r="M11" s="335">
        <f t="shared" si="0"/>
        <v>3.0200000000000001E-2</v>
      </c>
      <c r="N11" s="336">
        <f t="shared" si="1"/>
        <v>8742</v>
      </c>
      <c r="O11" s="337"/>
      <c r="P11" s="338">
        <f t="shared" si="2"/>
        <v>0</v>
      </c>
    </row>
    <row r="12" spans="1:16">
      <c r="I12" s="339"/>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
  <sheetViews>
    <sheetView topLeftCell="D1" workbookViewId="0">
      <selection activeCell="G6" sqref="G6"/>
    </sheetView>
  </sheetViews>
  <sheetFormatPr defaultColWidth="9.140625" defaultRowHeight="14.25"/>
  <cols>
    <col min="1" max="1" width="19.85546875" style="256" customWidth="1"/>
    <col min="2" max="2" width="11.140625" style="256" customWidth="1"/>
    <col min="3" max="3" width="37" style="256" customWidth="1"/>
    <col min="4" max="4" width="27.140625" style="256" bestFit="1" customWidth="1"/>
    <col min="5" max="5" width="37.5703125" style="256" bestFit="1" customWidth="1"/>
    <col min="6" max="6" width="35.42578125" style="256" customWidth="1"/>
    <col min="7" max="7" width="35.140625" style="256" bestFit="1" customWidth="1"/>
    <col min="8" max="8" width="13.85546875" style="256" bestFit="1" customWidth="1"/>
    <col min="9" max="9" width="11.5703125" style="256" bestFit="1" customWidth="1"/>
    <col min="10" max="10" width="12.5703125" style="256" bestFit="1" customWidth="1"/>
    <col min="11" max="11" width="8.5703125" style="256" bestFit="1" customWidth="1"/>
    <col min="12" max="12" width="17.140625" style="256" bestFit="1" customWidth="1"/>
    <col min="13" max="13" width="12.5703125" style="256" customWidth="1"/>
    <col min="14" max="14" width="23.85546875" style="256" bestFit="1" customWidth="1"/>
    <col min="15" max="15" width="11.85546875" style="256" bestFit="1" customWidth="1"/>
    <col min="16" max="16384" width="9.140625" style="256"/>
  </cols>
  <sheetData>
    <row r="1" spans="1:16">
      <c r="A1" s="286"/>
      <c r="B1" s="286"/>
      <c r="C1" s="286"/>
      <c r="D1" s="287" t="s">
        <v>902</v>
      </c>
      <c r="E1" s="286"/>
      <c r="F1" s="287"/>
      <c r="G1" s="287"/>
      <c r="H1" s="287"/>
      <c r="I1" s="286"/>
      <c r="J1" s="287"/>
      <c r="K1" s="286"/>
      <c r="L1" s="286"/>
      <c r="M1" s="286"/>
      <c r="N1" s="286"/>
      <c r="O1" s="286"/>
      <c r="P1" s="286"/>
    </row>
    <row r="2" spans="1:16">
      <c r="A2" s="280" t="s">
        <v>18</v>
      </c>
      <c r="B2" s="280" t="s">
        <v>21</v>
      </c>
      <c r="C2" s="285"/>
      <c r="D2" s="280"/>
      <c r="E2" s="284">
        <v>45890</v>
      </c>
      <c r="F2" s="283" t="s">
        <v>932</v>
      </c>
      <c r="G2" s="264" t="s">
        <v>931</v>
      </c>
      <c r="H2" s="282"/>
      <c r="I2" s="412"/>
      <c r="J2" s="413"/>
      <c r="K2" s="413"/>
      <c r="L2" s="413"/>
      <c r="M2" s="413"/>
      <c r="N2" s="413"/>
      <c r="O2" s="413"/>
      <c r="P2" s="414"/>
    </row>
    <row r="3" spans="1:16">
      <c r="A3" s="281" t="s">
        <v>930</v>
      </c>
      <c r="B3" s="280"/>
      <c r="C3" s="279"/>
      <c r="D3" s="278"/>
      <c r="E3" s="277" t="s">
        <v>414</v>
      </c>
      <c r="F3" s="276" t="s">
        <v>929</v>
      </c>
      <c r="G3" s="275" t="s">
        <v>928</v>
      </c>
      <c r="H3" s="274"/>
      <c r="I3" s="412" t="s">
        <v>611</v>
      </c>
      <c r="J3" s="413"/>
      <c r="K3" s="413"/>
      <c r="L3" s="413"/>
      <c r="M3" s="413"/>
      <c r="N3" s="413"/>
      <c r="O3" s="413"/>
      <c r="P3" s="414"/>
    </row>
    <row r="4" spans="1:16" ht="42.75">
      <c r="A4" s="271" t="s">
        <v>927</v>
      </c>
      <c r="B4" s="271" t="s">
        <v>620</v>
      </c>
      <c r="C4" s="271" t="s">
        <v>926</v>
      </c>
      <c r="D4" s="271" t="s">
        <v>925</v>
      </c>
      <c r="E4" s="273" t="s">
        <v>924</v>
      </c>
      <c r="F4" s="273" t="s">
        <v>923</v>
      </c>
      <c r="G4" s="271" t="s">
        <v>923</v>
      </c>
      <c r="H4" s="272" t="s">
        <v>922</v>
      </c>
      <c r="I4" s="415" t="s">
        <v>712</v>
      </c>
      <c r="J4" s="416"/>
      <c r="K4" s="417"/>
      <c r="L4" s="271" t="s">
        <v>921</v>
      </c>
      <c r="M4" s="271" t="s">
        <v>920</v>
      </c>
      <c r="N4" s="271" t="s">
        <v>919</v>
      </c>
      <c r="O4" s="271" t="s">
        <v>918</v>
      </c>
      <c r="P4" s="271" t="s">
        <v>706</v>
      </c>
    </row>
    <row r="5" spans="1:16" ht="28.5">
      <c r="A5" s="270" t="s">
        <v>21</v>
      </c>
      <c r="B5" s="269" t="s">
        <v>21</v>
      </c>
      <c r="C5" s="269"/>
      <c r="D5" s="269"/>
      <c r="E5" s="268"/>
      <c r="F5" s="267" t="s">
        <v>917</v>
      </c>
      <c r="G5" s="266" t="s">
        <v>917</v>
      </c>
      <c r="H5" s="265"/>
      <c r="I5" s="264" t="s">
        <v>697</v>
      </c>
      <c r="J5" s="264" t="s">
        <v>696</v>
      </c>
      <c r="K5" s="264" t="s">
        <v>695</v>
      </c>
      <c r="L5" s="264"/>
      <c r="M5" s="264"/>
      <c r="N5" s="264"/>
      <c r="O5" s="264"/>
      <c r="P5" s="264"/>
    </row>
    <row r="6" spans="1:16">
      <c r="A6" s="418"/>
      <c r="B6" s="419" t="s">
        <v>916</v>
      </c>
      <c r="C6" s="420" t="s">
        <v>915</v>
      </c>
      <c r="D6" s="420" t="s">
        <v>914</v>
      </c>
      <c r="E6" s="263" t="s">
        <v>887</v>
      </c>
      <c r="F6" s="262">
        <v>7.9</v>
      </c>
      <c r="G6" s="303">
        <v>8.5299999999999994</v>
      </c>
      <c r="H6" s="419" t="s">
        <v>913</v>
      </c>
      <c r="I6" s="261">
        <v>35</v>
      </c>
      <c r="J6" s="261">
        <v>27</v>
      </c>
      <c r="K6" s="261">
        <v>20</v>
      </c>
      <c r="L6" s="261">
        <v>4</v>
      </c>
      <c r="M6" s="260">
        <f t="shared" ref="M6:M11" si="0">(I6*J6*K6)/1000000</f>
        <v>1.89E-2</v>
      </c>
      <c r="N6" s="259">
        <f t="shared" ref="N6:N11" si="1">L6*66/M6</f>
        <v>13968</v>
      </c>
      <c r="O6" s="258"/>
      <c r="P6" s="257">
        <f t="shared" ref="P6:P11" si="2">O6/N6</f>
        <v>0</v>
      </c>
    </row>
    <row r="7" spans="1:16">
      <c r="A7" s="418"/>
      <c r="B7" s="419"/>
      <c r="C7" s="420"/>
      <c r="D7" s="420"/>
      <c r="E7" s="263" t="s">
        <v>912</v>
      </c>
      <c r="F7" s="262">
        <v>8.17</v>
      </c>
      <c r="G7" s="262">
        <v>8.8000000000000007</v>
      </c>
      <c r="H7" s="419"/>
      <c r="I7" s="261">
        <v>35</v>
      </c>
      <c r="J7" s="261">
        <v>27</v>
      </c>
      <c r="K7" s="261">
        <v>20</v>
      </c>
      <c r="L7" s="261">
        <v>4</v>
      </c>
      <c r="M7" s="260">
        <f t="shared" si="0"/>
        <v>1.89E-2</v>
      </c>
      <c r="N7" s="259">
        <f t="shared" si="1"/>
        <v>13968</v>
      </c>
      <c r="O7" s="258"/>
      <c r="P7" s="257">
        <f t="shared" si="2"/>
        <v>0</v>
      </c>
    </row>
    <row r="8" spans="1:16">
      <c r="A8" s="418"/>
      <c r="B8" s="419"/>
      <c r="C8" s="420"/>
      <c r="D8" s="420"/>
      <c r="E8" s="263" t="s">
        <v>885</v>
      </c>
      <c r="F8" s="262">
        <v>10.24</v>
      </c>
      <c r="G8" s="303">
        <v>11.22</v>
      </c>
      <c r="H8" s="419"/>
      <c r="I8" s="261">
        <v>35</v>
      </c>
      <c r="J8" s="261">
        <v>27</v>
      </c>
      <c r="K8" s="261">
        <v>25</v>
      </c>
      <c r="L8" s="261">
        <v>4</v>
      </c>
      <c r="M8" s="260">
        <f t="shared" si="0"/>
        <v>2.3599999999999999E-2</v>
      </c>
      <c r="N8" s="259">
        <f t="shared" si="1"/>
        <v>11186</v>
      </c>
      <c r="O8" s="258"/>
      <c r="P8" s="257">
        <f t="shared" si="2"/>
        <v>0</v>
      </c>
    </row>
    <row r="9" spans="1:16">
      <c r="A9" s="418"/>
      <c r="B9" s="419"/>
      <c r="C9" s="420"/>
      <c r="D9" s="420"/>
      <c r="E9" s="263" t="s">
        <v>911</v>
      </c>
      <c r="F9" s="262">
        <v>11.69</v>
      </c>
      <c r="G9" s="262">
        <v>12.34</v>
      </c>
      <c r="H9" s="419"/>
      <c r="I9" s="261">
        <v>35</v>
      </c>
      <c r="J9" s="261">
        <v>27</v>
      </c>
      <c r="K9" s="261">
        <v>27</v>
      </c>
      <c r="L9" s="261">
        <v>4</v>
      </c>
      <c r="M9" s="260">
        <f t="shared" si="0"/>
        <v>2.5499999999999998E-2</v>
      </c>
      <c r="N9" s="259">
        <f t="shared" si="1"/>
        <v>10353</v>
      </c>
      <c r="O9" s="258"/>
      <c r="P9" s="257">
        <f t="shared" si="2"/>
        <v>0</v>
      </c>
    </row>
    <row r="10" spans="1:16">
      <c r="A10" s="418"/>
      <c r="B10" s="419"/>
      <c r="C10" s="420"/>
      <c r="D10" s="420"/>
      <c r="E10" s="263" t="s">
        <v>910</v>
      </c>
      <c r="F10" s="262">
        <v>14.21</v>
      </c>
      <c r="G10" s="262">
        <v>14.71</v>
      </c>
      <c r="H10" s="419"/>
      <c r="I10" s="261">
        <v>35</v>
      </c>
      <c r="J10" s="261">
        <v>27</v>
      </c>
      <c r="K10" s="261">
        <v>32</v>
      </c>
      <c r="L10" s="261">
        <v>4</v>
      </c>
      <c r="M10" s="260">
        <f t="shared" si="0"/>
        <v>3.0200000000000001E-2</v>
      </c>
      <c r="N10" s="259">
        <f t="shared" si="1"/>
        <v>8742</v>
      </c>
      <c r="O10" s="258"/>
      <c r="P10" s="257">
        <f t="shared" si="2"/>
        <v>0</v>
      </c>
    </row>
    <row r="11" spans="1:16" ht="28.5">
      <c r="A11" s="418"/>
      <c r="B11" s="419"/>
      <c r="C11" s="420"/>
      <c r="D11" s="420"/>
      <c r="E11" s="263" t="s">
        <v>909</v>
      </c>
      <c r="F11" s="262">
        <v>14.21</v>
      </c>
      <c r="G11" s="262">
        <v>14.71</v>
      </c>
      <c r="H11" s="419"/>
      <c r="I11" s="261">
        <v>35</v>
      </c>
      <c r="J11" s="261">
        <v>27</v>
      </c>
      <c r="K11" s="261">
        <v>32</v>
      </c>
      <c r="L11" s="261">
        <v>4</v>
      </c>
      <c r="M11" s="260">
        <f t="shared" si="0"/>
        <v>3.0200000000000001E-2</v>
      </c>
      <c r="N11" s="259">
        <f t="shared" si="1"/>
        <v>8742</v>
      </c>
      <c r="O11" s="258"/>
      <c r="P11" s="257">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workbookViewId="0">
      <selection activeCell="C16" sqref="C16"/>
    </sheetView>
  </sheetViews>
  <sheetFormatPr defaultColWidth="8.7109375" defaultRowHeight="14.25"/>
  <cols>
    <col min="1" max="1" width="30.5703125" style="223" customWidth="1"/>
    <col min="2" max="2" width="24" style="223" customWidth="1"/>
    <col min="3" max="3" width="29.140625" style="223" customWidth="1"/>
    <col min="4" max="4" width="13.42578125" style="223" bestFit="1" customWidth="1"/>
    <col min="5" max="5" width="9.42578125" style="223" bestFit="1" customWidth="1"/>
    <col min="6" max="6" width="15" style="223" customWidth="1"/>
    <col min="7" max="16384" width="8.7109375" style="223"/>
  </cols>
  <sheetData>
    <row r="1" spans="1:6" ht="21" thickBot="1">
      <c r="A1" s="421" t="s">
        <v>902</v>
      </c>
      <c r="B1" s="422"/>
      <c r="C1" s="422"/>
      <c r="D1" s="423"/>
      <c r="E1" s="251"/>
      <c r="F1" s="251"/>
    </row>
    <row r="2" spans="1:6" ht="15.75" thickBot="1">
      <c r="A2" s="237" t="s">
        <v>119</v>
      </c>
      <c r="B2" s="250" t="s">
        <v>901</v>
      </c>
      <c r="C2" s="249" t="s">
        <v>23</v>
      </c>
      <c r="D2" s="248"/>
      <c r="E2" s="247"/>
      <c r="F2" s="247"/>
    </row>
    <row r="3" spans="1:6" ht="15.75" thickBot="1">
      <c r="A3" s="246" t="s">
        <v>900</v>
      </c>
      <c r="B3" s="245" t="s">
        <v>117</v>
      </c>
      <c r="C3" s="244" t="s">
        <v>34</v>
      </c>
      <c r="D3" s="243" t="s">
        <v>48</v>
      </c>
      <c r="E3" s="242"/>
      <c r="F3" s="241"/>
    </row>
    <row r="4" spans="1:6" ht="29.25" thickBot="1">
      <c r="A4" s="237" t="s">
        <v>899</v>
      </c>
      <c r="B4" s="239" t="s">
        <v>898</v>
      </c>
      <c r="C4" s="240" t="s">
        <v>43</v>
      </c>
      <c r="D4" s="239" t="s">
        <v>54</v>
      </c>
      <c r="E4" s="233" t="s">
        <v>897</v>
      </c>
      <c r="F4" s="238" t="s">
        <v>896</v>
      </c>
    </row>
    <row r="5" spans="1:6" ht="15.75" thickBot="1">
      <c r="A5" s="237" t="s">
        <v>895</v>
      </c>
      <c r="B5" s="236"/>
      <c r="C5" s="235" t="s">
        <v>894</v>
      </c>
      <c r="D5" s="234">
        <v>45791</v>
      </c>
      <c r="E5" s="233" t="s">
        <v>893</v>
      </c>
      <c r="F5" s="232" t="s">
        <v>892</v>
      </c>
    </row>
    <row r="6" spans="1:6" ht="16.5" thickBot="1">
      <c r="A6" s="424" t="s">
        <v>891</v>
      </c>
      <c r="B6" s="425"/>
      <c r="C6" s="426" t="s">
        <v>725</v>
      </c>
      <c r="D6" s="427"/>
      <c r="E6" s="231" t="s">
        <v>890</v>
      </c>
      <c r="F6" s="230" t="s">
        <v>889</v>
      </c>
    </row>
    <row r="7" spans="1:6" ht="26.45" customHeight="1">
      <c r="A7" s="428" t="s">
        <v>888</v>
      </c>
      <c r="B7" s="429"/>
      <c r="C7" s="432" t="s">
        <v>887</v>
      </c>
      <c r="D7" s="433"/>
      <c r="E7" s="229" t="s">
        <v>886</v>
      </c>
      <c r="F7" s="228">
        <v>7.88</v>
      </c>
    </row>
    <row r="8" spans="1:6" ht="25.35" customHeight="1" thickBot="1">
      <c r="A8" s="430"/>
      <c r="B8" s="431"/>
      <c r="C8" s="434" t="s">
        <v>885</v>
      </c>
      <c r="D8" s="435"/>
      <c r="E8" s="227" t="s">
        <v>884</v>
      </c>
      <c r="F8" s="226">
        <v>10.199999999999999</v>
      </c>
    </row>
    <row r="9" spans="1:6" ht="15">
      <c r="A9" s="225" t="s">
        <v>883</v>
      </c>
    </row>
    <row r="10" spans="1:6">
      <c r="A10" s="224" t="s">
        <v>882</v>
      </c>
    </row>
    <row r="11" spans="1:6">
      <c r="A11" s="224" t="s">
        <v>881</v>
      </c>
    </row>
    <row r="12" spans="1:6">
      <c r="A12" s="224" t="s">
        <v>880</v>
      </c>
    </row>
    <row r="13" spans="1:6" ht="15">
      <c r="A13" s="225" t="s">
        <v>879</v>
      </c>
    </row>
    <row r="14" spans="1:6">
      <c r="A14" s="224" t="s">
        <v>878</v>
      </c>
    </row>
    <row r="15" spans="1:6">
      <c r="A15" s="224" t="s">
        <v>877</v>
      </c>
    </row>
    <row r="16" spans="1:6">
      <c r="A16" s="224" t="s">
        <v>876</v>
      </c>
    </row>
    <row r="17" spans="1:1">
      <c r="A17" s="224" t="s">
        <v>875</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xr:uid="{00000000-0002-0000-0500-000000000000}">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296"/>
  <sheetViews>
    <sheetView workbookViewId="0">
      <selection activeCell="G2" sqref="G2"/>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478</v>
      </c>
      <c r="J1" s="38" t="s">
        <v>469</v>
      </c>
      <c r="K1" s="38" t="s">
        <v>53</v>
      </c>
    </row>
    <row r="2" spans="1:11">
      <c r="A2" s="40" t="s">
        <v>120</v>
      </c>
      <c r="B2" s="40" t="s">
        <v>79</v>
      </c>
      <c r="C2" s="40" t="s">
        <v>106</v>
      </c>
      <c r="F2" s="3" t="s">
        <v>664</v>
      </c>
      <c r="G2" t="s">
        <v>587</v>
      </c>
      <c r="I2" s="3"/>
      <c r="K2" s="3" t="s">
        <v>420</v>
      </c>
    </row>
    <row r="3" spans="1:11">
      <c r="A3" s="40" t="s">
        <v>115</v>
      </c>
      <c r="B3" s="40" t="s">
        <v>80</v>
      </c>
      <c r="C3" s="40" t="s">
        <v>121</v>
      </c>
      <c r="D3" t="s">
        <v>161</v>
      </c>
      <c r="E3" t="s">
        <v>157</v>
      </c>
      <c r="F3" s="3" t="s">
        <v>665</v>
      </c>
      <c r="G3" t="s">
        <v>586</v>
      </c>
      <c r="H3" t="s">
        <v>564</v>
      </c>
      <c r="I3" t="s">
        <v>479</v>
      </c>
      <c r="J3" t="s">
        <v>574</v>
      </c>
      <c r="K3" t="s">
        <v>593</v>
      </c>
    </row>
    <row r="4" spans="1:11">
      <c r="A4" s="40" t="s">
        <v>514</v>
      </c>
      <c r="B4" s="40" t="s">
        <v>514</v>
      </c>
      <c r="C4" s="40" t="s">
        <v>121</v>
      </c>
      <c r="D4" t="s">
        <v>158</v>
      </c>
      <c r="E4" t="s">
        <v>156</v>
      </c>
      <c r="F4" s="3" t="s">
        <v>666</v>
      </c>
      <c r="G4" t="s">
        <v>98</v>
      </c>
      <c r="H4" t="s">
        <v>565</v>
      </c>
      <c r="I4" t="s">
        <v>480</v>
      </c>
      <c r="J4" t="s">
        <v>477</v>
      </c>
      <c r="K4" t="s">
        <v>416</v>
      </c>
    </row>
    <row r="5" spans="1:11">
      <c r="A5" s="40" t="s">
        <v>122</v>
      </c>
      <c r="B5" s="40" t="s">
        <v>81</v>
      </c>
      <c r="C5" s="40" t="s">
        <v>107</v>
      </c>
      <c r="D5" s="3" t="s">
        <v>162</v>
      </c>
      <c r="E5" t="s">
        <v>463</v>
      </c>
      <c r="F5" s="3" t="s">
        <v>667</v>
      </c>
      <c r="G5" t="s">
        <v>582</v>
      </c>
      <c r="H5" t="s">
        <v>566</v>
      </c>
      <c r="I5" t="s">
        <v>590</v>
      </c>
      <c r="J5" t="s">
        <v>575</v>
      </c>
      <c r="K5" t="s">
        <v>499</v>
      </c>
    </row>
    <row r="6" spans="1:11">
      <c r="A6" s="40" t="s">
        <v>515</v>
      </c>
      <c r="B6" s="40" t="s">
        <v>516</v>
      </c>
      <c r="C6" s="40" t="s">
        <v>517</v>
      </c>
      <c r="D6" s="3" t="s">
        <v>163</v>
      </c>
      <c r="E6" t="s">
        <v>509</v>
      </c>
      <c r="F6" s="3" t="s">
        <v>668</v>
      </c>
      <c r="G6" t="s">
        <v>583</v>
      </c>
      <c r="H6" t="s">
        <v>567</v>
      </c>
      <c r="I6" t="s">
        <v>481</v>
      </c>
      <c r="J6" t="s">
        <v>576</v>
      </c>
      <c r="K6" t="s">
        <v>415</v>
      </c>
    </row>
    <row r="7" spans="1:11">
      <c r="A7" s="40" t="s">
        <v>123</v>
      </c>
      <c r="B7" s="40" t="s">
        <v>82</v>
      </c>
      <c r="C7" s="40" t="s">
        <v>82</v>
      </c>
      <c r="D7" t="s">
        <v>164</v>
      </c>
      <c r="E7" t="s">
        <v>155</v>
      </c>
      <c r="F7" s="3" t="s">
        <v>669</v>
      </c>
      <c r="G7" t="s">
        <v>584</v>
      </c>
      <c r="H7" t="s">
        <v>412</v>
      </c>
      <c r="I7" t="s">
        <v>482</v>
      </c>
      <c r="J7" t="s">
        <v>577</v>
      </c>
      <c r="K7" t="s">
        <v>594</v>
      </c>
    </row>
    <row r="8" spans="1:11">
      <c r="A8" s="40" t="s">
        <v>518</v>
      </c>
      <c r="B8" s="40" t="s">
        <v>519</v>
      </c>
      <c r="C8" s="40" t="s">
        <v>520</v>
      </c>
      <c r="D8" t="s">
        <v>341</v>
      </c>
      <c r="E8" t="s">
        <v>154</v>
      </c>
      <c r="F8" s="3" t="s">
        <v>670</v>
      </c>
      <c r="G8" s="3" t="s">
        <v>585</v>
      </c>
      <c r="H8" t="s">
        <v>413</v>
      </c>
      <c r="I8" t="s">
        <v>483</v>
      </c>
      <c r="J8" t="s">
        <v>476</v>
      </c>
      <c r="K8" t="s">
        <v>595</v>
      </c>
    </row>
    <row r="9" spans="1:11">
      <c r="A9" s="40" t="s">
        <v>521</v>
      </c>
      <c r="B9" s="40" t="s">
        <v>522</v>
      </c>
      <c r="C9" s="40" t="s">
        <v>523</v>
      </c>
      <c r="D9" t="s">
        <v>165</v>
      </c>
      <c r="E9" t="s">
        <v>153</v>
      </c>
      <c r="F9" s="3" t="s">
        <v>671</v>
      </c>
      <c r="G9" t="s">
        <v>588</v>
      </c>
      <c r="H9" t="s">
        <v>414</v>
      </c>
      <c r="I9" t="s">
        <v>591</v>
      </c>
      <c r="J9" t="s">
        <v>474</v>
      </c>
      <c r="K9" t="s">
        <v>596</v>
      </c>
    </row>
    <row r="10" spans="1:11">
      <c r="A10" s="40" t="s">
        <v>524</v>
      </c>
      <c r="B10" s="40" t="s">
        <v>525</v>
      </c>
      <c r="C10" s="40" t="s">
        <v>526</v>
      </c>
      <c r="D10" t="s">
        <v>342</v>
      </c>
      <c r="E10" t="s">
        <v>152</v>
      </c>
      <c r="F10" s="3" t="s">
        <v>672</v>
      </c>
      <c r="G10" t="s">
        <v>589</v>
      </c>
      <c r="H10" t="s">
        <v>568</v>
      </c>
      <c r="I10" t="s">
        <v>592</v>
      </c>
      <c r="J10" t="s">
        <v>473</v>
      </c>
      <c r="K10" t="s">
        <v>500</v>
      </c>
    </row>
    <row r="11" spans="1:11">
      <c r="A11" s="40" t="s">
        <v>124</v>
      </c>
      <c r="B11" s="40" t="s">
        <v>83</v>
      </c>
      <c r="C11" s="40" t="s">
        <v>108</v>
      </c>
      <c r="D11" t="s">
        <v>166</v>
      </c>
      <c r="E11" t="s">
        <v>151</v>
      </c>
      <c r="H11" t="s">
        <v>569</v>
      </c>
      <c r="J11" t="s">
        <v>578</v>
      </c>
      <c r="K11" t="s">
        <v>501</v>
      </c>
    </row>
    <row r="12" spans="1:11">
      <c r="A12" s="40" t="s">
        <v>527</v>
      </c>
      <c r="B12" s="40" t="s">
        <v>528</v>
      </c>
      <c r="C12" s="40" t="s">
        <v>108</v>
      </c>
      <c r="D12" t="s">
        <v>167</v>
      </c>
      <c r="E12" t="s">
        <v>150</v>
      </c>
      <c r="H12" t="s">
        <v>570</v>
      </c>
      <c r="J12" t="s">
        <v>475</v>
      </c>
      <c r="K12" t="s">
        <v>597</v>
      </c>
    </row>
    <row r="13" spans="1:11">
      <c r="A13" s="40" t="s">
        <v>529</v>
      </c>
      <c r="B13" s="40" t="s">
        <v>530</v>
      </c>
      <c r="C13" s="40" t="s">
        <v>110</v>
      </c>
      <c r="D13" t="s">
        <v>343</v>
      </c>
      <c r="E13" t="s">
        <v>485</v>
      </c>
      <c r="J13" t="s">
        <v>470</v>
      </c>
      <c r="K13" t="s">
        <v>598</v>
      </c>
    </row>
    <row r="14" spans="1:11">
      <c r="A14" s="40" t="s">
        <v>125</v>
      </c>
      <c r="B14" s="40" t="s">
        <v>84</v>
      </c>
      <c r="C14" s="40" t="s">
        <v>110</v>
      </c>
      <c r="D14" t="s">
        <v>159</v>
      </c>
      <c r="E14" t="s">
        <v>486</v>
      </c>
      <c r="J14" t="s">
        <v>472</v>
      </c>
      <c r="K14" t="s">
        <v>599</v>
      </c>
    </row>
    <row r="15" spans="1:11">
      <c r="A15" s="40" t="s">
        <v>531</v>
      </c>
      <c r="B15" s="40" t="s">
        <v>532</v>
      </c>
      <c r="C15" s="40" t="s">
        <v>533</v>
      </c>
      <c r="D15" t="s">
        <v>344</v>
      </c>
      <c r="E15" t="s">
        <v>487</v>
      </c>
      <c r="J15" t="s">
        <v>60</v>
      </c>
      <c r="K15" t="s">
        <v>600</v>
      </c>
    </row>
    <row r="16" spans="1:11">
      <c r="A16" s="40" t="s">
        <v>126</v>
      </c>
      <c r="B16" s="40" t="s">
        <v>85</v>
      </c>
      <c r="C16" s="40" t="s">
        <v>111</v>
      </c>
      <c r="D16" t="s">
        <v>345</v>
      </c>
      <c r="E16" t="s">
        <v>149</v>
      </c>
      <c r="J16" t="s">
        <v>471</v>
      </c>
      <c r="K16" t="s">
        <v>601</v>
      </c>
    </row>
    <row r="17" spans="1:11">
      <c r="A17" s="40" t="s">
        <v>534</v>
      </c>
      <c r="B17" s="40" t="s">
        <v>535</v>
      </c>
      <c r="C17" s="40" t="s">
        <v>534</v>
      </c>
      <c r="D17" t="s">
        <v>168</v>
      </c>
      <c r="E17" t="s">
        <v>460</v>
      </c>
      <c r="J17" t="s">
        <v>579</v>
      </c>
      <c r="K17" t="s">
        <v>602</v>
      </c>
    </row>
    <row r="18" spans="1:11">
      <c r="A18" s="40" t="s">
        <v>127</v>
      </c>
      <c r="B18" s="40" t="s">
        <v>86</v>
      </c>
      <c r="C18" s="40" t="s">
        <v>112</v>
      </c>
      <c r="D18" t="s">
        <v>421</v>
      </c>
      <c r="E18" t="s">
        <v>148</v>
      </c>
      <c r="J18" t="s">
        <v>580</v>
      </c>
      <c r="K18" t="s">
        <v>603</v>
      </c>
    </row>
    <row r="19" spans="1:11">
      <c r="A19" s="40" t="s">
        <v>495</v>
      </c>
      <c r="B19" s="40" t="s">
        <v>496</v>
      </c>
      <c r="C19" s="40" t="s">
        <v>112</v>
      </c>
      <c r="D19" t="s">
        <v>169</v>
      </c>
      <c r="E19" t="s">
        <v>488</v>
      </c>
      <c r="K19" t="s">
        <v>604</v>
      </c>
    </row>
    <row r="20" spans="1:11">
      <c r="A20" s="40" t="s">
        <v>536</v>
      </c>
      <c r="B20" s="40" t="s">
        <v>537</v>
      </c>
      <c r="C20" s="40" t="s">
        <v>537</v>
      </c>
      <c r="D20" t="s">
        <v>346</v>
      </c>
      <c r="E20" t="s">
        <v>459</v>
      </c>
      <c r="F20" s="3"/>
      <c r="K20" t="s">
        <v>502</v>
      </c>
    </row>
    <row r="21" spans="1:11">
      <c r="A21" s="40" t="s">
        <v>138</v>
      </c>
      <c r="B21" s="40" t="s">
        <v>139</v>
      </c>
      <c r="C21" s="40" t="s">
        <v>140</v>
      </c>
      <c r="D21" t="s">
        <v>170</v>
      </c>
      <c r="E21" t="s">
        <v>489</v>
      </c>
      <c r="F21" s="3"/>
      <c r="G21" s="3"/>
      <c r="K21" t="s">
        <v>605</v>
      </c>
    </row>
    <row r="22" spans="1:11">
      <c r="A22" s="40" t="s">
        <v>141</v>
      </c>
      <c r="B22" s="40" t="s">
        <v>142</v>
      </c>
      <c r="C22" s="40" t="s">
        <v>140</v>
      </c>
      <c r="D22" t="s">
        <v>171</v>
      </c>
      <c r="E22" t="s">
        <v>490</v>
      </c>
    </row>
    <row r="23" spans="1:11">
      <c r="A23" s="40" t="s">
        <v>145</v>
      </c>
      <c r="B23" s="40" t="s">
        <v>146</v>
      </c>
      <c r="C23" s="40" t="s">
        <v>140</v>
      </c>
      <c r="D23" t="s">
        <v>172</v>
      </c>
      <c r="E23" t="s">
        <v>491</v>
      </c>
    </row>
    <row r="24" spans="1:11">
      <c r="A24" s="40" t="s">
        <v>143</v>
      </c>
      <c r="B24" s="40" t="s">
        <v>144</v>
      </c>
      <c r="C24" s="40" t="s">
        <v>140</v>
      </c>
      <c r="D24" t="s">
        <v>173</v>
      </c>
      <c r="E24" t="s">
        <v>461</v>
      </c>
    </row>
    <row r="25" spans="1:11">
      <c r="A25" s="40" t="s">
        <v>128</v>
      </c>
      <c r="B25" s="40" t="s">
        <v>87</v>
      </c>
      <c r="C25" s="40" t="s">
        <v>87</v>
      </c>
      <c r="D25" s="3" t="s">
        <v>347</v>
      </c>
      <c r="E25" t="s">
        <v>462</v>
      </c>
    </row>
    <row r="26" spans="1:11">
      <c r="A26" s="40" t="s">
        <v>129</v>
      </c>
      <c r="B26" s="40" t="s">
        <v>88</v>
      </c>
      <c r="C26" s="40" t="s">
        <v>88</v>
      </c>
      <c r="D26" t="s">
        <v>174</v>
      </c>
      <c r="E26" t="s">
        <v>147</v>
      </c>
    </row>
    <row r="27" spans="1:11">
      <c r="A27" s="40" t="s">
        <v>130</v>
      </c>
      <c r="B27" s="40" t="s">
        <v>89</v>
      </c>
      <c r="C27" s="40" t="s">
        <v>88</v>
      </c>
      <c r="D27" t="s">
        <v>422</v>
      </c>
    </row>
    <row r="28" spans="1:11">
      <c r="A28" s="40" t="s">
        <v>538</v>
      </c>
      <c r="B28" s="40" t="s">
        <v>539</v>
      </c>
      <c r="C28" s="40" t="s">
        <v>88</v>
      </c>
      <c r="D28" t="s">
        <v>175</v>
      </c>
    </row>
    <row r="29" spans="1:11">
      <c r="A29" s="40" t="s">
        <v>540</v>
      </c>
      <c r="B29" s="40" t="s">
        <v>541</v>
      </c>
      <c r="C29" s="40" t="s">
        <v>541</v>
      </c>
      <c r="D29" t="s">
        <v>423</v>
      </c>
    </row>
    <row r="30" spans="1:11">
      <c r="A30" s="40" t="s">
        <v>542</v>
      </c>
      <c r="B30" s="40" t="s">
        <v>543</v>
      </c>
      <c r="C30" s="40" t="s">
        <v>113</v>
      </c>
      <c r="D30" t="s">
        <v>176</v>
      </c>
    </row>
    <row r="31" spans="1:11">
      <c r="A31" s="40" t="s">
        <v>131</v>
      </c>
      <c r="B31" s="40" t="s">
        <v>90</v>
      </c>
      <c r="C31" s="40" t="s">
        <v>113</v>
      </c>
      <c r="D31" t="s">
        <v>424</v>
      </c>
    </row>
    <row r="32" spans="1:11">
      <c r="A32" s="40" t="s">
        <v>132</v>
      </c>
      <c r="B32" s="40" t="s">
        <v>91</v>
      </c>
      <c r="C32" s="40" t="s">
        <v>113</v>
      </c>
      <c r="D32" t="s">
        <v>160</v>
      </c>
    </row>
    <row r="33" spans="1:4">
      <c r="A33" s="40" t="s">
        <v>544</v>
      </c>
      <c r="B33" s="40" t="s">
        <v>545</v>
      </c>
      <c r="C33" t="s">
        <v>520</v>
      </c>
      <c r="D33" t="s">
        <v>177</v>
      </c>
    </row>
    <row r="34" spans="1:4">
      <c r="A34" s="40" t="s">
        <v>546</v>
      </c>
      <c r="B34" s="40" t="s">
        <v>547</v>
      </c>
      <c r="C34" s="40" t="s">
        <v>547</v>
      </c>
      <c r="D34" s="3" t="s">
        <v>425</v>
      </c>
    </row>
    <row r="35" spans="1:4">
      <c r="A35" s="40" t="s">
        <v>548</v>
      </c>
      <c r="B35" s="40" t="s">
        <v>549</v>
      </c>
      <c r="C35" s="40" t="s">
        <v>550</v>
      </c>
      <c r="D35" t="s">
        <v>178</v>
      </c>
    </row>
    <row r="36" spans="1:4">
      <c r="A36" s="40" t="s">
        <v>551</v>
      </c>
      <c r="B36" s="40" t="s">
        <v>552</v>
      </c>
      <c r="C36" s="40" t="s">
        <v>553</v>
      </c>
      <c r="D36" t="s">
        <v>348</v>
      </c>
    </row>
    <row r="37" spans="1:4">
      <c r="A37" s="40" t="s">
        <v>133</v>
      </c>
      <c r="B37" s="40" t="s">
        <v>92</v>
      </c>
      <c r="C37" s="40" t="s">
        <v>117</v>
      </c>
      <c r="D37" t="s">
        <v>179</v>
      </c>
    </row>
    <row r="38" spans="1:4">
      <c r="A38" s="40" t="s">
        <v>554</v>
      </c>
      <c r="B38" s="40" t="s">
        <v>555</v>
      </c>
      <c r="C38" s="40" t="s">
        <v>556</v>
      </c>
      <c r="D38" t="s">
        <v>180</v>
      </c>
    </row>
    <row r="39" spans="1:4">
      <c r="A39" s="40" t="s">
        <v>135</v>
      </c>
      <c r="B39" s="40" t="s">
        <v>93</v>
      </c>
      <c r="C39" s="40" t="s">
        <v>109</v>
      </c>
      <c r="D39" t="s">
        <v>181</v>
      </c>
    </row>
    <row r="40" spans="1:4">
      <c r="A40" s="40" t="s">
        <v>557</v>
      </c>
      <c r="B40" s="40" t="s">
        <v>558</v>
      </c>
      <c r="C40" s="40" t="s">
        <v>541</v>
      </c>
      <c r="D40" t="s">
        <v>426</v>
      </c>
    </row>
    <row r="41" spans="1:4">
      <c r="A41" s="40" t="s">
        <v>559</v>
      </c>
      <c r="B41" s="40" t="s">
        <v>560</v>
      </c>
      <c r="C41" s="40" t="s">
        <v>561</v>
      </c>
      <c r="D41" t="s">
        <v>349</v>
      </c>
    </row>
    <row r="42" spans="1:4">
      <c r="A42" s="40" t="s">
        <v>136</v>
      </c>
      <c r="B42" s="40" t="s">
        <v>94</v>
      </c>
      <c r="C42" s="40" t="s">
        <v>137</v>
      </c>
      <c r="D42" t="s">
        <v>182</v>
      </c>
    </row>
    <row r="43" spans="1:4">
      <c r="A43" s="40" t="s">
        <v>497</v>
      </c>
      <c r="B43" s="40" t="s">
        <v>498</v>
      </c>
      <c r="C43" s="40" t="s">
        <v>137</v>
      </c>
      <c r="D43" t="s">
        <v>183</v>
      </c>
    </row>
    <row r="44" spans="1:4">
      <c r="A44" s="40" t="s">
        <v>562</v>
      </c>
      <c r="B44" s="40" t="s">
        <v>563</v>
      </c>
      <c r="C44" s="40" t="s">
        <v>563</v>
      </c>
      <c r="D44" t="s">
        <v>427</v>
      </c>
    </row>
    <row r="45" spans="1:4">
      <c r="D45" t="s">
        <v>184</v>
      </c>
    </row>
    <row r="46" spans="1:4">
      <c r="D46" t="s">
        <v>350</v>
      </c>
    </row>
    <row r="47" spans="1:4">
      <c r="D47" t="s">
        <v>185</v>
      </c>
    </row>
    <row r="48" spans="1:4">
      <c r="D48" t="s">
        <v>186</v>
      </c>
    </row>
    <row r="49" spans="4:4">
      <c r="D49" t="s">
        <v>187</v>
      </c>
    </row>
    <row r="50" spans="4:4">
      <c r="D50" t="s">
        <v>428</v>
      </c>
    </row>
    <row r="51" spans="4:4">
      <c r="D51" t="s">
        <v>188</v>
      </c>
    </row>
    <row r="52" spans="4:4">
      <c r="D52" t="s">
        <v>351</v>
      </c>
    </row>
    <row r="53" spans="4:4">
      <c r="D53" t="s">
        <v>189</v>
      </c>
    </row>
    <row r="54" spans="4:4">
      <c r="D54" t="s">
        <v>352</v>
      </c>
    </row>
    <row r="55" spans="4:4">
      <c r="D55" t="s">
        <v>429</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430</v>
      </c>
    </row>
    <row r="68" spans="4:4">
      <c r="D68" s="3" t="s">
        <v>197</v>
      </c>
    </row>
    <row r="69" spans="4:4">
      <c r="D69" t="s">
        <v>431</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432</v>
      </c>
    </row>
    <row r="84" spans="4:4">
      <c r="D84" t="s">
        <v>361</v>
      </c>
    </row>
    <row r="85" spans="4:4">
      <c r="D85" t="s">
        <v>207</v>
      </c>
    </row>
    <row r="86" spans="4:4">
      <c r="D86" t="s">
        <v>208</v>
      </c>
    </row>
    <row r="87" spans="4:4">
      <c r="D87" t="s">
        <v>209</v>
      </c>
    </row>
    <row r="88" spans="4:4">
      <c r="D88" t="s">
        <v>362</v>
      </c>
    </row>
    <row r="89" spans="4:4">
      <c r="D89" t="s">
        <v>363</v>
      </c>
    </row>
    <row r="90" spans="4:4">
      <c r="D90" t="s">
        <v>433</v>
      </c>
    </row>
    <row r="91" spans="4:4">
      <c r="D91" t="s">
        <v>210</v>
      </c>
    </row>
    <row r="92" spans="4:4">
      <c r="D92" t="s">
        <v>211</v>
      </c>
    </row>
    <row r="93" spans="4:4">
      <c r="D93" t="s">
        <v>212</v>
      </c>
    </row>
    <row r="94" spans="4:4">
      <c r="D94" t="s">
        <v>492</v>
      </c>
    </row>
    <row r="95" spans="4:4">
      <c r="D95" t="s">
        <v>213</v>
      </c>
    </row>
    <row r="96" spans="4:4">
      <c r="D96" t="s">
        <v>214</v>
      </c>
    </row>
    <row r="97" spans="4:4">
      <c r="D97" t="s">
        <v>434</v>
      </c>
    </row>
    <row r="98" spans="4:4">
      <c r="D98" t="s">
        <v>215</v>
      </c>
    </row>
    <row r="99" spans="4:4">
      <c r="D99" t="s">
        <v>216</v>
      </c>
    </row>
    <row r="100" spans="4:4">
      <c r="D100" t="s">
        <v>217</v>
      </c>
    </row>
    <row r="101" spans="4:4">
      <c r="D101" t="s">
        <v>218</v>
      </c>
    </row>
    <row r="102" spans="4:4">
      <c r="D102" t="s">
        <v>435</v>
      </c>
    </row>
    <row r="103" spans="4:4">
      <c r="D103" t="s">
        <v>219</v>
      </c>
    </row>
    <row r="104" spans="4:4">
      <c r="D104" t="s">
        <v>220</v>
      </c>
    </row>
    <row r="105" spans="4:4">
      <c r="D105" t="s">
        <v>436</v>
      </c>
    </row>
    <row r="106" spans="4:4">
      <c r="D106" t="s">
        <v>493</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437</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438</v>
      </c>
    </row>
    <row r="129" spans="4:4">
      <c r="D129" t="s">
        <v>236</v>
      </c>
    </row>
    <row r="130" spans="4:4">
      <c r="D130" t="s">
        <v>237</v>
      </c>
    </row>
    <row r="131" spans="4:4">
      <c r="D131" t="s">
        <v>238</v>
      </c>
    </row>
    <row r="132" spans="4:4">
      <c r="D132" t="s">
        <v>369</v>
      </c>
    </row>
    <row r="133" spans="4:4">
      <c r="D133" t="s">
        <v>370</v>
      </c>
    </row>
    <row r="134" spans="4:4">
      <c r="D134" t="s">
        <v>239</v>
      </c>
    </row>
    <row r="135" spans="4:4">
      <c r="D135" t="s">
        <v>439</v>
      </c>
    </row>
    <row r="136" spans="4:4">
      <c r="D136" t="s">
        <v>371</v>
      </c>
    </row>
    <row r="137" spans="4:4">
      <c r="D137" t="s">
        <v>440</v>
      </c>
    </row>
    <row r="138" spans="4:4">
      <c r="D138" t="s">
        <v>441</v>
      </c>
    </row>
    <row r="139" spans="4:4">
      <c r="D139" t="s">
        <v>240</v>
      </c>
    </row>
    <row r="140" spans="4:4">
      <c r="D140" t="s">
        <v>241</v>
      </c>
    </row>
    <row r="141" spans="4:4">
      <c r="D141" t="s">
        <v>442</v>
      </c>
    </row>
    <row r="142" spans="4:4">
      <c r="D142" t="s">
        <v>242</v>
      </c>
    </row>
    <row r="143" spans="4:4">
      <c r="D143" t="s">
        <v>443</v>
      </c>
    </row>
    <row r="144" spans="4:4">
      <c r="D144" t="s">
        <v>243</v>
      </c>
    </row>
    <row r="145" spans="4:4">
      <c r="D145" t="s">
        <v>444</v>
      </c>
    </row>
    <row r="146" spans="4:4">
      <c r="D146" t="s">
        <v>244</v>
      </c>
    </row>
    <row r="147" spans="4:4">
      <c r="D147" t="s">
        <v>445</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446</v>
      </c>
    </row>
    <row r="162" spans="4:4">
      <c r="D162" t="s">
        <v>375</v>
      </c>
    </row>
    <row r="163" spans="4:4">
      <c r="D163" t="s">
        <v>376</v>
      </c>
    </row>
    <row r="164" spans="4:4">
      <c r="D164" t="s">
        <v>447</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448</v>
      </c>
    </row>
    <row r="177" spans="4:4">
      <c r="D177" t="s">
        <v>378</v>
      </c>
    </row>
    <row r="178" spans="4:4">
      <c r="D178" t="s">
        <v>379</v>
      </c>
    </row>
    <row r="179" spans="4:4">
      <c r="D179" t="s">
        <v>264</v>
      </c>
    </row>
    <row r="180" spans="4:4">
      <c r="D180" t="s">
        <v>265</v>
      </c>
    </row>
    <row r="181" spans="4:4">
      <c r="D181" t="s">
        <v>449</v>
      </c>
    </row>
    <row r="182" spans="4:4">
      <c r="D182" t="s">
        <v>266</v>
      </c>
    </row>
    <row r="183" spans="4:4">
      <c r="D183" t="s">
        <v>267</v>
      </c>
    </row>
    <row r="184" spans="4:4">
      <c r="D184" t="s">
        <v>268</v>
      </c>
    </row>
    <row r="185" spans="4:4">
      <c r="D185" t="s">
        <v>450</v>
      </c>
    </row>
    <row r="186" spans="4:4">
      <c r="D186" t="s">
        <v>269</v>
      </c>
    </row>
    <row r="187" spans="4:4">
      <c r="D187" t="s">
        <v>270</v>
      </c>
    </row>
    <row r="188" spans="4:4">
      <c r="D188" t="s">
        <v>451</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452</v>
      </c>
    </row>
    <row r="209" spans="4:4">
      <c r="D209" t="s">
        <v>385</v>
      </c>
    </row>
    <row r="210" spans="4:4">
      <c r="D210" t="s">
        <v>284</v>
      </c>
    </row>
    <row r="211" spans="4:4">
      <c r="D211" t="s">
        <v>285</v>
      </c>
    </row>
    <row r="212" spans="4:4">
      <c r="D212" t="s">
        <v>286</v>
      </c>
    </row>
    <row r="213" spans="4:4">
      <c r="D213" t="s">
        <v>386</v>
      </c>
    </row>
    <row r="214" spans="4:4">
      <c r="D214" t="s">
        <v>453</v>
      </c>
    </row>
    <row r="215" spans="4:4">
      <c r="D215" t="s">
        <v>287</v>
      </c>
    </row>
    <row r="216" spans="4:4">
      <c r="D216" t="s">
        <v>288</v>
      </c>
    </row>
    <row r="217" spans="4:4">
      <c r="D217" t="s">
        <v>289</v>
      </c>
    </row>
    <row r="218" spans="4:4">
      <c r="D218" t="s">
        <v>387</v>
      </c>
    </row>
    <row r="219" spans="4:4">
      <c r="D219" t="s">
        <v>454</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455</v>
      </c>
    </row>
    <row r="240" spans="4:4">
      <c r="D240" t="s">
        <v>302</v>
      </c>
    </row>
    <row r="241" spans="4:4">
      <c r="D241" t="s">
        <v>303</v>
      </c>
    </row>
    <row r="242" spans="4:4">
      <c r="D242" t="s">
        <v>394</v>
      </c>
    </row>
    <row r="243" spans="4:4">
      <c r="D243" t="s">
        <v>395</v>
      </c>
    </row>
    <row r="244" spans="4:4">
      <c r="D244" t="s">
        <v>304</v>
      </c>
    </row>
    <row r="245" spans="4:4">
      <c r="D245" t="s">
        <v>396</v>
      </c>
    </row>
    <row r="246" spans="4:4">
      <c r="D246" t="s">
        <v>494</v>
      </c>
    </row>
    <row r="247" spans="4:4">
      <c r="D247" t="s">
        <v>456</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457</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458</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6000000}"/>
  <phoneticPr fontId="25" type="noConversion"/>
  <conditionalFormatting sqref="A1:A44">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
  <sheetViews>
    <sheetView workbookViewId="0">
      <selection activeCell="H4" sqref="H4"/>
    </sheetView>
  </sheetViews>
  <sheetFormatPr defaultRowHeight="1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c r="B3">
        <v>2025</v>
      </c>
      <c r="C3" s="3" t="s">
        <v>69</v>
      </c>
      <c r="D3" s="3" t="s">
        <v>1</v>
      </c>
      <c r="E3" t="s">
        <v>606</v>
      </c>
      <c r="F3" s="3" t="s">
        <v>36</v>
      </c>
      <c r="G3" t="s">
        <v>571</v>
      </c>
      <c r="H3" s="3" t="s">
        <v>55</v>
      </c>
      <c r="I3" s="3" t="s">
        <v>96</v>
      </c>
      <c r="J3" s="3" t="s">
        <v>76</v>
      </c>
      <c r="K3" s="3" t="s">
        <v>1</v>
      </c>
      <c r="L3" t="s">
        <v>504</v>
      </c>
      <c r="M3" s="3" t="s">
        <v>677</v>
      </c>
      <c r="N3" s="3"/>
      <c r="O3" s="3"/>
      <c r="P3" s="3" t="s">
        <v>100</v>
      </c>
      <c r="Q3" s="3" t="s">
        <v>1</v>
      </c>
      <c r="R3" t="s">
        <v>6</v>
      </c>
      <c r="S3" s="41" t="s">
        <v>102</v>
      </c>
      <c r="T3" s="3" t="s">
        <v>1</v>
      </c>
    </row>
    <row r="4" spans="1:20">
      <c r="B4">
        <v>2026</v>
      </c>
      <c r="C4" s="3" t="s">
        <v>70</v>
      </c>
      <c r="D4" s="3"/>
      <c r="E4" t="s">
        <v>607</v>
      </c>
      <c r="F4" s="3"/>
      <c r="G4" t="s">
        <v>572</v>
      </c>
      <c r="H4" s="3" t="s">
        <v>687</v>
      </c>
      <c r="I4" s="3" t="s">
        <v>97</v>
      </c>
      <c r="J4" s="3" t="s">
        <v>77</v>
      </c>
      <c r="K4" s="3"/>
      <c r="L4" t="s">
        <v>506</v>
      </c>
      <c r="M4" s="3" t="s">
        <v>678</v>
      </c>
      <c r="N4" s="3"/>
      <c r="O4" s="3"/>
      <c r="P4" s="3"/>
      <c r="Q4" s="3"/>
      <c r="R4" t="s">
        <v>7</v>
      </c>
      <c r="S4" s="3" t="s">
        <v>103</v>
      </c>
    </row>
    <row r="5" spans="1:20">
      <c r="B5">
        <v>2027</v>
      </c>
      <c r="C5" s="3" t="s">
        <v>68</v>
      </c>
      <c r="D5" s="3"/>
      <c r="E5" t="s">
        <v>608</v>
      </c>
      <c r="F5" s="3"/>
      <c r="G5" t="s">
        <v>2</v>
      </c>
      <c r="H5" s="3" t="s">
        <v>408</v>
      </c>
      <c r="I5" t="s">
        <v>581</v>
      </c>
      <c r="K5" s="3"/>
      <c r="L5" t="s">
        <v>505</v>
      </c>
      <c r="M5" s="3" t="s">
        <v>679</v>
      </c>
      <c r="N5" s="3"/>
      <c r="O5" s="3"/>
      <c r="P5" s="3"/>
      <c r="Q5" s="3"/>
      <c r="R5" t="s">
        <v>8</v>
      </c>
      <c r="S5" s="3" t="s">
        <v>105</v>
      </c>
    </row>
    <row r="6" spans="1:20">
      <c r="C6" s="3" t="s">
        <v>67</v>
      </c>
      <c r="E6" t="s">
        <v>609</v>
      </c>
      <c r="G6" t="s">
        <v>73</v>
      </c>
      <c r="H6" s="3" t="s">
        <v>409</v>
      </c>
      <c r="L6" t="s">
        <v>508</v>
      </c>
      <c r="M6" s="3" t="s">
        <v>680</v>
      </c>
      <c r="N6" s="3"/>
      <c r="R6" s="1" t="s">
        <v>9</v>
      </c>
      <c r="S6" s="3" t="s">
        <v>104</v>
      </c>
    </row>
    <row r="7" spans="1:20">
      <c r="C7" s="3" t="s">
        <v>419</v>
      </c>
      <c r="G7" t="s">
        <v>74</v>
      </c>
      <c r="H7" s="3" t="s">
        <v>59</v>
      </c>
      <c r="M7" s="3"/>
      <c r="R7" t="s">
        <v>10</v>
      </c>
    </row>
    <row r="8" spans="1:20">
      <c r="G8" t="s">
        <v>573</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7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Commitment</vt:lpstr>
      <vt:lpstr>Item</vt:lpstr>
      <vt:lpstr>Internal Commitment</vt:lpstr>
      <vt:lpstr>Ross T200 SS</vt:lpstr>
      <vt:lpstr>PAK 08-21-25</vt:lpstr>
      <vt:lpstr>Cost</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2026-05-11T05:31:22Z</dcterms:modified>
</cp:coreProperties>
</file>