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192.168.20.8\涉外组\China PM Team\Fannie gu\ROSS\China Office\20260331 ROSS Serta Simply Comfy Sept POE\第二批18个柜\"/>
    </mc:Choice>
  </mc:AlternateContent>
  <xr:revisionPtr revIDLastSave="0" documentId="13_ncr:1_{061F0168-B842-4EA8-AAF1-7DC51CC9A305}" xr6:coauthVersionLast="47" xr6:coauthVersionMax="47" xr10:uidLastSave="{00000000-0000-0000-0000-000000000000}"/>
  <bookViews>
    <workbookView xWindow="-120" yWindow="-120" windowWidth="29040" windowHeight="17640" tabRatio="728" activeTab="2" xr2:uid="{00000000-000D-0000-FFFF-FFFF00000000}"/>
  </bookViews>
  <sheets>
    <sheet name="Commitment" sheetId="2" r:id="rId1"/>
    <sheet name="Item" sheetId="9" r:id="rId2"/>
    <sheet name="Internal Comimitment" sheetId="6" r:id="rId3"/>
    <sheet name="Cost China 4-14-2026" sheetId="11" r:id="rId4"/>
    <sheet name="Costs Reduction 03-05-2025" sheetId="7"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6" hidden="1">Data!$A$1:$T$14</definedName>
    <definedName name="_xlnm._FilterDatabase" localSheetId="5" hidden="1">ValueSelect!$D$1:$K$296</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 localSheetId="1">'[3]1-Import Product Data Sheet'!$X$2</definedName>
    <definedName name="as">'[4]1-Import Product Data Sheet'!$X$2</definedName>
    <definedName name="AssortedSKU_Range">[5]Mapping!$J$2:$J$3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 localSheetId="1">[6]Lists!$I$6:$I$29</definedName>
    <definedName name="bigidea">[7]Lists!$I$6:$I$29</definedName>
    <definedName name="Blankets_Throws">#REF!</definedName>
    <definedName name="BLK">#REF!</definedName>
    <definedName name="Brand">'[8]1-Import Product Data Sheet'!$N$102:$N$144</definedName>
    <definedName name="Branded" localSheetId="1">[6]Lists!$F$6:$F$38</definedName>
    <definedName name="Branded">[7]Lists!$F$6:$F$38</definedName>
    <definedName name="brands">'[1]other data'!$K$2:$K$48</definedName>
    <definedName name="BuyUnits_Range">[5]Mapping!$B$2:$B$55</definedName>
    <definedName name="ca_available_Range">[5]Mapping!$AB$2:$AB$5</definedName>
    <definedName name="ca_Compliant_Range">[5]Mapping!$BJ$2:$BJ$4</definedName>
    <definedName name="ca_CompliantReason_Range">[5]Mapping!$BL$2:$BL$13</definedName>
    <definedName name="ca_SisVendor_Range">[5]Mapping!$BH$2:$BH$3</definedName>
    <definedName name="ca_stuffedarticlesreg_Range">[5]Mapping!$AD$2:$AD$6</definedName>
    <definedName name="Case_Freight_Range">[5]Mapping!$F$2:$F$19</definedName>
    <definedName name="CATEGORY" localSheetId="1">[9]Sheet1!$DW$2:$DW$3</definedName>
    <definedName name="CATEGORY">[10]Sheet1!$DW$2:$DW$3</definedName>
    <definedName name="categoryfinal">'[11]Import Quote Sheet'!$A$90:$A$190</definedName>
    <definedName name="chargeback">'[1]other data'!$B$2:$B$6</definedName>
    <definedName name="color" localSheetId="1">[6]Lists!$J$6:$J$29</definedName>
    <definedName name="color">[7]Lists!$J$6:$J$29</definedName>
    <definedName name="colour" localSheetId="1">[9]Sheet1!$EH$2:$EH$3</definedName>
    <definedName name="colour">[10]Sheet1!$EH$2:$EH$3</definedName>
    <definedName name="COO_Dest">[5]COO!$D$1:$D$3:'[5]COO'!$D$2</definedName>
    <definedName name="COOCountry_Range">[5]Mapping!$R$2:$R$245</definedName>
    <definedName name="COODest_Range">[5]Mapping!$P$2:$P$3</definedName>
    <definedName name="CostCol">#REF!</definedName>
    <definedName name="countries">'[1]other data'!$I$3:$I$249</definedName>
    <definedName name="Cycle" localSheetId="1">[6]Lists!$E$6:$E$30</definedName>
    <definedName name="Cycle">[7]Lists!$E$6:$E$30</definedName>
    <definedName name="d">[12]Mapping!$AR$2:$AR$84</definedName>
    <definedName name="DDEmsg">#REF!</definedName>
    <definedName name="dealPricing_Range">[5]Mapping!$BD$2:$BD$3</definedName>
    <definedName name="Decorative_Accessories">#REF!</definedName>
    <definedName name="Decorative_Pillows_Inserts_Covers">#REF!</definedName>
    <definedName name="den" localSheetId="1">[6]Lists!$L$6:$L$29</definedName>
    <definedName name="den">[7]Lists!$L$6:$L$29</definedName>
    <definedName name="Description1_Range">[5]Mapping!$AQ$2:$AQ$72</definedName>
    <definedName name="Description2_Range">[5]Mapping!$AR$2:$AR$84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 localSheetId="1">[13]Costs!$J$11</definedName>
    <definedName name="Exchange_Rate">[14]Costs!$J$11</definedName>
    <definedName name="Feature1_Range">[5]Mapping!$AG$2:$AG$20</definedName>
    <definedName name="Feature10_Range">[5]Mapping!$AP$2:$AP$20</definedName>
    <definedName name="Feature2_Range">[5]Mapping!$AH$2:$AH$25</definedName>
    <definedName name="Feature3_Range">[5]Mapping!$AI$2:$AI$7</definedName>
    <definedName name="Feature4_Range">[5]Mapping!$AJ$2:$AJ$6</definedName>
    <definedName name="Feature5_Range">[5]Mapping!$AK$2:$AK$15</definedName>
    <definedName name="Feature6_Range">[5]Mapping!$AL$2:$AL$17</definedName>
    <definedName name="Feature7_Range">[5]Mapping!$AM$2:$AM$21</definedName>
    <definedName name="Feature8_Range">[5]Mapping!$AN$2:$AN$9</definedName>
    <definedName name="Feature9_Range">[5]Mapping!$AO$2:$AO$5</definedName>
    <definedName name="FIFRACompliance_Range">[5]Mapping!$L$2:$L$10</definedName>
    <definedName name="FIFRAExemption_Range">[5]Mapping!$N$2:$N$3</definedName>
    <definedName name="finalports">'[11]Import Quote Sheet'!$B$90:$B$123</definedName>
    <definedName name="foam" localSheetId="1">[9]Sheet1!$EC$2:$EC$3</definedName>
    <definedName name="foam">[10]Sheet1!$EC$2:$EC$3</definedName>
    <definedName name="FOBCostPerPiece">#REF!</definedName>
    <definedName name="freight">'[1]other data'!$AC$3:$AC$14</definedName>
    <definedName name="FUR">#REF!</definedName>
    <definedName name="gen_nontxtl_UOM_Range">[5]Mapping!$Z$2:$Z$11</definedName>
    <definedName name="gen_txtl_permlbl_careinstr_Range">[5]Mapping!$V$2:$V$9</definedName>
    <definedName name="gen_txtl_permlbl_fabrcont_Range">[5]Mapping!$X$2:$X$12</definedName>
    <definedName name="gen_txtl_permlbl_vendinfo_Range">[5]Mapping!$T$2:$T$8</definedName>
    <definedName name="gen_ulreq_Range" localSheetId="1">[15]Mapping!$X$2:$X$5</definedName>
    <definedName name="gen_ulreq_Range">[16]Mapping!$X$2:$X$5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 localSheetId="1">'[17]X-LIST'!$G$2:$G$7</definedName>
    <definedName name="INITIALBUY">'[18]X-LIST'!$G$2:$G$7</definedName>
    <definedName name="KD" localSheetId="1">[9]Sheet1!$DS$2:$DS$2</definedName>
    <definedName name="KD">[10]Sheet1!$DS$2:$DS$2</definedName>
    <definedName name="Kids_Bath">#REF!</definedName>
    <definedName name="Kids_or_Teen">#REF!</definedName>
    <definedName name="LGT">#REF!</definedName>
    <definedName name="LicensedProduct_Range">[5]Mapping!$AF$2:$AF$3</definedName>
    <definedName name="LIFESTYLE" localSheetId="1">'[17]X-LIST'!$C$2:$C$7</definedName>
    <definedName name="LIFESTYLE">'[18]X-LIST'!$C$2:$C$7</definedName>
    <definedName name="Lighting_or_Candleholders">#REF!</definedName>
    <definedName name="loctype">'[1]other data'!$BN$2:$BN$6</definedName>
    <definedName name="M" localSheetId="1">[9]Sheet1!$EA$2:$EA$3</definedName>
    <definedName name="M">[10]Sheet1!$EA$2:$EA$3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 localSheetId="1">[9]Sheet1!$EE$2:$EE$3</definedName>
    <definedName name="PACK">[10]Sheet1!$EE$2:$EE$3</definedName>
    <definedName name="PackageType">'[8]1-Import Product Data Sheet'!$L$102:$L$131</definedName>
    <definedName name="PackCol">#REF!</definedName>
    <definedName name="PDQList">'[8]1-Import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[19]a!$A$10:$B$35</definedName>
    <definedName name="PortSeq">'[8]1-Import Product Data Sheet'!$U$2</definedName>
    <definedName name="PortSeqLCL">#REF!</definedName>
    <definedName name="POtype">#REF!</definedName>
    <definedName name="Preticketed_Range">[5]Mapping!$H$2:$H$3</definedName>
    <definedName name="PrevBuy">'[8]1-Import Product Data Sheet'!$AR$26:$AR$27</definedName>
    <definedName name="Prints">#REF!</definedName>
    <definedName name="ProfileDesc">#REF!</definedName>
    <definedName name="QSFOB">[20]Q1!$C$38</definedName>
    <definedName name="Quilts">#REF!</definedName>
    <definedName name="RateSeq">'[8]1-Import Product Data Sheet'!$X$2</definedName>
    <definedName name="retailAK_O_YN_Range">[5]Mapping!$AV$2:$AV$3</definedName>
    <definedName name="retailCA_O_YN_Range">[5]Mapping!$AZ$2:$AZ$3</definedName>
    <definedName name="retailHA_O_YN_Range">[5]Mapping!$BB$2:$BB$3</definedName>
    <definedName name="retailPR_O_YN_Range">[5]Mapping!$AX$2:$AX$3</definedName>
    <definedName name="retailPR_o_YN_Rangee" localSheetId="1">[15]Mapping!$AL$2:$AL$3</definedName>
    <definedName name="retailPR_o_YN_Rangee">[16]Mapping!$AL$2:$AL$3</definedName>
    <definedName name="retailUS_O_YN_Range">[5]Mapping!$AT$2:$AT$3</definedName>
    <definedName name="runnum">'[1]other data'!$BI$2:$BI$18</definedName>
    <definedName name="scalenum">'[1]other data'!$BG$2:$BG$18</definedName>
    <definedName name="Seasonal">#REF!</definedName>
    <definedName name="SellUnits_Range">[5]Mapping!$D$2:$D$53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[5]Mapping!$BF$2:$BF$3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 localSheetId="1">[9]Sheet1!$EF$2:$EF$3</definedName>
    <definedName name="UNIT">[10]Sheet1!$EF$2:$EF$3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 localSheetId="1">[9]Sheet1!$EG$2:$EG$3</definedName>
    <definedName name="wood">[10]Sheet1!$EG$2:$EG$3</definedName>
    <definedName name="World1" localSheetId="1">[6]Lists!$H$6:$H$29</definedName>
    <definedName name="World1">[7]Lists!$H$6:$H$29</definedName>
    <definedName name="YN">'[21]Page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6" l="1"/>
  <c r="I15" i="6"/>
  <c r="I14" i="6"/>
  <c r="I24" i="6" s="1"/>
  <c r="F3" i="11"/>
  <c r="G3" i="11" s="1"/>
  <c r="F4" i="11"/>
  <c r="I13" i="6" s="1"/>
  <c r="I23" i="6" s="1"/>
  <c r="G4" i="11"/>
  <c r="F5" i="11"/>
  <c r="G5" i="11" s="1"/>
  <c r="F6" i="11"/>
  <c r="G6" i="11" s="1"/>
  <c r="F7" i="11"/>
  <c r="G7" i="11" s="1"/>
  <c r="F8" i="11"/>
  <c r="I30" i="6" s="1"/>
  <c r="G8" i="11"/>
  <c r="F9" i="11"/>
  <c r="G9" i="11" s="1"/>
  <c r="AY4" i="9"/>
  <c r="BB4" i="9" s="1"/>
  <c r="AB4" i="9"/>
  <c r="AD4" i="9" s="1"/>
  <c r="AF4" i="9" s="1"/>
  <c r="I12" i="6" l="1"/>
  <c r="I22" i="6" s="1"/>
  <c r="I16" i="6"/>
  <c r="I25" i="6"/>
  <c r="F15" i="11"/>
  <c r="F16" i="11" s="1"/>
  <c r="I17" i="6"/>
  <c r="I26" i="6" s="1"/>
  <c r="I18" i="6"/>
  <c r="F12" i="11"/>
  <c r="U4" i="9"/>
  <c r="AI4" i="9" s="1"/>
  <c r="AL4" i="9"/>
  <c r="AU4" i="9"/>
  <c r="AN4" i="9"/>
  <c r="AP4" i="9"/>
  <c r="AJ4" i="9" l="1"/>
  <c r="AR4" i="9"/>
  <c r="AV4" i="9" s="1"/>
  <c r="AW4" i="9" s="1"/>
  <c r="F14" i="11"/>
  <c r="F13" i="11"/>
  <c r="AX4" i="9" l="1"/>
  <c r="BA4" i="9"/>
  <c r="AG27" i="6" l="1"/>
  <c r="AG42" i="6"/>
  <c r="AG235" i="6"/>
  <c r="AF234" i="6"/>
  <c r="AH234" i="6" s="1"/>
  <c r="Q234" i="6"/>
  <c r="O234" i="6"/>
  <c r="P234" i="6" s="1"/>
  <c r="U234" i="6"/>
  <c r="AH233" i="6"/>
  <c r="Z233" i="6"/>
  <c r="AC233" i="6" s="1"/>
  <c r="Q233" i="6"/>
  <c r="O233" i="6"/>
  <c r="P233" i="6" s="1"/>
  <c r="R233" i="6" s="1"/>
  <c r="Q232" i="6"/>
  <c r="O232" i="6"/>
  <c r="P232" i="6" s="1"/>
  <c r="U232" i="6"/>
  <c r="AF231" i="6"/>
  <c r="AH231" i="6" s="1"/>
  <c r="Q231" i="6"/>
  <c r="O231" i="6"/>
  <c r="P231" i="6" s="1"/>
  <c r="U231" i="6"/>
  <c r="AH230" i="6"/>
  <c r="Z230" i="6"/>
  <c r="AC230" i="6" s="1"/>
  <c r="Q230" i="6"/>
  <c r="O230" i="6"/>
  <c r="P230" i="6" s="1"/>
  <c r="AH229" i="6"/>
  <c r="Z229" i="6"/>
  <c r="AC229" i="6" s="1"/>
  <c r="Q229" i="6"/>
  <c r="O229" i="6"/>
  <c r="P229" i="6" s="1"/>
  <c r="U229" i="6"/>
  <c r="AH228" i="6"/>
  <c r="Z228" i="6"/>
  <c r="AC228" i="6" s="1"/>
  <c r="Q228" i="6"/>
  <c r="O228" i="6"/>
  <c r="P228" i="6" s="1"/>
  <c r="R228" i="6" s="1"/>
  <c r="A228" i="6"/>
  <c r="AG225" i="6"/>
  <c r="AF224" i="6"/>
  <c r="AH224" i="6" s="1"/>
  <c r="Z224" i="6"/>
  <c r="AC224" i="6" s="1"/>
  <c r="Q224" i="6"/>
  <c r="O224" i="6"/>
  <c r="P224" i="6" s="1"/>
  <c r="U224" i="6"/>
  <c r="AH223" i="6"/>
  <c r="Z223" i="6"/>
  <c r="AC223" i="6" s="1"/>
  <c r="Q223" i="6"/>
  <c r="O223" i="6"/>
  <c r="P223" i="6" s="1"/>
  <c r="Q222" i="6"/>
  <c r="O222" i="6"/>
  <c r="P222" i="6" s="1"/>
  <c r="U222" i="6"/>
  <c r="AF221" i="6"/>
  <c r="AH221" i="6" s="1"/>
  <c r="Q221" i="6"/>
  <c r="O221" i="6"/>
  <c r="P221" i="6" s="1"/>
  <c r="U221" i="6"/>
  <c r="AH220" i="6"/>
  <c r="AC220" i="6"/>
  <c r="Z220" i="6"/>
  <c r="Q220" i="6"/>
  <c r="O220" i="6"/>
  <c r="P220" i="6" s="1"/>
  <c r="R220" i="6" s="1"/>
  <c r="AH219" i="6"/>
  <c r="Z219" i="6"/>
  <c r="AC219" i="6" s="1"/>
  <c r="Q219" i="6"/>
  <c r="P219" i="6"/>
  <c r="O219" i="6"/>
  <c r="U219" i="6"/>
  <c r="AH218" i="6"/>
  <c r="Z218" i="6"/>
  <c r="AC218" i="6" s="1"/>
  <c r="Q218" i="6"/>
  <c r="O218" i="6"/>
  <c r="P218" i="6" s="1"/>
  <c r="R218" i="6" s="1"/>
  <c r="A218" i="6"/>
  <c r="AG215" i="6"/>
  <c r="AF214" i="6"/>
  <c r="AH214" i="6" s="1"/>
  <c r="Q214" i="6"/>
  <c r="O214" i="6"/>
  <c r="P214" i="6" s="1"/>
  <c r="U214" i="6"/>
  <c r="AH213" i="6"/>
  <c r="Z213" i="6"/>
  <c r="AC213" i="6" s="1"/>
  <c r="Q213" i="6"/>
  <c r="O213" i="6"/>
  <c r="P213" i="6" s="1"/>
  <c r="U212" i="6"/>
  <c r="Q212" i="6"/>
  <c r="O212" i="6"/>
  <c r="P212" i="6" s="1"/>
  <c r="AF211" i="6"/>
  <c r="AF212" i="6" s="1"/>
  <c r="Z212" i="6" s="1"/>
  <c r="AC212" i="6" s="1"/>
  <c r="Q211" i="6"/>
  <c r="O211" i="6"/>
  <c r="P211" i="6" s="1"/>
  <c r="R211" i="6" s="1"/>
  <c r="U211" i="6"/>
  <c r="AH210" i="6"/>
  <c r="Z210" i="6"/>
  <c r="AC210" i="6" s="1"/>
  <c r="Q210" i="6"/>
  <c r="R210" i="6" s="1"/>
  <c r="O210" i="6"/>
  <c r="P210" i="6" s="1"/>
  <c r="AH209" i="6"/>
  <c r="Z209" i="6"/>
  <c r="AC209" i="6" s="1"/>
  <c r="Q209" i="6"/>
  <c r="O209" i="6"/>
  <c r="P209" i="6" s="1"/>
  <c r="U209" i="6"/>
  <c r="AH208" i="6"/>
  <c r="Z208" i="6"/>
  <c r="AC208" i="6" s="1"/>
  <c r="Q208" i="6"/>
  <c r="O208" i="6"/>
  <c r="P208" i="6" s="1"/>
  <c r="A208" i="6"/>
  <c r="AG205" i="6"/>
  <c r="AF204" i="6"/>
  <c r="AH204" i="6" s="1"/>
  <c r="Q204" i="6"/>
  <c r="O204" i="6"/>
  <c r="P204" i="6" s="1"/>
  <c r="U204" i="6"/>
  <c r="AH203" i="6"/>
  <c r="Z203" i="6"/>
  <c r="AC203" i="6" s="1"/>
  <c r="Q203" i="6"/>
  <c r="O203" i="6"/>
  <c r="P203" i="6" s="1"/>
  <c r="Q202" i="6"/>
  <c r="O202" i="6"/>
  <c r="P202" i="6" s="1"/>
  <c r="U202" i="6"/>
  <c r="AF201" i="6"/>
  <c r="AH201" i="6" s="1"/>
  <c r="Z201" i="6"/>
  <c r="AC201" i="6" s="1"/>
  <c r="Q201" i="6"/>
  <c r="O201" i="6"/>
  <c r="P201" i="6" s="1"/>
  <c r="U201" i="6"/>
  <c r="AH200" i="6"/>
  <c r="Z200" i="6"/>
  <c r="AC200" i="6" s="1"/>
  <c r="Q200" i="6"/>
  <c r="O200" i="6"/>
  <c r="P200" i="6" s="1"/>
  <c r="R200" i="6" s="1"/>
  <c r="AH199" i="6"/>
  <c r="Z199" i="6"/>
  <c r="AC199" i="6" s="1"/>
  <c r="Q199" i="6"/>
  <c r="O199" i="6"/>
  <c r="P199" i="6" s="1"/>
  <c r="U199" i="6"/>
  <c r="AH198" i="6"/>
  <c r="Z198" i="6"/>
  <c r="AC198" i="6" s="1"/>
  <c r="Q198" i="6"/>
  <c r="O198" i="6"/>
  <c r="P198" i="6" s="1"/>
  <c r="A198" i="6"/>
  <c r="AG180" i="6"/>
  <c r="AH178" i="6"/>
  <c r="Z178" i="6"/>
  <c r="AC178" i="6" s="1"/>
  <c r="U178" i="6"/>
  <c r="Q178" i="6"/>
  <c r="R178" i="6" s="1"/>
  <c r="O178" i="6"/>
  <c r="P178" i="6" s="1"/>
  <c r="AG195" i="6"/>
  <c r="Q194" i="6"/>
  <c r="O194" i="6"/>
  <c r="P194" i="6" s="1"/>
  <c r="U194" i="6"/>
  <c r="Q193" i="6"/>
  <c r="O193" i="6"/>
  <c r="P193" i="6" s="1"/>
  <c r="Q192" i="6"/>
  <c r="O192" i="6"/>
  <c r="P192" i="6" s="1"/>
  <c r="AF191" i="6"/>
  <c r="AF192" i="6" s="1"/>
  <c r="Q191" i="6"/>
  <c r="O191" i="6"/>
  <c r="P191" i="6" s="1"/>
  <c r="U191" i="6"/>
  <c r="AH190" i="6"/>
  <c r="Z190" i="6"/>
  <c r="AC190" i="6" s="1"/>
  <c r="Q190" i="6"/>
  <c r="O190" i="6"/>
  <c r="P190" i="6" s="1"/>
  <c r="U190" i="6"/>
  <c r="AH189" i="6"/>
  <c r="Z189" i="6"/>
  <c r="AC189" i="6" s="1"/>
  <c r="Q189" i="6"/>
  <c r="O189" i="6"/>
  <c r="P189" i="6" s="1"/>
  <c r="U189" i="6"/>
  <c r="AH188" i="6"/>
  <c r="Z188" i="6"/>
  <c r="AC188" i="6" s="1"/>
  <c r="Q188" i="6"/>
  <c r="O188" i="6"/>
  <c r="P188" i="6" s="1"/>
  <c r="U188" i="6"/>
  <c r="AH187" i="6"/>
  <c r="Z187" i="6"/>
  <c r="AC187" i="6" s="1"/>
  <c r="Q187" i="6"/>
  <c r="O187" i="6"/>
  <c r="P187" i="6" s="1"/>
  <c r="U187" i="6"/>
  <c r="AH186" i="6"/>
  <c r="Z186" i="6"/>
  <c r="AC186" i="6" s="1"/>
  <c r="Q186" i="6"/>
  <c r="O186" i="6"/>
  <c r="P186" i="6" s="1"/>
  <c r="U186" i="6"/>
  <c r="AH185" i="6"/>
  <c r="Z185" i="6"/>
  <c r="AC185" i="6" s="1"/>
  <c r="Q185" i="6"/>
  <c r="O185" i="6"/>
  <c r="P185" i="6" s="1"/>
  <c r="U185" i="6"/>
  <c r="AH184" i="6"/>
  <c r="Z184" i="6"/>
  <c r="AC184" i="6" s="1"/>
  <c r="U184" i="6"/>
  <c r="Q184" i="6"/>
  <c r="O184" i="6"/>
  <c r="P184" i="6" s="1"/>
  <c r="AH183" i="6"/>
  <c r="Z183" i="6"/>
  <c r="AC183" i="6" s="1"/>
  <c r="Q183" i="6"/>
  <c r="O183" i="6"/>
  <c r="P183" i="6" s="1"/>
  <c r="U183" i="6"/>
  <c r="A183" i="6"/>
  <c r="AH179" i="6"/>
  <c r="Z179" i="6"/>
  <c r="AC179" i="6" s="1"/>
  <c r="Q179" i="6"/>
  <c r="O179" i="6"/>
  <c r="P179" i="6" s="1"/>
  <c r="AH177" i="6"/>
  <c r="Z177" i="6"/>
  <c r="AC177" i="6" s="1"/>
  <c r="Q177" i="6"/>
  <c r="O177" i="6"/>
  <c r="P177" i="6" s="1"/>
  <c r="R177" i="6" s="1"/>
  <c r="AH176" i="6"/>
  <c r="Z176" i="6"/>
  <c r="AC176" i="6" s="1"/>
  <c r="Q176" i="6"/>
  <c r="O176" i="6"/>
  <c r="P176" i="6" s="1"/>
  <c r="U176" i="6"/>
  <c r="AH175" i="6"/>
  <c r="Z175" i="6"/>
  <c r="AC175" i="6" s="1"/>
  <c r="Q175" i="6"/>
  <c r="O175" i="6"/>
  <c r="P175" i="6" s="1"/>
  <c r="R175" i="6" s="1"/>
  <c r="A175" i="6"/>
  <c r="AG172" i="6"/>
  <c r="AF171" i="6"/>
  <c r="AH171" i="6" s="1"/>
  <c r="Q171" i="6"/>
  <c r="O171" i="6"/>
  <c r="P171" i="6" s="1"/>
  <c r="AH170" i="6"/>
  <c r="Z170" i="6"/>
  <c r="AC170" i="6" s="1"/>
  <c r="Q170" i="6"/>
  <c r="O170" i="6"/>
  <c r="P170" i="6" s="1"/>
  <c r="U170" i="6"/>
  <c r="U169" i="6"/>
  <c r="Q169" i="6"/>
  <c r="O169" i="6"/>
  <c r="P169" i="6" s="1"/>
  <c r="AF168" i="6"/>
  <c r="AH168" i="6" s="1"/>
  <c r="Z168" i="6"/>
  <c r="AC168" i="6" s="1"/>
  <c r="Q168" i="6"/>
  <c r="O168" i="6"/>
  <c r="P168" i="6" s="1"/>
  <c r="AH167" i="6"/>
  <c r="Z167" i="6"/>
  <c r="AC167" i="6" s="1"/>
  <c r="Q167" i="6"/>
  <c r="O167" i="6"/>
  <c r="P167" i="6" s="1"/>
  <c r="U167" i="6"/>
  <c r="AH166" i="6"/>
  <c r="Z166" i="6"/>
  <c r="AC166" i="6" s="1"/>
  <c r="Q166" i="6"/>
  <c r="O166" i="6"/>
  <c r="P166" i="6" s="1"/>
  <c r="AH165" i="6"/>
  <c r="Z165" i="6"/>
  <c r="AC165" i="6" s="1"/>
  <c r="Q165" i="6"/>
  <c r="O165" i="6"/>
  <c r="P165" i="6" s="1"/>
  <c r="U165" i="6"/>
  <c r="A165" i="6"/>
  <c r="R168" i="6" l="1"/>
  <c r="R189" i="6"/>
  <c r="R192" i="6"/>
  <c r="R209" i="6"/>
  <c r="V209" i="6" s="1"/>
  <c r="AD209" i="6" s="1"/>
  <c r="Z211" i="6"/>
  <c r="AC211" i="6" s="1"/>
  <c r="R213" i="6"/>
  <c r="AF222" i="6"/>
  <c r="Z222" i="6" s="1"/>
  <c r="AC222" i="6" s="1"/>
  <c r="AF202" i="6"/>
  <c r="Z202" i="6" s="1"/>
  <c r="AC202" i="6" s="1"/>
  <c r="Z231" i="6"/>
  <c r="AC231" i="6" s="1"/>
  <c r="R208" i="6"/>
  <c r="Z171" i="6"/>
  <c r="AC171" i="6" s="1"/>
  <c r="R186" i="6"/>
  <c r="V186" i="6" s="1"/>
  <c r="AD186" i="6" s="1"/>
  <c r="R198" i="6"/>
  <c r="R203" i="6"/>
  <c r="AH211" i="6"/>
  <c r="Z214" i="6"/>
  <c r="AC214" i="6" s="1"/>
  <c r="R223" i="6"/>
  <c r="R229" i="6"/>
  <c r="R230" i="6"/>
  <c r="R234" i="6"/>
  <c r="R199" i="6"/>
  <c r="V199" i="6" s="1"/>
  <c r="AD199" i="6" s="1"/>
  <c r="R204" i="6"/>
  <c r="R224" i="6"/>
  <c r="R231" i="6"/>
  <c r="V231" i="6" s="1"/>
  <c r="AD231" i="6" s="1"/>
  <c r="AF232" i="6"/>
  <c r="Z232" i="6" s="1"/>
  <c r="AC232" i="6" s="1"/>
  <c r="Z234" i="6"/>
  <c r="AC234" i="6" s="1"/>
  <c r="R201" i="6"/>
  <c r="Z204" i="6"/>
  <c r="AC204" i="6" s="1"/>
  <c r="R219" i="6"/>
  <c r="R193" i="6"/>
  <c r="R214" i="6"/>
  <c r="V214" i="6" s="1"/>
  <c r="R221" i="6"/>
  <c r="V229" i="6"/>
  <c r="AD229" i="6" s="1"/>
  <c r="V234" i="6"/>
  <c r="AD234" i="6" s="1"/>
  <c r="R232" i="6"/>
  <c r="V232" i="6" s="1"/>
  <c r="AD232" i="6" s="1"/>
  <c r="U228" i="6"/>
  <c r="V228" i="6" s="1"/>
  <c r="AD228" i="6" s="1"/>
  <c r="U230" i="6"/>
  <c r="AH232" i="6"/>
  <c r="AH235" i="6" s="1"/>
  <c r="U233" i="6"/>
  <c r="V233" i="6" s="1"/>
  <c r="AD233" i="6" s="1"/>
  <c r="V224" i="6"/>
  <c r="AD224" i="6" s="1"/>
  <c r="V219" i="6"/>
  <c r="AD219" i="6" s="1"/>
  <c r="V221" i="6"/>
  <c r="R222" i="6"/>
  <c r="V222" i="6" s="1"/>
  <c r="AD222" i="6" s="1"/>
  <c r="U220" i="6"/>
  <c r="V220" i="6" s="1"/>
  <c r="AD220" i="6" s="1"/>
  <c r="Z221" i="6"/>
  <c r="AC221" i="6" s="1"/>
  <c r="U218" i="6"/>
  <c r="V218" i="6" s="1"/>
  <c r="AD218" i="6" s="1"/>
  <c r="AH222" i="6"/>
  <c r="AH225" i="6" s="1"/>
  <c r="U223" i="6"/>
  <c r="V223" i="6" s="1"/>
  <c r="AD223" i="6" s="1"/>
  <c r="R212" i="6"/>
  <c r="V212" i="6" s="1"/>
  <c r="AD212" i="6" s="1"/>
  <c r="V211" i="6"/>
  <c r="AD211" i="6" s="1"/>
  <c r="U208" i="6"/>
  <c r="V208" i="6" s="1"/>
  <c r="AD208" i="6" s="1"/>
  <c r="U210" i="6"/>
  <c r="V210" i="6" s="1"/>
  <c r="AD210" i="6" s="1"/>
  <c r="AH212" i="6"/>
  <c r="AH215" i="6" s="1"/>
  <c r="U213" i="6"/>
  <c r="V213" i="6" s="1"/>
  <c r="AD213" i="6" s="1"/>
  <c r="V201" i="6"/>
  <c r="AD201" i="6" s="1"/>
  <c r="V204" i="6"/>
  <c r="R202" i="6"/>
  <c r="V202" i="6" s="1"/>
  <c r="AD202" i="6" s="1"/>
  <c r="U198" i="6"/>
  <c r="V198" i="6" s="1"/>
  <c r="AD198" i="6" s="1"/>
  <c r="U200" i="6"/>
  <c r="V200" i="6" s="1"/>
  <c r="AD200" i="6" s="1"/>
  <c r="U203" i="6"/>
  <c r="V203" i="6" s="1"/>
  <c r="AD203" i="6" s="1"/>
  <c r="AH180" i="6"/>
  <c r="V178" i="6"/>
  <c r="AD178" i="6" s="1"/>
  <c r="R165" i="6"/>
  <c r="V165" i="6" s="1"/>
  <c r="AD165" i="6" s="1"/>
  <c r="R166" i="6"/>
  <c r="R176" i="6"/>
  <c r="V176" i="6" s="1"/>
  <c r="AD176" i="6" s="1"/>
  <c r="U193" i="6"/>
  <c r="V193" i="6" s="1"/>
  <c r="R167" i="6"/>
  <c r="AF169" i="6"/>
  <c r="R194" i="6"/>
  <c r="U179" i="6"/>
  <c r="R170" i="6"/>
  <c r="R171" i="6"/>
  <c r="R179" i="6"/>
  <c r="R183" i="6"/>
  <c r="V183" i="6" s="1"/>
  <c r="AD183" i="6" s="1"/>
  <c r="R188" i="6"/>
  <c r="V188" i="6" s="1"/>
  <c r="AD188" i="6" s="1"/>
  <c r="R191" i="6"/>
  <c r="V191" i="6" s="1"/>
  <c r="R185" i="6"/>
  <c r="V185" i="6" s="1"/>
  <c r="AD185" i="6" s="1"/>
  <c r="V189" i="6"/>
  <c r="AD189" i="6" s="1"/>
  <c r="R190" i="6"/>
  <c r="V190" i="6" s="1"/>
  <c r="AD190" i="6" s="1"/>
  <c r="Z192" i="6"/>
  <c r="AC192" i="6" s="1"/>
  <c r="AF193" i="6"/>
  <c r="AH192" i="6"/>
  <c r="R184" i="6"/>
  <c r="V184" i="6" s="1"/>
  <c r="AD184" i="6" s="1"/>
  <c r="R187" i="6"/>
  <c r="V187" i="6" s="1"/>
  <c r="AD187" i="6" s="1"/>
  <c r="V194" i="6"/>
  <c r="Z191" i="6"/>
  <c r="AC191" i="6" s="1"/>
  <c r="U175" i="6"/>
  <c r="V175" i="6" s="1"/>
  <c r="AD175" i="6" s="1"/>
  <c r="U177" i="6"/>
  <c r="V177" i="6" s="1"/>
  <c r="AD177" i="6" s="1"/>
  <c r="AH191" i="6"/>
  <c r="U192" i="6"/>
  <c r="V192" i="6" s="1"/>
  <c r="V167" i="6"/>
  <c r="AD167" i="6" s="1"/>
  <c r="R169" i="6"/>
  <c r="V169" i="6" s="1"/>
  <c r="V170" i="6"/>
  <c r="AD170" i="6" s="1"/>
  <c r="U166" i="6"/>
  <c r="V166" i="6" s="1"/>
  <c r="AD166" i="6" s="1"/>
  <c r="U168" i="6"/>
  <c r="V168" i="6" s="1"/>
  <c r="AD168" i="6" s="1"/>
  <c r="U171" i="6"/>
  <c r="AG162" i="6"/>
  <c r="Q161" i="6"/>
  <c r="O161" i="6"/>
  <c r="P161" i="6" s="1"/>
  <c r="U161" i="6"/>
  <c r="Q160" i="6"/>
  <c r="O160" i="6"/>
  <c r="P160" i="6" s="1"/>
  <c r="U160" i="6"/>
  <c r="Q159" i="6"/>
  <c r="O159" i="6"/>
  <c r="P159" i="6" s="1"/>
  <c r="AF158" i="6"/>
  <c r="AF159" i="6" s="1"/>
  <c r="Q158" i="6"/>
  <c r="O158" i="6"/>
  <c r="P158" i="6" s="1"/>
  <c r="U158" i="6"/>
  <c r="AH157" i="6"/>
  <c r="Z157" i="6"/>
  <c r="AC157" i="6" s="1"/>
  <c r="Q157" i="6"/>
  <c r="O157" i="6"/>
  <c r="P157" i="6" s="1"/>
  <c r="U157" i="6"/>
  <c r="AH156" i="6"/>
  <c r="Z156" i="6"/>
  <c r="AC156" i="6" s="1"/>
  <c r="Q156" i="6"/>
  <c r="O156" i="6"/>
  <c r="P156" i="6" s="1"/>
  <c r="U156" i="6"/>
  <c r="AH155" i="6"/>
  <c r="Z155" i="6"/>
  <c r="AC155" i="6" s="1"/>
  <c r="Q155" i="6"/>
  <c r="O155" i="6"/>
  <c r="P155" i="6" s="1"/>
  <c r="U155" i="6"/>
  <c r="AH154" i="6"/>
  <c r="Z154" i="6"/>
  <c r="AC154" i="6" s="1"/>
  <c r="Q154" i="6"/>
  <c r="O154" i="6"/>
  <c r="P154" i="6" s="1"/>
  <c r="U154" i="6"/>
  <c r="AH153" i="6"/>
  <c r="Z153" i="6"/>
  <c r="AC153" i="6" s="1"/>
  <c r="Q153" i="6"/>
  <c r="O153" i="6"/>
  <c r="P153" i="6" s="1"/>
  <c r="U153" i="6"/>
  <c r="AH152" i="6"/>
  <c r="Z152" i="6"/>
  <c r="AC152" i="6" s="1"/>
  <c r="Q152" i="6"/>
  <c r="O152" i="6"/>
  <c r="P152" i="6" s="1"/>
  <c r="U152" i="6"/>
  <c r="AH151" i="6"/>
  <c r="Z151" i="6"/>
  <c r="AC151" i="6" s="1"/>
  <c r="Q151" i="6"/>
  <c r="O151" i="6"/>
  <c r="P151" i="6" s="1"/>
  <c r="U151" i="6"/>
  <c r="AH150" i="6"/>
  <c r="Z150" i="6"/>
  <c r="AC150" i="6" s="1"/>
  <c r="Q150" i="6"/>
  <c r="O150" i="6"/>
  <c r="P150" i="6" s="1"/>
  <c r="U150" i="6"/>
  <c r="A150" i="6"/>
  <c r="AG147" i="6"/>
  <c r="AH146" i="6"/>
  <c r="Z146" i="6"/>
  <c r="AC146" i="6" s="1"/>
  <c r="Q146" i="6"/>
  <c r="O146" i="6"/>
  <c r="P146" i="6" s="1"/>
  <c r="U146" i="6"/>
  <c r="AH145" i="6"/>
  <c r="Z145" i="6"/>
  <c r="AC145" i="6" s="1"/>
  <c r="Q145" i="6"/>
  <c r="O145" i="6"/>
  <c r="P145" i="6" s="1"/>
  <c r="U145" i="6"/>
  <c r="AH144" i="6"/>
  <c r="Z144" i="6"/>
  <c r="AC144" i="6" s="1"/>
  <c r="Q144" i="6"/>
  <c r="O144" i="6"/>
  <c r="P144" i="6" s="1"/>
  <c r="U144" i="6"/>
  <c r="AH143" i="6"/>
  <c r="Z143" i="6"/>
  <c r="AC143" i="6" s="1"/>
  <c r="Q143" i="6"/>
  <c r="O143" i="6"/>
  <c r="P143" i="6" s="1"/>
  <c r="U143" i="6"/>
  <c r="A143" i="6"/>
  <c r="AG140" i="6"/>
  <c r="AF139" i="6"/>
  <c r="AH139" i="6" s="1"/>
  <c r="Q139" i="6"/>
  <c r="O139" i="6"/>
  <c r="P139" i="6" s="1"/>
  <c r="U139" i="6"/>
  <c r="AH138" i="6"/>
  <c r="Z138" i="6"/>
  <c r="AC138" i="6" s="1"/>
  <c r="Q138" i="6"/>
  <c r="O138" i="6"/>
  <c r="P138" i="6" s="1"/>
  <c r="AF137" i="6"/>
  <c r="Z137" i="6" s="1"/>
  <c r="AC137" i="6" s="1"/>
  <c r="Q137" i="6"/>
  <c r="O137" i="6"/>
  <c r="P137" i="6" s="1"/>
  <c r="U137" i="6"/>
  <c r="AH136" i="6"/>
  <c r="Z136" i="6"/>
  <c r="AC136" i="6" s="1"/>
  <c r="Q136" i="6"/>
  <c r="O136" i="6"/>
  <c r="P136" i="6" s="1"/>
  <c r="U136" i="6"/>
  <c r="AH135" i="6"/>
  <c r="Z135" i="6"/>
  <c r="AC135" i="6" s="1"/>
  <c r="Q135" i="6"/>
  <c r="O135" i="6"/>
  <c r="P135" i="6" s="1"/>
  <c r="U135" i="6"/>
  <c r="AH134" i="6"/>
  <c r="Z134" i="6"/>
  <c r="AC134" i="6" s="1"/>
  <c r="Q134" i="6"/>
  <c r="O134" i="6"/>
  <c r="P134" i="6" s="1"/>
  <c r="U134" i="6"/>
  <c r="A134" i="6"/>
  <c r="AG131" i="6"/>
  <c r="AF130" i="6"/>
  <c r="AH130" i="6" s="1"/>
  <c r="Q130" i="6"/>
  <c r="O130" i="6"/>
  <c r="P130" i="6" s="1"/>
  <c r="U130" i="6"/>
  <c r="AH129" i="6"/>
  <c r="Z129" i="6"/>
  <c r="AC129" i="6" s="1"/>
  <c r="Q129" i="6"/>
  <c r="P129" i="6"/>
  <c r="R129" i="6" s="1"/>
  <c r="O129" i="6"/>
  <c r="AF128" i="6"/>
  <c r="U128" i="6"/>
  <c r="Q128" i="6"/>
  <c r="O128" i="6"/>
  <c r="P128" i="6" s="1"/>
  <c r="AH127" i="6"/>
  <c r="Z127" i="6"/>
  <c r="AC127" i="6" s="1"/>
  <c r="Q127" i="6"/>
  <c r="O127" i="6"/>
  <c r="P127" i="6" s="1"/>
  <c r="U127" i="6"/>
  <c r="AH126" i="6"/>
  <c r="Z126" i="6"/>
  <c r="AC126" i="6" s="1"/>
  <c r="U126" i="6"/>
  <c r="Q126" i="6"/>
  <c r="O126" i="6"/>
  <c r="P126" i="6" s="1"/>
  <c r="AH125" i="6"/>
  <c r="Z125" i="6"/>
  <c r="AC125" i="6" s="1"/>
  <c r="Q125" i="6"/>
  <c r="O125" i="6"/>
  <c r="P125" i="6" s="1"/>
  <c r="U125" i="6"/>
  <c r="A125" i="6"/>
  <c r="AG122" i="6"/>
  <c r="AF121" i="6"/>
  <c r="AH121" i="6" s="1"/>
  <c r="Q121" i="6"/>
  <c r="O121" i="6"/>
  <c r="P121" i="6" s="1"/>
  <c r="U121" i="6"/>
  <c r="AH120" i="6"/>
  <c r="Z120" i="6"/>
  <c r="AC120" i="6" s="1"/>
  <c r="Q120" i="6"/>
  <c r="O120" i="6"/>
  <c r="P120" i="6" s="1"/>
  <c r="AF119" i="6"/>
  <c r="Q119" i="6"/>
  <c r="O119" i="6"/>
  <c r="P119" i="6" s="1"/>
  <c r="U119" i="6"/>
  <c r="AH118" i="6"/>
  <c r="Z118" i="6"/>
  <c r="AC118" i="6" s="1"/>
  <c r="Q118" i="6"/>
  <c r="O118" i="6"/>
  <c r="P118" i="6" s="1"/>
  <c r="U118" i="6"/>
  <c r="AH117" i="6"/>
  <c r="Z117" i="6"/>
  <c r="AC117" i="6" s="1"/>
  <c r="Q117" i="6"/>
  <c r="O117" i="6"/>
  <c r="P117" i="6" s="1"/>
  <c r="U117" i="6"/>
  <c r="AH116" i="6"/>
  <c r="Z116" i="6"/>
  <c r="AC116" i="6" s="1"/>
  <c r="Q116" i="6"/>
  <c r="O116" i="6"/>
  <c r="P116" i="6" s="1"/>
  <c r="U116" i="6"/>
  <c r="A116" i="6"/>
  <c r="AG113" i="6"/>
  <c r="AF112" i="6"/>
  <c r="AH112" i="6" s="1"/>
  <c r="Q112" i="6"/>
  <c r="O112" i="6"/>
  <c r="P112" i="6" s="1"/>
  <c r="U112" i="6"/>
  <c r="AH111" i="6"/>
  <c r="Z111" i="6"/>
  <c r="AC111" i="6" s="1"/>
  <c r="Q111" i="6"/>
  <c r="O111" i="6"/>
  <c r="P111" i="6" s="1"/>
  <c r="AF110" i="6"/>
  <c r="Q110" i="6"/>
  <c r="O110" i="6"/>
  <c r="P110" i="6" s="1"/>
  <c r="U110" i="6"/>
  <c r="AH109" i="6"/>
  <c r="Z109" i="6"/>
  <c r="AC109" i="6" s="1"/>
  <c r="Q109" i="6"/>
  <c r="O109" i="6"/>
  <c r="P109" i="6" s="1"/>
  <c r="U109" i="6"/>
  <c r="AH108" i="6"/>
  <c r="Z108" i="6"/>
  <c r="AC108" i="6" s="1"/>
  <c r="Q108" i="6"/>
  <c r="O108" i="6"/>
  <c r="P108" i="6" s="1"/>
  <c r="U108" i="6"/>
  <c r="AH107" i="6"/>
  <c r="Z107" i="6"/>
  <c r="AC107" i="6" s="1"/>
  <c r="Q107" i="6"/>
  <c r="O107" i="6"/>
  <c r="P107" i="6" s="1"/>
  <c r="U107" i="6"/>
  <c r="A107" i="6"/>
  <c r="AG104" i="6"/>
  <c r="AF103" i="6"/>
  <c r="AH103" i="6" s="1"/>
  <c r="Q103" i="6"/>
  <c r="O103" i="6"/>
  <c r="P103" i="6" s="1"/>
  <c r="U103" i="6"/>
  <c r="AH102" i="6"/>
  <c r="Z102" i="6"/>
  <c r="AC102" i="6" s="1"/>
  <c r="Q102" i="6"/>
  <c r="O102" i="6"/>
  <c r="P102" i="6" s="1"/>
  <c r="Q101" i="6"/>
  <c r="O101" i="6"/>
  <c r="P101" i="6" s="1"/>
  <c r="U101" i="6"/>
  <c r="AF100" i="6"/>
  <c r="AH100" i="6" s="1"/>
  <c r="Q100" i="6"/>
  <c r="O100" i="6"/>
  <c r="P100" i="6" s="1"/>
  <c r="U100" i="6"/>
  <c r="AH99" i="6"/>
  <c r="Z99" i="6"/>
  <c r="AC99" i="6" s="1"/>
  <c r="Q99" i="6"/>
  <c r="O99" i="6"/>
  <c r="P99" i="6" s="1"/>
  <c r="AH98" i="6"/>
  <c r="Z98" i="6"/>
  <c r="AC98" i="6" s="1"/>
  <c r="Q98" i="6"/>
  <c r="O98" i="6"/>
  <c r="P98" i="6" s="1"/>
  <c r="U98" i="6"/>
  <c r="AH97" i="6"/>
  <c r="Z97" i="6"/>
  <c r="AC97" i="6" s="1"/>
  <c r="Q97" i="6"/>
  <c r="O97" i="6"/>
  <c r="P97" i="6" s="1"/>
  <c r="A97" i="6"/>
  <c r="AG94" i="6"/>
  <c r="AF93" i="6"/>
  <c r="AH93" i="6" s="1"/>
  <c r="Q93" i="6"/>
  <c r="O93" i="6"/>
  <c r="P93" i="6" s="1"/>
  <c r="U93" i="6"/>
  <c r="AH92" i="6"/>
  <c r="Z92" i="6"/>
  <c r="AC92" i="6" s="1"/>
  <c r="Q92" i="6"/>
  <c r="O92" i="6"/>
  <c r="P92" i="6" s="1"/>
  <c r="AF91" i="6"/>
  <c r="AH91" i="6" s="1"/>
  <c r="Q91" i="6"/>
  <c r="O91" i="6"/>
  <c r="P91" i="6" s="1"/>
  <c r="U91" i="6"/>
  <c r="AH90" i="6"/>
  <c r="Z90" i="6"/>
  <c r="AC90" i="6" s="1"/>
  <c r="Q90" i="6"/>
  <c r="O90" i="6"/>
  <c r="P90" i="6" s="1"/>
  <c r="AH89" i="6"/>
  <c r="Z89" i="6"/>
  <c r="AC89" i="6" s="1"/>
  <c r="Q89" i="6"/>
  <c r="O89" i="6"/>
  <c r="P89" i="6" s="1"/>
  <c r="U89" i="6"/>
  <c r="AH88" i="6"/>
  <c r="Z88" i="6"/>
  <c r="AC88" i="6" s="1"/>
  <c r="Q88" i="6"/>
  <c r="O88" i="6"/>
  <c r="P88" i="6" s="1"/>
  <c r="A88" i="6"/>
  <c r="AG85" i="6"/>
  <c r="AF84" i="6"/>
  <c r="AH84" i="6" s="1"/>
  <c r="Q84" i="6"/>
  <c r="O84" i="6"/>
  <c r="P84" i="6" s="1"/>
  <c r="U84" i="6"/>
  <c r="AH83" i="6"/>
  <c r="Z83" i="6"/>
  <c r="AC83" i="6" s="1"/>
  <c r="Q83" i="6"/>
  <c r="O83" i="6"/>
  <c r="P83" i="6" s="1"/>
  <c r="Q82" i="6"/>
  <c r="O82" i="6"/>
  <c r="P82" i="6" s="1"/>
  <c r="U82" i="6"/>
  <c r="AF81" i="6"/>
  <c r="AH81" i="6" s="1"/>
  <c r="Q81" i="6"/>
  <c r="O81" i="6"/>
  <c r="P81" i="6" s="1"/>
  <c r="U81" i="6"/>
  <c r="AH80" i="6"/>
  <c r="Z80" i="6"/>
  <c r="AC80" i="6" s="1"/>
  <c r="Q80" i="6"/>
  <c r="O80" i="6"/>
  <c r="P80" i="6" s="1"/>
  <c r="AH79" i="6"/>
  <c r="Z79" i="6"/>
  <c r="AC79" i="6" s="1"/>
  <c r="Q79" i="6"/>
  <c r="O79" i="6"/>
  <c r="P79" i="6" s="1"/>
  <c r="U79" i="6"/>
  <c r="AH78" i="6"/>
  <c r="Z78" i="6"/>
  <c r="AC78" i="6" s="1"/>
  <c r="Q78" i="6"/>
  <c r="O78" i="6"/>
  <c r="P78" i="6" s="1"/>
  <c r="R78" i="6" s="1"/>
  <c r="A78" i="6"/>
  <c r="Q72" i="6"/>
  <c r="O72" i="6"/>
  <c r="P72" i="6" s="1"/>
  <c r="U72" i="6"/>
  <c r="A45" i="6"/>
  <c r="Q16" i="6"/>
  <c r="O16" i="6"/>
  <c r="P16" i="6" s="1"/>
  <c r="U16" i="6"/>
  <c r="AG65" i="6"/>
  <c r="Q64" i="6"/>
  <c r="O64" i="6"/>
  <c r="P64" i="6" s="1"/>
  <c r="U64" i="6"/>
  <c r="Q63" i="6"/>
  <c r="O63" i="6"/>
  <c r="P63" i="6" s="1"/>
  <c r="U63" i="6"/>
  <c r="Q62" i="6"/>
  <c r="O62" i="6"/>
  <c r="P62" i="6" s="1"/>
  <c r="AF61" i="6"/>
  <c r="AF62" i="6" s="1"/>
  <c r="Q61" i="6"/>
  <c r="O61" i="6"/>
  <c r="P61" i="6" s="1"/>
  <c r="U61" i="6"/>
  <c r="AH60" i="6"/>
  <c r="Z60" i="6"/>
  <c r="AC60" i="6" s="1"/>
  <c r="Q60" i="6"/>
  <c r="O60" i="6"/>
  <c r="P60" i="6" s="1"/>
  <c r="U60" i="6"/>
  <c r="AH59" i="6"/>
  <c r="Z59" i="6"/>
  <c r="AC59" i="6" s="1"/>
  <c r="Q59" i="6"/>
  <c r="O59" i="6"/>
  <c r="P59" i="6" s="1"/>
  <c r="U59" i="6"/>
  <c r="AH58" i="6"/>
  <c r="Z58" i="6"/>
  <c r="AC58" i="6" s="1"/>
  <c r="Q58" i="6"/>
  <c r="O58" i="6"/>
  <c r="P58" i="6" s="1"/>
  <c r="U58" i="6"/>
  <c r="AH57" i="6"/>
  <c r="Z57" i="6"/>
  <c r="AC57" i="6" s="1"/>
  <c r="Q57" i="6"/>
  <c r="O57" i="6"/>
  <c r="P57" i="6" s="1"/>
  <c r="U57" i="6"/>
  <c r="AH56" i="6"/>
  <c r="Z56" i="6"/>
  <c r="AC56" i="6" s="1"/>
  <c r="Q56" i="6"/>
  <c r="O56" i="6"/>
  <c r="P56" i="6" s="1"/>
  <c r="AH55" i="6"/>
  <c r="Z55" i="6"/>
  <c r="AC55" i="6" s="1"/>
  <c r="Q55" i="6"/>
  <c r="O55" i="6"/>
  <c r="P55" i="6" s="1"/>
  <c r="U55" i="6"/>
  <c r="AH54" i="6"/>
  <c r="Z54" i="6"/>
  <c r="AC54" i="6" s="1"/>
  <c r="Q54" i="6"/>
  <c r="O54" i="6"/>
  <c r="P54" i="6" s="1"/>
  <c r="AH53" i="6"/>
  <c r="Z53" i="6"/>
  <c r="AC53" i="6" s="1"/>
  <c r="Q53" i="6"/>
  <c r="O53" i="6"/>
  <c r="P53" i="6" s="1"/>
  <c r="U53" i="6"/>
  <c r="A53" i="6"/>
  <c r="AH12" i="6"/>
  <c r="R102" i="6" l="1"/>
  <c r="R120" i="6"/>
  <c r="AH202" i="6"/>
  <c r="AH205" i="6" s="1"/>
  <c r="AD204" i="6"/>
  <c r="AI204" i="6" s="1"/>
  <c r="V179" i="6"/>
  <c r="AD179" i="6" s="1"/>
  <c r="AD214" i="6"/>
  <c r="Z103" i="6"/>
  <c r="AC103" i="6" s="1"/>
  <c r="R118" i="6"/>
  <c r="Z130" i="6"/>
  <c r="AC130" i="6" s="1"/>
  <c r="R146" i="6"/>
  <c r="V171" i="6"/>
  <c r="AD171" i="6" s="1"/>
  <c r="AE171" i="6" s="1"/>
  <c r="V230" i="6"/>
  <c r="AD230" i="6" s="1"/>
  <c r="AE230" i="6" s="1"/>
  <c r="AE228" i="6"/>
  <c r="AI228" i="6"/>
  <c r="AI234" i="6"/>
  <c r="AE234" i="6"/>
  <c r="AI232" i="6"/>
  <c r="AE232" i="6"/>
  <c r="AI231" i="6"/>
  <c r="AE231" i="6"/>
  <c r="AE233" i="6"/>
  <c r="AI233" i="6"/>
  <c r="AI230" i="6"/>
  <c r="AI229" i="6"/>
  <c r="AE229" i="6"/>
  <c r="AI218" i="6"/>
  <c r="AE218" i="6"/>
  <c r="AI223" i="6"/>
  <c r="AE223" i="6"/>
  <c r="AI220" i="6"/>
  <c r="AE220" i="6"/>
  <c r="AI222" i="6"/>
  <c r="AE222" i="6"/>
  <c r="AI219" i="6"/>
  <c r="AE219" i="6"/>
  <c r="AD221" i="6"/>
  <c r="AI224" i="6"/>
  <c r="AE224" i="6"/>
  <c r="AI212" i="6"/>
  <c r="AE212" i="6"/>
  <c r="AI213" i="6"/>
  <c r="AE213" i="6"/>
  <c r="AI209" i="6"/>
  <c r="AE209" i="6"/>
  <c r="AI211" i="6"/>
  <c r="AE211" i="6"/>
  <c r="AE208" i="6"/>
  <c r="AI208" i="6"/>
  <c r="AI214" i="6"/>
  <c r="AE214" i="6"/>
  <c r="AE210" i="6"/>
  <c r="AI210" i="6"/>
  <c r="AI202" i="6"/>
  <c r="AE202" i="6"/>
  <c r="AE200" i="6"/>
  <c r="AI200" i="6"/>
  <c r="AI199" i="6"/>
  <c r="AE199" i="6"/>
  <c r="AE198" i="6"/>
  <c r="AI198" i="6"/>
  <c r="AE203" i="6"/>
  <c r="AI203" i="6"/>
  <c r="AI201" i="6"/>
  <c r="AE201" i="6"/>
  <c r="AI178" i="6"/>
  <c r="AE178" i="6"/>
  <c r="AE179" i="6"/>
  <c r="AI179" i="6"/>
  <c r="R83" i="6"/>
  <c r="Z84" i="6"/>
  <c r="AC84" i="6" s="1"/>
  <c r="R108" i="6"/>
  <c r="R152" i="6"/>
  <c r="R159" i="6"/>
  <c r="AF101" i="6"/>
  <c r="Z101" i="6" s="1"/>
  <c r="AC101" i="6" s="1"/>
  <c r="AH169" i="6"/>
  <c r="AH172" i="6" s="1"/>
  <c r="Z169" i="6"/>
  <c r="AC169" i="6" s="1"/>
  <c r="AD169" i="6" s="1"/>
  <c r="R97" i="6"/>
  <c r="R156" i="6"/>
  <c r="V156" i="6" s="1"/>
  <c r="AD156" i="6" s="1"/>
  <c r="AD192" i="6"/>
  <c r="AI192" i="6" s="1"/>
  <c r="AE175" i="6"/>
  <c r="AI175" i="6"/>
  <c r="AI190" i="6"/>
  <c r="AE190" i="6"/>
  <c r="AE183" i="6"/>
  <c r="AI183" i="6"/>
  <c r="AE187" i="6"/>
  <c r="AI187" i="6"/>
  <c r="AI177" i="6"/>
  <c r="AE177" i="6"/>
  <c r="AI184" i="6"/>
  <c r="AE184" i="6"/>
  <c r="AI188" i="6"/>
  <c r="AE188" i="6"/>
  <c r="AD191" i="6"/>
  <c r="AE189" i="6"/>
  <c r="AI189" i="6"/>
  <c r="AE185" i="6"/>
  <c r="AI185" i="6"/>
  <c r="AE176" i="6"/>
  <c r="AI176" i="6"/>
  <c r="AH193" i="6"/>
  <c r="Z193" i="6"/>
  <c r="AC193" i="6" s="1"/>
  <c r="AD193" i="6" s="1"/>
  <c r="AI193" i="6" s="1"/>
  <c r="AF194" i="6"/>
  <c r="AI186" i="6"/>
  <c r="AE186" i="6"/>
  <c r="AI171" i="6"/>
  <c r="AE166" i="6"/>
  <c r="AI166" i="6"/>
  <c r="AI170" i="6"/>
  <c r="AE170" i="6"/>
  <c r="AI167" i="6"/>
  <c r="AE167" i="6"/>
  <c r="AI165" i="6"/>
  <c r="AE165" i="6"/>
  <c r="AE168" i="6"/>
  <c r="AI168" i="6"/>
  <c r="R111" i="6"/>
  <c r="Z100" i="6"/>
  <c r="AC100" i="6" s="1"/>
  <c r="Z121" i="6"/>
  <c r="AC121" i="6" s="1"/>
  <c r="Z139" i="6"/>
  <c r="AC139" i="6" s="1"/>
  <c r="AF82" i="6"/>
  <c r="Z82" i="6" s="1"/>
  <c r="AC82" i="6" s="1"/>
  <c r="R100" i="6"/>
  <c r="R139" i="6"/>
  <c r="V139" i="6" s="1"/>
  <c r="R112" i="6"/>
  <c r="R161" i="6"/>
  <c r="V161" i="6" s="1"/>
  <c r="R121" i="6"/>
  <c r="V121" i="6" s="1"/>
  <c r="R90" i="6"/>
  <c r="Z91" i="6"/>
  <c r="AC91" i="6" s="1"/>
  <c r="R98" i="6"/>
  <c r="V98" i="6" s="1"/>
  <c r="AD98" i="6" s="1"/>
  <c r="R99" i="6"/>
  <c r="R103" i="6"/>
  <c r="V103" i="6" s="1"/>
  <c r="AD103" i="6" s="1"/>
  <c r="Z112" i="6"/>
  <c r="AC112" i="6" s="1"/>
  <c r="R126" i="6"/>
  <c r="V126" i="6" s="1"/>
  <c r="AD126" i="6" s="1"/>
  <c r="R130" i="6"/>
  <c r="V130" i="6" s="1"/>
  <c r="AD130" i="6" s="1"/>
  <c r="R138" i="6"/>
  <c r="AH147" i="6"/>
  <c r="R144" i="6"/>
  <c r="V144" i="6" s="1"/>
  <c r="AD144" i="6" s="1"/>
  <c r="Z159" i="6"/>
  <c r="AC159" i="6" s="1"/>
  <c r="AH159" i="6"/>
  <c r="AF160" i="6"/>
  <c r="R143" i="6"/>
  <c r="V143" i="6" s="1"/>
  <c r="AD143" i="6" s="1"/>
  <c r="R151" i="6"/>
  <c r="V152" i="6"/>
  <c r="AD152" i="6" s="1"/>
  <c r="R155" i="6"/>
  <c r="V155" i="6" s="1"/>
  <c r="AD155" i="6" s="1"/>
  <c r="R160" i="6"/>
  <c r="V160" i="6" s="1"/>
  <c r="V146" i="6"/>
  <c r="AD146" i="6" s="1"/>
  <c r="R150" i="6"/>
  <c r="V150" i="6" s="1"/>
  <c r="AD150" i="6" s="1"/>
  <c r="V151" i="6"/>
  <c r="AD151" i="6" s="1"/>
  <c r="R154" i="6"/>
  <c r="V154" i="6" s="1"/>
  <c r="AD154" i="6" s="1"/>
  <c r="R158" i="6"/>
  <c r="V158" i="6" s="1"/>
  <c r="R145" i="6"/>
  <c r="V145" i="6" s="1"/>
  <c r="AD145" i="6" s="1"/>
  <c r="R153" i="6"/>
  <c r="V153" i="6" s="1"/>
  <c r="AD153" i="6" s="1"/>
  <c r="R157" i="6"/>
  <c r="V157" i="6" s="1"/>
  <c r="AD157" i="6" s="1"/>
  <c r="Z158" i="6"/>
  <c r="AC158" i="6" s="1"/>
  <c r="AH158" i="6"/>
  <c r="U159" i="6"/>
  <c r="V159" i="6" s="1"/>
  <c r="R136" i="6"/>
  <c r="V136" i="6" s="1"/>
  <c r="AD136" i="6" s="1"/>
  <c r="R135" i="6"/>
  <c r="V135" i="6" s="1"/>
  <c r="AD135" i="6" s="1"/>
  <c r="R134" i="6"/>
  <c r="V134" i="6" s="1"/>
  <c r="AD134" i="6" s="1"/>
  <c r="R137" i="6"/>
  <c r="V137" i="6" s="1"/>
  <c r="AD137" i="6" s="1"/>
  <c r="AH137" i="6"/>
  <c r="AH140" i="6" s="1"/>
  <c r="U138" i="6"/>
  <c r="R128" i="6"/>
  <c r="R125" i="6"/>
  <c r="V125" i="6" s="1"/>
  <c r="AD125" i="6" s="1"/>
  <c r="R127" i="6"/>
  <c r="V127" i="6" s="1"/>
  <c r="AD127" i="6" s="1"/>
  <c r="V128" i="6"/>
  <c r="AH128" i="6"/>
  <c r="AH131" i="6" s="1"/>
  <c r="U129" i="6"/>
  <c r="V129" i="6" s="1"/>
  <c r="AD129" i="6" s="1"/>
  <c r="Z128" i="6"/>
  <c r="AC128" i="6" s="1"/>
  <c r="R117" i="6"/>
  <c r="V117" i="6" s="1"/>
  <c r="AD117" i="6" s="1"/>
  <c r="V118" i="6"/>
  <c r="AD118" i="6" s="1"/>
  <c r="R116" i="6"/>
  <c r="V116" i="6" s="1"/>
  <c r="AD116" i="6" s="1"/>
  <c r="R119" i="6"/>
  <c r="V119" i="6" s="1"/>
  <c r="AH119" i="6"/>
  <c r="AH122" i="6" s="1"/>
  <c r="U120" i="6"/>
  <c r="V120" i="6" s="1"/>
  <c r="AD120" i="6" s="1"/>
  <c r="Z119" i="6"/>
  <c r="AC119" i="6" s="1"/>
  <c r="R107" i="6"/>
  <c r="V107" i="6" s="1"/>
  <c r="AD107" i="6" s="1"/>
  <c r="V108" i="6"/>
  <c r="AD108" i="6" s="1"/>
  <c r="V112" i="6"/>
  <c r="AD112" i="6" s="1"/>
  <c r="R110" i="6"/>
  <c r="V110" i="6" s="1"/>
  <c r="R109" i="6"/>
  <c r="V109" i="6" s="1"/>
  <c r="AD109" i="6" s="1"/>
  <c r="AH110" i="6"/>
  <c r="AH113" i="6" s="1"/>
  <c r="U111" i="6"/>
  <c r="Z110" i="6"/>
  <c r="AC110" i="6" s="1"/>
  <c r="V100" i="6"/>
  <c r="AD100" i="6" s="1"/>
  <c r="R101" i="6"/>
  <c r="V101" i="6" s="1"/>
  <c r="AD101" i="6" s="1"/>
  <c r="U97" i="6"/>
  <c r="U99" i="6"/>
  <c r="V99" i="6" s="1"/>
  <c r="AD99" i="6" s="1"/>
  <c r="AH101" i="6"/>
  <c r="AH104" i="6" s="1"/>
  <c r="U102" i="6"/>
  <c r="V102" i="6" s="1"/>
  <c r="AD102" i="6" s="1"/>
  <c r="R93" i="6"/>
  <c r="V93" i="6" s="1"/>
  <c r="Z81" i="6"/>
  <c r="AC81" i="6" s="1"/>
  <c r="R88" i="6"/>
  <c r="Z93" i="6"/>
  <c r="AC93" i="6" s="1"/>
  <c r="R72" i="6"/>
  <c r="V72" i="6" s="1"/>
  <c r="R89" i="6"/>
  <c r="V89" i="6" s="1"/>
  <c r="AD89" i="6" s="1"/>
  <c r="R81" i="6"/>
  <c r="V81" i="6" s="1"/>
  <c r="R79" i="6"/>
  <c r="V79" i="6" s="1"/>
  <c r="AD79" i="6" s="1"/>
  <c r="R80" i="6"/>
  <c r="R84" i="6"/>
  <c r="V84" i="6" s="1"/>
  <c r="R91" i="6"/>
  <c r="V91" i="6" s="1"/>
  <c r="R92" i="6"/>
  <c r="U88" i="6"/>
  <c r="AH94" i="6"/>
  <c r="U90" i="6"/>
  <c r="V90" i="6" s="1"/>
  <c r="AD90" i="6" s="1"/>
  <c r="U92" i="6"/>
  <c r="R82" i="6"/>
  <c r="V82" i="6" s="1"/>
  <c r="U78" i="6"/>
  <c r="V78" i="6" s="1"/>
  <c r="AD78" i="6" s="1"/>
  <c r="U80" i="6"/>
  <c r="AH82" i="6"/>
  <c r="AH85" i="6" s="1"/>
  <c r="U83" i="6"/>
  <c r="R54" i="6"/>
  <c r="R58" i="6"/>
  <c r="R59" i="6"/>
  <c r="V59" i="6" s="1"/>
  <c r="AD59" i="6" s="1"/>
  <c r="U56" i="6"/>
  <c r="U54" i="6"/>
  <c r="V54" i="6" s="1"/>
  <c r="AD54" i="6" s="1"/>
  <c r="R63" i="6"/>
  <c r="V63" i="6" s="1"/>
  <c r="R16" i="6"/>
  <c r="V16" i="6" s="1"/>
  <c r="R61" i="6"/>
  <c r="V61" i="6" s="1"/>
  <c r="R56" i="6"/>
  <c r="R64" i="6"/>
  <c r="V64" i="6" s="1"/>
  <c r="R62" i="6"/>
  <c r="V58" i="6"/>
  <c r="AD58" i="6" s="1"/>
  <c r="R60" i="6"/>
  <c r="V60" i="6" s="1"/>
  <c r="AD60" i="6" s="1"/>
  <c r="Z62" i="6"/>
  <c r="AC62" i="6" s="1"/>
  <c r="AF63" i="6"/>
  <c r="AH62" i="6"/>
  <c r="R53" i="6"/>
  <c r="V53" i="6" s="1"/>
  <c r="AD53" i="6" s="1"/>
  <c r="R55" i="6"/>
  <c r="V55" i="6" s="1"/>
  <c r="AD55" i="6" s="1"/>
  <c r="R57" i="6"/>
  <c r="V57" i="6" s="1"/>
  <c r="AD57" i="6" s="1"/>
  <c r="Z61" i="6"/>
  <c r="AC61" i="6" s="1"/>
  <c r="AH61" i="6"/>
  <c r="U62" i="6"/>
  <c r="Q41" i="6"/>
  <c r="O41" i="6"/>
  <c r="P41" i="6" s="1"/>
  <c r="Q40" i="6"/>
  <c r="O40" i="6"/>
  <c r="P40" i="6" s="1"/>
  <c r="U40" i="6"/>
  <c r="Q39" i="6"/>
  <c r="O39" i="6"/>
  <c r="P39" i="6" s="1"/>
  <c r="U39" i="6"/>
  <c r="AF38" i="6"/>
  <c r="AH38" i="6" s="1"/>
  <c r="Q38" i="6"/>
  <c r="O38" i="6"/>
  <c r="P38" i="6" s="1"/>
  <c r="U38" i="6"/>
  <c r="AH37" i="6"/>
  <c r="Z37" i="6"/>
  <c r="AC37" i="6" s="1"/>
  <c r="Q37" i="6"/>
  <c r="O37" i="6"/>
  <c r="P37" i="6" s="1"/>
  <c r="U37" i="6"/>
  <c r="AH36" i="6"/>
  <c r="Z36" i="6"/>
  <c r="AC36" i="6" s="1"/>
  <c r="Q36" i="6"/>
  <c r="O36" i="6"/>
  <c r="P36" i="6" s="1"/>
  <c r="U36" i="6"/>
  <c r="AH35" i="6"/>
  <c r="Z35" i="6"/>
  <c r="AC35" i="6" s="1"/>
  <c r="Q35" i="6"/>
  <c r="O35" i="6"/>
  <c r="P35" i="6" s="1"/>
  <c r="U35" i="6"/>
  <c r="AH34" i="6"/>
  <c r="Z34" i="6"/>
  <c r="AC34" i="6" s="1"/>
  <c r="Q34" i="6"/>
  <c r="O34" i="6"/>
  <c r="P34" i="6" s="1"/>
  <c r="U34" i="6"/>
  <c r="AH33" i="6"/>
  <c r="Z33" i="6"/>
  <c r="AC33" i="6" s="1"/>
  <c r="Q33" i="6"/>
  <c r="O33" i="6"/>
  <c r="P33" i="6" s="1"/>
  <c r="U33" i="6"/>
  <c r="AH32" i="6"/>
  <c r="Z32" i="6"/>
  <c r="AC32" i="6" s="1"/>
  <c r="Q32" i="6"/>
  <c r="O32" i="6"/>
  <c r="P32" i="6" s="1"/>
  <c r="U32" i="6"/>
  <c r="AH31" i="6"/>
  <c r="Z31" i="6"/>
  <c r="AC31" i="6" s="1"/>
  <c r="Q31" i="6"/>
  <c r="O31" i="6"/>
  <c r="P31" i="6" s="1"/>
  <c r="U31" i="6"/>
  <c r="AH30" i="6"/>
  <c r="Z30" i="6"/>
  <c r="AC30" i="6" s="1"/>
  <c r="Q30" i="6"/>
  <c r="O30" i="6"/>
  <c r="P30" i="6" s="1"/>
  <c r="U30" i="6"/>
  <c r="A30" i="6"/>
  <c r="AG75" i="6"/>
  <c r="AF74" i="6"/>
  <c r="AH74" i="6" s="1"/>
  <c r="Q74" i="6"/>
  <c r="O74" i="6"/>
  <c r="P74" i="6" s="1"/>
  <c r="U74" i="6"/>
  <c r="AH73" i="6"/>
  <c r="Z73" i="6"/>
  <c r="AC73" i="6" s="1"/>
  <c r="Q73" i="6"/>
  <c r="O73" i="6"/>
  <c r="P73" i="6" s="1"/>
  <c r="AF71" i="6"/>
  <c r="Q71" i="6"/>
  <c r="O71" i="6"/>
  <c r="P71" i="6" s="1"/>
  <c r="U71" i="6"/>
  <c r="AH70" i="6"/>
  <c r="Z70" i="6"/>
  <c r="AC70" i="6" s="1"/>
  <c r="Q70" i="6"/>
  <c r="O70" i="6"/>
  <c r="P70" i="6" s="1"/>
  <c r="AH69" i="6"/>
  <c r="Z69" i="6"/>
  <c r="AC69" i="6" s="1"/>
  <c r="Q69" i="6"/>
  <c r="O69" i="6"/>
  <c r="P69" i="6" s="1"/>
  <c r="U69" i="6"/>
  <c r="AH68" i="6"/>
  <c r="Z68" i="6"/>
  <c r="AC68" i="6" s="1"/>
  <c r="Q68" i="6"/>
  <c r="O68" i="6"/>
  <c r="P68" i="6" s="1"/>
  <c r="A68" i="6"/>
  <c r="AG50" i="6"/>
  <c r="AH49" i="6"/>
  <c r="Z49" i="6"/>
  <c r="AC49" i="6" s="1"/>
  <c r="Q49" i="6"/>
  <c r="O49" i="6"/>
  <c r="P49" i="6" s="1"/>
  <c r="U49" i="6"/>
  <c r="AF48" i="6"/>
  <c r="AH48" i="6" s="1"/>
  <c r="Q48" i="6"/>
  <c r="O48" i="6"/>
  <c r="P48" i="6" s="1"/>
  <c r="AH47" i="6"/>
  <c r="Z47" i="6"/>
  <c r="AC47" i="6" s="1"/>
  <c r="Q47" i="6"/>
  <c r="O47" i="6"/>
  <c r="P47" i="6" s="1"/>
  <c r="AH46" i="6"/>
  <c r="Z46" i="6"/>
  <c r="AC46" i="6" s="1"/>
  <c r="Q46" i="6"/>
  <c r="O46" i="6"/>
  <c r="P46" i="6" s="1"/>
  <c r="U46" i="6"/>
  <c r="AH45" i="6"/>
  <c r="Z45" i="6"/>
  <c r="AC45" i="6" s="1"/>
  <c r="Q45" i="6"/>
  <c r="O45" i="6"/>
  <c r="P45" i="6" s="1"/>
  <c r="AH26" i="6"/>
  <c r="Z26" i="6"/>
  <c r="AC26" i="6" s="1"/>
  <c r="Q26" i="6"/>
  <c r="O26" i="6"/>
  <c r="P26" i="6" s="1"/>
  <c r="U26" i="6"/>
  <c r="AF25" i="6"/>
  <c r="AH25" i="6" s="1"/>
  <c r="Q25" i="6"/>
  <c r="O25" i="6"/>
  <c r="P25" i="6" s="1"/>
  <c r="U25" i="6"/>
  <c r="AH24" i="6"/>
  <c r="Z24" i="6"/>
  <c r="AC24" i="6" s="1"/>
  <c r="Q24" i="6"/>
  <c r="O24" i="6"/>
  <c r="P24" i="6" s="1"/>
  <c r="U24" i="6"/>
  <c r="AH23" i="6"/>
  <c r="Z23" i="6"/>
  <c r="AC23" i="6" s="1"/>
  <c r="Q23" i="6"/>
  <c r="O23" i="6"/>
  <c r="P23" i="6" s="1"/>
  <c r="U23" i="6"/>
  <c r="AH22" i="6"/>
  <c r="Z22" i="6"/>
  <c r="AC22" i="6" s="1"/>
  <c r="Q22" i="6"/>
  <c r="O22" i="6"/>
  <c r="P22" i="6" s="1"/>
  <c r="U22" i="6"/>
  <c r="A22" i="6"/>
  <c r="AG19" i="6"/>
  <c r="AF18" i="6"/>
  <c r="Z18" i="6" s="1"/>
  <c r="AC18" i="6" s="1"/>
  <c r="Q18" i="6"/>
  <c r="O18" i="6"/>
  <c r="P18" i="6" s="1"/>
  <c r="U18" i="6"/>
  <c r="AH17" i="6"/>
  <c r="Z17" i="6"/>
  <c r="AC17" i="6" s="1"/>
  <c r="Q17" i="6"/>
  <c r="O17" i="6"/>
  <c r="P17" i="6" s="1"/>
  <c r="AF15" i="6"/>
  <c r="Q15" i="6"/>
  <c r="O15" i="6"/>
  <c r="P15" i="6" s="1"/>
  <c r="U15" i="6"/>
  <c r="AH14" i="6"/>
  <c r="Z14" i="6"/>
  <c r="AC14" i="6" s="1"/>
  <c r="Q14" i="6"/>
  <c r="O14" i="6"/>
  <c r="P14" i="6" s="1"/>
  <c r="U14" i="6"/>
  <c r="AH13" i="6"/>
  <c r="Z13" i="6"/>
  <c r="AC13" i="6" s="1"/>
  <c r="Q13" i="6"/>
  <c r="O13" i="6"/>
  <c r="P13" i="6" s="1"/>
  <c r="U13" i="6"/>
  <c r="Z12" i="6"/>
  <c r="AC12" i="6" s="1"/>
  <c r="Q12" i="6"/>
  <c r="O12" i="6"/>
  <c r="P12" i="6" s="1"/>
  <c r="U12" i="6"/>
  <c r="A12" i="6"/>
  <c r="D3" i="6"/>
  <c r="D11" i="2"/>
  <c r="D3" i="2"/>
  <c r="AI237" i="6" l="1"/>
  <c r="V80" i="6"/>
  <c r="AD80" i="6" s="1"/>
  <c r="AE204" i="6"/>
  <c r="V83" i="6"/>
  <c r="AD83" i="6" s="1"/>
  <c r="AE83" i="6" s="1"/>
  <c r="AD82" i="6"/>
  <c r="V97" i="6"/>
  <c r="AD97" i="6" s="1"/>
  <c r="V111" i="6"/>
  <c r="AD111" i="6" s="1"/>
  <c r="AD121" i="6"/>
  <c r="AI121" i="6" s="1"/>
  <c r="AE192" i="6"/>
  <c r="AH27" i="6"/>
  <c r="AD91" i="6"/>
  <c r="AI91" i="6" s="1"/>
  <c r="AD139" i="6"/>
  <c r="AI139" i="6" s="1"/>
  <c r="AD128" i="6"/>
  <c r="AI128" i="6" s="1"/>
  <c r="V92" i="6"/>
  <c r="AD92" i="6" s="1"/>
  <c r="AI235" i="6"/>
  <c r="AJ235" i="6" s="1"/>
  <c r="AI221" i="6"/>
  <c r="AI225" i="6" s="1"/>
  <c r="AJ225" i="6" s="1"/>
  <c r="AE221" i="6"/>
  <c r="AI215" i="6"/>
  <c r="AJ215" i="6" s="1"/>
  <c r="AI205" i="6"/>
  <c r="AJ205" i="6" s="1"/>
  <c r="AI169" i="6"/>
  <c r="AI172" i="6" s="1"/>
  <c r="AJ172" i="6" s="1"/>
  <c r="AE169" i="6"/>
  <c r="AD81" i="6"/>
  <c r="AI81" i="6" s="1"/>
  <c r="AD93" i="6"/>
  <c r="AI93" i="6" s="1"/>
  <c r="AD84" i="6"/>
  <c r="AE84" i="6" s="1"/>
  <c r="V138" i="6"/>
  <c r="AD138" i="6" s="1"/>
  <c r="AE138" i="6" s="1"/>
  <c r="AI180" i="6"/>
  <c r="AJ180" i="6" s="1"/>
  <c r="AE193" i="6"/>
  <c r="AI191" i="6"/>
  <c r="AE191" i="6"/>
  <c r="AH194" i="6"/>
  <c r="AH195" i="6" s="1"/>
  <c r="Z194" i="6"/>
  <c r="AC194" i="6" s="1"/>
  <c r="AD194" i="6" s="1"/>
  <c r="AI194" i="6" s="1"/>
  <c r="AD119" i="6"/>
  <c r="AI119" i="6" s="1"/>
  <c r="V88" i="6"/>
  <c r="AD88" i="6" s="1"/>
  <c r="AI157" i="6"/>
  <c r="AE157" i="6"/>
  <c r="AE150" i="6"/>
  <c r="AI150" i="6"/>
  <c r="AE154" i="6"/>
  <c r="AI154" i="6"/>
  <c r="AE146" i="6"/>
  <c r="AI146" i="6"/>
  <c r="AE145" i="6"/>
  <c r="AI145" i="6"/>
  <c r="AH160" i="6"/>
  <c r="Z160" i="6"/>
  <c r="AC160" i="6" s="1"/>
  <c r="AD160" i="6" s="1"/>
  <c r="AI160" i="6" s="1"/>
  <c r="AF161" i="6"/>
  <c r="AI155" i="6"/>
  <c r="AE155" i="6"/>
  <c r="AE143" i="6"/>
  <c r="AI143" i="6"/>
  <c r="AE152" i="6"/>
  <c r="AI152" i="6"/>
  <c r="AI151" i="6"/>
  <c r="AE151" i="6"/>
  <c r="AD158" i="6"/>
  <c r="AE156" i="6"/>
  <c r="AI156" i="6"/>
  <c r="AI144" i="6"/>
  <c r="AE144" i="6"/>
  <c r="AD159" i="6"/>
  <c r="AI153" i="6"/>
  <c r="AE153" i="6"/>
  <c r="AI134" i="6"/>
  <c r="AE134" i="6"/>
  <c r="AE135" i="6"/>
  <c r="AI135" i="6"/>
  <c r="AI137" i="6"/>
  <c r="AE137" i="6"/>
  <c r="AI136" i="6"/>
  <c r="AE136" i="6"/>
  <c r="AI130" i="6"/>
  <c r="AE130" i="6"/>
  <c r="AI127" i="6"/>
  <c r="AE127" i="6"/>
  <c r="AI125" i="6"/>
  <c r="AE125" i="6"/>
  <c r="AI129" i="6"/>
  <c r="AE129" i="6"/>
  <c r="AE126" i="6"/>
  <c r="AI126" i="6"/>
  <c r="AE117" i="6"/>
  <c r="AI117" i="6"/>
  <c r="AI116" i="6"/>
  <c r="AE116" i="6"/>
  <c r="AE120" i="6"/>
  <c r="AI120" i="6"/>
  <c r="AI118" i="6"/>
  <c r="AE118" i="6"/>
  <c r="AE119" i="6"/>
  <c r="AE121" i="6"/>
  <c r="AI109" i="6"/>
  <c r="AE109" i="6"/>
  <c r="AE108" i="6"/>
  <c r="AI108" i="6"/>
  <c r="AI107" i="6"/>
  <c r="AE107" i="6"/>
  <c r="AE111" i="6"/>
  <c r="AI111" i="6"/>
  <c r="AD110" i="6"/>
  <c r="AI112" i="6"/>
  <c r="AE112" i="6"/>
  <c r="AE102" i="6"/>
  <c r="AI102" i="6"/>
  <c r="AI101" i="6"/>
  <c r="AE101" i="6"/>
  <c r="AE99" i="6"/>
  <c r="AI99" i="6"/>
  <c r="AE97" i="6"/>
  <c r="AI97" i="6"/>
  <c r="AI98" i="6"/>
  <c r="AE98" i="6"/>
  <c r="AI103" i="6"/>
  <c r="AE103" i="6"/>
  <c r="AI100" i="6"/>
  <c r="AE100" i="6"/>
  <c r="Z71" i="6"/>
  <c r="AC71" i="6" s="1"/>
  <c r="AF72" i="6"/>
  <c r="AE88" i="6"/>
  <c r="AI88" i="6"/>
  <c r="AE89" i="6"/>
  <c r="AI89" i="6"/>
  <c r="AI92" i="6"/>
  <c r="AE92" i="6"/>
  <c r="AE90" i="6"/>
  <c r="AI90" i="6"/>
  <c r="AI80" i="6"/>
  <c r="AE80" i="6"/>
  <c r="AI82" i="6"/>
  <c r="AE82" i="6"/>
  <c r="AI84" i="6"/>
  <c r="AI78" i="6"/>
  <c r="AE78" i="6"/>
  <c r="AI83" i="6"/>
  <c r="AE79" i="6"/>
  <c r="AI79" i="6"/>
  <c r="R17" i="6"/>
  <c r="AE59" i="6"/>
  <c r="AI59" i="6"/>
  <c r="AD61" i="6"/>
  <c r="AI61" i="6" s="1"/>
  <c r="V56" i="6"/>
  <c r="AD56" i="6" s="1"/>
  <c r="AI56" i="6" s="1"/>
  <c r="Z15" i="6"/>
  <c r="AC15" i="6" s="1"/>
  <c r="AF16" i="6"/>
  <c r="Z38" i="6"/>
  <c r="AC38" i="6" s="1"/>
  <c r="V62" i="6"/>
  <c r="AE55" i="6"/>
  <c r="AI55" i="6"/>
  <c r="AI60" i="6"/>
  <c r="AE60" i="6"/>
  <c r="AE53" i="6"/>
  <c r="AI53" i="6"/>
  <c r="AE57" i="6"/>
  <c r="AI57" i="6"/>
  <c r="AH63" i="6"/>
  <c r="Z63" i="6"/>
  <c r="AC63" i="6" s="1"/>
  <c r="AD63" i="6" s="1"/>
  <c r="AI63" i="6" s="1"/>
  <c r="AF64" i="6"/>
  <c r="AD62" i="6"/>
  <c r="AI58" i="6"/>
  <c r="AE58" i="6"/>
  <c r="AI54" i="6"/>
  <c r="AE54" i="6"/>
  <c r="R68" i="6"/>
  <c r="R45" i="6"/>
  <c r="R22" i="6"/>
  <c r="V22" i="6" s="1"/>
  <c r="AD22" i="6" s="1"/>
  <c r="R13" i="6"/>
  <c r="V13" i="6" s="1"/>
  <c r="AD13" i="6" s="1"/>
  <c r="R15" i="6"/>
  <c r="V15" i="6" s="1"/>
  <c r="R24" i="6"/>
  <c r="V24" i="6" s="1"/>
  <c r="AD24" i="6" s="1"/>
  <c r="R37" i="6"/>
  <c r="V37" i="6" s="1"/>
  <c r="AD37" i="6" s="1"/>
  <c r="AE37" i="6" s="1"/>
  <c r="Z74" i="6"/>
  <c r="AC74" i="6" s="1"/>
  <c r="Z25" i="6"/>
  <c r="AC25" i="6" s="1"/>
  <c r="AH50" i="6"/>
  <c r="R47" i="6"/>
  <c r="U68" i="6"/>
  <c r="R33" i="6"/>
  <c r="V33" i="6" s="1"/>
  <c r="AD33" i="6" s="1"/>
  <c r="AH15" i="6"/>
  <c r="Z48" i="6"/>
  <c r="AC48" i="6" s="1"/>
  <c r="R69" i="6"/>
  <c r="V69" i="6" s="1"/>
  <c r="AD69" i="6" s="1"/>
  <c r="R70" i="6"/>
  <c r="R30" i="6"/>
  <c r="V30" i="6" s="1"/>
  <c r="AD30" i="6" s="1"/>
  <c r="R34" i="6"/>
  <c r="V34" i="6" s="1"/>
  <c r="AD34" i="6" s="1"/>
  <c r="U17" i="6"/>
  <c r="V17" i="6" s="1"/>
  <c r="AD17" i="6" s="1"/>
  <c r="AE17" i="6" s="1"/>
  <c r="R18" i="6"/>
  <c r="V18" i="6" s="1"/>
  <c r="AD18" i="6" s="1"/>
  <c r="R26" i="6"/>
  <c r="V26" i="6" s="1"/>
  <c r="AD26" i="6" s="1"/>
  <c r="R31" i="6"/>
  <c r="V31" i="6" s="1"/>
  <c r="AD31" i="6" s="1"/>
  <c r="R35" i="6"/>
  <c r="V35" i="6" s="1"/>
  <c r="AD35" i="6" s="1"/>
  <c r="R39" i="6"/>
  <c r="V39" i="6" s="1"/>
  <c r="R40" i="6"/>
  <c r="V40" i="6" s="1"/>
  <c r="R41" i="6"/>
  <c r="U48" i="6"/>
  <c r="R74" i="6"/>
  <c r="V74" i="6" s="1"/>
  <c r="R49" i="6"/>
  <c r="V49" i="6" s="1"/>
  <c r="AD49" i="6" s="1"/>
  <c r="U70" i="6"/>
  <c r="R71" i="6"/>
  <c r="V71" i="6" s="1"/>
  <c r="R73" i="6"/>
  <c r="R32" i="6"/>
  <c r="V32" i="6" s="1"/>
  <c r="AD32" i="6" s="1"/>
  <c r="R36" i="6"/>
  <c r="V36" i="6" s="1"/>
  <c r="AD36" i="6" s="1"/>
  <c r="R12" i="6"/>
  <c r="V12" i="6" s="1"/>
  <c r="AD12" i="6" s="1"/>
  <c r="AI12" i="6" s="1"/>
  <c r="AH18" i="6"/>
  <c r="R46" i="6"/>
  <c r="V46" i="6" s="1"/>
  <c r="AD46" i="6" s="1"/>
  <c r="R48" i="6"/>
  <c r="R14" i="6"/>
  <c r="V14" i="6" s="1"/>
  <c r="AD14" i="6" s="1"/>
  <c r="R23" i="6"/>
  <c r="V23" i="6" s="1"/>
  <c r="AD23" i="6" s="1"/>
  <c r="R25" i="6"/>
  <c r="V25" i="6" s="1"/>
  <c r="U45" i="6"/>
  <c r="U47" i="6"/>
  <c r="R38" i="6"/>
  <c r="V38" i="6" s="1"/>
  <c r="AD38" i="6" s="1"/>
  <c r="AH71" i="6"/>
  <c r="U73" i="6"/>
  <c r="AF39" i="6"/>
  <c r="U41" i="6"/>
  <c r="AI138" i="6" l="1"/>
  <c r="AE139" i="6"/>
  <c r="AE91" i="6"/>
  <c r="AE81" i="6"/>
  <c r="AI17" i="6"/>
  <c r="V73" i="6"/>
  <c r="AD73" i="6" s="1"/>
  <c r="AE73" i="6" s="1"/>
  <c r="AE128" i="6"/>
  <c r="AI195" i="6"/>
  <c r="AJ195" i="6" s="1"/>
  <c r="AE93" i="6"/>
  <c r="AD71" i="6"/>
  <c r="AI71" i="6" s="1"/>
  <c r="AI104" i="6"/>
  <c r="AJ104" i="6" s="1"/>
  <c r="AE194" i="6"/>
  <c r="AE56" i="6"/>
  <c r="AI159" i="6"/>
  <c r="AE159" i="6"/>
  <c r="AI158" i="6"/>
  <c r="AE158" i="6"/>
  <c r="AH161" i="6"/>
  <c r="AH162" i="6" s="1"/>
  <c r="Z161" i="6"/>
  <c r="AC161" i="6" s="1"/>
  <c r="AD161" i="6" s="1"/>
  <c r="AI161" i="6" s="1"/>
  <c r="AI147" i="6"/>
  <c r="AE160" i="6"/>
  <c r="AI140" i="6"/>
  <c r="AJ140" i="6" s="1"/>
  <c r="AI131" i="6"/>
  <c r="AJ131" i="6" s="1"/>
  <c r="AI122" i="6"/>
  <c r="AJ122" i="6" s="1"/>
  <c r="AI110" i="6"/>
  <c r="AI113" i="6" s="1"/>
  <c r="AJ113" i="6" s="1"/>
  <c r="AE110" i="6"/>
  <c r="AD15" i="6"/>
  <c r="AI15" i="6" s="1"/>
  <c r="Z72" i="6"/>
  <c r="AC72" i="6" s="1"/>
  <c r="AD72" i="6" s="1"/>
  <c r="AH72" i="6"/>
  <c r="AH75" i="6" s="1"/>
  <c r="AI94" i="6"/>
  <c r="AJ94" i="6" s="1"/>
  <c r="AI85" i="6"/>
  <c r="AJ85" i="6" s="1"/>
  <c r="V47" i="6"/>
  <c r="AD47" i="6" s="1"/>
  <c r="AE47" i="6" s="1"/>
  <c r="AE61" i="6"/>
  <c r="V45" i="6"/>
  <c r="AD45" i="6" s="1"/>
  <c r="AE45" i="6" s="1"/>
  <c r="AH16" i="6"/>
  <c r="AH19" i="6" s="1"/>
  <c r="Z16" i="6"/>
  <c r="AC16" i="6" s="1"/>
  <c r="AD16" i="6" s="1"/>
  <c r="V68" i="6"/>
  <c r="AD68" i="6" s="1"/>
  <c r="AE68" i="6" s="1"/>
  <c r="AI62" i="6"/>
  <c r="AE62" i="6"/>
  <c r="AH64" i="6"/>
  <c r="AH65" i="6" s="1"/>
  <c r="Z64" i="6"/>
  <c r="AC64" i="6" s="1"/>
  <c r="AD64" i="6" s="1"/>
  <c r="AI64" i="6" s="1"/>
  <c r="AE63" i="6"/>
  <c r="V70" i="6"/>
  <c r="AD70" i="6" s="1"/>
  <c r="AD74" i="6"/>
  <c r="AI74" i="6" s="1"/>
  <c r="AI33" i="6"/>
  <c r="AE33" i="6"/>
  <c r="V41" i="6"/>
  <c r="AD25" i="6"/>
  <c r="AE25" i="6" s="1"/>
  <c r="AI37" i="6"/>
  <c r="V48" i="6"/>
  <c r="AD48" i="6" s="1"/>
  <c r="AE48" i="6" s="1"/>
  <c r="AE24" i="6"/>
  <c r="AI24" i="6"/>
  <c r="AE49" i="6"/>
  <c r="AI49" i="6"/>
  <c r="AI23" i="6"/>
  <c r="AE23" i="6"/>
  <c r="AE69" i="6"/>
  <c r="AI69" i="6"/>
  <c r="AI73" i="6"/>
  <c r="AE22" i="6"/>
  <c r="AI22" i="6"/>
  <c r="AI14" i="6"/>
  <c r="AE14" i="6"/>
  <c r="AI38" i="6"/>
  <c r="AE38" i="6"/>
  <c r="AI18" i="6"/>
  <c r="AE18" i="6"/>
  <c r="AE12" i="6"/>
  <c r="AI30" i="6"/>
  <c r="AE30" i="6"/>
  <c r="AI36" i="6"/>
  <c r="AE36" i="6"/>
  <c r="AE35" i="6"/>
  <c r="AI35" i="6"/>
  <c r="AI26" i="6"/>
  <c r="AE26" i="6"/>
  <c r="AI32" i="6"/>
  <c r="AE32" i="6"/>
  <c r="AI34" i="6"/>
  <c r="AE34" i="6"/>
  <c r="AE13" i="6"/>
  <c r="AI13" i="6"/>
  <c r="AF40" i="6"/>
  <c r="AH39" i="6"/>
  <c r="Z39" i="6"/>
  <c r="AC39" i="6" s="1"/>
  <c r="AD39" i="6" s="1"/>
  <c r="AI39" i="6" s="1"/>
  <c r="AI46" i="6"/>
  <c r="AE46" i="6"/>
  <c r="AE31" i="6"/>
  <c r="AI31" i="6"/>
  <c r="AI68" i="6" l="1"/>
  <c r="AE71" i="6"/>
  <c r="AJ147" i="6"/>
  <c r="AE15" i="6"/>
  <c r="AI162" i="6"/>
  <c r="AJ162" i="6" s="1"/>
  <c r="AI47" i="6"/>
  <c r="AE74" i="6"/>
  <c r="AE161" i="6"/>
  <c r="AI72" i="6"/>
  <c r="AE72" i="6"/>
  <c r="AI45" i="6"/>
  <c r="AE16" i="6"/>
  <c r="AI16" i="6"/>
  <c r="AI19" i="6" s="1"/>
  <c r="AJ19" i="6" s="1"/>
  <c r="AI65" i="6"/>
  <c r="AJ65" i="6" s="1"/>
  <c r="AE64" i="6"/>
  <c r="AI25" i="6"/>
  <c r="AI27" i="6" s="1"/>
  <c r="AJ27" i="6" s="1"/>
  <c r="AI70" i="6"/>
  <c r="AE70" i="6"/>
  <c r="AI48" i="6"/>
  <c r="AE39" i="6"/>
  <c r="Z40" i="6"/>
  <c r="AC40" i="6" s="1"/>
  <c r="AD40" i="6" s="1"/>
  <c r="AI40" i="6" s="1"/>
  <c r="AF41" i="6"/>
  <c r="AH40" i="6"/>
  <c r="AI75" i="6" l="1"/>
  <c r="AJ75" i="6" s="1"/>
  <c r="AI50" i="6"/>
  <c r="AJ50" i="6" s="1"/>
  <c r="AE40" i="6"/>
  <c r="AH41" i="6"/>
  <c r="AH42" i="6" s="1"/>
  <c r="AI238" i="6" s="1"/>
  <c r="Z41" i="6"/>
  <c r="AC41" i="6" s="1"/>
  <c r="AD41" i="6" s="1"/>
  <c r="AI41" i="6" s="1"/>
  <c r="AI42" i="6" s="1"/>
  <c r="AI239" i="6" l="1"/>
  <c r="D9" i="2" s="1"/>
  <c r="D5" i="6"/>
  <c r="D8" i="2"/>
  <c r="AJ42" i="6"/>
  <c r="AE41" i="6"/>
  <c r="AI240" i="6" l="1"/>
  <c r="D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rFont val="Tahoma"/>
            <family val="2"/>
          </rPr>
          <t>Heather Zhu:</t>
        </r>
        <r>
          <rPr>
            <sz val="9"/>
            <rFont val="Tahoma"/>
            <family val="2"/>
          </rPr>
          <t xml:space="preserve">
auto filled by the system: Master Customer + Brand + Year/Season + Pattern/Feature + Product Category</t>
        </r>
      </text>
    </comment>
    <comment ref="C4" authorId="0" shapeId="0" xr:uid="{00000000-0006-0000-0000-000002000000}">
      <text>
        <r>
          <rPr>
            <b/>
            <sz val="9"/>
            <rFont val="Tahoma"/>
            <family val="2"/>
          </rPr>
          <t>Heather Zhu:</t>
        </r>
        <r>
          <rPr>
            <sz val="9"/>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rFont val="Tahoma"/>
            <family val="2"/>
          </rPr>
          <t>Heather Zhu:</t>
        </r>
        <r>
          <rPr>
            <sz val="9"/>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<sst xmlns="http://schemas.openxmlformats.org/spreadsheetml/2006/main" count="2186" uniqueCount="1224">
  <si>
    <t xml:space="preserve">                                                                                  2025 SHET POE Commitment Sheet</t>
  </si>
  <si>
    <t xml:space="preserve"> </t>
  </si>
  <si>
    <t>Division</t>
  </si>
  <si>
    <t>SHET</t>
  </si>
  <si>
    <t>Program Name</t>
  </si>
  <si>
    <t>Order Type</t>
  </si>
  <si>
    <t>Non-Replenishment</t>
  </si>
  <si>
    <t>PDPM</t>
  </si>
  <si>
    <t>Patrick Li</t>
  </si>
  <si>
    <t>Super Big  (&gt;$1,000,000)</t>
  </si>
  <si>
    <t>Big  ($500,000~$1,000,000)</t>
  </si>
  <si>
    <t>Medium  ($150,000~$500,000)</t>
  </si>
  <si>
    <t>Small  ($0~$150,000)</t>
  </si>
  <si>
    <t>Super Big  (&gt;$500,000)</t>
  </si>
  <si>
    <t>Big  ($250,000~$500,000)</t>
  </si>
  <si>
    <t>Medium  ($100,000~$250,000)</t>
  </si>
  <si>
    <t>Small  ($0~$100,000)</t>
  </si>
  <si>
    <t>Customer</t>
  </si>
  <si>
    <t>Ross Stores, Inc.</t>
  </si>
  <si>
    <t>Pattern/Features</t>
  </si>
  <si>
    <t>Order Process</t>
  </si>
  <si>
    <t>POE</t>
  </si>
  <si>
    <t>UCCPM</t>
  </si>
  <si>
    <t>Sarah Chen</t>
  </si>
  <si>
    <t>Rollout/Replenishment</t>
  </si>
  <si>
    <t>FOB CA Price Quote</t>
  </si>
  <si>
    <t>FOB GA Price Quote</t>
  </si>
  <si>
    <t>FOB CA/GA Price Quote</t>
  </si>
  <si>
    <t>Master Customer</t>
  </si>
  <si>
    <t>Ross</t>
  </si>
  <si>
    <t>Year</t>
  </si>
  <si>
    <t>Ship To Location</t>
  </si>
  <si>
    <t>ZPP (POE Shipments)</t>
  </si>
  <si>
    <t>Responsible Party</t>
  </si>
  <si>
    <t>PM</t>
  </si>
  <si>
    <t>Brand</t>
  </si>
  <si>
    <t>Serta</t>
  </si>
  <si>
    <t>Season</t>
  </si>
  <si>
    <t>Country of Origin</t>
  </si>
  <si>
    <t>China</t>
  </si>
  <si>
    <t>Factory Control</t>
  </si>
  <si>
    <t>No</t>
  </si>
  <si>
    <t>Direct Import</t>
  </si>
  <si>
    <t>Domestic: Port</t>
  </si>
  <si>
    <t>Domestic: Warehouse</t>
  </si>
  <si>
    <t>Drop-Ship</t>
  </si>
  <si>
    <t>Licensor</t>
  </si>
  <si>
    <t>Serta Sheep 5.5%</t>
  </si>
  <si>
    <t>Main Product Category</t>
  </si>
  <si>
    <t>SHEET/SHEET SET</t>
  </si>
  <si>
    <t>Overseas Production Team</t>
  </si>
  <si>
    <t>Bang--2</t>
  </si>
  <si>
    <t>Vendor Name</t>
  </si>
  <si>
    <t>Consolidator</t>
  </si>
  <si>
    <t>Customer DC</t>
  </si>
  <si>
    <t>Pick Up At Port</t>
  </si>
  <si>
    <t>LVM</t>
  </si>
  <si>
    <t>LM2</t>
  </si>
  <si>
    <t>WOD</t>
  </si>
  <si>
    <t>SAV</t>
  </si>
  <si>
    <t>LM2/SAV</t>
  </si>
  <si>
    <t>Tech Code</t>
  </si>
  <si>
    <t>Est. Total Sales</t>
  </si>
  <si>
    <t>Departure Port:</t>
  </si>
  <si>
    <t>For Ecom</t>
  </si>
  <si>
    <t>Notes</t>
  </si>
  <si>
    <t>Est. Total Cost</t>
  </si>
  <si>
    <t>Port of Discharge:</t>
  </si>
  <si>
    <t>Est. Program Size</t>
  </si>
  <si>
    <t>Super Big: ≥ 500K</t>
  </si>
  <si>
    <t>Quote Sheet Template:</t>
  </si>
  <si>
    <t>2026 SHET POE</t>
  </si>
  <si>
    <t>Program Commit Date</t>
  </si>
  <si>
    <t>Customer Exclusive</t>
  </si>
  <si>
    <t>margin</t>
  </si>
  <si>
    <r>
      <rPr>
        <sz val="11"/>
        <rFont val="Calibri"/>
        <family val="2"/>
      </rP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</si>
  <si>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</si>
  <si>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</si>
  <si>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</si>
  <si>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</si>
  <si>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 xml:space="preserve">                                                                              JLA HOME Commitment Sheet</t>
  </si>
  <si>
    <t>ROSS</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</si>
  <si>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</si>
  <si>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</si>
  <si>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</si>
  <si>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</si>
  <si>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</si>
  <si>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</si>
  <si>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</si>
  <si>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</si>
  <si>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</si>
  <si>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</si>
  <si>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</si>
  <si>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</si>
  <si>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</si>
  <si>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</si>
  <si>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</si>
  <si>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</si>
  <si>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</si>
  <si>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</si>
  <si>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</si>
  <si>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</si>
  <si>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</si>
  <si>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</si>
  <si>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</si>
  <si>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</si>
  <si>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</si>
  <si>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</si>
  <si>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</si>
  <si>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</si>
  <si>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</si>
  <si>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</si>
  <si>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</si>
  <si>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</si>
  <si>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</si>
  <si>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</si>
  <si>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</si>
  <si>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</si>
  <si>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</si>
  <si>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</si>
  <si>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</si>
  <si>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</si>
  <si>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</si>
  <si>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</si>
  <si>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</si>
  <si>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</si>
  <si>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</si>
  <si>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</si>
  <si>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</si>
  <si>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</si>
  <si>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</si>
  <si>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</si>
  <si>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</si>
  <si>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</si>
  <si>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</si>
  <si>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</si>
  <si>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</si>
  <si>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</si>
  <si>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</si>
  <si>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</si>
  <si>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</si>
  <si>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</si>
  <si>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</si>
  <si>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</si>
  <si>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</si>
  <si>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</si>
  <si>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</si>
  <si>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</si>
  <si>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</si>
  <si>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</si>
  <si>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</si>
  <si>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</si>
  <si>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</si>
  <si>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</si>
  <si>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</si>
  <si>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</si>
  <si>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</si>
  <si>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</si>
  <si>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</si>
  <si>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</si>
  <si>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</si>
  <si>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</si>
  <si>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</si>
  <si>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</si>
  <si>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</si>
  <si>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</si>
  <si>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</si>
  <si>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</si>
  <si>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</si>
  <si>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</si>
  <si>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</si>
  <si>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</si>
  <si>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</si>
  <si>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</si>
  <si>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</si>
  <si>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r>
      <rPr>
        <sz val="10"/>
        <rFont val="Calibri"/>
        <family val="2"/>
      </rPr>
      <t>PETS</t>
    </r>
    <r>
      <rPr>
        <sz val="10"/>
        <rFont val="宋体"/>
        <family val="3"/>
        <charset val="134"/>
      </rPr>
      <t>项目组</t>
    </r>
  </si>
  <si>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</si>
  <si>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</si>
  <si>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</si>
  <si>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</si>
  <si>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</si>
  <si>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</si>
  <si>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</si>
  <si>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</si>
  <si>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</si>
  <si>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</si>
  <si>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</si>
  <si>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</si>
  <si>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</si>
  <si>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</si>
  <si>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r>
      <rPr>
        <sz val="10"/>
        <rFont val="Calibri"/>
        <family val="2"/>
      </rPr>
      <t>STAR-</t>
    </r>
    <r>
      <rPr>
        <sz val="10"/>
        <rFont val="宋体"/>
        <family val="3"/>
        <charset val="134"/>
      </rPr>
      <t>项目组</t>
    </r>
  </si>
  <si>
    <t>SYNC Technology</t>
  </si>
  <si>
    <t>Turkey Office</t>
  </si>
  <si>
    <t>US Furniture-1</t>
  </si>
  <si>
    <t>US Furniture-2</t>
  </si>
  <si>
    <t>US Furniture-3</t>
  </si>
  <si>
    <t>Vietnam Office</t>
  </si>
  <si>
    <t>Wall Arts</t>
  </si>
  <si>
    <t>外贸家具面料组</t>
  </si>
  <si>
    <r>
      <rPr>
        <sz val="10"/>
        <rFont val="宋体"/>
        <family val="3"/>
        <charset val="134"/>
      </rPr>
      <t>渠道部</t>
    </r>
    <r>
      <rPr>
        <sz val="10"/>
        <rFont val="Calibri"/>
        <family val="2"/>
      </rPr>
      <t>-</t>
    </r>
    <r>
      <rPr>
        <sz val="10"/>
        <rFont val="宋体"/>
        <family val="3"/>
        <charset val="134"/>
      </rPr>
      <t>项目一组</t>
    </r>
  </si>
  <si>
    <r>
      <rPr>
        <sz val="10"/>
        <rFont val="宋体"/>
        <family val="3"/>
        <charset val="134"/>
      </rPr>
      <t>渠道部</t>
    </r>
    <r>
      <rPr>
        <sz val="10"/>
        <rFont val="Calibri"/>
        <family val="2"/>
      </rPr>
      <t>-</t>
    </r>
    <r>
      <rPr>
        <sz val="10"/>
        <rFont val="宋体"/>
        <family val="3"/>
        <charset val="134"/>
      </rPr>
      <t>项目二组</t>
    </r>
  </si>
  <si>
    <t>Medium: $100K - $200K</t>
  </si>
  <si>
    <t>Big: $300K - $1M</t>
  </si>
  <si>
    <t>Big: $100K - $200K</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</si>
  <si>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</si>
  <si>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</si>
  <si>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</si>
  <si>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</si>
  <si>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</si>
  <si>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</si>
  <si>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</si>
  <si>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</si>
  <si>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</si>
  <si>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</si>
  <si>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</si>
  <si>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</si>
  <si>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</si>
  <si>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</si>
  <si>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</si>
  <si>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</si>
  <si>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</si>
  <si>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</si>
  <si>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</si>
  <si>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</si>
  <si>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</si>
  <si>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</si>
  <si>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</si>
  <si>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</si>
  <si>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</si>
  <si>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</si>
  <si>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</si>
  <si>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</si>
  <si>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</si>
  <si>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</si>
  <si>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</si>
  <si>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</si>
  <si>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</si>
  <si>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</si>
  <si>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</si>
  <si>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Surf's Up</t>
  </si>
  <si>
    <t>Swavelle</t>
  </si>
  <si>
    <t>Sync Technology</t>
  </si>
  <si>
    <t>Tao</t>
  </si>
  <si>
    <t>Woolrich</t>
  </si>
  <si>
    <t>Small: &lt; $100K</t>
  </si>
  <si>
    <t>Medium: $150K - $300K</t>
  </si>
  <si>
    <t>Medium: $50K - $100K</t>
  </si>
  <si>
    <t>Domestic: Drop-Ship</t>
  </si>
  <si>
    <t>Yes</t>
  </si>
  <si>
    <t>Planner</t>
  </si>
  <si>
    <t>AVN</t>
  </si>
  <si>
    <t>SWV</t>
  </si>
  <si>
    <t>Small: &lt; $150K</t>
  </si>
  <si>
    <t>Small: &lt; $50K</t>
  </si>
  <si>
    <t>SV2</t>
  </si>
  <si>
    <t>SV3</t>
  </si>
  <si>
    <t>WOD/SV2</t>
  </si>
  <si>
    <t>WOD/SV3</t>
  </si>
  <si>
    <t>Sample #</t>
  </si>
  <si>
    <t>Item Description</t>
  </si>
  <si>
    <t xml:space="preserve">Fabrication </t>
  </si>
  <si>
    <t>Size / Spec.</t>
  </si>
  <si>
    <t>Color</t>
  </si>
  <si>
    <t>ITEM</t>
  </si>
  <si>
    <t>UPC</t>
  </si>
  <si>
    <t>F.O.B Cost $</t>
  </si>
  <si>
    <t xml:space="preserve">Freight </t>
  </si>
  <si>
    <t>Duty</t>
  </si>
  <si>
    <t>LDP Cost $</t>
  </si>
  <si>
    <t>Load (AD,DA, Agent fee, Commission, Storage...)</t>
  </si>
  <si>
    <t>Total Load $</t>
  </si>
  <si>
    <t xml:space="preserve"> Cost  with Load $</t>
  </si>
  <si>
    <t xml:space="preserve">JLA LDP Mark up </t>
  </si>
  <si>
    <t>Units</t>
  </si>
  <si>
    <t>Total Sales</t>
  </si>
  <si>
    <t>Total Costs</t>
  </si>
  <si>
    <t xml:space="preserve">Carton size </t>
  </si>
  <si>
    <t>Total Units per Carton</t>
  </si>
  <si>
    <t>weight (KG)</t>
  </si>
  <si>
    <t>Cubic Meter/ per carton</t>
  </si>
  <si>
    <t>Total units per 40' Cnt</t>
  </si>
  <si>
    <t>Freight Cost per 40'</t>
  </si>
  <si>
    <t>Freight cost per item $</t>
  </si>
  <si>
    <t>HS number</t>
  </si>
  <si>
    <t>Duty Rate</t>
  </si>
  <si>
    <t>Duty Cost per Item$</t>
  </si>
  <si>
    <t>AAVN</t>
  </si>
  <si>
    <t>ad</t>
  </si>
  <si>
    <t>ood</t>
  </si>
  <si>
    <t>royalty</t>
  </si>
  <si>
    <t>broad cast</t>
  </si>
  <si>
    <t>Warehouse</t>
  </si>
  <si>
    <t>L (cm)</t>
  </si>
  <si>
    <t>W (cm)</t>
  </si>
  <si>
    <t xml:space="preserve"> H (cm)</t>
  </si>
  <si>
    <t>6 piece set -- Serta Brand 85gsm Microfiber Sheets -- Simply Comfy</t>
  </si>
  <si>
    <t>100% polyester sheets, VZB packaging, Z hem, 1" elastic</t>
  </si>
  <si>
    <t>100% polyester</t>
  </si>
  <si>
    <t>TWIN: 66X96"/21x30"(2)/39X75"+13"</t>
  </si>
  <si>
    <t>White</t>
  </si>
  <si>
    <t>6302.32.2040</t>
  </si>
  <si>
    <t>FULL: 81X96"/21x30"(4)/54X75"+13"</t>
  </si>
  <si>
    <t>QUEEN: 90x102"/21x30"(4)/60x80"+16"</t>
  </si>
  <si>
    <t>KING: 108x102"/21x40"(4)/78x80"+16"</t>
  </si>
  <si>
    <t>C-KING: 108x102"/21x40"(4)/72x84"+16"</t>
  </si>
  <si>
    <t>工厂：南京海聆梦</t>
  </si>
  <si>
    <t>Black</t>
  </si>
  <si>
    <t>SH20-0459</t>
  </si>
  <si>
    <t>022164669046</t>
  </si>
  <si>
    <t>SH20-0460</t>
  </si>
  <si>
    <t>022164669053</t>
  </si>
  <si>
    <t>SH20-0461</t>
  </si>
  <si>
    <t>022164669060</t>
  </si>
  <si>
    <t>SH20-0579</t>
  </si>
  <si>
    <t>022164669640</t>
  </si>
  <si>
    <t>SH20-0580</t>
  </si>
  <si>
    <t>022164669657</t>
  </si>
  <si>
    <t>SH20-0582</t>
  </si>
  <si>
    <t>022164669671</t>
  </si>
  <si>
    <t>SH20-0583</t>
  </si>
  <si>
    <t>022164669688</t>
  </si>
  <si>
    <r>
      <rPr>
        <sz val="10"/>
        <rFont val="Calibri"/>
        <family val="2"/>
      </rPr>
      <t xml:space="preserve">100% polyester 80gsm microfiber, VZB packaging, </t>
    </r>
    <r>
      <rPr>
        <sz val="10"/>
        <color rgb="FFFF0000"/>
        <rFont val="Calibri"/>
        <family val="2"/>
      </rPr>
      <t>single needle hem</t>
    </r>
  </si>
  <si>
    <t>SPC: 21x30"(2)</t>
  </si>
  <si>
    <t>6302.32.2020</t>
  </si>
  <si>
    <t>KPC: 21x40"(2)</t>
  </si>
  <si>
    <t>Load 5.5%</t>
  </si>
  <si>
    <r>
      <rPr>
        <b/>
        <sz val="10"/>
        <rFont val="宋体"/>
        <family val="3"/>
        <charset val="134"/>
      </rPr>
      <t>船期</t>
    </r>
    <r>
      <rPr>
        <b/>
        <sz val="10"/>
        <rFont val="Calibri"/>
        <family val="2"/>
      </rPr>
      <t>/SW</t>
    </r>
    <r>
      <rPr>
        <b/>
        <sz val="10"/>
        <rFont val="宋体"/>
        <family val="3"/>
        <charset val="134"/>
      </rPr>
      <t>见上方</t>
    </r>
  </si>
  <si>
    <t>Total Units</t>
  </si>
  <si>
    <t>POE: SH to LA</t>
  </si>
  <si>
    <t>Margin</t>
  </si>
  <si>
    <t>Type</t>
  </si>
  <si>
    <t>Customer/Brand</t>
  </si>
  <si>
    <t>Fabrication</t>
  </si>
  <si>
    <t>Production Price
(USD)</t>
  </si>
  <si>
    <t>Production Price
(RMB)</t>
  </si>
  <si>
    <r>
      <rPr>
        <b/>
        <sz val="10.5"/>
        <color rgb="FFFF0000"/>
        <rFont val="宋体"/>
        <family val="3"/>
        <charset val="134"/>
      </rPr>
      <t xml:space="preserve">关税降价USD
</t>
    </r>
    <r>
      <rPr>
        <b/>
        <sz val="10.5"/>
        <color rgb="FFFF0000"/>
        <rFont val="Calibri"/>
        <family val="2"/>
      </rPr>
      <t>2025/3/5</t>
    </r>
  </si>
  <si>
    <r>
      <rPr>
        <b/>
        <sz val="10.5"/>
        <color rgb="FFFF0000"/>
        <rFont val="宋体"/>
        <family val="3"/>
        <charset val="134"/>
      </rPr>
      <t xml:space="preserve">关税降价RMB
</t>
    </r>
    <r>
      <rPr>
        <b/>
        <sz val="10.5"/>
        <color rgb="FFFF0000"/>
        <rFont val="Calibri"/>
        <family val="2"/>
      </rPr>
      <t>2025/3/5</t>
    </r>
  </si>
  <si>
    <t>降幅</t>
  </si>
  <si>
    <t>Factory</t>
  </si>
  <si>
    <t>Case pack</t>
  </si>
  <si>
    <t>Carton Dimensions</t>
  </si>
  <si>
    <t>Satin</t>
  </si>
  <si>
    <t>Poolstock/TTS</t>
  </si>
  <si>
    <t>JLA MPE-90gam Satin solid 6pcs Sheet Set</t>
  </si>
  <si>
    <t>100% Polyester Satin Solid Sheet Set</t>
  </si>
  <si>
    <t>TWIN: 66x96"/20x30"(2)/39x75"+14"</t>
  </si>
  <si>
    <t>海聆梦</t>
  </si>
  <si>
    <t>Full:81"x96"/20"x30"(4)/54"x75"+14"</t>
  </si>
  <si>
    <t>Queen: 90"x102"/20"x30"(4)/60"x80"+14"</t>
  </si>
  <si>
    <t>King:108"x102"/20"x40"(4)/78"x80"+14"</t>
  </si>
  <si>
    <t>Cal King:108"x102"/20"x40"(4)/72"x84"+14"</t>
  </si>
  <si>
    <r>
      <rPr>
        <sz val="10.5"/>
        <rFont val="Calibri"/>
        <family val="2"/>
      </rPr>
      <t>Split King</t>
    </r>
    <r>
      <rPr>
        <sz val="10.5"/>
        <rFont val="宋体"/>
        <family val="3"/>
        <charset val="134"/>
      </rPr>
      <t>：</t>
    </r>
    <r>
      <rPr>
        <sz val="10.5"/>
        <rFont val="Calibri"/>
        <family val="2"/>
      </rPr>
      <t>108x102"/39*80+14"(2)/20x40"(4)</t>
    </r>
  </si>
  <si>
    <t>Standard: 20x30" (2)</t>
  </si>
  <si>
    <t>King: 20x40" (2)</t>
  </si>
  <si>
    <t>BCF</t>
  </si>
  <si>
    <r>
      <rPr>
        <sz val="10.5"/>
        <color theme="1"/>
        <rFont val="Calibri"/>
        <family val="2"/>
      </rPr>
      <t>BCF-</t>
    </r>
    <r>
      <rPr>
        <sz val="10.5"/>
        <color rgb="FFFF0000"/>
        <rFont val="Calibri"/>
        <family val="2"/>
      </rPr>
      <t>Beautyrest</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</si>
  <si>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100% polyester Satin Solid Sheet Set</t>
  </si>
  <si>
    <t>Queen: 90x102"/60x80+12"/20x30"(2)</t>
  </si>
  <si>
    <t>King: 108x102"/78x80+12"/20x40"(2)</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</si>
  <si>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</si>
  <si>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BCF-Beautyrest N Natori Studio BeBe 90gsm Solid Satin Pillowcase Pair</t>
  </si>
  <si>
    <t>100% polyester Satin Solid Pillowcase</t>
  </si>
  <si>
    <t>SPC: 20x30" (2)</t>
  </si>
  <si>
    <t>KPC: 20x40" (2)</t>
  </si>
  <si>
    <r>
      <rPr>
        <sz val="10.5"/>
        <color theme="1"/>
        <rFont val="Calibri"/>
        <family val="2"/>
      </rPr>
      <t>BCF-</t>
    </r>
    <r>
      <rPr>
        <sz val="10.5"/>
        <color rgb="FFFF0000"/>
        <rFont val="Calibri"/>
        <family val="2"/>
      </rPr>
      <t>Beautyrest</t>
    </r>
    <r>
      <rPr>
        <sz val="10.5"/>
        <color theme="1"/>
        <rFont val="Calibri"/>
        <family val="2"/>
      </rPr>
      <t xml:space="preserve">90gsm Solid Satin Sheet Set </t>
    </r>
    <r>
      <rPr>
        <b/>
        <sz val="10.5"/>
        <color rgb="FFFF0000"/>
        <rFont val="Calibri"/>
        <family val="2"/>
      </rPr>
      <t>6pc</t>
    </r>
  </si>
  <si>
    <t>Queen: 90x102"/60x80+12"/20x30"(4)</t>
  </si>
  <si>
    <t>King: 108x102"/78x80+12"/20x40"(4)</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</si>
  <si>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6pc</t>
    </r>
  </si>
  <si>
    <t>DGDI</t>
  </si>
  <si>
    <r>
      <rPr>
        <sz val="10.5"/>
        <color theme="1"/>
        <rFont val="Calibri"/>
        <family val="2"/>
      </rPr>
      <t xml:space="preserve">DGDI-Comfort Bay 2PK </t>
    </r>
    <r>
      <rPr>
        <sz val="10.5"/>
        <color rgb="FFFF0000"/>
        <rFont val="Calibri"/>
        <family val="2"/>
      </rPr>
      <t>85gsm</t>
    </r>
    <r>
      <rPr>
        <sz val="10.5"/>
        <color theme="1"/>
        <rFont val="Calibri"/>
        <family val="2"/>
      </rPr>
      <t xml:space="preserve"> Solid Satin Pillowases</t>
    </r>
  </si>
  <si>
    <t>Standard: 20x30"(2)</t>
  </si>
  <si>
    <t>汇率8.3</t>
  </si>
  <si>
    <t>Production cost-RMB</t>
  </si>
  <si>
    <t>HG</t>
  </si>
  <si>
    <t>Beautyrest Platinum Brand -- 6 piece set -- Solid 90gsm Polyester Satin Sheet Set</t>
  </si>
  <si>
    <r>
      <rPr>
        <sz val="10.5"/>
        <rFont val="Calibri"/>
        <family val="2"/>
      </rPr>
      <t xml:space="preserve">100% polyester </t>
    </r>
    <r>
      <rPr>
        <sz val="10.5"/>
        <color rgb="FF0000FF"/>
        <rFont val="Calibri"/>
        <family val="2"/>
      </rPr>
      <t>Satin Solid</t>
    </r>
    <r>
      <rPr>
        <sz val="10.5"/>
        <rFont val="Calibri"/>
        <family val="2"/>
      </rPr>
      <t xml:space="preserve"> Sheet Set self fabric bag+</t>
    </r>
    <r>
      <rPr>
        <sz val="10.5"/>
        <color rgb="FFFF0000"/>
        <rFont val="Calibri"/>
        <family val="2"/>
      </rPr>
      <t>sewn-in insert</t>
    </r>
  </si>
  <si>
    <t>TWIN: 66X96"/39X75"+12"/20x30"(2)</t>
  </si>
  <si>
    <t>Twin Xl: 66X96"/39X80"+12"/20X30"(2)</t>
  </si>
  <si>
    <t>FULL:  84x96/54x75+13/20x30"(4)</t>
  </si>
  <si>
    <t>QUEEN: 90x102/60x80+14/20x30"(4)</t>
  </si>
  <si>
    <t>KING: 108x102/78x80+14/20x40"(4)</t>
  </si>
  <si>
    <t>SPC: 20x30"(2)</t>
  </si>
  <si>
    <t>KPC: 20x40"(2)</t>
  </si>
  <si>
    <t>ROSS 90gsm solid satin pillowcase pair</t>
  </si>
  <si>
    <t>吉奥璐</t>
  </si>
  <si>
    <t>King: 20x40"(2)</t>
  </si>
  <si>
    <t>ROSS Serta</t>
  </si>
  <si>
    <r>
      <rPr>
        <sz val="10.5"/>
        <color theme="1"/>
        <rFont val="Calibri"/>
        <family val="2"/>
      </rP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</si>
  <si>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</si>
  <si>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</si>
  <si>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t>VZB packaging, regular hem, regular puller</t>
  </si>
  <si>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</si>
  <si>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r>
      <rPr>
        <sz val="10.5"/>
        <rFont val="Calibri"/>
        <family val="2"/>
      </rPr>
      <t xml:space="preserve">100% polyester sheets, VZB packaging, Z hem, </t>
    </r>
    <r>
      <rPr>
        <sz val="10.5"/>
        <color rgb="FFFF0000"/>
        <rFont val="Calibri"/>
        <family val="2"/>
      </rPr>
      <t>3cm elastic</t>
    </r>
    <r>
      <rPr>
        <sz val="10.5"/>
        <rFont val="Calibri"/>
        <family val="2"/>
      </rPr>
      <t>, Serta Puller</t>
    </r>
  </si>
  <si>
    <t>亿家人</t>
  </si>
  <si>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</si>
  <si>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</si>
  <si>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t>HG/MMX Serta</t>
  </si>
  <si>
    <r>
      <rPr>
        <sz val="10.5"/>
        <color theme="1"/>
        <rFont val="Calibri"/>
        <family val="2"/>
      </rPr>
      <t xml:space="preserve">6 piece set -- Serta Brand </t>
    </r>
    <r>
      <rPr>
        <sz val="10.5"/>
        <color rgb="FFFF0000"/>
        <rFont val="Calibri"/>
        <family val="2"/>
      </rPr>
      <t xml:space="preserve">80gsm Microfiber Cooling </t>
    </r>
    <r>
      <rPr>
        <sz val="10.5"/>
        <color theme="1"/>
        <rFont val="Calibri"/>
        <family val="2"/>
      </rPr>
      <t>Sheets</t>
    </r>
  </si>
  <si>
    <t>100% polyester sheets, cooling topical treatment, VZB packaging, z hem</t>
  </si>
  <si>
    <t>TWIN: 66X96"/20x30"(2)/39X75"+12"</t>
  </si>
  <si>
    <t>Twin XL: 66x96"/20x30"(2)/39x80"+12"</t>
  </si>
  <si>
    <t>FULL: 81X96"/20x30"(4)/54X75"+12"</t>
  </si>
  <si>
    <t>QUEEN: 90x102"/20x30"(4)/60x80"+12"</t>
  </si>
  <si>
    <t>KING: 108x102"/20x40"(4)/78x80"+12"</t>
  </si>
  <si>
    <t>BCF Serta</t>
  </si>
  <si>
    <r>
      <rPr>
        <sz val="10.5"/>
        <color theme="1"/>
        <rFont val="Calibri"/>
        <family val="2"/>
      </rPr>
      <t xml:space="preserve">6pc set - Serta brand -- Solid </t>
    </r>
    <r>
      <rPr>
        <sz val="10.5"/>
        <color rgb="FFFF0000"/>
        <rFont val="Calibri"/>
        <family val="2"/>
      </rPr>
      <t>80gsm</t>
    </r>
    <r>
      <rPr>
        <sz val="10.5"/>
        <color theme="1"/>
        <rFont val="Calibri"/>
        <family val="2"/>
      </rPr>
      <t xml:space="preserve"> Microfiber Cooling Sheet Set</t>
    </r>
  </si>
  <si>
    <r>
      <rPr>
        <sz val="10.5"/>
        <color theme="1"/>
        <rFont val="Calibri"/>
        <family val="2"/>
      </rPr>
      <t xml:space="preserve">Solid microfiber cooling sheets, vzb packaging, Z hem, </t>
    </r>
    <r>
      <rPr>
        <sz val="10.5"/>
        <color rgb="FFFF0000"/>
        <rFont val="Calibri"/>
        <family val="2"/>
      </rPr>
      <t>3cm elastic</t>
    </r>
  </si>
  <si>
    <t>Bealls Serta</t>
  </si>
  <si>
    <r>
      <rPr>
        <sz val="10.5"/>
        <color theme="1"/>
        <rFont val="Calibri"/>
        <family val="2"/>
      </rPr>
      <t xml:space="preserve">6 piece set -- Serta brand Solid </t>
    </r>
    <r>
      <rPr>
        <sz val="10.5"/>
        <color rgb="FFFF0000"/>
        <rFont val="Calibri"/>
        <family val="2"/>
      </rPr>
      <t>85gsm Microfiber Cooling</t>
    </r>
    <r>
      <rPr>
        <sz val="10.5"/>
        <color theme="1"/>
        <rFont val="Calibri"/>
        <family val="2"/>
      </rPr>
      <t xml:space="preserve"> Sheets</t>
    </r>
  </si>
  <si>
    <r>
      <rPr>
        <sz val="10.5"/>
        <rFont val="Calibri"/>
        <family val="2"/>
      </rPr>
      <t xml:space="preserve">solid poly sheets, cooling treatment, regular vzb packaging, </t>
    </r>
    <r>
      <rPr>
        <sz val="10.5"/>
        <color rgb="FFFF0000"/>
        <rFont val="Calibri"/>
        <family val="2"/>
      </rPr>
      <t>reqular elastic</t>
    </r>
  </si>
  <si>
    <t>Kohl's Serta</t>
  </si>
  <si>
    <r>
      <rPr>
        <sz val="10.5"/>
        <color theme="1"/>
        <rFont val="Calibri"/>
        <family val="2"/>
      </rPr>
      <t>KLP Serta-</t>
    </r>
    <r>
      <rPr>
        <sz val="10.5"/>
        <color rgb="FFFF0000"/>
        <rFont val="Calibri"/>
        <family val="2"/>
      </rPr>
      <t>80gsm Solid Microfiber Cooling</t>
    </r>
    <r>
      <rPr>
        <sz val="10.5"/>
        <color theme="1"/>
        <rFont val="Calibri"/>
        <family val="2"/>
      </rPr>
      <t xml:space="preserve"> Sheet Set</t>
    </r>
  </si>
  <si>
    <r>
      <rPr>
        <sz val="10.5"/>
        <color theme="1"/>
        <rFont val="Calibri"/>
        <family val="2"/>
      </rPr>
      <t xml:space="preserve">100% polyester sheets, VZB packaging, Z hem, </t>
    </r>
    <r>
      <rPr>
        <sz val="10.5"/>
        <color rgb="FFFF0000"/>
        <rFont val="Calibri"/>
        <family val="2"/>
      </rPr>
      <t>3cm elastic</t>
    </r>
    <r>
      <rPr>
        <sz val="10.5"/>
        <color theme="1"/>
        <rFont val="Calibri"/>
        <family val="2"/>
      </rPr>
      <t>, Serta Puller</t>
    </r>
  </si>
  <si>
    <t>Customer Code</t>
  </si>
  <si>
    <t>Customer Name</t>
  </si>
  <si>
    <t>Main Category</t>
  </si>
  <si>
    <t>Category</t>
  </si>
  <si>
    <t>Departure Port</t>
  </si>
  <si>
    <t>Port of Discharge</t>
  </si>
  <si>
    <t>ALDIDI</t>
  </si>
  <si>
    <t>ALDI INC. (DI)</t>
  </si>
  <si>
    <t>Aldi</t>
  </si>
  <si>
    <t>SHEET/SHEET SET(20)</t>
  </si>
  <si>
    <t>TBD</t>
  </si>
  <si>
    <t>AMAZON</t>
  </si>
  <si>
    <t>Amazon Fulfillment Services (Domestic)</t>
  </si>
  <si>
    <t>Amazon</t>
  </si>
  <si>
    <t>510 Design</t>
  </si>
  <si>
    <t>Beautyrest 3.5%</t>
  </si>
  <si>
    <t>PILLOWCASE</t>
  </si>
  <si>
    <t>PILLOWCASE(21)</t>
  </si>
  <si>
    <t>Bang--1</t>
  </si>
  <si>
    <t>Karachi,Pakistan</t>
  </si>
  <si>
    <t>ATA</t>
  </si>
  <si>
    <t>KKP FINE LINEN PVT LTD</t>
  </si>
  <si>
    <t>AMAZONFBA</t>
  </si>
  <si>
    <t>Accentia</t>
  </si>
  <si>
    <t>Beautyrest 5.5%</t>
  </si>
  <si>
    <t>ASSORTMENT</t>
  </si>
  <si>
    <t>ASSORTMENT(90)</t>
  </si>
  <si>
    <t>Mumbai,India</t>
  </si>
  <si>
    <t>CHA</t>
  </si>
  <si>
    <t>Liberty Mills Limited</t>
  </si>
  <si>
    <t>BEALLS</t>
  </si>
  <si>
    <t>Beall's Outlet Stores, Inc.</t>
  </si>
  <si>
    <t>Beall's</t>
  </si>
  <si>
    <t>Addison Park</t>
  </si>
  <si>
    <t>Beautyrest Black 6%</t>
  </si>
  <si>
    <t>BLANKET</t>
  </si>
  <si>
    <t>BLANKET(51)</t>
  </si>
  <si>
    <t>Nanjing,China</t>
  </si>
  <si>
    <t>FBA</t>
  </si>
  <si>
    <t>MAHEEN TEXTILE MILLS (PVT) LTD.</t>
  </si>
  <si>
    <t>BLKPBV</t>
  </si>
  <si>
    <t>BELK PRIVATE BRAND VENDOR</t>
  </si>
  <si>
    <t>Belk</t>
  </si>
  <si>
    <t>Alpine Valley</t>
  </si>
  <si>
    <t>COMFORTER (SET)</t>
  </si>
  <si>
    <t>COMFORTER (SET)(10)</t>
  </si>
  <si>
    <t>Nhava Sheva,India</t>
  </si>
  <si>
    <t>FBG</t>
  </si>
  <si>
    <t>MK SONS (PVT) LTD</t>
  </si>
  <si>
    <t>BLTNCOAT</t>
  </si>
  <si>
    <t>Burlington Coat Factory</t>
  </si>
  <si>
    <t>Amethyst Home</t>
  </si>
  <si>
    <t>Laura Ashley 3%</t>
  </si>
  <si>
    <t>COVERLET&amp;BEDSPR</t>
  </si>
  <si>
    <t>COVERLET&amp;BEDSPR(13)</t>
  </si>
  <si>
    <t>Qingdao,China</t>
  </si>
  <si>
    <t>HUT</t>
  </si>
  <si>
    <t>PREM TEXTILES</t>
  </si>
  <si>
    <t>MarshallsCan</t>
  </si>
  <si>
    <t>Canadian Marshalls</t>
  </si>
  <si>
    <t>Marshalls</t>
  </si>
  <si>
    <t>Antimicrobial Performance</t>
  </si>
  <si>
    <t>Laura Ashley 4%</t>
  </si>
  <si>
    <t>DUVET&amp;DUVET SET</t>
  </si>
  <si>
    <t>DUVET&amp;DUVET SET(12)</t>
  </si>
  <si>
    <t>One Central-2</t>
  </si>
  <si>
    <t>Shanghai,China</t>
  </si>
  <si>
    <t>KRC</t>
  </si>
  <si>
    <t>PREMIER FINE LINENS PVT LTD</t>
  </si>
  <si>
    <t>COSTCOCAN</t>
  </si>
  <si>
    <t>Costco Canada</t>
  </si>
  <si>
    <t>Costco</t>
  </si>
  <si>
    <t>Apothecary Home</t>
  </si>
  <si>
    <t>Laura Ashley 5%</t>
  </si>
  <si>
    <t>THROW WRAP</t>
  </si>
  <si>
    <t>THROW WRAP(58)</t>
  </si>
  <si>
    <t>Tuticorin,India</t>
  </si>
  <si>
    <t>LA</t>
  </si>
  <si>
    <t>THE CRESCENT TEXTILE MILLS LIMITED</t>
  </si>
  <si>
    <t>ddDiscount</t>
  </si>
  <si>
    <t>dd’s Discounts</t>
  </si>
  <si>
    <t>dd's Discounts</t>
  </si>
  <si>
    <t>ARCH / MANTLE</t>
  </si>
  <si>
    <t>Martha Stewart (Bath) 3%</t>
  </si>
  <si>
    <t>THROW</t>
  </si>
  <si>
    <t>THROW(50)</t>
  </si>
  <si>
    <t>STAR-项目组</t>
  </si>
  <si>
    <t>US Domestic</t>
  </si>
  <si>
    <t>NHA</t>
  </si>
  <si>
    <t>YUNUS</t>
  </si>
  <si>
    <t>DOLGEN-DI</t>
  </si>
  <si>
    <t>DOLLAR GENERAL CORP. (DI)</t>
  </si>
  <si>
    <t>Dollar General</t>
  </si>
  <si>
    <t xml:space="preserve">Arch Studio  </t>
  </si>
  <si>
    <t>Martha Stewart (Bath) 4%</t>
  </si>
  <si>
    <t>US Production</t>
  </si>
  <si>
    <t>NJN</t>
  </si>
  <si>
    <t>南京海聆梦</t>
  </si>
  <si>
    <t>DOLGEN</t>
  </si>
  <si>
    <t>Dollar General Corporation</t>
  </si>
  <si>
    <t>Armoire Collection</t>
  </si>
  <si>
    <t>Martha Stewart (Bath) 5%</t>
  </si>
  <si>
    <t>渠道部-项目一组</t>
  </si>
  <si>
    <t>NY</t>
  </si>
  <si>
    <t>南京美华</t>
  </si>
  <si>
    <t>FREDMEYER</t>
  </si>
  <si>
    <t>Fred Meyer Stores</t>
  </si>
  <si>
    <t>Fred Meyer</t>
  </si>
  <si>
    <t>Martha Stewart (Hard) 3%</t>
  </si>
  <si>
    <t>OKL</t>
  </si>
  <si>
    <t>南通亿家人</t>
  </si>
  <si>
    <t>FREDMEYERDI</t>
  </si>
  <si>
    <t>Fred Meyer Stores DI</t>
  </si>
  <si>
    <t>Martha Stewart (Hard) 4%</t>
  </si>
  <si>
    <t>QDO</t>
  </si>
  <si>
    <t>南通鑫盛</t>
  </si>
  <si>
    <t>GABESBRO</t>
  </si>
  <si>
    <t>Gabriel Brothers Inc.</t>
  </si>
  <si>
    <t>Gabriel Brothers</t>
  </si>
  <si>
    <t>AT HOME</t>
  </si>
  <si>
    <t>Martha Stewart (Hard) 7%</t>
  </si>
  <si>
    <t>吉奥璐纺织</t>
  </si>
  <si>
    <t>GIANTTIGERDI</t>
  </si>
  <si>
    <t>Giant Tiger Stores Ltd. (DI)</t>
  </si>
  <si>
    <t>Giant Tiger</t>
  </si>
  <si>
    <t>August &amp; Leo</t>
  </si>
  <si>
    <t>N Natori 5%</t>
  </si>
  <si>
    <t>SH</t>
  </si>
  <si>
    <t>新东旭纺织印染有限公司</t>
  </si>
  <si>
    <t>HSN</t>
  </si>
  <si>
    <t>Home Shopping Network</t>
  </si>
  <si>
    <t>Autumn Days</t>
  </si>
  <si>
    <t>N Natori Studio 5%</t>
  </si>
  <si>
    <t>TUT</t>
  </si>
  <si>
    <t>杭州露依尔</t>
  </si>
  <si>
    <t>HGPOE</t>
  </si>
  <si>
    <t>Homegoods (POE)</t>
  </si>
  <si>
    <t>Homegoods</t>
  </si>
  <si>
    <t>Backstage</t>
  </si>
  <si>
    <t>Natori 7%</t>
  </si>
  <si>
    <t>US</t>
  </si>
  <si>
    <t>江苏虞美人</t>
  </si>
  <si>
    <t>HOMEGOODS</t>
  </si>
  <si>
    <t>Homegoods Inc.</t>
  </si>
  <si>
    <t>Be Mine</t>
  </si>
  <si>
    <t>Serta 5.5%</t>
  </si>
  <si>
    <t>浙江峰赫</t>
  </si>
  <si>
    <t>HOMESENSE</t>
  </si>
  <si>
    <t>Homesense</t>
  </si>
  <si>
    <t>Beauty Silk</t>
  </si>
  <si>
    <t>海聆梦家居(SCM)</t>
  </si>
  <si>
    <t>JCPCAT</t>
  </si>
  <si>
    <t>JC Penney Catalog</t>
  </si>
  <si>
    <t>JC Penney</t>
  </si>
  <si>
    <t>Sharper Image Heated 3%</t>
  </si>
  <si>
    <t>淄博鲁商</t>
  </si>
  <si>
    <t>JCPCATDI</t>
  </si>
  <si>
    <t>JC Penney Catalog (POE)</t>
  </si>
  <si>
    <t>Sharper Image Heated 4%</t>
  </si>
  <si>
    <t>JCPRET</t>
  </si>
  <si>
    <t>JC Penney Retail</t>
  </si>
  <si>
    <t xml:space="preserve">Beautyrest Platinum </t>
  </si>
  <si>
    <t>Sharper Image Heated 5%</t>
  </si>
  <si>
    <t>JCPRETDI</t>
  </si>
  <si>
    <t>JC Penney Retail (POE)</t>
  </si>
  <si>
    <t>Beautyrest Silver</t>
  </si>
  <si>
    <t>Sharper Image Nonheated 4%</t>
  </si>
  <si>
    <t>JLA</t>
  </si>
  <si>
    <t>JLA Home</t>
  </si>
  <si>
    <t>BeautySleep</t>
  </si>
  <si>
    <t>Sharper Image Nonheated 5%</t>
  </si>
  <si>
    <t>KOHL</t>
  </si>
  <si>
    <t>Kohl's</t>
  </si>
  <si>
    <t>BEBE</t>
  </si>
  <si>
    <t>Woolrich 5%</t>
  </si>
  <si>
    <t>KOHLPOE</t>
  </si>
  <si>
    <t>Kohl's (POE)</t>
  </si>
  <si>
    <t>Bebe (Black/White Label Not Holiday)</t>
  </si>
  <si>
    <t>KOHLDSN</t>
  </si>
  <si>
    <t>Kohl's.com</t>
  </si>
  <si>
    <t>BEBE- BLACK</t>
  </si>
  <si>
    <t>KROGER</t>
  </si>
  <si>
    <t>Kroger</t>
  </si>
  <si>
    <t>Bebe Bow</t>
  </si>
  <si>
    <t>MACYBKSTAGE</t>
  </si>
  <si>
    <t>Macy's Backstage</t>
  </si>
  <si>
    <t>Macy's</t>
  </si>
  <si>
    <t>Bebe Girls</t>
  </si>
  <si>
    <t>MACY01</t>
  </si>
  <si>
    <t>Macy's Home Store</t>
  </si>
  <si>
    <t>BEBE Holiday</t>
  </si>
  <si>
    <t>MACY02</t>
  </si>
  <si>
    <t>Macy's.com</t>
  </si>
  <si>
    <t>Bed Guardian</t>
  </si>
  <si>
    <t>MARSHALLS</t>
  </si>
  <si>
    <t>Marshalls, Inc.</t>
  </si>
  <si>
    <t>Beekman Home</t>
  </si>
  <si>
    <t>NEX</t>
  </si>
  <si>
    <t>Nexcom</t>
  </si>
  <si>
    <t>BELK</t>
  </si>
  <si>
    <t>OLDTIMEPOT</t>
  </si>
  <si>
    <t>Old Time Pottery, LLC</t>
  </si>
  <si>
    <t>Old Time Pottery</t>
  </si>
  <si>
    <t>Better Home and Gardens</t>
  </si>
  <si>
    <t>REDAPPLECA</t>
  </si>
  <si>
    <t>RED APPLE STORES INC</t>
  </si>
  <si>
    <t>Red Apple Stores</t>
  </si>
  <si>
    <t>Beyond Soft</t>
  </si>
  <si>
    <t>ROSSPOE</t>
  </si>
  <si>
    <t xml:space="preserve">Big One </t>
  </si>
  <si>
    <t>SEVENAVE</t>
  </si>
  <si>
    <t>Seventh Avenue, Inc.</t>
  </si>
  <si>
    <t>Seventh Avenue</t>
  </si>
  <si>
    <t>BIG ONE KIDS</t>
  </si>
  <si>
    <t>TARHEEL</t>
  </si>
  <si>
    <t>TAR HEEL (FAMILY DOLL-DI)</t>
  </si>
  <si>
    <t>Family Dollar</t>
  </si>
  <si>
    <t xml:space="preserve">Biltmore </t>
  </si>
  <si>
    <t>KROGERDI</t>
  </si>
  <si>
    <t>The Kroger Co. DI</t>
  </si>
  <si>
    <t>Blueberry Cove</t>
  </si>
  <si>
    <t>TJ MAXX</t>
  </si>
  <si>
    <t>TJMaxx Inc.</t>
  </si>
  <si>
    <t>TJX</t>
  </si>
  <si>
    <t>Broyhill</t>
  </si>
  <si>
    <t>WALMART CANADA</t>
  </si>
  <si>
    <t>Wal-Mart Canada Corp. (DI)</t>
  </si>
  <si>
    <t>Walmart</t>
  </si>
  <si>
    <t>Canadiana</t>
  </si>
  <si>
    <t>WALMARTMEX</t>
  </si>
  <si>
    <t>Wal-Mart Mexico</t>
  </si>
  <si>
    <t>Carson &amp; Cooper</t>
  </si>
  <si>
    <t>WINNERS</t>
  </si>
  <si>
    <t>Winners</t>
  </si>
  <si>
    <t>CATCH'N ZZZ</t>
  </si>
  <si>
    <t>Catherine Malandrino</t>
  </si>
  <si>
    <t>Catherine Malandrino (Holiday)</t>
  </si>
  <si>
    <t>CATHERINE MALANDRINO HOTEL</t>
  </si>
  <si>
    <t>Catherine Malandrino Kids</t>
  </si>
  <si>
    <t>Cedar &amp; Rose</t>
  </si>
  <si>
    <t>Celebrate Home</t>
  </si>
  <si>
    <t xml:space="preserve">Chapel Hill </t>
  </si>
  <si>
    <t>Chapel Hill by Croscill</t>
  </si>
  <si>
    <t>Charter Club</t>
  </si>
  <si>
    <t>Chelsea Square</t>
  </si>
  <si>
    <t>City Lights</t>
  </si>
  <si>
    <t>Clean Habitat</t>
  </si>
  <si>
    <t>Clean Spaces</t>
  </si>
  <si>
    <t>Coastal Dunes</t>
  </si>
  <si>
    <t>Coastal Home</t>
  </si>
  <si>
    <t>Codi</t>
  </si>
  <si>
    <t>COLIN + JUSTIN</t>
  </si>
  <si>
    <t>Comfort Bay</t>
  </si>
  <si>
    <t>Comfort Classics</t>
  </si>
  <si>
    <t>Comfort Spaces</t>
  </si>
  <si>
    <t>Concierge Collection</t>
  </si>
  <si>
    <t>Cottage Laundry</t>
  </si>
  <si>
    <t>Cozzze</t>
  </si>
  <si>
    <t xml:space="preserve">Cremieux  </t>
  </si>
  <si>
    <t>Crosby St</t>
  </si>
  <si>
    <t>Croscill Casual</t>
  </si>
  <si>
    <t>Croscill Classics</t>
  </si>
  <si>
    <t>Croscill Home</t>
  </si>
  <si>
    <t>Crown and Ivy</t>
  </si>
  <si>
    <t>Cuddl Duds</t>
  </si>
  <si>
    <t>Debbie Travis</t>
  </si>
  <si>
    <t>Deck the Halls</t>
  </si>
  <si>
    <t>Décor 5</t>
  </si>
  <si>
    <t>Décor Studio</t>
  </si>
  <si>
    <t xml:space="preserve">Degrees of Comfort </t>
  </si>
  <si>
    <t>Designlab</t>
  </si>
  <si>
    <t>DesignLab Kids</t>
  </si>
  <si>
    <t>EE</t>
  </si>
  <si>
    <t>Emryn House</t>
  </si>
  <si>
    <t>Everyday Living</t>
  </si>
  <si>
    <t xml:space="preserve">Fall Festival </t>
  </si>
  <si>
    <t>Fall Sweet Fall</t>
  </si>
  <si>
    <t>Family Chef</t>
  </si>
  <si>
    <t>Festive Days</t>
  </si>
  <si>
    <t>finch + robin</t>
  </si>
  <si>
    <t>Found &amp; Fable</t>
  </si>
  <si>
    <t>Free Home</t>
  </si>
  <si>
    <t>Friends Forever</t>
  </si>
  <si>
    <t>GAMER SQUAD</t>
  </si>
  <si>
    <t>GATHER AT HOME</t>
  </si>
  <si>
    <t>Ghostly Greeting</t>
  </si>
  <si>
    <t>Goodness&amp;Grace</t>
  </si>
  <si>
    <t>Grace Mitchell</t>
  </si>
  <si>
    <t>Gramercy Park</t>
  </si>
  <si>
    <t>Graveyard</t>
  </si>
  <si>
    <t>Grayson &amp; Parker</t>
  </si>
  <si>
    <t>H2Ology</t>
  </si>
  <si>
    <t>Halloween Hill</t>
  </si>
  <si>
    <t>Hampton Hill</t>
  </si>
  <si>
    <t>Happy Fall</t>
  </si>
  <si>
    <t>Happy Halloween</t>
  </si>
  <si>
    <t xml:space="preserve">Happy Halloween Metallic </t>
  </si>
  <si>
    <t>Happy Halloween Pastel</t>
  </si>
  <si>
    <t>Happy Haunting</t>
  </si>
  <si>
    <t>Happy Haunting Skull</t>
  </si>
  <si>
    <t>Happy Haunting Spider</t>
  </si>
  <si>
    <t>Harbor Home</t>
  </si>
  <si>
    <t>Harbor House Blue</t>
  </si>
  <si>
    <t>HD design</t>
  </si>
  <si>
    <t>Hello Autumn</t>
  </si>
  <si>
    <t>H-HOME TRENDS PL</t>
  </si>
  <si>
    <t>Holiday Lane</t>
  </si>
  <si>
    <t>Holiday Time</t>
  </si>
  <si>
    <t>Holiday traditions</t>
  </si>
  <si>
    <t>HOLLY &amp; MOSS</t>
  </si>
  <si>
    <t xml:space="preserve">Holly Jolly </t>
  </si>
  <si>
    <t>HOME DECORATORS COLLECTION</t>
  </si>
  <si>
    <t>Home Design</t>
  </si>
  <si>
    <t>Home Essence</t>
  </si>
  <si>
    <t xml:space="preserve">Home for the Holidays </t>
  </si>
  <si>
    <t>Home Trends</t>
  </si>
  <si>
    <t>Homenetic</t>
  </si>
  <si>
    <t>Honeybloom</t>
  </si>
  <si>
    <t xml:space="preserve">Hotel </t>
  </si>
  <si>
    <t>Hotel by park avenue</t>
  </si>
  <si>
    <t>Hotel Collection</t>
  </si>
  <si>
    <t>Hotel Style</t>
  </si>
  <si>
    <t>HOUSE &amp; HOME</t>
  </si>
  <si>
    <t>Huntington Home</t>
  </si>
  <si>
    <t>Hyde lane</t>
  </si>
  <si>
    <t>Hyde Park</t>
  </si>
  <si>
    <t>Ideology</t>
  </si>
  <si>
    <t>INK+IVY</t>
  </si>
  <si>
    <t>INK+IVY Kids</t>
  </si>
  <si>
    <t>Inspire by Intelligent Design</t>
  </si>
  <si>
    <t xml:space="preserve">Intelligent Design </t>
  </si>
  <si>
    <t>Intelligent Design Kids</t>
  </si>
  <si>
    <t xml:space="preserve">Interiors </t>
  </si>
  <si>
    <t>Jack O Lantern Lane</t>
  </si>
  <si>
    <t>JLA Art</t>
  </si>
  <si>
    <t>JLA Furniture</t>
  </si>
  <si>
    <t>Josie by Natori</t>
  </si>
  <si>
    <t>Joy Peace Love</t>
  </si>
  <si>
    <t>Joy to the world</t>
  </si>
  <si>
    <t>JOYLAND</t>
  </si>
  <si>
    <t>Juniper Home</t>
  </si>
  <si>
    <t>Kids by Kirkton House</t>
  </si>
  <si>
    <t>Kirkton House</t>
  </si>
  <si>
    <t>Laila Ali</t>
  </si>
  <si>
    <t>Laura Ashley</t>
  </si>
  <si>
    <t>laurel + pine</t>
  </si>
  <si>
    <t>Life At Home</t>
  </si>
  <si>
    <t>Lightning Bug</t>
  </si>
  <si>
    <t>Living Clean</t>
  </si>
  <si>
    <t>Liz</t>
  </si>
  <si>
    <t>Luxury Hotel</t>
  </si>
  <si>
    <t>Luxury Hotel by Park Ave</t>
  </si>
  <si>
    <t>Madison Classics</t>
  </si>
  <si>
    <t>Madison Park</t>
  </si>
  <si>
    <t>Madison Park Essentials</t>
  </si>
  <si>
    <t>Madison Park Pure</t>
  </si>
  <si>
    <t>Madison Park Signature</t>
  </si>
  <si>
    <t>Main Street</t>
  </si>
  <si>
    <t>Mainstays</t>
  </si>
  <si>
    <t>Mainstreet Holiday</t>
  </si>
  <si>
    <t>MAISON JULES</t>
  </si>
  <si>
    <t>Maple Grove</t>
  </si>
  <si>
    <t xml:space="preserve">Martha Stewart Everyday </t>
  </si>
  <si>
    <t>Member’s Choice</t>
  </si>
  <si>
    <t>MEMBER'S MARK</t>
  </si>
  <si>
    <t>Merriest Holiday</t>
  </si>
  <si>
    <t>Merry &amp; Bright</t>
  </si>
  <si>
    <t xml:space="preserve">Merry Moments </t>
  </si>
  <si>
    <t>Mi Zone</t>
  </si>
  <si>
    <t>Mi Zone Kids</t>
  </si>
  <si>
    <t>Michael Strahan</t>
  </si>
  <si>
    <t>Microtec</t>
  </si>
  <si>
    <t>Modavari</t>
  </si>
  <si>
    <t>Modern Southern Home</t>
  </si>
  <si>
    <t>Moonbeams</t>
  </si>
  <si>
    <t>MP2 by Madison Park</t>
  </si>
  <si>
    <t>N Natori Studio</t>
  </si>
  <si>
    <t>Nanette Holiday</t>
  </si>
  <si>
    <t>Nanette Lepore</t>
  </si>
  <si>
    <t>nanette Lepore (holiday silver)</t>
  </si>
  <si>
    <t>Nanette Lepore Coastal</t>
  </si>
  <si>
    <t>Nanette Lepore Girls</t>
  </si>
  <si>
    <t>Nanette Lepore holiday</t>
  </si>
  <si>
    <t>Natural Harvest</t>
  </si>
  <si>
    <t>Nobel Excellence</t>
  </si>
  <si>
    <t>Nomad Home</t>
  </si>
  <si>
    <t>North Pole Trading Co</t>
  </si>
  <si>
    <t>Oake</t>
  </si>
  <si>
    <t>Oh Holy Night</t>
  </si>
  <si>
    <t>Oh Joy!</t>
  </si>
  <si>
    <t>ON THE SHORE</t>
  </si>
  <si>
    <t>On your own</t>
  </si>
  <si>
    <t>Onva</t>
  </si>
  <si>
    <t>Opalhouse</t>
  </si>
  <si>
    <t>Opalhouse designed with Jungalow</t>
  </si>
  <si>
    <t>Origin 21</t>
  </si>
  <si>
    <t>Palms End</t>
  </si>
  <si>
    <t>Park Avenue</t>
  </si>
  <si>
    <t>Peak Performance</t>
  </si>
  <si>
    <t>Peppermint place</t>
  </si>
  <si>
    <t>Premier Comfort</t>
  </si>
  <si>
    <t>Premier Comfort Signature</t>
  </si>
  <si>
    <t>President Choice</t>
  </si>
  <si>
    <t>Protech</t>
  </si>
  <si>
    <t>Providence</t>
  </si>
  <si>
    <t>Real Living</t>
  </si>
  <si>
    <t>Regency Heights</t>
  </si>
  <si>
    <t>Royal Velvet</t>
  </si>
  <si>
    <t>Scare Factory</t>
  </si>
  <si>
    <t>SCM</t>
  </si>
  <si>
    <t>SCM KIDS</t>
  </si>
  <si>
    <t>Scoop Delights</t>
  </si>
  <si>
    <t>SDS</t>
  </si>
  <si>
    <t xml:space="preserve">Seadrift </t>
  </si>
  <si>
    <t>Serafina Rose</t>
  </si>
  <si>
    <t>Sharper Image</t>
  </si>
  <si>
    <t xml:space="preserve">Silk Sensations </t>
  </si>
  <si>
    <t>SL Simplicity</t>
  </si>
  <si>
    <t>Sleep Number</t>
  </si>
  <si>
    <t>Sleep Philosophy</t>
  </si>
  <si>
    <t>Smart Cool by Sleep Philosophy</t>
  </si>
  <si>
    <t>Soft Touch</t>
  </si>
  <si>
    <t>Soloft</t>
  </si>
  <si>
    <t>Sonoma</t>
  </si>
  <si>
    <t>South Street Loft</t>
  </si>
  <si>
    <t>Southern Living</t>
  </si>
  <si>
    <t>Spider</t>
  </si>
  <si>
    <t>Spirits Bright</t>
  </si>
  <si>
    <t xml:space="preserve">Spooktacular </t>
  </si>
  <si>
    <t>Spooky Halloween</t>
  </si>
  <si>
    <t>Spooky Hollow</t>
  </si>
  <si>
    <t>Spooky Season</t>
  </si>
  <si>
    <t>Stoneberry</t>
  </si>
  <si>
    <t>Studio D</t>
  </si>
  <si>
    <t>Style Sanctuary</t>
  </si>
  <si>
    <t>Style Sanctuary Blue</t>
  </si>
  <si>
    <t>Style Sanctuary Bronze</t>
  </si>
  <si>
    <t>SunSmart</t>
  </si>
  <si>
    <t>Super Listing</t>
  </si>
  <si>
    <t>Target</t>
  </si>
  <si>
    <t>Thankful &amp; Blessed</t>
  </si>
  <si>
    <t xml:space="preserve">Threshold  </t>
  </si>
  <si>
    <t>Threshold designed with Studio McGee</t>
  </si>
  <si>
    <t>TINSEL+ FROST</t>
  </si>
  <si>
    <t>Tiny Dreamer</t>
  </si>
  <si>
    <t>Tis the Season</t>
  </si>
  <si>
    <t>Tis the Season - Gold</t>
  </si>
  <si>
    <t>Tis the Season - Silver</t>
  </si>
  <si>
    <t>Tracey Boyd</t>
  </si>
  <si>
    <t>Track &amp; Tail</t>
  </si>
  <si>
    <t>Trick or Treat Co</t>
  </si>
  <si>
    <t>True North</t>
  </si>
  <si>
    <t>True North by Sleep Philosophy</t>
  </si>
  <si>
    <t>Ty Pennington</t>
  </si>
  <si>
    <t>Union Square</t>
  </si>
  <si>
    <t>Urban Domain</t>
  </si>
  <si>
    <t>Urban Domain Home</t>
  </si>
  <si>
    <t>Urban Domain Kids</t>
  </si>
  <si>
    <t>Urban Dreams</t>
  </si>
  <si>
    <t>Urban Essential</t>
  </si>
  <si>
    <t>Urban Habitat</t>
  </si>
  <si>
    <t>Urban Habitat Kids</t>
  </si>
  <si>
    <t>Warm &amp; Cozy</t>
  </si>
  <si>
    <t>WB Hotel</t>
  </si>
  <si>
    <t>Wendy Bellisimo Holiday-green</t>
  </si>
  <si>
    <t>Wendy Bellissimo</t>
  </si>
  <si>
    <t>Wendy Bellissimo holiday</t>
  </si>
  <si>
    <t>Wendy Bellissimo Home</t>
  </si>
  <si>
    <t>Wendy Bellissimo(gold tree holiday label)</t>
  </si>
  <si>
    <t xml:space="preserve">Wendy Harvest </t>
  </si>
  <si>
    <t>Weny Bellissimo Kids</t>
  </si>
  <si>
    <t>West End</t>
  </si>
  <si>
    <t>Willow &amp; Sage</t>
  </si>
  <si>
    <t>WIND AND WATER</t>
  </si>
  <si>
    <t>Winter Avenue</t>
  </si>
  <si>
    <t>Winter Spirits</t>
  </si>
  <si>
    <t>YOUR ZONE</t>
  </si>
  <si>
    <t>Zoopet</t>
  </si>
  <si>
    <t>Program Size</t>
  </si>
  <si>
    <t>Ship to Location</t>
  </si>
  <si>
    <t>UOM</t>
  </si>
  <si>
    <t>Quote Sheet Template</t>
  </si>
  <si>
    <t>Other Load Suggestions</t>
  </si>
  <si>
    <t>Package Type</t>
  </si>
  <si>
    <t>Each</t>
  </si>
  <si>
    <t>2026 SHET Domestic</t>
  </si>
  <si>
    <t>Commission</t>
  </si>
  <si>
    <t>Normal</t>
  </si>
  <si>
    <t>Black Friday</t>
  </si>
  <si>
    <t>Domestic Purchase</t>
  </si>
  <si>
    <t>Piece</t>
  </si>
  <si>
    <t>2026 SHET DI</t>
  </si>
  <si>
    <t>Brokage</t>
  </si>
  <si>
    <t>Rolled</t>
  </si>
  <si>
    <t>BTC</t>
  </si>
  <si>
    <t>Big: 300K - 500K</t>
  </si>
  <si>
    <t>Domestic: Customer DC</t>
  </si>
  <si>
    <t>Pair</t>
  </si>
  <si>
    <t>Agent Fee</t>
  </si>
  <si>
    <t>Compressed/KD</t>
  </si>
  <si>
    <t>Fall</t>
  </si>
  <si>
    <t>Medium: 150K -300K</t>
  </si>
  <si>
    <t>Set</t>
  </si>
  <si>
    <t>2026 SHET JLA Ecomm</t>
  </si>
  <si>
    <t>Reverse</t>
  </si>
  <si>
    <t>Improved Packaging</t>
  </si>
  <si>
    <t>Spring</t>
  </si>
  <si>
    <t>Small: &lt; 150K</t>
  </si>
  <si>
    <t>Intl.-Customer DC</t>
  </si>
  <si>
    <t>Carton</t>
  </si>
  <si>
    <t>2026 SHET Amazon 1P</t>
  </si>
  <si>
    <t>Royalty</t>
  </si>
  <si>
    <t>Partially Compressed</t>
  </si>
  <si>
    <t>Winter</t>
  </si>
  <si>
    <t>Intl.-Direct Import</t>
  </si>
  <si>
    <t>OOD</t>
  </si>
  <si>
    <t>Intl.-Domestic: Warehouse</t>
  </si>
  <si>
    <t>Customer WH Allowance</t>
  </si>
  <si>
    <t>Intl.-POE</t>
  </si>
  <si>
    <t>NSA%</t>
  </si>
  <si>
    <t>Fuel Surcharge</t>
  </si>
  <si>
    <t>Photography</t>
  </si>
  <si>
    <t>Freight Allowance</t>
  </si>
  <si>
    <t>Volume Rebate</t>
  </si>
  <si>
    <t>Funding</t>
  </si>
  <si>
    <t>2pc -- Serta Brand 85gsm Microfiber Pillowcases -- Simply Comfy</t>
    <phoneticPr fontId="52" type="noConversion"/>
  </si>
  <si>
    <t>30% Tariff</t>
    <phoneticPr fontId="52" type="noConversion"/>
  </si>
  <si>
    <t>POE Price in RS PO</t>
    <phoneticPr fontId="52" type="noConversion"/>
  </si>
  <si>
    <t>20% Tariff</t>
    <phoneticPr fontId="52" type="noConversion"/>
  </si>
  <si>
    <t>Castlerock</t>
  </si>
  <si>
    <t>Moonbeam</t>
  </si>
  <si>
    <t>Flint Sone</t>
  </si>
  <si>
    <t>Sargasso Sea</t>
  </si>
  <si>
    <t>KING: 108x102"/21x40"(4)/78x80"+16"</t>
    <phoneticPr fontId="52" type="noConversion"/>
  </si>
  <si>
    <t>Quiet Gray</t>
  </si>
  <si>
    <t>Quiet Gray</t>
    <phoneticPr fontId="52" type="noConversion"/>
  </si>
  <si>
    <t>Bijou Blue</t>
    <phoneticPr fontId="52" type="noConversion"/>
  </si>
  <si>
    <t>Charcoal</t>
  </si>
  <si>
    <t>Rainy Day</t>
  </si>
  <si>
    <t>Coronet Blue</t>
    <phoneticPr fontId="52" type="noConversion"/>
  </si>
  <si>
    <t>Alloy</t>
  </si>
  <si>
    <t>Monument</t>
  </si>
  <si>
    <t>Stonewash</t>
  </si>
  <si>
    <t>Atmosphere</t>
  </si>
  <si>
    <t>Desert Sage</t>
  </si>
  <si>
    <t>Highrise</t>
  </si>
  <si>
    <t>Oatmeal</t>
  </si>
  <si>
    <t>Celestial Blue</t>
    <phoneticPr fontId="52" type="noConversion"/>
  </si>
  <si>
    <t>Charcoal Gray</t>
    <phoneticPr fontId="52" type="noConversion"/>
  </si>
  <si>
    <t>Slate</t>
    <phoneticPr fontId="52" type="noConversion"/>
  </si>
  <si>
    <t>Black</t>
    <phoneticPr fontId="52" type="noConversion"/>
  </si>
  <si>
    <t>Monument</t>
    <phoneticPr fontId="52" type="noConversion"/>
  </si>
  <si>
    <t>Stonewash</t>
    <phoneticPr fontId="52" type="noConversion"/>
  </si>
  <si>
    <t>Charcoal</t>
    <phoneticPr fontId="52" type="noConversion"/>
  </si>
  <si>
    <t>Moonbeam</t>
    <phoneticPr fontId="52" type="noConversion"/>
  </si>
  <si>
    <t>Alloy</t>
    <phoneticPr fontId="52" type="noConversion"/>
  </si>
  <si>
    <t>Atmosphere</t>
    <phoneticPr fontId="52" type="noConversion"/>
  </si>
  <si>
    <t>Highrise</t>
    <phoneticPr fontId="52" type="noConversion"/>
  </si>
  <si>
    <t>Oatmeal</t>
    <phoneticPr fontId="52" type="noConversion"/>
  </si>
  <si>
    <t>Rainy Day</t>
    <phoneticPr fontId="52" type="noConversion"/>
  </si>
  <si>
    <t>Castlerock</t>
    <phoneticPr fontId="52" type="noConversion"/>
  </si>
  <si>
    <t>SH20-0464</t>
  </si>
  <si>
    <t>022164669091</t>
  </si>
  <si>
    <t>SH20-0465</t>
  </si>
  <si>
    <t>022164669107</t>
  </si>
  <si>
    <t>SH20-0466</t>
  </si>
  <si>
    <t>022164669114</t>
  </si>
  <si>
    <t>SH20-0537</t>
  </si>
  <si>
    <t>022164671124</t>
  </si>
  <si>
    <t>SH20-0538</t>
  </si>
  <si>
    <t>022164671131</t>
  </si>
  <si>
    <t>SH20-0536</t>
  </si>
  <si>
    <t>022164671117</t>
  </si>
  <si>
    <t>SH20-0596</t>
  </si>
  <si>
    <t>022164669817</t>
  </si>
  <si>
    <t>SH20-0456</t>
  </si>
  <si>
    <t>022164669015</t>
  </si>
  <si>
    <t>SH20-0457</t>
  </si>
  <si>
    <t>022164669022</t>
  </si>
  <si>
    <t>SH20-0481</t>
  </si>
  <si>
    <t>022164669268</t>
  </si>
  <si>
    <t>SH20-0486</t>
  </si>
  <si>
    <t>022164669312</t>
  </si>
  <si>
    <t>SH20-0584</t>
  </si>
  <si>
    <t>022164669695</t>
  </si>
  <si>
    <t>SH20-0585</t>
  </si>
  <si>
    <t>022164669701</t>
  </si>
  <si>
    <t>SH20-0586</t>
  </si>
  <si>
    <t>022164669718</t>
  </si>
  <si>
    <t>SH20-0587</t>
  </si>
  <si>
    <t>022164669725</t>
  </si>
  <si>
    <t>SH20-0581</t>
  </si>
  <si>
    <t>022164669664</t>
  </si>
  <si>
    <t>SH20-0462</t>
  </si>
  <si>
    <t>022164669077</t>
  </si>
  <si>
    <t>SH20-0463</t>
  </si>
  <si>
    <t>022164669084</t>
  </si>
  <si>
    <t>SH20-0454</t>
    <phoneticPr fontId="54" type="noConversion"/>
  </si>
  <si>
    <t>022164668995</t>
  </si>
  <si>
    <t>SH20-0455</t>
  </si>
  <si>
    <t>022164669008</t>
  </si>
  <si>
    <t>SH20-0458</t>
  </si>
  <si>
    <t>022164669039</t>
  </si>
  <si>
    <t>SH20-0491</t>
  </si>
  <si>
    <t>022164669367</t>
  </si>
  <si>
    <t>SH20-0476</t>
  </si>
  <si>
    <t>022164669213</t>
  </si>
  <si>
    <t>SH20-0526</t>
  </si>
  <si>
    <t>022164671018</t>
  </si>
  <si>
    <t>Chili Pepper</t>
    <phoneticPr fontId="52" type="noConversion"/>
  </si>
  <si>
    <t>SH20-0509</t>
  </si>
  <si>
    <t>022164669541</t>
  </si>
  <si>
    <t>SH20-0510</t>
  </si>
  <si>
    <t>022164669558</t>
  </si>
  <si>
    <t>SH20-0511</t>
  </si>
  <si>
    <t>022164669565</t>
  </si>
  <si>
    <t>SH20-0513</t>
  </si>
  <si>
    <t>022164670882</t>
  </si>
  <si>
    <t>SH20-0506</t>
  </si>
  <si>
    <t>022164669510</t>
  </si>
  <si>
    <t>SH20-0507</t>
  </si>
  <si>
    <t>022164669527</t>
  </si>
  <si>
    <t>SH20-0574</t>
  </si>
  <si>
    <t>022164669596</t>
  </si>
  <si>
    <t>SH20-0575</t>
  </si>
  <si>
    <t>022164669602</t>
  </si>
  <si>
    <t>SH20-0576</t>
  </si>
  <si>
    <t>022164669619</t>
  </si>
  <si>
    <t>SH20-0577</t>
  </si>
  <si>
    <t>022164669626</t>
  </si>
  <si>
    <t>SH20-0505</t>
  </si>
  <si>
    <t>022164669503</t>
  </si>
  <si>
    <t>SH20-0508</t>
  </si>
  <si>
    <t>022164669534</t>
  </si>
  <si>
    <t>SH20-0556</t>
  </si>
  <si>
    <t>022164671315</t>
  </si>
  <si>
    <t>SH20-0554</t>
  </si>
  <si>
    <t>022164671292</t>
  </si>
  <si>
    <t>SH20-0571</t>
  </si>
  <si>
    <t>022164671469</t>
  </si>
  <si>
    <t>SH20-0524</t>
  </si>
  <si>
    <t>022164670998</t>
  </si>
  <si>
    <t>SH20-0525</t>
    <phoneticPr fontId="54" type="noConversion"/>
  </si>
  <si>
    <t>022164671001</t>
  </si>
  <si>
    <t>SH20-0527</t>
  </si>
  <si>
    <t>022164671025</t>
  </si>
  <si>
    <t>SH20-0528</t>
  </si>
  <si>
    <t>022164671032</t>
  </si>
  <si>
    <t>SH20-0621</t>
  </si>
  <si>
    <t>022164670066</t>
  </si>
  <si>
    <t>SH20-0474</t>
  </si>
  <si>
    <t>022164669190</t>
  </si>
  <si>
    <t>SH20-0475</t>
  </si>
  <si>
    <t>022164669206</t>
  </si>
  <si>
    <t>SH20-0477</t>
  </si>
  <si>
    <t>022164669220</t>
  </si>
  <si>
    <t>SH20-0478</t>
  </si>
  <si>
    <t>022164669237</t>
  </si>
  <si>
    <t>SH20-0496</t>
  </si>
  <si>
    <t>022164669411</t>
  </si>
  <si>
    <t>Navy  Peony</t>
    <phoneticPr fontId="52" type="noConversion"/>
  </si>
  <si>
    <t>SH20-0601</t>
  </si>
  <si>
    <t>022164669862</t>
  </si>
  <si>
    <t>SH20-0566</t>
  </si>
  <si>
    <t>022164671414</t>
  </si>
  <si>
    <t>SH21-0629</t>
    <phoneticPr fontId="54" type="noConversion"/>
  </si>
  <si>
    <t>022164670141</t>
  </si>
  <si>
    <t>SH21-0631</t>
  </si>
  <si>
    <t>022164670165</t>
  </si>
  <si>
    <t>SH21-0661</t>
  </si>
  <si>
    <t>022164670462</t>
  </si>
  <si>
    <t>SH21-0677</t>
  </si>
  <si>
    <t>022164670622</t>
  </si>
  <si>
    <t>SH21-0675</t>
  </si>
  <si>
    <t>022164670608</t>
  </si>
  <si>
    <t>SH21-0641</t>
  </si>
  <si>
    <t>022164670264</t>
  </si>
  <si>
    <t>SH21-0643</t>
  </si>
  <si>
    <t>022164670288</t>
  </si>
  <si>
    <t>SH21-0630</t>
  </si>
  <si>
    <t>022164670158</t>
  </si>
  <si>
    <t>SH21-0632</t>
  </si>
  <si>
    <t>022164670172</t>
  </si>
  <si>
    <t>SH21-0678</t>
  </si>
  <si>
    <t>022164670639</t>
  </si>
  <si>
    <t>SH21-0662</t>
  </si>
  <si>
    <t>022164670479</t>
  </si>
  <si>
    <t>SH21-0658</t>
  </si>
  <si>
    <t>022164670431</t>
  </si>
  <si>
    <t>SH21-0649</t>
  </si>
  <si>
    <t>022164670349</t>
  </si>
  <si>
    <t>SH21-0657</t>
    <phoneticPr fontId="54" type="noConversion"/>
  </si>
  <si>
    <t>022164670424</t>
  </si>
  <si>
    <t>SH21-0637</t>
  </si>
  <si>
    <t>022164670226</t>
  </si>
  <si>
    <t>SH21-0673</t>
  </si>
  <si>
    <t>022164670585</t>
  </si>
  <si>
    <t>SH21-0695</t>
  </si>
  <si>
    <t>022164670806</t>
  </si>
  <si>
    <t>SH20-0569</t>
  </si>
  <si>
    <t>022164671445</t>
  </si>
  <si>
    <t>SH20-0570</t>
  </si>
  <si>
    <t>022164671452</t>
  </si>
  <si>
    <t>SH20-0572</t>
  </si>
  <si>
    <t>022164671476</t>
  </si>
  <si>
    <t>SH20-0573</t>
  </si>
  <si>
    <t>022164671483</t>
  </si>
  <si>
    <t>SH21-0651</t>
  </si>
  <si>
    <t>022164670363</t>
  </si>
  <si>
    <t>SH21-0679</t>
  </si>
  <si>
    <t>022164670646</t>
  </si>
  <si>
    <t>SH21-0650</t>
  </si>
  <si>
    <t>022164670356</t>
  </si>
  <si>
    <t>SH21-0646</t>
  </si>
  <si>
    <t>022164670318</t>
  </si>
  <si>
    <t>SH21-0680</t>
  </si>
  <si>
    <t>022164670653</t>
  </si>
  <si>
    <t>SH21-0645</t>
  </si>
  <si>
    <t>022164670301</t>
  </si>
  <si>
    <t>SH21-0633</t>
  </si>
  <si>
    <t>022164670189</t>
  </si>
  <si>
    <t>free text</t>
  </si>
  <si>
    <t>Required</t>
  </si>
  <si>
    <t>Cost</t>
  </si>
  <si>
    <t>Freight</t>
  </si>
  <si>
    <t>Load</t>
  </si>
  <si>
    <t>Price</t>
  </si>
  <si>
    <t>Line No.</t>
  </si>
  <si>
    <t>Photo</t>
  </si>
  <si>
    <t>VIN/Art No.</t>
  </si>
  <si>
    <t>Container #</t>
  </si>
  <si>
    <t>Product Category</t>
  </si>
  <si>
    <t>Pattern</t>
  </si>
  <si>
    <t>Description-Short</t>
  </si>
  <si>
    <t>Material-Short</t>
  </si>
  <si>
    <t>Size/Spec.</t>
  </si>
  <si>
    <t>Trim</t>
  </si>
  <si>
    <t>Item No.</t>
  </si>
  <si>
    <t>Customer Item#</t>
  </si>
  <si>
    <t>Unit of Measure</t>
  </si>
  <si>
    <t>UCCPM Price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</si>
  <si>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</si>
  <si>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</si>
  <si>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</si>
  <si>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</si>
  <si>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</si>
  <si>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</si>
  <si>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</si>
  <si>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</si>
  <si>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</si>
  <si>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</si>
  <si>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</si>
  <si>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</si>
  <si>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per Item $</t>
  </si>
  <si>
    <t>DA %</t>
  </si>
  <si>
    <t>DA $</t>
  </si>
  <si>
    <t>Warehouse Charge %</t>
  </si>
  <si>
    <t>Warehouse Charge $</t>
  </si>
  <si>
    <t>Royalty %</t>
  </si>
  <si>
    <t>Royalty $</t>
  </si>
  <si>
    <t>AVN %</t>
  </si>
  <si>
    <t>AVN $</t>
  </si>
  <si>
    <t>Load 3</t>
  </si>
  <si>
    <t>Load 3 %</t>
  </si>
  <si>
    <t>Load 3 $</t>
  </si>
  <si>
    <t>LDP Cost with Load $</t>
  </si>
  <si>
    <t>JLA POE MU%</t>
  </si>
  <si>
    <t>JLA POE Dead Net Price</t>
  </si>
  <si>
    <t>Total Quantity</t>
  </si>
  <si>
    <t>Total Cost</t>
  </si>
  <si>
    <t xml:space="preserve">Simply Comfy </t>
    <phoneticPr fontId="54" type="noConversion"/>
  </si>
  <si>
    <t>100% polyester 6PC  MF Sheets</t>
    <phoneticPr fontId="54" type="noConversion"/>
  </si>
  <si>
    <t>100% polyester MF sheets, VZB packaging, Z hem, 1" elastic</t>
  </si>
  <si>
    <t>100% polyester, Solid</t>
    <phoneticPr fontId="54" type="noConversion"/>
  </si>
  <si>
    <t>Chili Pepper</t>
    <phoneticPr fontId="54" type="noConversion"/>
  </si>
  <si>
    <t>海聆梦</t>
    <phoneticPr fontId="52" type="noConversion"/>
  </si>
  <si>
    <t>海聆梦</t>
    <phoneticPr fontId="52" type="noConversion"/>
  </si>
  <si>
    <t>85gsm Microfiber 100% polyester</t>
    <phoneticPr fontId="52" type="noConversion"/>
  </si>
  <si>
    <t>SH20-1214</t>
    <phoneticPr fontId="52" type="noConversion"/>
  </si>
  <si>
    <r>
      <rPr>
        <sz val="11"/>
        <rFont val="Calibri"/>
        <family val="2"/>
      </rPr>
      <t>022164803945</t>
    </r>
    <phoneticPr fontId="52" type="noConversion"/>
  </si>
  <si>
    <t>约23个柜</t>
    <phoneticPr fontId="61" type="noConversion"/>
  </si>
  <si>
    <t>RS-Serta 85gsm Microfiber Sheet Set &amp; Pillowcases</t>
    <phoneticPr fontId="61" type="noConversion"/>
  </si>
  <si>
    <t xml:space="preserve">Ross 
Serta </t>
    <phoneticPr fontId="61" type="noConversion"/>
  </si>
  <si>
    <t>amount of increase</t>
  </si>
  <si>
    <t>production price</t>
  </si>
  <si>
    <t>last order</t>
    <phoneticPr fontId="61" type="noConversion"/>
  </si>
  <si>
    <t>PO</t>
    <phoneticPr fontId="61" type="noConversion"/>
  </si>
  <si>
    <t>HNM</t>
    <phoneticPr fontId="61" type="noConversion"/>
  </si>
  <si>
    <t>Factory</t>
    <phoneticPr fontId="61" type="noConversion"/>
  </si>
  <si>
    <r>
      <t>C1  , RS-260429  ROSS PO#11695402 , Ship Date 8/23, SW 9/16-9/21/26</t>
    </r>
    <r>
      <rPr>
        <b/>
        <sz val="10"/>
        <color theme="1"/>
        <rFont val="宋体"/>
        <family val="3"/>
        <charset val="134"/>
      </rPr>
      <t>，</t>
    </r>
    <r>
      <rPr>
        <b/>
        <sz val="10"/>
        <color theme="1"/>
        <rFont val="Calibri"/>
        <family val="2"/>
      </rPr>
      <t>Load 5.5%, POE-ZPP</t>
    </r>
    <phoneticPr fontId="52" type="noConversion"/>
  </si>
  <si>
    <r>
      <t>C2  , RS-260430  ROSS PO#11696080 , Ship Date 8/23, SW 9/16-9/21/26</t>
    </r>
    <r>
      <rPr>
        <b/>
        <sz val="10"/>
        <color theme="1"/>
        <rFont val="宋体"/>
        <family val="3"/>
        <charset val="134"/>
      </rPr>
      <t>，</t>
    </r>
    <r>
      <rPr>
        <b/>
        <sz val="10"/>
        <color theme="1"/>
        <rFont val="Calibri"/>
        <family val="2"/>
      </rPr>
      <t>Load 5.5%, POE-ZPP</t>
    </r>
    <phoneticPr fontId="52" type="noConversion"/>
  </si>
  <si>
    <r>
      <t xml:space="preserve">C2  , RS-260431 ROSS PO#11699623 , Ship Date 8/23, SW 9/16-9/21/26 </t>
    </r>
    <r>
      <rPr>
        <b/>
        <sz val="10"/>
        <color theme="1"/>
        <rFont val="宋体"/>
        <family val="3"/>
        <charset val="134"/>
      </rPr>
      <t>，</t>
    </r>
    <r>
      <rPr>
        <b/>
        <sz val="10"/>
        <color theme="1"/>
        <rFont val="Calibri"/>
        <family val="2"/>
      </rPr>
      <t>Load 5.5%, POE-ZPP</t>
    </r>
    <phoneticPr fontId="52" type="noConversion"/>
  </si>
  <si>
    <r>
      <t xml:space="preserve">C3  , RS-260432  ROSS PO#11696148 , Ship Date 8/23, SW 9/16-9/21/26 </t>
    </r>
    <r>
      <rPr>
        <b/>
        <sz val="10"/>
        <color theme="1"/>
        <rFont val="宋体"/>
        <family val="3"/>
        <charset val="134"/>
      </rPr>
      <t>，</t>
    </r>
    <r>
      <rPr>
        <b/>
        <sz val="10"/>
        <color theme="1"/>
        <rFont val="Calibri"/>
        <family val="2"/>
      </rPr>
      <t>Load 5.5%, POE-ZPP</t>
    </r>
    <phoneticPr fontId="52" type="noConversion"/>
  </si>
  <si>
    <r>
      <t xml:space="preserve">C3  , RS-260433  ROSS PO#11706662 , Ship Date 8/23, SW 9/16-9/21/26 </t>
    </r>
    <r>
      <rPr>
        <b/>
        <sz val="10"/>
        <color theme="1"/>
        <rFont val="宋体"/>
        <family val="3"/>
        <charset val="134"/>
      </rPr>
      <t>，</t>
    </r>
    <r>
      <rPr>
        <b/>
        <sz val="10"/>
        <color theme="1"/>
        <rFont val="Calibri"/>
        <family val="2"/>
      </rPr>
      <t>Load 5.5%, POE-ZPP</t>
    </r>
    <phoneticPr fontId="52" type="noConversion"/>
  </si>
  <si>
    <r>
      <t xml:space="preserve">C4  , RS-260434  ROSS PO#11696234 , Ship Date 8/23, SW 9/16-9/21/26 </t>
    </r>
    <r>
      <rPr>
        <b/>
        <sz val="10"/>
        <color theme="1"/>
        <rFont val="宋体"/>
        <family val="3"/>
        <charset val="134"/>
      </rPr>
      <t>，</t>
    </r>
    <r>
      <rPr>
        <b/>
        <sz val="10"/>
        <color theme="1"/>
        <rFont val="Calibri"/>
        <family val="2"/>
      </rPr>
      <t>Load 5.5%, POE-ZPP</t>
    </r>
    <phoneticPr fontId="52" type="noConversion"/>
  </si>
  <si>
    <r>
      <t xml:space="preserve">C6  , RS-260436  ROSS PO#11696281 , Ship Date 8/23, SW 9/16-9/21/26 </t>
    </r>
    <r>
      <rPr>
        <b/>
        <sz val="10"/>
        <color theme="1"/>
        <rFont val="宋体"/>
        <family val="3"/>
        <charset val="134"/>
      </rPr>
      <t>，</t>
    </r>
    <r>
      <rPr>
        <b/>
        <sz val="10"/>
        <color theme="1"/>
        <rFont val="Calibri"/>
        <family val="2"/>
      </rPr>
      <t>Load 5.5%, POE-ZPP</t>
    </r>
    <phoneticPr fontId="52" type="noConversion"/>
  </si>
  <si>
    <r>
      <t xml:space="preserve">C9  , RS-260439  ROSS PO#11696012 , Ship Date 9/6/2026 , SW 9/29-10/4/26 </t>
    </r>
    <r>
      <rPr>
        <b/>
        <sz val="10"/>
        <color theme="1"/>
        <rFont val="宋体"/>
        <family val="3"/>
        <charset val="134"/>
      </rPr>
      <t>，</t>
    </r>
    <r>
      <rPr>
        <b/>
        <sz val="10"/>
        <color theme="1"/>
        <rFont val="Calibri"/>
        <family val="2"/>
      </rPr>
      <t>Load 5.5%, POE-ZPP</t>
    </r>
    <phoneticPr fontId="52" type="noConversion"/>
  </si>
  <si>
    <r>
      <t xml:space="preserve">C10  , RS-260440  ROSS PO#11696101 , Ship Date 9/6/2026 , SW 9/29-10/4/26 </t>
    </r>
    <r>
      <rPr>
        <b/>
        <sz val="10"/>
        <color theme="1"/>
        <rFont val="宋体"/>
        <family val="3"/>
        <charset val="134"/>
      </rPr>
      <t>，</t>
    </r>
    <r>
      <rPr>
        <b/>
        <sz val="10"/>
        <color theme="1"/>
        <rFont val="Calibri"/>
        <family val="2"/>
      </rPr>
      <t>Load 5.5%, POE-ZPP</t>
    </r>
    <phoneticPr fontId="52" type="noConversion"/>
  </si>
  <si>
    <r>
      <t>C12  , RS-260443  ROSS PO#11696485 , Ship Date 9/6/2026 , SW 9/29-10/4/26</t>
    </r>
    <r>
      <rPr>
        <b/>
        <sz val="10"/>
        <color theme="1"/>
        <rFont val="宋体"/>
        <family val="3"/>
        <charset val="134"/>
      </rPr>
      <t>，</t>
    </r>
    <r>
      <rPr>
        <b/>
        <sz val="10"/>
        <color theme="1"/>
        <rFont val="Calibri"/>
        <family val="2"/>
      </rPr>
      <t>Load 5.5%, POE-ZPP</t>
    </r>
    <phoneticPr fontId="52" type="noConversion"/>
  </si>
  <si>
    <r>
      <t xml:space="preserve">C14  , RS-260446  ROSS PO#11700563 , Ship Date 8/23, SW 9/16-9/21/26 </t>
    </r>
    <r>
      <rPr>
        <b/>
        <sz val="10"/>
        <color theme="1"/>
        <rFont val="宋体"/>
        <family val="3"/>
        <charset val="134"/>
      </rPr>
      <t>，</t>
    </r>
    <r>
      <rPr>
        <b/>
        <sz val="10"/>
        <color theme="1"/>
        <rFont val="Calibri"/>
        <family val="2"/>
      </rPr>
      <t>Load 5.5%, POE-ZPP</t>
    </r>
    <phoneticPr fontId="52" type="noConversion"/>
  </si>
  <si>
    <r>
      <t xml:space="preserve">C15  , RS-260447  ROSS PO#11705064 , Ship Date 8/23, SW 9/16-9/21/26 </t>
    </r>
    <r>
      <rPr>
        <b/>
        <sz val="10"/>
        <color theme="1"/>
        <rFont val="宋体"/>
        <family val="3"/>
        <charset val="134"/>
      </rPr>
      <t>，</t>
    </r>
    <r>
      <rPr>
        <b/>
        <sz val="10"/>
        <color theme="1"/>
        <rFont val="Calibri"/>
        <family val="2"/>
      </rPr>
      <t>Load 5.5%, POE-ZPP</t>
    </r>
    <phoneticPr fontId="52" type="noConversion"/>
  </si>
  <si>
    <r>
      <t xml:space="preserve">C16  , RS-260448  ROSS PO#11705054 , Ship Date 8/23, SW 9/16-9/21/26 </t>
    </r>
    <r>
      <rPr>
        <b/>
        <sz val="10"/>
        <color theme="1"/>
        <rFont val="宋体"/>
        <family val="3"/>
        <charset val="134"/>
      </rPr>
      <t>，</t>
    </r>
    <r>
      <rPr>
        <b/>
        <sz val="10"/>
        <color theme="1"/>
        <rFont val="Calibri"/>
        <family val="2"/>
      </rPr>
      <t>Load 5.5%, POE-ZPP</t>
    </r>
    <phoneticPr fontId="52" type="noConversion"/>
  </si>
  <si>
    <r>
      <t xml:space="preserve">C18  , RS-260450  ROSS PO#11705000 , Ship Date 8/23, SW 9/16-9/21/26 </t>
    </r>
    <r>
      <rPr>
        <b/>
        <sz val="10"/>
        <color theme="1"/>
        <rFont val="宋体"/>
        <family val="3"/>
        <charset val="134"/>
      </rPr>
      <t>，</t>
    </r>
    <r>
      <rPr>
        <b/>
        <sz val="10"/>
        <color theme="1"/>
        <rFont val="Calibri"/>
        <family val="2"/>
      </rPr>
      <t>Load 5.5%, POE-ZPP</t>
    </r>
    <phoneticPr fontId="52" type="noConversion"/>
  </si>
  <si>
    <r>
      <t xml:space="preserve">C5  , RS-260435  ROSS PO#11696272 , Ship Date 8/23, SW 9/16-9/21/26 </t>
    </r>
    <r>
      <rPr>
        <b/>
        <sz val="10"/>
        <color theme="1"/>
        <rFont val="宋体"/>
        <family val="3"/>
        <charset val="134"/>
      </rPr>
      <t>，</t>
    </r>
    <r>
      <rPr>
        <b/>
        <sz val="10"/>
        <color theme="1"/>
        <rFont val="Calibri"/>
        <family val="2"/>
      </rPr>
      <t>Load 5.5%, POE-ZPP</t>
    </r>
    <phoneticPr fontId="52" type="noConversion"/>
  </si>
  <si>
    <r>
      <t>C7  , RS-260437  ROSS PO# 11695237, Ship Date 8/23, SW 9/16-9/21/26</t>
    </r>
    <r>
      <rPr>
        <b/>
        <sz val="10"/>
        <color theme="1"/>
        <rFont val="宋体"/>
        <family val="3"/>
        <charset val="134"/>
      </rPr>
      <t>，</t>
    </r>
    <r>
      <rPr>
        <b/>
        <sz val="10"/>
        <color theme="1"/>
        <rFont val="Calibri"/>
        <family val="2"/>
      </rPr>
      <t>Load 5.5%, POE-ZPP</t>
    </r>
    <phoneticPr fontId="52" type="noConversion"/>
  </si>
  <si>
    <r>
      <t xml:space="preserve">C8  , RS-260438  ROSS PO#11695982 , Ship Date 9/6/2026 , SW 9/29-10/4/26 </t>
    </r>
    <r>
      <rPr>
        <b/>
        <sz val="10"/>
        <color theme="1"/>
        <rFont val="宋体"/>
        <family val="3"/>
        <charset val="134"/>
      </rPr>
      <t>，</t>
    </r>
    <r>
      <rPr>
        <b/>
        <sz val="10"/>
        <color theme="1"/>
        <rFont val="Calibri"/>
        <family val="2"/>
      </rPr>
      <t>Load 5.5%, POE-ZPP</t>
    </r>
    <phoneticPr fontId="52" type="noConversion"/>
  </si>
  <si>
    <r>
      <t xml:space="preserve">C11  , RS-260441  ROSS PO#11696108 , Ship Date 9/6/2026 , SW 9/29-10/4/26 </t>
    </r>
    <r>
      <rPr>
        <b/>
        <sz val="10"/>
        <color theme="1"/>
        <rFont val="宋体"/>
        <family val="3"/>
        <charset val="134"/>
      </rPr>
      <t>，</t>
    </r>
    <r>
      <rPr>
        <b/>
        <sz val="10"/>
        <color theme="1"/>
        <rFont val="Calibri"/>
        <family val="2"/>
      </rPr>
      <t>Load 5.5%, POE-ZPP</t>
    </r>
    <phoneticPr fontId="52" type="noConversion"/>
  </si>
  <si>
    <r>
      <t xml:space="preserve">C12  , RS-260442  ROSS PO#11696119 , Ship Date 9/6/2026 , SW 9/29-10/4/26 </t>
    </r>
    <r>
      <rPr>
        <b/>
        <sz val="10"/>
        <color theme="1"/>
        <rFont val="宋体"/>
        <family val="3"/>
        <charset val="134"/>
      </rPr>
      <t>，</t>
    </r>
    <r>
      <rPr>
        <b/>
        <sz val="10"/>
        <color theme="1"/>
        <rFont val="Calibri"/>
        <family val="2"/>
      </rPr>
      <t>Load 5.5%, POE-ZPP</t>
    </r>
    <phoneticPr fontId="52" type="noConversion"/>
  </si>
  <si>
    <r>
      <t xml:space="preserve">C13  , RS-260444  ROSS PO#11705098 , Ship Date 8/23, SW 9/16-9/21/26 </t>
    </r>
    <r>
      <rPr>
        <b/>
        <sz val="10"/>
        <color theme="1"/>
        <rFont val="宋体"/>
        <family val="3"/>
        <charset val="134"/>
      </rPr>
      <t>，</t>
    </r>
    <r>
      <rPr>
        <b/>
        <sz val="10"/>
        <color theme="1"/>
        <rFont val="Calibri"/>
        <family val="2"/>
      </rPr>
      <t>Load 5.5%, POE-ZPP</t>
    </r>
    <phoneticPr fontId="52" type="noConversion"/>
  </si>
  <si>
    <r>
      <t>C14  , RS-260445  ROSS PO#11705090 , Ship Date 8/23, SW 9/16-9/21/26</t>
    </r>
    <r>
      <rPr>
        <b/>
        <sz val="10"/>
        <color theme="1"/>
        <rFont val="宋体"/>
        <family val="3"/>
        <charset val="134"/>
      </rPr>
      <t>，</t>
    </r>
    <r>
      <rPr>
        <b/>
        <sz val="10"/>
        <color theme="1"/>
        <rFont val="Calibri"/>
        <family val="2"/>
      </rPr>
      <t>Load 5.5%, POE-ZPP</t>
    </r>
    <phoneticPr fontId="52" type="noConversion"/>
  </si>
  <si>
    <r>
      <t>C17  , RS-260449  ROSS PO# 11705041, Ship Date 8/23, SW 9/16-9/21/26</t>
    </r>
    <r>
      <rPr>
        <b/>
        <sz val="10"/>
        <color theme="1"/>
        <rFont val="宋体"/>
        <family val="3"/>
        <charset val="134"/>
      </rPr>
      <t>，</t>
    </r>
    <r>
      <rPr>
        <b/>
        <sz val="10"/>
        <color theme="1"/>
        <rFont val="Calibri"/>
        <family val="2"/>
      </rPr>
      <t>Load 5.5%, POE-ZPP</t>
    </r>
    <phoneticPr fontId="5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</si>
</sst>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26" formatCode="\$#,##0.00_);[Red]\(\$#,##0.00\)"/>
    <numFmt numFmtId="176" formatCode="&quot;￥&quot;#,##0.00;&quot;￥&quot;\-#,##0.00"/>
    <numFmt numFmtId="177" formatCode="_ \¥* #,##0.00_ ;_ \¥* \-#,##0.00_ ;_ \¥* &quot;-&quot;??_ ;_ @_ "/>
    <numFmt numFmtId="178" formatCode="_(&quot;$&quot;* #,##0.00_);_(&quot;$&quot;* \(#,##0.00\);_(&quot;$&quot;* &quot;-&quot;??_);_(@_)"/>
    <numFmt numFmtId="179" formatCode="[$-409]dd/mmm/yy;@"/>
    <numFmt numFmtId="180" formatCode="[$$-409]#,##0.00;\-[$$-409]#,##0.00"/>
    <numFmt numFmtId="181" formatCode="&quot;$&quot;#,##0.00"/>
    <numFmt numFmtId="182" formatCode="\$#,##0.00;\-\$#,##0.00"/>
    <numFmt numFmtId="183" formatCode="0.0%"/>
    <numFmt numFmtId="184" formatCode="_([$$-409]* #,##0.00_);_([$$-409]* \(#,##0.00\);_([$$-409]* &quot;-&quot;??_);_(@_)"/>
    <numFmt numFmtId="185" formatCode="&quot;$&quot;#,##0"/>
    <numFmt numFmtId="186" formatCode="0.0000"/>
    <numFmt numFmtId="187" formatCode="yyyy/m/d;@"/>
    <numFmt numFmtId="188" formatCode="0.0"/>
    <numFmt numFmtId="189" formatCode="0.000"/>
  </numFmts>
  <fonts count="62">
    <font>
      <sz val="11"/>
      <name val="Calibri"/>
      <charset val="134"/>
    </font>
    <font>
      <b/>
      <sz val="11"/>
      <name val="Calibri"/>
      <family val="2"/>
    </font>
    <font>
      <b/>
      <sz val="11"/>
      <color theme="1"/>
      <name val="等线"/>
      <family val="3"/>
      <charset val="134"/>
      <scheme val="minor"/>
    </font>
    <font>
      <sz val="10"/>
      <name val="Arial"/>
      <family val="2"/>
    </font>
    <font>
      <sz val="11"/>
      <name val="等线"/>
      <family val="3"/>
      <charset val="134"/>
      <scheme val="minor"/>
    </font>
    <font>
      <b/>
      <i/>
      <sz val="11"/>
      <name val="Calibri"/>
      <family val="2"/>
    </font>
    <font>
      <sz val="10"/>
      <color theme="1"/>
      <name val="Arial"/>
      <family val="2"/>
    </font>
    <font>
      <sz val="10.5"/>
      <color theme="1"/>
      <name val="Calibri"/>
      <family val="2"/>
    </font>
    <font>
      <sz val="11"/>
      <color theme="1"/>
      <name val="等线"/>
      <family val="3"/>
      <charset val="134"/>
      <scheme val="minor"/>
    </font>
    <font>
      <b/>
      <sz val="10.5"/>
      <color theme="1"/>
      <name val="Calibri"/>
      <family val="2"/>
    </font>
    <font>
      <b/>
      <sz val="10.5"/>
      <color rgb="FFFF0000"/>
      <name val="宋体"/>
      <family val="3"/>
      <charset val="134"/>
    </font>
    <font>
      <b/>
      <sz val="10.5"/>
      <name val="宋体"/>
      <family val="3"/>
      <charset val="134"/>
    </font>
    <font>
      <b/>
      <sz val="10.5"/>
      <name val="Calibri"/>
      <family val="2"/>
    </font>
    <font>
      <sz val="10.5"/>
      <name val="Calibri"/>
      <family val="2"/>
    </font>
    <font>
      <sz val="10.5"/>
      <color rgb="FFFF0000"/>
      <name val="Calibri"/>
      <family val="2"/>
    </font>
    <font>
      <sz val="10.5"/>
      <color theme="1"/>
      <name val="宋体"/>
      <family val="3"/>
      <charset val="134"/>
    </font>
    <font>
      <b/>
      <sz val="10.5"/>
      <color rgb="FFFF0000"/>
      <name val="Calibri"/>
      <family val="2"/>
    </font>
    <font>
      <sz val="10"/>
      <name val="Calibri"/>
      <family val="2"/>
    </font>
    <font>
      <sz val="10"/>
      <color indexed="12"/>
      <name val="Calibri"/>
      <family val="2"/>
    </font>
    <font>
      <b/>
      <sz val="14"/>
      <name val="Calibri"/>
      <family val="2"/>
    </font>
    <font>
      <sz val="14"/>
      <name val="Calibri"/>
      <family val="2"/>
    </font>
    <font>
      <sz val="10"/>
      <color theme="0"/>
      <name val="Calibri"/>
      <family val="2"/>
    </font>
    <font>
      <sz val="10"/>
      <name val="宋体"/>
      <family val="3"/>
      <charset val="134"/>
    </font>
    <font>
      <b/>
      <sz val="10"/>
      <name val="Calibri"/>
      <family val="2"/>
    </font>
    <font>
      <b/>
      <sz val="10"/>
      <color indexed="12"/>
      <name val="Calibri"/>
      <family val="2"/>
    </font>
    <font>
      <b/>
      <sz val="10"/>
      <color indexed="10"/>
      <name val="Calibri"/>
      <family val="2"/>
    </font>
    <font>
      <b/>
      <sz val="10"/>
      <color theme="1"/>
      <name val="Calibri"/>
      <family val="2"/>
    </font>
    <font>
      <b/>
      <sz val="10"/>
      <color rgb="FFFF0000"/>
      <name val="Calibri"/>
      <family val="2"/>
    </font>
    <font>
      <sz val="10"/>
      <color rgb="FFFF0000"/>
      <name val="Calibri"/>
      <family val="2"/>
    </font>
    <font>
      <sz val="10"/>
      <color indexed="8"/>
      <name val="Calibri"/>
      <family val="2"/>
    </font>
    <font>
      <sz val="10"/>
      <color rgb="FF060BF4"/>
      <name val="Calibri"/>
      <family val="2"/>
    </font>
    <font>
      <b/>
      <sz val="10"/>
      <name val="宋体"/>
      <family val="3"/>
      <charset val="134"/>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i/>
      <sz val="11"/>
      <name val="Arial"/>
      <family val="2"/>
    </font>
    <font>
      <b/>
      <sz val="10"/>
      <name val="Arial"/>
      <family val="2"/>
    </font>
    <font>
      <b/>
      <sz val="10"/>
      <color indexed="12"/>
      <name val="Arial"/>
      <family val="2"/>
    </font>
    <font>
      <b/>
      <sz val="11"/>
      <color rgb="FFFF0000"/>
      <name val="Arial"/>
      <family val="2"/>
    </font>
    <font>
      <sz val="12"/>
      <name val="宋体"/>
      <family val="3"/>
      <charset val="134"/>
    </font>
    <font>
      <sz val="10.5"/>
      <color rgb="FFFF0000"/>
      <name val="宋体"/>
      <family val="3"/>
      <charset val="134"/>
    </font>
    <font>
      <sz val="10.5"/>
      <name val="宋体"/>
      <family val="3"/>
      <charset val="134"/>
    </font>
    <font>
      <b/>
      <sz val="10"/>
      <color theme="1"/>
      <name val="宋体"/>
      <family val="3"/>
      <charset val="134"/>
    </font>
    <font>
      <sz val="10.5"/>
      <color rgb="FF0000FF"/>
      <name val="Calibri"/>
      <family val="2"/>
    </font>
    <font>
      <b/>
      <sz val="9"/>
      <name val="Tahoma"/>
      <family val="2"/>
    </font>
    <font>
      <sz val="9"/>
      <name val="Tahoma"/>
      <family val="2"/>
    </font>
    <font>
      <sz val="11"/>
      <name val="Calibri"/>
      <family val="2"/>
    </font>
    <font>
      <sz val="9"/>
      <name val="Calibri"/>
      <family val="2"/>
    </font>
    <font>
      <sz val="11"/>
      <color rgb="FFFF0000"/>
      <name val="等线"/>
      <family val="2"/>
      <scheme val="minor"/>
    </font>
    <font>
      <sz val="9"/>
      <name val="宋体"/>
      <family val="3"/>
      <charset val="134"/>
    </font>
    <font>
      <i/>
      <sz val="11"/>
      <name val="Calibri"/>
      <family val="2"/>
    </font>
    <font>
      <sz val="11"/>
      <name val="Calibri"/>
    </font>
    <font>
      <sz val="14"/>
      <name val="微软雅黑"/>
      <family val="2"/>
      <charset val="134"/>
    </font>
    <font>
      <sz val="11"/>
      <color theme="1"/>
      <name val="等线"/>
      <family val="2"/>
      <scheme val="minor"/>
    </font>
    <font>
      <sz val="11"/>
      <name val="等线"/>
      <family val="2"/>
      <scheme val="minor"/>
    </font>
    <font>
      <sz val="10.5"/>
      <color theme="1"/>
      <name val="宋体"/>
      <family val="2"/>
      <charset val="134"/>
    </font>
    <font>
      <sz val="9"/>
      <name val="等线"/>
      <family val="3"/>
      <charset val="134"/>
      <scheme val="minor"/>
    </font>
  </fonts>
  <fills count="27">
    <fill>
      <patternFill patternType="none"/>
    </fill>
    <fill>
      <patternFill patternType="gray125"/>
    </fill>
    <fill>
      <patternFill patternType="solid">
        <fgColor rgb="FF92D050"/>
        <bgColor indexed="64"/>
      </patternFill>
    </fill>
    <fill>
      <patternFill patternType="solid">
        <fgColor theme="6" tint="0.79995117038483843"/>
        <bgColor indexed="64"/>
      </patternFill>
    </fill>
    <fill>
      <patternFill patternType="solid">
        <fgColor theme="0"/>
        <bgColor indexed="64"/>
      </patternFill>
    </fill>
    <fill>
      <patternFill patternType="solid">
        <fgColor theme="7" tint="0.79995117038483843"/>
        <bgColor indexed="64"/>
      </patternFill>
    </fill>
    <fill>
      <patternFill patternType="solid">
        <fgColor theme="5" tint="0.79995117038483843"/>
        <bgColor indexed="64"/>
      </patternFill>
    </fill>
    <fill>
      <patternFill patternType="solid">
        <fgColor rgb="FFFFFF00"/>
        <bgColor indexed="64"/>
      </patternFill>
    </fill>
    <fill>
      <patternFill patternType="solid">
        <fgColor indexed="13"/>
        <bgColor indexed="64"/>
      </patternFill>
    </fill>
    <fill>
      <patternFill patternType="solid">
        <fgColor theme="8" tint="0.79992065187536243"/>
        <bgColor indexed="64"/>
      </patternFill>
    </fill>
    <fill>
      <patternFill patternType="solid">
        <fgColor indexed="9"/>
        <bgColor indexed="64"/>
      </patternFill>
    </fill>
    <fill>
      <patternFill patternType="solid">
        <fgColor indexed="43"/>
        <bgColor indexed="64"/>
      </patternFill>
    </fill>
    <fill>
      <patternFill patternType="solid">
        <fgColor rgb="FFFFC000"/>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99"/>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s>
  <cellStyleXfs count="27">
    <xf numFmtId="0" fontId="0" fillId="0" borderId="0"/>
    <xf numFmtId="177" fontId="44" fillId="0" borderId="0" applyFont="0" applyFill="0" applyBorder="0" applyAlignment="0" applyProtection="0">
      <alignment vertical="center"/>
    </xf>
    <xf numFmtId="178" fontId="3" fillId="0" borderId="0" applyFont="0" applyFill="0" applyBorder="0" applyAlignment="0" applyProtection="0"/>
    <xf numFmtId="178" fontId="3" fillId="0" borderId="0" applyFont="0" applyFill="0" applyBorder="0" applyAlignment="0" applyProtection="0"/>
    <xf numFmtId="0" fontId="51"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0" fontId="3" fillId="0" borderId="0"/>
    <xf numFmtId="9" fontId="51"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8" fillId="0" borderId="0"/>
    <xf numFmtId="0" fontId="3" fillId="0" borderId="0"/>
    <xf numFmtId="178" fontId="3" fillId="0" borderId="0" applyFont="0" applyFill="0" applyBorder="0" applyAlignment="0" applyProtection="0"/>
    <xf numFmtId="0" fontId="3" fillId="0" borderId="0"/>
    <xf numFmtId="180" fontId="3" fillId="0" borderId="0"/>
    <xf numFmtId="179" fontId="3" fillId="0" borderId="0"/>
    <xf numFmtId="0" fontId="56" fillId="0" borderId="0"/>
    <xf numFmtId="0" fontId="58" fillId="0" borderId="0"/>
  </cellStyleXfs>
  <cellXfs count="492">
    <xf numFmtId="0" fontId="0" fillId="0" borderId="0" xfId="0"/>
    <xf numFmtId="0" fontId="1" fillId="0" borderId="0" xfId="0" applyFont="1" applyAlignment="1">
      <alignment vertical="center" wrapText="1"/>
    </xf>
    <xf numFmtId="0" fontId="2" fillId="0" borderId="0" xfId="0" applyFont="1" applyAlignment="1">
      <alignment vertical="center" wrapText="1"/>
    </xf>
    <xf numFmtId="181" fontId="3" fillId="0" borderId="0" xfId="22" applyNumberFormat="1" applyAlignment="1" applyProtection="1">
      <alignment wrapText="1"/>
      <protection locked="0"/>
    </xf>
    <xf numFmtId="9" fontId="0" fillId="0" borderId="0" xfId="0" applyNumberFormat="1"/>
    <xf numFmtId="0" fontId="4"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vertical="center" wrapText="1"/>
    </xf>
    <xf numFmtId="0" fontId="5" fillId="0" borderId="0" xfId="0" applyFont="1" applyAlignment="1">
      <alignment vertical="center" wrapText="1"/>
    </xf>
    <xf numFmtId="0" fontId="6" fillId="0" borderId="0" xfId="0" applyFont="1"/>
    <xf numFmtId="0" fontId="7" fillId="0" borderId="0" xfId="20" applyFont="1" applyAlignment="1">
      <alignment horizontal="center" vertical="center"/>
    </xf>
    <xf numFmtId="0" fontId="8" fillId="0" borderId="0" xfId="20" applyFont="1"/>
    <xf numFmtId="0" fontId="9" fillId="0" borderId="1" xfId="20" applyFont="1" applyBorder="1" applyAlignment="1">
      <alignment horizontal="center" vertical="center" wrapText="1"/>
    </xf>
    <xf numFmtId="0" fontId="9" fillId="0" borderId="1" xfId="20" applyFont="1" applyBorder="1" applyAlignment="1">
      <alignment horizontal="center" vertical="center"/>
    </xf>
    <xf numFmtId="182" fontId="9" fillId="0" borderId="1" xfId="20" applyNumberFormat="1" applyFont="1" applyBorder="1" applyAlignment="1">
      <alignment horizontal="center" vertical="center" wrapText="1"/>
    </xf>
    <xf numFmtId="182" fontId="10" fillId="3" borderId="1" xfId="20" applyNumberFormat="1" applyFont="1" applyFill="1" applyBorder="1" applyAlignment="1">
      <alignment horizontal="center" vertical="center" wrapText="1"/>
    </xf>
    <xf numFmtId="183" fontId="11" fillId="4" borderId="1" xfId="20" applyNumberFormat="1" applyFont="1" applyFill="1" applyBorder="1" applyAlignment="1">
      <alignment horizontal="center" vertical="center" wrapText="1"/>
    </xf>
    <xf numFmtId="0" fontId="13" fillId="0" borderId="1" xfId="20" applyFont="1" applyBorder="1" applyAlignment="1">
      <alignment horizontal="left" vertical="center" wrapText="1"/>
    </xf>
    <xf numFmtId="182" fontId="7" fillId="0" borderId="3" xfId="20" applyNumberFormat="1" applyFont="1" applyBorder="1" applyAlignment="1">
      <alignment horizontal="center" vertical="center"/>
    </xf>
    <xf numFmtId="182" fontId="14" fillId="3" borderId="1" xfId="20" applyNumberFormat="1" applyFont="1" applyFill="1" applyBorder="1" applyAlignment="1">
      <alignment horizontal="center" vertical="center"/>
    </xf>
    <xf numFmtId="182" fontId="14" fillId="3" borderId="4" xfId="20" applyNumberFormat="1" applyFont="1" applyFill="1" applyBorder="1" applyAlignment="1">
      <alignment horizontal="center" vertical="center"/>
    </xf>
    <xf numFmtId="183" fontId="7" fillId="0" borderId="4" xfId="20" applyNumberFormat="1" applyFont="1" applyBorder="1" applyAlignment="1">
      <alignment horizontal="center" vertical="center"/>
    </xf>
    <xf numFmtId="0" fontId="10" fillId="0" borderId="4" xfId="20" applyFont="1" applyBorder="1" applyAlignment="1">
      <alignment horizontal="center" vertical="center"/>
    </xf>
    <xf numFmtId="0" fontId="7" fillId="0" borderId="1" xfId="20" applyFont="1" applyBorder="1" applyAlignment="1">
      <alignment horizontal="center" vertical="center" wrapText="1"/>
    </xf>
    <xf numFmtId="0" fontId="7" fillId="4" borderId="1" xfId="20" applyFont="1" applyFill="1" applyBorder="1" applyAlignment="1">
      <alignment horizontal="center" vertical="center"/>
    </xf>
    <xf numFmtId="0" fontId="15" fillId="0" borderId="0" xfId="20" applyFont="1" applyAlignment="1">
      <alignment horizontal="left" vertical="center"/>
    </xf>
    <xf numFmtId="0" fontId="13" fillId="0" borderId="5" xfId="20" applyFont="1" applyBorder="1" applyAlignment="1">
      <alignment horizontal="left" vertical="center" wrapText="1"/>
    </xf>
    <xf numFmtId="0" fontId="7" fillId="0" borderId="1" xfId="20" applyFont="1" applyBorder="1" applyAlignment="1">
      <alignment horizontal="center" vertical="center"/>
    </xf>
    <xf numFmtId="0" fontId="7" fillId="0" borderId="0" xfId="20" applyFont="1" applyAlignment="1">
      <alignment horizontal="left" vertical="center"/>
    </xf>
    <xf numFmtId="0" fontId="7" fillId="5" borderId="0" xfId="20" applyFont="1" applyFill="1" applyAlignment="1">
      <alignment horizontal="center" vertical="center" wrapText="1"/>
    </xf>
    <xf numFmtId="0" fontId="7" fillId="5" borderId="0" xfId="20" applyFont="1" applyFill="1" applyAlignment="1">
      <alignment horizontal="center" vertical="center"/>
    </xf>
    <xf numFmtId="0" fontId="7" fillId="5" borderId="0" xfId="20" applyFont="1" applyFill="1" applyAlignment="1">
      <alignment horizontal="left" vertical="center"/>
    </xf>
    <xf numFmtId="182" fontId="15" fillId="5" borderId="0" xfId="20" applyNumberFormat="1" applyFont="1" applyFill="1" applyAlignment="1">
      <alignment horizontal="center" vertical="center"/>
    </xf>
    <xf numFmtId="0" fontId="7" fillId="5" borderId="1" xfId="20" applyFont="1" applyFill="1" applyBorder="1" applyAlignment="1">
      <alignment horizontal="center" vertical="center"/>
    </xf>
    <xf numFmtId="0" fontId="7" fillId="5" borderId="4" xfId="20" applyFont="1" applyFill="1" applyBorder="1" applyAlignment="1">
      <alignment horizontal="center" vertical="center"/>
    </xf>
    <xf numFmtId="183" fontId="7" fillId="5" borderId="4" xfId="20" applyNumberFormat="1" applyFont="1" applyFill="1" applyBorder="1" applyAlignment="1">
      <alignment horizontal="center" vertical="center"/>
    </xf>
    <xf numFmtId="182" fontId="9" fillId="5" borderId="1" xfId="20" applyNumberFormat="1" applyFont="1" applyFill="1" applyBorder="1" applyAlignment="1">
      <alignment horizontal="center" vertical="center"/>
    </xf>
    <xf numFmtId="182" fontId="7" fillId="5" borderId="1" xfId="20" applyNumberFormat="1" applyFont="1" applyFill="1" applyBorder="1" applyAlignment="1">
      <alignment horizontal="center" vertical="center" wrapText="1"/>
    </xf>
    <xf numFmtId="182" fontId="7" fillId="5" borderId="1" xfId="20" applyNumberFormat="1" applyFont="1" applyFill="1" applyBorder="1" applyAlignment="1">
      <alignment horizontal="center" vertical="center"/>
    </xf>
    <xf numFmtId="0" fontId="9" fillId="5" borderId="9" xfId="20" applyFont="1" applyFill="1" applyBorder="1" applyAlignment="1">
      <alignment horizontal="center" vertical="center" wrapText="1"/>
    </xf>
    <xf numFmtId="0" fontId="7" fillId="5" borderId="6" xfId="20" applyFont="1" applyFill="1" applyBorder="1" applyAlignment="1">
      <alignment horizontal="center" vertical="center" wrapText="1"/>
    </xf>
    <xf numFmtId="0" fontId="13" fillId="5" borderId="6" xfId="20" applyFont="1" applyFill="1" applyBorder="1" applyAlignment="1">
      <alignment horizontal="center" vertical="center" wrapText="1"/>
    </xf>
    <xf numFmtId="0" fontId="13" fillId="5" borderId="1" xfId="20" applyFont="1" applyFill="1" applyBorder="1" applyAlignment="1">
      <alignment horizontal="left" vertical="center" wrapText="1"/>
    </xf>
    <xf numFmtId="182" fontId="14" fillId="5" borderId="1" xfId="20" applyNumberFormat="1" applyFont="1" applyFill="1" applyBorder="1" applyAlignment="1">
      <alignment horizontal="center" vertical="center"/>
    </xf>
    <xf numFmtId="182" fontId="14" fillId="5" borderId="4" xfId="20" applyNumberFormat="1" applyFont="1" applyFill="1" applyBorder="1" applyAlignment="1">
      <alignment horizontal="center" vertical="center"/>
    </xf>
    <xf numFmtId="0" fontId="16" fillId="5" borderId="1" xfId="20" applyFont="1" applyFill="1" applyBorder="1" applyAlignment="1">
      <alignment horizontal="center" vertical="center"/>
    </xf>
    <xf numFmtId="0" fontId="7" fillId="5" borderId="1" xfId="20" applyFont="1" applyFill="1" applyBorder="1" applyAlignment="1">
      <alignment horizontal="center" vertical="center" wrapText="1"/>
    </xf>
    <xf numFmtId="0" fontId="9" fillId="5" borderId="0" xfId="20" applyFont="1" applyFill="1" applyAlignment="1">
      <alignment horizontal="center" vertical="center" wrapText="1"/>
    </xf>
    <xf numFmtId="0" fontId="13" fillId="5" borderId="0" xfId="20" applyFont="1" applyFill="1" applyAlignment="1">
      <alignment horizontal="center" vertical="center"/>
    </xf>
    <xf numFmtId="0" fontId="9" fillId="5" borderId="1" xfId="20" applyFont="1" applyFill="1" applyBorder="1" applyAlignment="1">
      <alignment horizontal="center" vertical="center"/>
    </xf>
    <xf numFmtId="182" fontId="7" fillId="5" borderId="0" xfId="20" applyNumberFormat="1" applyFont="1" applyFill="1" applyAlignment="1">
      <alignment horizontal="center" vertical="center"/>
    </xf>
    <xf numFmtId="0" fontId="9" fillId="0" borderId="2" xfId="20" applyFont="1" applyBorder="1" applyAlignment="1">
      <alignment horizontal="center" vertical="center" wrapText="1"/>
    </xf>
    <xf numFmtId="182" fontId="7" fillId="6" borderId="1" xfId="20" applyNumberFormat="1" applyFont="1" applyFill="1" applyBorder="1" applyAlignment="1">
      <alignment horizontal="left" vertical="center"/>
    </xf>
    <xf numFmtId="182" fontId="14" fillId="6" borderId="1" xfId="20" applyNumberFormat="1" applyFont="1" applyFill="1" applyBorder="1" applyAlignment="1">
      <alignment horizontal="center" vertical="center"/>
    </xf>
    <xf numFmtId="182" fontId="14" fillId="6" borderId="4" xfId="20" applyNumberFormat="1" applyFont="1" applyFill="1" applyBorder="1" applyAlignment="1">
      <alignment horizontal="center" vertical="center"/>
    </xf>
    <xf numFmtId="176" fontId="7" fillId="7" borderId="1" xfId="20" applyNumberFormat="1" applyFont="1" applyFill="1" applyBorder="1" applyAlignment="1">
      <alignment horizontal="center" vertical="center"/>
    </xf>
    <xf numFmtId="176" fontId="14" fillId="7" borderId="1" xfId="20" applyNumberFormat="1" applyFont="1" applyFill="1" applyBorder="1" applyAlignment="1">
      <alignment horizontal="center" vertical="center"/>
    </xf>
    <xf numFmtId="182" fontId="7" fillId="0" borderId="1" xfId="20" applyNumberFormat="1" applyFont="1" applyBorder="1" applyAlignment="1">
      <alignment horizontal="center" vertical="center"/>
    </xf>
    <xf numFmtId="0" fontId="9" fillId="5" borderId="1" xfId="20" applyFont="1" applyFill="1" applyBorder="1" applyAlignment="1">
      <alignment vertical="center" wrapText="1"/>
    </xf>
    <xf numFmtId="180" fontId="10" fillId="5" borderId="1" xfId="11" applyNumberFormat="1" applyFont="1" applyFill="1" applyBorder="1" applyAlignment="1">
      <alignment horizontal="center" vertical="center" wrapText="1"/>
    </xf>
    <xf numFmtId="180" fontId="16" fillId="5" borderId="0" xfId="11" applyNumberFormat="1" applyFont="1" applyFill="1" applyAlignment="1">
      <alignment horizontal="center" vertical="center" wrapText="1"/>
    </xf>
    <xf numFmtId="0" fontId="9" fillId="5" borderId="0" xfId="20" applyFont="1" applyFill="1" applyAlignment="1">
      <alignment horizontal="center" vertical="center"/>
    </xf>
    <xf numFmtId="0" fontId="13" fillId="5" borderId="1" xfId="20" applyFont="1" applyFill="1" applyBorder="1" applyAlignment="1">
      <alignment horizontal="center" vertical="center" wrapText="1"/>
    </xf>
    <xf numFmtId="180" fontId="16" fillId="5" borderId="6" xfId="11" applyNumberFormat="1" applyFont="1" applyFill="1" applyBorder="1" applyAlignment="1">
      <alignment horizontal="center" vertical="center" wrapText="1"/>
    </xf>
    <xf numFmtId="0" fontId="16" fillId="5" borderId="6" xfId="20" applyFont="1" applyFill="1" applyBorder="1" applyAlignment="1">
      <alignment horizontal="center" vertical="center"/>
    </xf>
    <xf numFmtId="183" fontId="7" fillId="0" borderId="1" xfId="20" applyNumberFormat="1" applyFont="1" applyBorder="1" applyAlignment="1">
      <alignment horizontal="center" vertical="center"/>
    </xf>
    <xf numFmtId="0" fontId="17" fillId="0" borderId="0" xfId="22" applyFont="1" applyAlignment="1" applyProtection="1">
      <alignment horizontal="left"/>
      <protection locked="0"/>
    </xf>
    <xf numFmtId="0" fontId="17" fillId="0" borderId="0" xfId="11" applyFont="1" applyAlignment="1">
      <alignment vertical="center"/>
    </xf>
    <xf numFmtId="0" fontId="17" fillId="0" borderId="0" xfId="11" applyFont="1" applyAlignment="1">
      <alignment vertical="center" wrapText="1"/>
    </xf>
    <xf numFmtId="0" fontId="17" fillId="0" borderId="0" xfId="7" applyFont="1" applyAlignment="1">
      <alignment wrapText="1"/>
    </xf>
    <xf numFmtId="0" fontId="17" fillId="0" borderId="0" xfId="12" applyFont="1" applyAlignment="1">
      <alignment wrapText="1"/>
    </xf>
    <xf numFmtId="0" fontId="17" fillId="0" borderId="0" xfId="11" applyFont="1"/>
    <xf numFmtId="0" fontId="17" fillId="0" borderId="0" xfId="11" applyFont="1" applyAlignment="1">
      <alignment wrapText="1"/>
    </xf>
    <xf numFmtId="0" fontId="18" fillId="0" borderId="0" xfId="11" applyFont="1"/>
    <xf numFmtId="184" fontId="18" fillId="0" borderId="0" xfId="21" applyNumberFormat="1" applyFont="1"/>
    <xf numFmtId="0" fontId="19" fillId="0" borderId="0" xfId="22" applyFont="1" applyProtection="1">
      <protection locked="0"/>
    </xf>
    <xf numFmtId="181" fontId="19" fillId="0" borderId="0" xfId="22" applyNumberFormat="1" applyFont="1" applyAlignment="1" applyProtection="1">
      <alignment horizontal="left"/>
      <protection locked="0"/>
    </xf>
    <xf numFmtId="0" fontId="20" fillId="0" borderId="0" xfId="22" applyFont="1" applyAlignment="1" applyProtection="1">
      <alignment horizontal="left"/>
      <protection locked="0"/>
    </xf>
    <xf numFmtId="0" fontId="17" fillId="0" borderId="0" xfId="22" applyFont="1" applyAlignment="1" applyProtection="1">
      <alignment horizontal="center"/>
      <protection locked="0"/>
    </xf>
    <xf numFmtId="0" fontId="17" fillId="0" borderId="0" xfId="22" applyFont="1" applyAlignment="1">
      <alignment horizontal="left"/>
    </xf>
    <xf numFmtId="181" fontId="17" fillId="0" borderId="0" xfId="22" applyNumberFormat="1" applyFont="1" applyAlignment="1" applyProtection="1">
      <alignment horizontal="left"/>
      <protection locked="0"/>
    </xf>
    <xf numFmtId="0" fontId="19" fillId="0" borderId="10" xfId="22" applyFont="1" applyBorder="1" applyAlignment="1" applyProtection="1">
      <alignment horizontal="left"/>
      <protection locked="0"/>
    </xf>
    <xf numFmtId="0" fontId="20" fillId="0" borderId="11" xfId="22" applyFont="1" applyBorder="1" applyAlignment="1" applyProtection="1">
      <alignment horizontal="left"/>
      <protection locked="0"/>
    </xf>
    <xf numFmtId="0" fontId="19" fillId="0" borderId="11" xfId="22" applyFont="1" applyBorder="1" applyAlignment="1" applyProtection="1">
      <alignment horizontal="left"/>
      <protection locked="0"/>
    </xf>
    <xf numFmtId="0" fontId="21" fillId="0" borderId="0" xfId="22" applyFont="1" applyAlignment="1" applyProtection="1">
      <alignment horizontal="left"/>
      <protection locked="0"/>
    </xf>
    <xf numFmtId="0" fontId="17" fillId="0" borderId="0" xfId="22" applyFont="1" applyAlignment="1" applyProtection="1">
      <alignment horizontal="left" wrapText="1"/>
      <protection locked="0"/>
    </xf>
    <xf numFmtId="0" fontId="17" fillId="0" borderId="0" xfId="22" applyFont="1" applyAlignment="1" applyProtection="1">
      <alignment horizontal="center" vertical="center" wrapText="1"/>
      <protection locked="0"/>
    </xf>
    <xf numFmtId="9" fontId="17" fillId="0" borderId="0" xfId="22" applyNumberFormat="1" applyFont="1" applyAlignment="1" applyProtection="1">
      <alignment horizontal="center" wrapText="1"/>
      <protection locked="0"/>
    </xf>
    <xf numFmtId="0" fontId="17" fillId="0" borderId="0" xfId="20" applyFont="1"/>
    <xf numFmtId="0" fontId="19" fillId="0" borderId="16" xfId="22" applyFont="1" applyBorder="1" applyAlignment="1" applyProtection="1">
      <alignment horizontal="left"/>
      <protection locked="0"/>
    </xf>
    <xf numFmtId="0" fontId="20" fillId="0" borderId="1" xfId="22" applyFont="1" applyBorder="1" applyAlignment="1" applyProtection="1">
      <alignment horizontal="left"/>
      <protection locked="0"/>
    </xf>
    <xf numFmtId="0" fontId="19" fillId="0" borderId="1" xfId="22" applyFont="1" applyBorder="1" applyAlignment="1" applyProtection="1">
      <alignment horizontal="left"/>
      <protection locked="0"/>
    </xf>
    <xf numFmtId="0" fontId="20" fillId="0" borderId="0" xfId="9" applyFont="1"/>
    <xf numFmtId="0" fontId="22" fillId="0" borderId="0" xfId="22" applyFont="1" applyAlignment="1">
      <alignment horizontal="left"/>
    </xf>
    <xf numFmtId="14" fontId="17" fillId="0" borderId="0" xfId="22" applyNumberFormat="1" applyFont="1" applyAlignment="1" applyProtection="1">
      <alignment horizontal="left"/>
      <protection locked="0"/>
    </xf>
    <xf numFmtId="9" fontId="17" fillId="0" borderId="0" xfId="22" applyNumberFormat="1" applyFont="1" applyAlignment="1" applyProtection="1">
      <alignment horizontal="center"/>
      <protection locked="0"/>
    </xf>
    <xf numFmtId="9" fontId="17" fillId="0" borderId="0" xfId="22" applyNumberFormat="1" applyFont="1" applyAlignment="1">
      <alignment horizontal="center" wrapText="1"/>
    </xf>
    <xf numFmtId="185" fontId="20" fillId="0" borderId="1" xfId="22" applyNumberFormat="1" applyFont="1" applyBorder="1" applyAlignment="1" applyProtection="1">
      <alignment horizontal="left"/>
      <protection locked="0"/>
    </xf>
    <xf numFmtId="9" fontId="17" fillId="0" borderId="0" xfId="22" applyNumberFormat="1" applyFont="1" applyAlignment="1" applyProtection="1">
      <alignment horizontal="center" vertical="center" wrapText="1"/>
      <protection locked="0"/>
    </xf>
    <xf numFmtId="0" fontId="17" fillId="0" borderId="0" xfId="22" applyFont="1"/>
    <xf numFmtId="14" fontId="17" fillId="0" borderId="0" xfId="22" applyNumberFormat="1" applyFont="1"/>
    <xf numFmtId="181" fontId="17" fillId="0" borderId="0" xfId="22" applyNumberFormat="1" applyFont="1" applyAlignment="1">
      <alignment horizontal="left"/>
    </xf>
    <xf numFmtId="0" fontId="19" fillId="0" borderId="19" xfId="22" applyFont="1" applyBorder="1" applyAlignment="1" applyProtection="1">
      <alignment horizontal="left"/>
      <protection locked="0"/>
    </xf>
    <xf numFmtId="0" fontId="20" fillId="0" borderId="20" xfId="22" applyFont="1" applyBorder="1" applyAlignment="1" applyProtection="1">
      <alignment horizontal="left"/>
      <protection locked="0"/>
    </xf>
    <xf numFmtId="0" fontId="19" fillId="0" borderId="20" xfId="22" applyFont="1" applyBorder="1" applyAlignment="1" applyProtection="1">
      <alignment horizontal="left"/>
      <protection locked="0"/>
    </xf>
    <xf numFmtId="14" fontId="20" fillId="0" borderId="20" xfId="22" applyNumberFormat="1" applyFont="1" applyBorder="1" applyAlignment="1" applyProtection="1">
      <alignment horizontal="left"/>
      <protection locked="0"/>
    </xf>
    <xf numFmtId="0" fontId="23" fillId="0" borderId="0" xfId="22" applyFont="1" applyAlignment="1" applyProtection="1">
      <alignment wrapText="1"/>
      <protection locked="0"/>
    </xf>
    <xf numFmtId="0" fontId="23" fillId="0" borderId="1" xfId="11" applyFont="1" applyBorder="1" applyAlignment="1">
      <alignment horizontal="left" vertical="center" wrapText="1"/>
    </xf>
    <xf numFmtId="0" fontId="23" fillId="0" borderId="1" xfId="11" applyFont="1" applyBorder="1" applyAlignment="1">
      <alignment horizontal="center" vertical="center" wrapText="1"/>
    </xf>
    <xf numFmtId="0" fontId="23" fillId="0" borderId="1" xfId="11" applyFont="1" applyBorder="1" applyAlignment="1">
      <alignment horizontal="center" vertical="center"/>
    </xf>
    <xf numFmtId="0" fontId="23" fillId="0" borderId="1" xfId="11" applyFont="1" applyBorder="1" applyAlignment="1">
      <alignment horizontal="right" vertical="center" wrapText="1"/>
    </xf>
    <xf numFmtId="185" fontId="23" fillId="0" borderId="1" xfId="11" applyNumberFormat="1" applyFont="1" applyBorder="1" applyAlignment="1">
      <alignment horizontal="center" vertical="center" wrapText="1"/>
    </xf>
    <xf numFmtId="9" fontId="23" fillId="0" borderId="1" xfId="11" applyNumberFormat="1" applyFont="1" applyBorder="1" applyAlignment="1">
      <alignment vertical="center" wrapText="1"/>
    </xf>
    <xf numFmtId="183" fontId="23" fillId="0" borderId="1" xfId="11" applyNumberFormat="1" applyFont="1" applyBorder="1" applyAlignment="1">
      <alignment vertical="center" wrapText="1"/>
    </xf>
    <xf numFmtId="10" fontId="23" fillId="0" borderId="1" xfId="11" applyNumberFormat="1" applyFont="1" applyBorder="1" applyAlignment="1">
      <alignment vertical="center" wrapText="1"/>
    </xf>
    <xf numFmtId="0" fontId="26" fillId="9" borderId="26" xfId="19" applyFont="1" applyFill="1" applyBorder="1"/>
    <xf numFmtId="0" fontId="26" fillId="9" borderId="8" xfId="19" applyFont="1" applyFill="1" applyBorder="1"/>
    <xf numFmtId="0" fontId="28" fillId="7" borderId="1" xfId="7" applyFont="1" applyFill="1" applyBorder="1" applyAlignment="1">
      <alignment wrapText="1"/>
    </xf>
    <xf numFmtId="0" fontId="28" fillId="7" borderId="1" xfId="7" applyFont="1" applyFill="1" applyBorder="1" applyAlignment="1">
      <alignment vertical="center" wrapText="1"/>
    </xf>
    <xf numFmtId="2" fontId="28" fillId="7" borderId="1" xfId="7" applyNumberFormat="1" applyFont="1" applyFill="1" applyBorder="1" applyAlignment="1">
      <alignment horizontal="center" wrapText="1"/>
    </xf>
    <xf numFmtId="186" fontId="28" fillId="7" borderId="1" xfId="7" applyNumberFormat="1" applyFont="1" applyFill="1" applyBorder="1"/>
    <xf numFmtId="3" fontId="28" fillId="7" borderId="1" xfId="7" applyNumberFormat="1" applyFont="1" applyFill="1" applyBorder="1"/>
    <xf numFmtId="3" fontId="28" fillId="7" borderId="1" xfId="7" applyNumberFormat="1" applyFont="1" applyFill="1" applyBorder="1" applyAlignment="1">
      <alignment wrapText="1"/>
    </xf>
    <xf numFmtId="181" fontId="28" fillId="7" borderId="1" xfId="7" applyNumberFormat="1" applyFont="1" applyFill="1" applyBorder="1" applyAlignment="1">
      <alignment wrapText="1"/>
    </xf>
    <xf numFmtId="0" fontId="28" fillId="7" borderId="1" xfId="7" applyFont="1" applyFill="1" applyBorder="1" applyAlignment="1">
      <alignment horizontal="center"/>
    </xf>
    <xf numFmtId="183" fontId="28" fillId="7" borderId="1" xfId="7" applyNumberFormat="1" applyFont="1" applyFill="1" applyBorder="1"/>
    <xf numFmtId="178" fontId="28" fillId="7" borderId="1" xfId="7" applyNumberFormat="1" applyFont="1" applyFill="1" applyBorder="1"/>
    <xf numFmtId="178" fontId="28" fillId="7" borderId="1" xfId="11" applyNumberFormat="1" applyFont="1" applyFill="1" applyBorder="1"/>
    <xf numFmtId="181" fontId="28" fillId="7" borderId="1" xfId="1" applyNumberFormat="1" applyFont="1" applyFill="1" applyBorder="1" applyAlignment="1"/>
    <xf numFmtId="181" fontId="28" fillId="7" borderId="1" xfId="7" applyNumberFormat="1" applyFont="1" applyFill="1" applyBorder="1"/>
    <xf numFmtId="10" fontId="28" fillId="7" borderId="1" xfId="3" applyNumberFormat="1" applyFont="1" applyFill="1" applyBorder="1" applyAlignment="1"/>
    <xf numFmtId="184" fontId="27" fillId="7" borderId="1" xfId="21" applyNumberFormat="1" applyFont="1" applyFill="1" applyBorder="1" applyAlignment="1">
      <alignment horizontal="center" vertical="center"/>
    </xf>
    <xf numFmtId="0" fontId="17" fillId="10" borderId="1" xfId="7" applyFont="1" applyFill="1" applyBorder="1" applyAlignment="1">
      <alignment wrapText="1"/>
    </xf>
    <xf numFmtId="0" fontId="17" fillId="0" borderId="8" xfId="0" applyFont="1" applyBorder="1" applyAlignment="1">
      <alignment horizontal="center"/>
    </xf>
    <xf numFmtId="0" fontId="17" fillId="0" borderId="1" xfId="0" applyFont="1" applyBorder="1"/>
    <xf numFmtId="0" fontId="17" fillId="0" borderId="1" xfId="0" applyFont="1" applyBorder="1" applyAlignment="1">
      <alignment wrapText="1"/>
    </xf>
    <xf numFmtId="181" fontId="18" fillId="0" borderId="1" xfId="1" applyNumberFormat="1" applyFont="1" applyFill="1" applyBorder="1" applyAlignment="1">
      <alignment horizontal="center" wrapText="1"/>
    </xf>
    <xf numFmtId="186" fontId="18" fillId="10" borderId="1" xfId="12" applyNumberFormat="1" applyFont="1" applyFill="1" applyBorder="1"/>
    <xf numFmtId="3" fontId="18" fillId="10" borderId="1" xfId="12" applyNumberFormat="1" applyFont="1" applyFill="1" applyBorder="1"/>
    <xf numFmtId="181" fontId="17" fillId="0" borderId="1" xfId="1" applyNumberFormat="1" applyFont="1" applyFill="1" applyBorder="1" applyAlignment="1">
      <alignment wrapText="1"/>
    </xf>
    <xf numFmtId="181" fontId="18" fillId="10" borderId="1" xfId="12" applyNumberFormat="1" applyFont="1" applyFill="1" applyBorder="1" applyAlignment="1">
      <alignment wrapText="1"/>
    </xf>
    <xf numFmtId="0" fontId="18" fillId="10" borderId="1" xfId="8" applyFont="1" applyFill="1" applyBorder="1" applyAlignment="1">
      <alignment horizontal="right"/>
    </xf>
    <xf numFmtId="183" fontId="18" fillId="10" borderId="1" xfId="8" applyNumberFormat="1" applyFont="1" applyFill="1" applyBorder="1"/>
    <xf numFmtId="178" fontId="18" fillId="10" borderId="1" xfId="7" applyNumberFormat="1" applyFont="1" applyFill="1" applyBorder="1"/>
    <xf numFmtId="178" fontId="17" fillId="0" borderId="1" xfId="11" applyNumberFormat="1" applyFont="1" applyBorder="1"/>
    <xf numFmtId="178" fontId="18" fillId="0" borderId="1" xfId="12" applyNumberFormat="1" applyFont="1" applyBorder="1"/>
    <xf numFmtId="178" fontId="18" fillId="0" borderId="1" xfId="10" applyNumberFormat="1" applyFont="1" applyBorder="1"/>
    <xf numFmtId="181" fontId="18" fillId="0" borderId="1" xfId="1" applyNumberFormat="1" applyFont="1" applyFill="1" applyBorder="1" applyAlignment="1"/>
    <xf numFmtId="181" fontId="18" fillId="0" borderId="1" xfId="7" applyNumberFormat="1" applyFont="1" applyBorder="1"/>
    <xf numFmtId="10" fontId="29" fillId="10" borderId="1" xfId="3" applyNumberFormat="1" applyFont="1" applyFill="1" applyBorder="1" applyAlignment="1"/>
    <xf numFmtId="184" fontId="25" fillId="11" borderId="1" xfId="21" applyNumberFormat="1" applyFont="1" applyFill="1" applyBorder="1" applyAlignment="1"/>
    <xf numFmtId="1" fontId="18" fillId="0" borderId="1" xfId="7" applyNumberFormat="1" applyFont="1" applyBorder="1" applyAlignment="1">
      <alignment horizontal="center"/>
    </xf>
    <xf numFmtId="0" fontId="17" fillId="0" borderId="2" xfId="0" applyFont="1" applyBorder="1" applyAlignment="1">
      <alignment horizontal="center"/>
    </xf>
    <xf numFmtId="0" fontId="28" fillId="0" borderId="1" xfId="0" applyFont="1" applyBorder="1"/>
    <xf numFmtId="0" fontId="28" fillId="0" borderId="1" xfId="0" applyFont="1" applyBorder="1" applyAlignment="1">
      <alignment wrapText="1"/>
    </xf>
    <xf numFmtId="1" fontId="30" fillId="0" borderId="1" xfId="7" applyNumberFormat="1" applyFont="1" applyBorder="1" applyAlignment="1">
      <alignment horizontal="center"/>
    </xf>
    <xf numFmtId="0" fontId="17" fillId="0" borderId="1" xfId="0" applyFont="1" applyBorder="1" applyAlignment="1">
      <alignment horizontal="center"/>
    </xf>
    <xf numFmtId="0" fontId="31" fillId="12" borderId="0" xfId="11" applyFont="1" applyFill="1"/>
    <xf numFmtId="0" fontId="17" fillId="12" borderId="0" xfId="11" applyFont="1" applyFill="1"/>
    <xf numFmtId="0" fontId="17" fillId="12" borderId="0" xfId="11" applyFont="1" applyFill="1" applyAlignment="1">
      <alignment wrapText="1"/>
    </xf>
    <xf numFmtId="0" fontId="17" fillId="10" borderId="0" xfId="7" applyFont="1" applyFill="1" applyAlignment="1">
      <alignment horizontal="center" vertical="center" wrapText="1"/>
    </xf>
    <xf numFmtId="0" fontId="17" fillId="0" borderId="0" xfId="20" applyFont="1" applyAlignment="1">
      <alignment wrapText="1"/>
    </xf>
    <xf numFmtId="181" fontId="18" fillId="0" borderId="0" xfId="1" applyNumberFormat="1" applyFont="1" applyFill="1" applyBorder="1" applyAlignment="1">
      <alignment horizontal="center" wrapText="1"/>
    </xf>
    <xf numFmtId="0" fontId="17" fillId="10" borderId="0" xfId="7" applyFont="1" applyFill="1" applyAlignment="1">
      <alignment wrapText="1"/>
    </xf>
    <xf numFmtId="1" fontId="17" fillId="10" borderId="0" xfId="7" applyNumberFormat="1" applyFont="1" applyFill="1" applyAlignment="1">
      <alignment wrapText="1"/>
    </xf>
    <xf numFmtId="186" fontId="18" fillId="10" borderId="0" xfId="12" applyNumberFormat="1" applyFont="1" applyFill="1"/>
    <xf numFmtId="3" fontId="18" fillId="10" borderId="0" xfId="12" applyNumberFormat="1" applyFont="1" applyFill="1"/>
    <xf numFmtId="181" fontId="17" fillId="0" borderId="0" xfId="1" applyNumberFormat="1" applyFont="1" applyFill="1" applyBorder="1" applyAlignment="1">
      <alignment wrapText="1"/>
    </xf>
    <xf numFmtId="181" fontId="18" fillId="10" borderId="0" xfId="12" applyNumberFormat="1" applyFont="1" applyFill="1" applyAlignment="1">
      <alignment wrapText="1"/>
    </xf>
    <xf numFmtId="0" fontId="18" fillId="10" borderId="0" xfId="8" applyFont="1" applyFill="1" applyAlignment="1">
      <alignment horizontal="right"/>
    </xf>
    <xf numFmtId="183" fontId="18" fillId="10" borderId="0" xfId="8" applyNumberFormat="1" applyFont="1" applyFill="1"/>
    <xf numFmtId="178" fontId="18" fillId="10" borderId="0" xfId="7" applyNumberFormat="1" applyFont="1" applyFill="1"/>
    <xf numFmtId="178" fontId="17" fillId="0" borderId="0" xfId="11" applyNumberFormat="1" applyFont="1"/>
    <xf numFmtId="178" fontId="18" fillId="0" borderId="0" xfId="12" applyNumberFormat="1" applyFont="1"/>
    <xf numFmtId="178" fontId="18" fillId="0" borderId="0" xfId="10" applyNumberFormat="1" applyFont="1"/>
    <xf numFmtId="181" fontId="18" fillId="0" borderId="0" xfId="1" applyNumberFormat="1" applyFont="1" applyFill="1" applyBorder="1" applyAlignment="1"/>
    <xf numFmtId="181" fontId="18" fillId="0" borderId="0" xfId="7" applyNumberFormat="1" applyFont="1"/>
    <xf numFmtId="10" fontId="29" fillId="10" borderId="0" xfId="3" applyNumberFormat="1" applyFont="1" applyFill="1" applyBorder="1" applyAlignment="1"/>
    <xf numFmtId="184" fontId="25" fillId="0" borderId="0" xfId="21" applyNumberFormat="1" applyFont="1" applyFill="1" applyBorder="1" applyAlignment="1"/>
    <xf numFmtId="1" fontId="18" fillId="0" borderId="0" xfId="11" applyNumberFormat="1" applyFont="1"/>
    <xf numFmtId="178" fontId="18" fillId="0" borderId="0" xfId="21" applyFont="1"/>
    <xf numFmtId="178" fontId="18" fillId="0" borderId="0" xfId="21" applyFont="1" applyBorder="1"/>
    <xf numFmtId="183" fontId="28" fillId="0" borderId="0" xfId="18" applyNumberFormat="1" applyFont="1"/>
    <xf numFmtId="0" fontId="26" fillId="9" borderId="17" xfId="19" applyFont="1" applyFill="1" applyBorder="1"/>
    <xf numFmtId="0" fontId="26" fillId="9" borderId="2" xfId="19" applyFont="1" applyFill="1" applyBorder="1"/>
    <xf numFmtId="0" fontId="28" fillId="7" borderId="5" xfId="7" applyFont="1" applyFill="1" applyBorder="1" applyAlignment="1">
      <alignment wrapText="1"/>
    </xf>
    <xf numFmtId="0" fontId="28" fillId="7" borderId="5" xfId="7" applyFont="1" applyFill="1" applyBorder="1" applyAlignment="1">
      <alignment vertical="center" wrapText="1"/>
    </xf>
    <xf numFmtId="2" fontId="28" fillId="7" borderId="5" xfId="7" applyNumberFormat="1" applyFont="1" applyFill="1" applyBorder="1" applyAlignment="1">
      <alignment horizontal="center" wrapText="1"/>
    </xf>
    <xf numFmtId="186" fontId="28" fillId="7" borderId="5" xfId="7" applyNumberFormat="1" applyFont="1" applyFill="1" applyBorder="1"/>
    <xf numFmtId="3" fontId="28" fillId="7" borderId="5" xfId="7" applyNumberFormat="1" applyFont="1" applyFill="1" applyBorder="1"/>
    <xf numFmtId="3" fontId="28" fillId="7" borderId="5" xfId="7" applyNumberFormat="1" applyFont="1" applyFill="1" applyBorder="1" applyAlignment="1">
      <alignment wrapText="1"/>
    </xf>
    <xf numFmtId="181" fontId="28" fillId="7" borderId="5" xfId="7" applyNumberFormat="1" applyFont="1" applyFill="1" applyBorder="1" applyAlignment="1">
      <alignment wrapText="1"/>
    </xf>
    <xf numFmtId="0" fontId="28" fillId="7" borderId="5" xfId="7" applyFont="1" applyFill="1" applyBorder="1" applyAlignment="1">
      <alignment horizontal="center"/>
    </xf>
    <xf numFmtId="183" fontId="28" fillId="7" borderId="5" xfId="7" applyNumberFormat="1" applyFont="1" applyFill="1" applyBorder="1"/>
    <xf numFmtId="178" fontId="28" fillId="7" borderId="5" xfId="7" applyNumberFormat="1" applyFont="1" applyFill="1" applyBorder="1"/>
    <xf numFmtId="178" fontId="28" fillId="7" borderId="5" xfId="11" applyNumberFormat="1" applyFont="1" applyFill="1" applyBorder="1"/>
    <xf numFmtId="181" fontId="28" fillId="7" borderId="5" xfId="1" applyNumberFormat="1" applyFont="1" applyFill="1" applyBorder="1" applyAlignment="1"/>
    <xf numFmtId="181" fontId="28" fillId="7" borderId="5" xfId="7" applyNumberFormat="1" applyFont="1" applyFill="1" applyBorder="1"/>
    <xf numFmtId="10" fontId="28" fillId="7" borderId="5" xfId="3" applyNumberFormat="1" applyFont="1" applyFill="1" applyBorder="1" applyAlignment="1"/>
    <xf numFmtId="184" fontId="27" fillId="7" borderId="5" xfId="21" applyNumberFormat="1" applyFont="1" applyFill="1" applyBorder="1" applyAlignment="1">
      <alignment horizontal="center" vertical="center"/>
    </xf>
    <xf numFmtId="0" fontId="17" fillId="0" borderId="5" xfId="0" applyFont="1" applyBorder="1" applyAlignment="1">
      <alignment horizontal="center"/>
    </xf>
    <xf numFmtId="186" fontId="18" fillId="0" borderId="0" xfId="12" applyNumberFormat="1" applyFont="1"/>
    <xf numFmtId="3" fontId="18" fillId="0" borderId="0" xfId="12" applyNumberFormat="1" applyFont="1"/>
    <xf numFmtId="181" fontId="18" fillId="0" borderId="0" xfId="12" applyNumberFormat="1" applyFont="1" applyAlignment="1">
      <alignment wrapText="1"/>
    </xf>
    <xf numFmtId="0" fontId="18" fillId="0" borderId="0" xfId="8" applyFont="1" applyAlignment="1">
      <alignment horizontal="right"/>
    </xf>
    <xf numFmtId="183" fontId="18" fillId="0" borderId="0" xfId="8" applyNumberFormat="1" applyFont="1"/>
    <xf numFmtId="178" fontId="18" fillId="0" borderId="0" xfId="7" applyNumberFormat="1" applyFont="1"/>
    <xf numFmtId="10" fontId="29" fillId="0" borderId="0" xfId="3" applyNumberFormat="1" applyFont="1" applyFill="1" applyBorder="1" applyAlignment="1"/>
    <xf numFmtId="180" fontId="25" fillId="7" borderId="1" xfId="21" applyNumberFormat="1" applyFont="1" applyFill="1" applyBorder="1" applyAlignment="1"/>
    <xf numFmtId="0" fontId="23" fillId="12" borderId="0" xfId="11" applyFont="1" applyFill="1"/>
    <xf numFmtId="26" fontId="18" fillId="0" borderId="0" xfId="11" applyNumberFormat="1" applyFont="1"/>
    <xf numFmtId="0" fontId="18" fillId="0" borderId="0" xfId="9" applyFont="1"/>
    <xf numFmtId="1" fontId="18" fillId="0" borderId="0" xfId="9" applyNumberFormat="1" applyFont="1"/>
    <xf numFmtId="182" fontId="18" fillId="0" borderId="0" xfId="9" applyNumberFormat="1" applyFont="1"/>
    <xf numFmtId="10" fontId="27" fillId="0" borderId="0" xfId="9" applyNumberFormat="1" applyFont="1"/>
    <xf numFmtId="0" fontId="3" fillId="0" borderId="0" xfId="17" applyAlignment="1" applyProtection="1">
      <alignment horizontal="left"/>
      <protection locked="0"/>
    </xf>
    <xf numFmtId="0" fontId="3" fillId="0" borderId="0" xfId="17" applyAlignment="1" applyProtection="1">
      <alignment horizontal="left" vertical="center"/>
      <protection locked="0"/>
    </xf>
    <xf numFmtId="0" fontId="32" fillId="0" borderId="0" xfId="22" applyFont="1" applyProtection="1">
      <protection locked="0"/>
    </xf>
    <xf numFmtId="0" fontId="33" fillId="0" borderId="0" xfId="22" applyFont="1" applyProtection="1">
      <protection locked="0"/>
    </xf>
    <xf numFmtId="0" fontId="34" fillId="0" borderId="0" xfId="17" applyFont="1" applyAlignment="1" applyProtection="1">
      <alignment horizontal="left"/>
      <protection locked="0"/>
    </xf>
    <xf numFmtId="0" fontId="35" fillId="0" borderId="0" xfId="17" applyFont="1" applyAlignment="1" applyProtection="1">
      <alignment horizontal="left"/>
      <protection locked="0"/>
    </xf>
    <xf numFmtId="0" fontId="36" fillId="0" borderId="0" xfId="17" applyFont="1" applyAlignment="1" applyProtection="1">
      <alignment horizontal="left"/>
      <protection locked="0"/>
    </xf>
    <xf numFmtId="181" fontId="3" fillId="0" borderId="0" xfId="17" applyNumberFormat="1" applyAlignment="1" applyProtection="1">
      <alignment horizontal="left"/>
      <protection locked="0"/>
    </xf>
    <xf numFmtId="0" fontId="37" fillId="0" borderId="1" xfId="22" applyFont="1" applyBorder="1" applyAlignment="1" applyProtection="1">
      <alignment horizontal="left" vertical="center"/>
      <protection locked="0"/>
    </xf>
    <xf numFmtId="0" fontId="38" fillId="0" borderId="1" xfId="22" applyFont="1" applyBorder="1" applyAlignment="1" applyProtection="1">
      <alignment horizontal="left" vertical="center"/>
      <protection locked="0"/>
    </xf>
    <xf numFmtId="0" fontId="37" fillId="13" borderId="1" xfId="22" applyFont="1" applyFill="1" applyBorder="1" applyAlignment="1" applyProtection="1">
      <alignment horizontal="left" vertical="center"/>
      <protection locked="0"/>
    </xf>
    <xf numFmtId="0" fontId="38" fillId="14" borderId="1" xfId="0" applyFont="1" applyFill="1" applyBorder="1" applyAlignment="1">
      <alignment vertical="center" wrapText="1"/>
    </xf>
    <xf numFmtId="0" fontId="37" fillId="0" borderId="1" xfId="22" applyFont="1" applyBorder="1" applyAlignment="1" applyProtection="1">
      <alignment vertical="center"/>
      <protection locked="0"/>
    </xf>
    <xf numFmtId="0" fontId="3" fillId="0" borderId="1" xfId="17" applyBorder="1" applyAlignment="1" applyProtection="1">
      <alignment horizontal="left" vertical="center"/>
      <protection locked="0"/>
    </xf>
    <xf numFmtId="0" fontId="34" fillId="0" borderId="0" xfId="17" applyFont="1" applyAlignment="1" applyProtection="1">
      <alignment horizontal="left" vertical="center"/>
      <protection locked="0"/>
    </xf>
    <xf numFmtId="0" fontId="3" fillId="0" borderId="0" xfId="17" applyAlignment="1" applyProtection="1">
      <alignment horizontal="center" vertical="center"/>
      <protection locked="0"/>
    </xf>
    <xf numFmtId="0" fontId="3" fillId="0" borderId="0" xfId="17" applyAlignment="1" applyProtection="1">
      <alignment horizontal="center" vertical="center" wrapText="1"/>
      <protection locked="0"/>
    </xf>
    <xf numFmtId="0" fontId="35" fillId="0" borderId="0" xfId="17" applyFont="1" applyAlignment="1" applyProtection="1">
      <alignment horizontal="left" vertical="center"/>
      <protection locked="0"/>
    </xf>
    <xf numFmtId="9" fontId="3" fillId="0" borderId="0" xfId="17" applyNumberFormat="1" applyAlignment="1" applyProtection="1">
      <alignment horizontal="center" vertical="center" wrapText="1"/>
      <protection locked="0"/>
    </xf>
    <xf numFmtId="0" fontId="36" fillId="0" borderId="0" xfId="17" applyFont="1" applyAlignment="1" applyProtection="1">
      <alignment horizontal="left" vertical="center"/>
      <protection locked="0"/>
    </xf>
    <xf numFmtId="181" fontId="3" fillId="0" borderId="0" xfId="17" applyNumberFormat="1" applyAlignment="1" applyProtection="1">
      <alignment horizontal="left" vertical="center"/>
      <protection locked="0"/>
    </xf>
    <xf numFmtId="0" fontId="39" fillId="0" borderId="0" xfId="17" applyFont="1" applyAlignment="1" applyProtection="1">
      <alignment horizontal="left" vertical="center"/>
      <protection locked="0"/>
    </xf>
    <xf numFmtId="0" fontId="40" fillId="0" borderId="1" xfId="22" applyFont="1" applyBorder="1" applyAlignment="1" applyProtection="1">
      <alignment horizontal="left" vertical="center"/>
      <protection locked="0"/>
    </xf>
    <xf numFmtId="0" fontId="37" fillId="12" borderId="1" xfId="22" applyFont="1" applyFill="1" applyBorder="1" applyAlignment="1" applyProtection="1">
      <alignment horizontal="left" vertical="center"/>
      <protection locked="0"/>
    </xf>
    <xf numFmtId="0" fontId="39" fillId="0" borderId="0" xfId="17" applyFont="1" applyAlignment="1">
      <alignment horizontal="left" vertical="center"/>
    </xf>
    <xf numFmtId="0" fontId="39" fillId="0" borderId="0" xfId="17" applyFont="1" applyAlignment="1">
      <alignment horizontal="left" vertical="center" wrapText="1"/>
    </xf>
    <xf numFmtId="0" fontId="40" fillId="12" borderId="1" xfId="22" applyFont="1" applyFill="1" applyBorder="1" applyAlignment="1" applyProtection="1">
      <alignment horizontal="left"/>
      <protection locked="0"/>
    </xf>
    <xf numFmtId="0" fontId="38" fillId="0" borderId="1" xfId="22" applyFont="1" applyBorder="1" applyAlignment="1" applyProtection="1">
      <alignment horizontal="left"/>
      <protection locked="0"/>
    </xf>
    <xf numFmtId="0" fontId="37" fillId="12" borderId="1" xfId="22" applyFont="1" applyFill="1" applyBorder="1" applyAlignment="1" applyProtection="1">
      <alignment horizontal="left"/>
      <protection locked="0"/>
    </xf>
    <xf numFmtId="0" fontId="37" fillId="0" borderId="1" xfId="22" applyFont="1" applyBorder="1" applyProtection="1">
      <protection locked="0"/>
    </xf>
    <xf numFmtId="0" fontId="3" fillId="0" borderId="1" xfId="17" applyBorder="1" applyAlignment="1" applyProtection="1">
      <alignment horizontal="left"/>
      <protection locked="0"/>
    </xf>
    <xf numFmtId="0" fontId="3" fillId="0" borderId="0" xfId="17" applyAlignment="1" applyProtection="1">
      <alignment horizontal="center"/>
      <protection locked="0"/>
    </xf>
    <xf numFmtId="9" fontId="3" fillId="0" borderId="0" xfId="17" applyNumberFormat="1" applyAlignment="1" applyProtection="1">
      <alignment horizontal="center" wrapText="1"/>
      <protection locked="0"/>
    </xf>
    <xf numFmtId="0" fontId="39" fillId="0" borderId="0" xfId="17" applyFont="1" applyAlignment="1">
      <alignment horizontal="left"/>
    </xf>
    <xf numFmtId="0" fontId="39" fillId="0" borderId="0" xfId="17" applyFont="1" applyAlignment="1">
      <alignment horizontal="left" wrapText="1"/>
    </xf>
    <xf numFmtId="0" fontId="39" fillId="0" borderId="0" xfId="17" applyFont="1" applyAlignment="1" applyProtection="1">
      <alignment horizontal="left"/>
      <protection locked="0"/>
    </xf>
    <xf numFmtId="0" fontId="3" fillId="0" borderId="4" xfId="17" applyBorder="1" applyAlignment="1" applyProtection="1">
      <alignment horizontal="left"/>
      <protection locked="0"/>
    </xf>
    <xf numFmtId="9" fontId="3" fillId="0" borderId="0" xfId="17" applyNumberFormat="1" applyAlignment="1" applyProtection="1">
      <alignment horizontal="center"/>
      <protection locked="0"/>
    </xf>
    <xf numFmtId="9" fontId="35" fillId="0" borderId="0" xfId="17" applyNumberFormat="1" applyFont="1" applyAlignment="1" applyProtection="1">
      <alignment horizontal="center" wrapText="1"/>
      <protection locked="0"/>
    </xf>
    <xf numFmtId="9" fontId="36" fillId="0" borderId="0" xfId="17" applyNumberFormat="1" applyFont="1" applyAlignment="1">
      <alignment horizontal="center" wrapText="1"/>
    </xf>
    <xf numFmtId="0" fontId="3" fillId="0" borderId="0" xfId="17" applyAlignment="1">
      <alignment horizontal="left"/>
    </xf>
    <xf numFmtId="0" fontId="3" fillId="0" borderId="0" xfId="17" applyAlignment="1">
      <alignment horizontal="left" wrapText="1"/>
    </xf>
    <xf numFmtId="181" fontId="3" fillId="0" borderId="0" xfId="17" applyNumberFormat="1" applyAlignment="1">
      <alignment horizontal="left"/>
    </xf>
    <xf numFmtId="0" fontId="39" fillId="0" borderId="0" xfId="17" applyFont="1"/>
    <xf numFmtId="14" fontId="39" fillId="0" borderId="0" xfId="17" applyNumberFormat="1" applyFont="1"/>
    <xf numFmtId="0" fontId="39" fillId="0" borderId="0" xfId="17" applyFont="1" applyAlignment="1">
      <alignment wrapText="1"/>
    </xf>
    <xf numFmtId="181" fontId="39" fillId="0" borderId="0" xfId="17" applyNumberFormat="1" applyFont="1" applyAlignment="1">
      <alignment horizontal="left"/>
    </xf>
    <xf numFmtId="0" fontId="37" fillId="0" borderId="1" xfId="22" applyFont="1" applyBorder="1" applyAlignment="1" applyProtection="1">
      <alignment horizontal="left"/>
      <protection locked="0"/>
    </xf>
    <xf numFmtId="0" fontId="41" fillId="12" borderId="1" xfId="17" applyFont="1" applyFill="1" applyBorder="1" applyAlignment="1" applyProtection="1">
      <alignment horizontal="left"/>
      <protection locked="0"/>
    </xf>
    <xf numFmtId="0" fontId="37" fillId="0" borderId="3" xfId="22" applyFont="1" applyBorder="1" applyProtection="1">
      <protection locked="0"/>
    </xf>
    <xf numFmtId="0" fontId="37" fillId="0" borderId="2" xfId="22" applyFont="1" applyBorder="1" applyProtection="1">
      <protection locked="0"/>
    </xf>
    <xf numFmtId="0" fontId="3" fillId="0" borderId="0" xfId="17"/>
    <xf numFmtId="14" fontId="3" fillId="0" borderId="0" xfId="17" applyNumberFormat="1"/>
    <xf numFmtId="0" fontId="3" fillId="0" borderId="0" xfId="17" applyAlignment="1">
      <alignment wrapText="1"/>
    </xf>
    <xf numFmtId="0" fontId="39" fillId="0" borderId="0" xfId="17" applyFont="1" applyAlignment="1">
      <alignment horizontal="right" wrapText="1"/>
    </xf>
    <xf numFmtId="0" fontId="37" fillId="0" borderId="28" xfId="22" applyFont="1" applyBorder="1" applyAlignment="1" applyProtection="1">
      <alignment horizontal="left"/>
      <protection locked="0"/>
    </xf>
    <xf numFmtId="0" fontId="38" fillId="0" borderId="5" xfId="22" applyFont="1" applyBorder="1" applyAlignment="1" applyProtection="1">
      <alignment horizontal="left"/>
      <protection locked="0"/>
    </xf>
    <xf numFmtId="181" fontId="42" fillId="0" borderId="1" xfId="5" applyNumberFormat="1" applyFont="1" applyBorder="1" applyAlignment="1">
      <alignment wrapText="1"/>
    </xf>
    <xf numFmtId="181" fontId="38" fillId="15" borderId="1" xfId="22" applyNumberFormat="1" applyFont="1" applyFill="1" applyBorder="1" applyAlignment="1" applyProtection="1">
      <alignment horizontal="left"/>
      <protection locked="0"/>
    </xf>
    <xf numFmtId="0" fontId="37" fillId="0" borderId="2" xfId="22" applyFont="1" applyBorder="1" applyAlignment="1" applyProtection="1">
      <alignment horizontal="left"/>
      <protection locked="0"/>
    </xf>
    <xf numFmtId="0" fontId="0" fillId="0" borderId="1" xfId="0" applyBorder="1"/>
    <xf numFmtId="0" fontId="38" fillId="0" borderId="6" xfId="22" applyFont="1" applyBorder="1" applyAlignment="1" applyProtection="1">
      <alignment horizontal="left"/>
      <protection locked="0"/>
    </xf>
    <xf numFmtId="187" fontId="38" fillId="0" borderId="1" xfId="22" applyNumberFormat="1" applyFont="1" applyBorder="1" applyAlignment="1" applyProtection="1">
      <alignment horizontal="left"/>
      <protection locked="0"/>
    </xf>
    <xf numFmtId="0" fontId="37" fillId="0" borderId="0" xfId="22" applyFont="1" applyAlignment="1" applyProtection="1">
      <alignment horizontal="left"/>
      <protection locked="0"/>
    </xf>
    <xf numFmtId="10" fontId="43" fillId="0" borderId="0" xfId="22" applyNumberFormat="1" applyFont="1" applyAlignment="1" applyProtection="1">
      <alignment horizontal="left"/>
      <protection locked="0"/>
    </xf>
    <xf numFmtId="0" fontId="38" fillId="0" borderId="0" xfId="22" applyFont="1" applyAlignment="1" applyProtection="1">
      <alignment horizontal="left"/>
      <protection locked="0"/>
    </xf>
    <xf numFmtId="14" fontId="17" fillId="0" borderId="0" xfId="7" applyNumberFormat="1" applyFont="1" applyAlignment="1">
      <alignment wrapText="1"/>
    </xf>
    <xf numFmtId="14" fontId="17" fillId="0" borderId="0" xfId="12" applyNumberFormat="1" applyFont="1" applyAlignment="1">
      <alignment wrapText="1"/>
    </xf>
    <xf numFmtId="0" fontId="17" fillId="10" borderId="17" xfId="7" applyFont="1" applyFill="1" applyBorder="1" applyAlignment="1">
      <alignment wrapText="1"/>
    </xf>
    <xf numFmtId="0" fontId="17" fillId="0" borderId="17" xfId="0" applyFont="1" applyBorder="1" applyAlignment="1">
      <alignment horizontal="center"/>
    </xf>
    <xf numFmtId="0" fontId="17" fillId="0" borderId="17" xfId="0" applyFont="1" applyBorder="1"/>
    <xf numFmtId="0" fontId="17" fillId="0" borderId="17" xfId="0" applyFont="1" applyBorder="1" applyAlignment="1">
      <alignment wrapText="1"/>
    </xf>
    <xf numFmtId="181" fontId="18" fillId="0" borderId="17" xfId="1" applyNumberFormat="1" applyFont="1" applyFill="1" applyBorder="1" applyAlignment="1">
      <alignment horizontal="center" wrapText="1"/>
    </xf>
    <xf numFmtId="186" fontId="18" fillId="10" borderId="17" xfId="12" applyNumberFormat="1" applyFont="1" applyFill="1" applyBorder="1"/>
    <xf numFmtId="3" fontId="18" fillId="10" borderId="17" xfId="12" applyNumberFormat="1" applyFont="1" applyFill="1" applyBorder="1"/>
    <xf numFmtId="181" fontId="17" fillId="0" borderId="17" xfId="1" applyNumberFormat="1" applyFont="1" applyFill="1" applyBorder="1" applyAlignment="1">
      <alignment wrapText="1"/>
    </xf>
    <xf numFmtId="181" fontId="18" fillId="10" borderId="17" xfId="12" applyNumberFormat="1" applyFont="1" applyFill="1" applyBorder="1" applyAlignment="1">
      <alignment wrapText="1"/>
    </xf>
    <xf numFmtId="0" fontId="18" fillId="10" borderId="17" xfId="8" applyFont="1" applyFill="1" applyBorder="1" applyAlignment="1">
      <alignment horizontal="right"/>
    </xf>
    <xf numFmtId="183" fontId="18" fillId="10" borderId="17" xfId="8" applyNumberFormat="1" applyFont="1" applyFill="1" applyBorder="1"/>
    <xf numFmtId="178" fontId="18" fillId="10" borderId="17" xfId="7" applyNumberFormat="1" applyFont="1" applyFill="1" applyBorder="1"/>
    <xf numFmtId="178" fontId="17" fillId="0" borderId="17" xfId="11" applyNumberFormat="1" applyFont="1" applyBorder="1"/>
    <xf numFmtId="178" fontId="18" fillId="0" borderId="17" xfId="12" applyNumberFormat="1" applyFont="1" applyBorder="1"/>
    <xf numFmtId="178" fontId="18" fillId="0" borderId="17" xfId="10" applyNumberFormat="1" applyFont="1" applyBorder="1"/>
    <xf numFmtId="181" fontId="18" fillId="0" borderId="17" xfId="1" applyNumberFormat="1" applyFont="1" applyFill="1" applyBorder="1" applyAlignment="1"/>
    <xf numFmtId="181" fontId="18" fillId="0" borderId="17" xfId="7" applyNumberFormat="1" applyFont="1" applyBorder="1"/>
    <xf numFmtId="10" fontId="29" fillId="10" borderId="17" xfId="3" applyNumberFormat="1" applyFont="1" applyFill="1" applyBorder="1" applyAlignment="1"/>
    <xf numFmtId="184" fontId="25" fillId="11" borderId="17" xfId="21" applyNumberFormat="1" applyFont="1" applyFill="1" applyBorder="1" applyAlignment="1"/>
    <xf numFmtId="0" fontId="28" fillId="7" borderId="1" xfId="0" applyFont="1" applyFill="1" applyBorder="1" applyAlignment="1">
      <alignment horizontal="center"/>
    </xf>
    <xf numFmtId="0" fontId="3" fillId="16" borderId="1" xfId="0" applyFont="1" applyFill="1" applyBorder="1"/>
    <xf numFmtId="0" fontId="0" fillId="16" borderId="1" xfId="0" applyFill="1" applyBorder="1" applyAlignment="1">
      <alignment wrapText="1"/>
    </xf>
    <xf numFmtId="0" fontId="35" fillId="16" borderId="1" xfId="0" applyFont="1" applyFill="1" applyBorder="1"/>
    <xf numFmtId="0" fontId="53" fillId="16" borderId="1" xfId="0" applyFont="1" applyFill="1" applyBorder="1" applyAlignment="1">
      <alignment wrapText="1"/>
    </xf>
    <xf numFmtId="0" fontId="3" fillId="17" borderId="1" xfId="0" applyFont="1" applyFill="1" applyBorder="1"/>
    <xf numFmtId="0" fontId="0" fillId="17" borderId="1" xfId="0" applyFill="1" applyBorder="1" applyAlignment="1">
      <alignment wrapText="1"/>
    </xf>
    <xf numFmtId="0" fontId="35" fillId="17" borderId="1" xfId="0" applyFont="1" applyFill="1" applyBorder="1"/>
    <xf numFmtId="0" fontId="53" fillId="17" borderId="1" xfId="0" applyFont="1" applyFill="1" applyBorder="1" applyAlignment="1">
      <alignment wrapText="1"/>
    </xf>
    <xf numFmtId="0" fontId="35" fillId="18" borderId="1" xfId="0" applyFont="1" applyFill="1" applyBorder="1"/>
    <xf numFmtId="0" fontId="53" fillId="18" borderId="1" xfId="0" applyFont="1" applyFill="1" applyBorder="1" applyAlignment="1">
      <alignment wrapText="1"/>
    </xf>
    <xf numFmtId="0" fontId="3" fillId="19" borderId="1" xfId="0" applyFont="1" applyFill="1" applyBorder="1"/>
    <xf numFmtId="0" fontId="0" fillId="19" borderId="1" xfId="0" applyFill="1" applyBorder="1" applyAlignment="1">
      <alignment wrapText="1"/>
    </xf>
    <xf numFmtId="0" fontId="35" fillId="19" borderId="1" xfId="0" applyFont="1" applyFill="1" applyBorder="1"/>
    <xf numFmtId="0" fontId="53" fillId="19" borderId="1" xfId="0" applyFont="1" applyFill="1" applyBorder="1" applyAlignment="1">
      <alignment wrapText="1"/>
    </xf>
    <xf numFmtId="0" fontId="35" fillId="20" borderId="1" xfId="0" applyFont="1" applyFill="1" applyBorder="1"/>
    <xf numFmtId="0" fontId="53" fillId="20" borderId="1" xfId="0" applyFont="1" applyFill="1" applyBorder="1" applyAlignment="1">
      <alignment wrapText="1"/>
    </xf>
    <xf numFmtId="0" fontId="3" fillId="20" borderId="1" xfId="0" applyFont="1" applyFill="1" applyBorder="1"/>
    <xf numFmtId="0" fontId="0" fillId="20" borderId="1" xfId="0" applyFill="1" applyBorder="1" applyAlignment="1">
      <alignment wrapText="1"/>
    </xf>
    <xf numFmtId="0" fontId="3" fillId="18" borderId="1" xfId="0" applyFont="1" applyFill="1" applyBorder="1"/>
    <xf numFmtId="0" fontId="0" fillId="18" borderId="1" xfId="0" applyFill="1" applyBorder="1" applyAlignment="1">
      <alignment wrapText="1"/>
    </xf>
    <xf numFmtId="0" fontId="3" fillId="21" borderId="1" xfId="0" applyFont="1" applyFill="1" applyBorder="1"/>
    <xf numFmtId="0" fontId="0" fillId="21" borderId="1" xfId="0" applyFill="1" applyBorder="1" applyAlignment="1">
      <alignment wrapText="1"/>
    </xf>
    <xf numFmtId="0" fontId="51" fillId="0" borderId="0" xfId="4" applyAlignment="1">
      <alignment horizontal="center" wrapText="1"/>
    </xf>
    <xf numFmtId="0" fontId="51" fillId="0" borderId="0" xfId="4" applyAlignment="1">
      <alignment wrapText="1"/>
    </xf>
    <xf numFmtId="0" fontId="55" fillId="0" borderId="0" xfId="4" applyFont="1"/>
    <xf numFmtId="0" fontId="55" fillId="0" borderId="0" xfId="4" applyFont="1" applyAlignment="1">
      <alignment wrapText="1"/>
    </xf>
    <xf numFmtId="181" fontId="51" fillId="0" borderId="0" xfId="4" applyNumberFormat="1" applyAlignment="1">
      <alignment wrapText="1"/>
    </xf>
    <xf numFmtId="181" fontId="51" fillId="0" borderId="0" xfId="4" applyNumberFormat="1"/>
    <xf numFmtId="0" fontId="1" fillId="0" borderId="26" xfId="4" applyFont="1" applyBorder="1" applyAlignment="1">
      <alignment wrapText="1"/>
    </xf>
    <xf numFmtId="188" fontId="1" fillId="0" borderId="26" xfId="4" applyNumberFormat="1" applyFont="1" applyBorder="1" applyAlignment="1">
      <alignment wrapText="1"/>
    </xf>
    <xf numFmtId="2" fontId="1" fillId="0" borderId="26" xfId="4" applyNumberFormat="1" applyFont="1" applyBorder="1" applyAlignment="1">
      <alignment wrapText="1"/>
    </xf>
    <xf numFmtId="189" fontId="1" fillId="0" borderId="26" xfId="4" applyNumberFormat="1" applyFont="1" applyBorder="1" applyAlignment="1">
      <alignment wrapText="1"/>
    </xf>
    <xf numFmtId="10" fontId="51" fillId="0" borderId="0" xfId="4" applyNumberFormat="1" applyAlignment="1">
      <alignment wrapText="1"/>
    </xf>
    <xf numFmtId="1" fontId="51" fillId="0" borderId="1" xfId="4" applyNumberFormat="1" applyBorder="1" applyAlignment="1">
      <alignment wrapText="1"/>
    </xf>
    <xf numFmtId="181" fontId="51" fillId="0" borderId="1" xfId="4" applyNumberFormat="1" applyBorder="1" applyAlignment="1">
      <alignment wrapText="1"/>
    </xf>
    <xf numFmtId="0" fontId="1" fillId="0" borderId="1" xfId="4" applyFont="1" applyBorder="1" applyAlignment="1">
      <alignment horizontal="center" wrapText="1"/>
    </xf>
    <xf numFmtId="0" fontId="1" fillId="23" borderId="1" xfId="4" applyFont="1" applyFill="1" applyBorder="1" applyAlignment="1">
      <alignment horizontal="center" wrapText="1"/>
    </xf>
    <xf numFmtId="0" fontId="5" fillId="23" borderId="1" xfId="4" applyFont="1" applyFill="1" applyBorder="1" applyAlignment="1">
      <alignment horizontal="center" wrapText="1"/>
    </xf>
    <xf numFmtId="0" fontId="5" fillId="7" borderId="1" xfId="4" applyFont="1" applyFill="1" applyBorder="1" applyAlignment="1">
      <alignment horizontal="center" wrapText="1"/>
    </xf>
    <xf numFmtId="0" fontId="1" fillId="7" borderId="1" xfId="4" applyFont="1" applyFill="1" applyBorder="1" applyAlignment="1">
      <alignment horizontal="center" wrapText="1"/>
    </xf>
    <xf numFmtId="181" fontId="1" fillId="20" borderId="0" xfId="4" applyNumberFormat="1" applyFont="1" applyFill="1" applyAlignment="1">
      <alignment wrapText="1"/>
    </xf>
    <xf numFmtId="181" fontId="1" fillId="24" borderId="3" xfId="4" applyNumberFormat="1" applyFont="1" applyFill="1" applyBorder="1" applyAlignment="1">
      <alignment horizontal="center" wrapText="1"/>
    </xf>
    <xf numFmtId="0" fontId="5" fillId="0" borderId="1" xfId="4" applyFont="1" applyBorder="1" applyAlignment="1">
      <alignment horizontal="center" wrapText="1"/>
    </xf>
    <xf numFmtId="188" fontId="1" fillId="0" borderId="1" xfId="4" applyNumberFormat="1" applyFont="1" applyBorder="1" applyAlignment="1">
      <alignment horizontal="center" wrapText="1"/>
    </xf>
    <xf numFmtId="2" fontId="1" fillId="0" borderId="1" xfId="4" applyNumberFormat="1" applyFont="1" applyBorder="1" applyAlignment="1">
      <alignment horizontal="center" wrapText="1"/>
    </xf>
    <xf numFmtId="1" fontId="1" fillId="0" borderId="1" xfId="4" applyNumberFormat="1" applyFont="1" applyBorder="1" applyAlignment="1">
      <alignment horizontal="center" wrapText="1"/>
    </xf>
    <xf numFmtId="189" fontId="42" fillId="0" borderId="1" xfId="5" applyNumberFormat="1" applyFont="1" applyBorder="1" applyAlignment="1">
      <alignment wrapText="1"/>
    </xf>
    <xf numFmtId="2" fontId="41" fillId="0" borderId="1" xfId="5" applyNumberFormat="1" applyFont="1" applyBorder="1" applyAlignment="1">
      <alignment wrapText="1"/>
    </xf>
    <xf numFmtId="1" fontId="42" fillId="0" borderId="1" xfId="5" applyNumberFormat="1" applyFont="1" applyBorder="1" applyAlignment="1">
      <alignment wrapText="1"/>
    </xf>
    <xf numFmtId="10" fontId="1" fillId="0" borderId="1" xfId="4" applyNumberFormat="1" applyFont="1" applyBorder="1" applyAlignment="1">
      <alignment horizontal="center" wrapText="1"/>
    </xf>
    <xf numFmtId="181" fontId="42" fillId="7" borderId="1" xfId="5" applyNumberFormat="1" applyFont="1" applyFill="1" applyBorder="1" applyAlignment="1">
      <alignment wrapText="1"/>
    </xf>
    <xf numFmtId="181" fontId="41" fillId="0" borderId="1" xfId="5" applyNumberFormat="1" applyFont="1" applyBorder="1" applyAlignment="1">
      <alignment wrapText="1"/>
    </xf>
    <xf numFmtId="181" fontId="42" fillId="2" borderId="1" xfId="5" applyNumberFormat="1" applyFont="1" applyFill="1" applyBorder="1" applyAlignment="1">
      <alignment wrapText="1"/>
    </xf>
    <xf numFmtId="10" fontId="42" fillId="2" borderId="1" xfId="5" applyNumberFormat="1" applyFont="1" applyFill="1" applyBorder="1" applyAlignment="1">
      <alignment wrapText="1"/>
    </xf>
    <xf numFmtId="181" fontId="41" fillId="25" borderId="1" xfId="5" applyNumberFormat="1" applyFont="1" applyFill="1" applyBorder="1" applyAlignment="1">
      <alignment wrapText="1"/>
    </xf>
    <xf numFmtId="0" fontId="51" fillId="0" borderId="1" xfId="4" applyBorder="1" applyAlignment="1">
      <alignment horizontal="center"/>
    </xf>
    <xf numFmtId="0" fontId="51" fillId="0" borderId="1" xfId="4" applyBorder="1"/>
    <xf numFmtId="180" fontId="51" fillId="0" borderId="1" xfId="4" applyNumberFormat="1" applyBorder="1"/>
    <xf numFmtId="0" fontId="51" fillId="0" borderId="1" xfId="4" applyBorder="1" applyAlignment="1">
      <alignment horizontal="center" wrapText="1"/>
    </xf>
    <xf numFmtId="0" fontId="51" fillId="0" borderId="1" xfId="4" applyBorder="1" applyAlignment="1">
      <alignment wrapText="1"/>
    </xf>
    <xf numFmtId="0" fontId="3" fillId="10" borderId="1" xfId="7" applyFill="1" applyBorder="1" applyAlignment="1">
      <alignment wrapText="1"/>
    </xf>
    <xf numFmtId="0" fontId="3" fillId="10" borderId="1" xfId="7" applyFill="1" applyBorder="1" applyAlignment="1">
      <alignment horizontal="center" vertical="center" wrapText="1"/>
    </xf>
    <xf numFmtId="181" fontId="51" fillId="0" borderId="3" xfId="4" applyNumberFormat="1" applyBorder="1" applyAlignment="1">
      <alignment horizontal="center" wrapText="1"/>
    </xf>
    <xf numFmtId="181" fontId="51" fillId="0" borderId="3" xfId="4" applyNumberFormat="1" applyBorder="1"/>
    <xf numFmtId="188" fontId="51" fillId="0" borderId="1" xfId="4" applyNumberFormat="1" applyBorder="1"/>
    <xf numFmtId="1" fontId="51" fillId="0" borderId="1" xfId="4" applyNumberFormat="1" applyBorder="1"/>
    <xf numFmtId="186" fontId="51" fillId="14" borderId="1" xfId="4" applyNumberFormat="1" applyFill="1" applyBorder="1"/>
    <xf numFmtId="2" fontId="51" fillId="0" borderId="1" xfId="4" applyNumberFormat="1" applyBorder="1"/>
    <xf numFmtId="1" fontId="51" fillId="14" borderId="1" xfId="4" applyNumberFormat="1" applyFill="1" applyBorder="1"/>
    <xf numFmtId="3" fontId="51" fillId="0" borderId="1" xfId="4" applyNumberFormat="1" applyBorder="1"/>
    <xf numFmtId="181" fontId="51" fillId="14" borderId="1" xfId="4" applyNumberFormat="1" applyFill="1" applyBorder="1"/>
    <xf numFmtId="183" fontId="51" fillId="0" borderId="1" xfId="4" applyNumberFormat="1" applyBorder="1"/>
    <xf numFmtId="10" fontId="51" fillId="0" borderId="1" xfId="4" applyNumberFormat="1" applyBorder="1"/>
    <xf numFmtId="181" fontId="51" fillId="0" borderId="1" xfId="4" applyNumberFormat="1" applyBorder="1"/>
    <xf numFmtId="181" fontId="51" fillId="14" borderId="1" xfId="4" applyNumberFormat="1" applyFill="1" applyBorder="1" applyAlignment="1">
      <alignment wrapText="1"/>
    </xf>
    <xf numFmtId="10" fontId="0" fillId="14" borderId="1" xfId="15" applyNumberFormat="1" applyFont="1" applyFill="1" applyBorder="1" applyAlignment="1"/>
    <xf numFmtId="0" fontId="51" fillId="0" borderId="0" xfId="4"/>
    <xf numFmtId="188" fontId="51" fillId="0" borderId="0" xfId="4" applyNumberFormat="1" applyAlignment="1">
      <alignment wrapText="1"/>
    </xf>
    <xf numFmtId="2" fontId="51" fillId="0" borderId="0" xfId="4" applyNumberFormat="1" applyAlignment="1">
      <alignment wrapText="1"/>
    </xf>
    <xf numFmtId="1" fontId="51" fillId="0" borderId="0" xfId="4" applyNumberFormat="1" applyAlignment="1">
      <alignment wrapText="1"/>
    </xf>
    <xf numFmtId="189" fontId="51" fillId="0" borderId="0" xfId="4" applyNumberFormat="1" applyAlignment="1">
      <alignment wrapText="1"/>
    </xf>
    <xf numFmtId="0" fontId="51" fillId="7" borderId="1" xfId="0" applyFont="1" applyFill="1" applyBorder="1" applyAlignment="1">
      <alignment wrapText="1"/>
    </xf>
    <xf numFmtId="0" fontId="51" fillId="0" borderId="1" xfId="25" quotePrefix="1" applyFont="1" applyBorder="1" applyAlignment="1">
      <alignment wrapText="1"/>
    </xf>
    <xf numFmtId="0" fontId="58" fillId="0" borderId="0" xfId="26"/>
    <xf numFmtId="0" fontId="59" fillId="0" borderId="0" xfId="26" applyFont="1"/>
    <xf numFmtId="10" fontId="13" fillId="26" borderId="1" xfId="26" applyNumberFormat="1" applyFont="1" applyFill="1" applyBorder="1" applyAlignment="1">
      <alignment horizontal="center" vertical="center"/>
    </xf>
    <xf numFmtId="182" fontId="13" fillId="26" borderId="1" xfId="26" applyNumberFormat="1" applyFont="1" applyFill="1" applyBorder="1" applyAlignment="1">
      <alignment horizontal="center" vertical="center"/>
    </xf>
    <xf numFmtId="182" fontId="13" fillId="4" borderId="1" xfId="26" applyNumberFormat="1" applyFont="1" applyFill="1" applyBorder="1" applyAlignment="1">
      <alignment horizontal="center" vertical="center"/>
    </xf>
    <xf numFmtId="0" fontId="13" fillId="0" borderId="1" xfId="26" applyFont="1" applyBorder="1" applyAlignment="1">
      <alignment horizontal="left" vertical="center" wrapText="1"/>
    </xf>
    <xf numFmtId="182" fontId="10" fillId="4" borderId="1" xfId="26" applyNumberFormat="1" applyFont="1" applyFill="1" applyBorder="1" applyAlignment="1">
      <alignment vertical="center" wrapText="1"/>
    </xf>
    <xf numFmtId="182" fontId="11" fillId="4" borderId="1" xfId="26" applyNumberFormat="1" applyFont="1" applyFill="1" applyBorder="1" applyAlignment="1">
      <alignment vertical="center" wrapText="1"/>
    </xf>
    <xf numFmtId="0" fontId="9" fillId="0" borderId="1" xfId="26" applyFont="1" applyBorder="1" applyAlignment="1">
      <alignment horizontal="center" vertical="center"/>
    </xf>
    <xf numFmtId="0" fontId="9" fillId="0" borderId="1" xfId="26" applyFont="1" applyBorder="1" applyAlignment="1">
      <alignment horizontal="center" vertical="center" wrapText="1"/>
    </xf>
    <xf numFmtId="0" fontId="2" fillId="0" borderId="1" xfId="26" applyFont="1" applyBorder="1" applyAlignment="1">
      <alignment horizontal="center" vertical="top"/>
    </xf>
    <xf numFmtId="182" fontId="59" fillId="0" borderId="0" xfId="26" applyNumberFormat="1" applyFont="1"/>
    <xf numFmtId="0" fontId="19" fillId="0" borderId="12" xfId="22" applyFont="1" applyBorder="1" applyAlignment="1" applyProtection="1">
      <alignment horizontal="left"/>
      <protection locked="0"/>
    </xf>
    <xf numFmtId="0" fontId="19" fillId="0" borderId="13" xfId="22" applyFont="1" applyBorder="1" applyAlignment="1" applyProtection="1">
      <alignment horizontal="left"/>
      <protection locked="0"/>
    </xf>
    <xf numFmtId="0" fontId="19" fillId="0" borderId="14" xfId="22" applyFont="1" applyBorder="1" applyAlignment="1" applyProtection="1">
      <alignment horizontal="left"/>
      <protection locked="0"/>
    </xf>
    <xf numFmtId="0" fontId="20" fillId="0" borderId="11" xfId="22" applyFont="1" applyBorder="1" applyAlignment="1" applyProtection="1">
      <alignment horizontal="left"/>
      <protection locked="0"/>
    </xf>
    <xf numFmtId="0" fontId="19" fillId="0" borderId="11" xfId="22" applyFont="1" applyBorder="1" applyAlignment="1" applyProtection="1">
      <alignment horizontal="left"/>
      <protection locked="0"/>
    </xf>
    <xf numFmtId="181" fontId="20" fillId="0" borderId="11" xfId="22" applyNumberFormat="1" applyFont="1" applyBorder="1" applyAlignment="1" applyProtection="1">
      <alignment horizontal="left"/>
      <protection locked="0"/>
    </xf>
    <xf numFmtId="181" fontId="20" fillId="0" borderId="15" xfId="22" applyNumberFormat="1" applyFont="1" applyBorder="1" applyAlignment="1" applyProtection="1">
      <alignment horizontal="left"/>
      <protection locked="0"/>
    </xf>
    <xf numFmtId="0" fontId="19" fillId="0" borderId="3" xfId="22" applyFont="1" applyBorder="1" applyAlignment="1" applyProtection="1">
      <alignment horizontal="left"/>
      <protection locked="0"/>
    </xf>
    <xf numFmtId="0" fontId="19" fillId="0" borderId="17" xfId="22" applyFont="1" applyBorder="1" applyAlignment="1" applyProtection="1">
      <alignment horizontal="left"/>
      <protection locked="0"/>
    </xf>
    <xf numFmtId="0" fontId="19" fillId="0" borderId="2" xfId="22" applyFont="1" applyBorder="1" applyAlignment="1" applyProtection="1">
      <alignment horizontal="left"/>
      <protection locked="0"/>
    </xf>
    <xf numFmtId="180" fontId="20" fillId="7" borderId="1" xfId="23" applyFont="1" applyFill="1" applyBorder="1" applyAlignment="1" applyProtection="1">
      <alignment horizontal="left"/>
      <protection locked="0"/>
    </xf>
    <xf numFmtId="0" fontId="19" fillId="0" borderId="1" xfId="22" applyFont="1" applyBorder="1" applyAlignment="1" applyProtection="1">
      <alignment horizontal="left"/>
      <protection locked="0"/>
    </xf>
    <xf numFmtId="181" fontId="20" fillId="0" borderId="1" xfId="22" applyNumberFormat="1" applyFont="1" applyBorder="1" applyAlignment="1" applyProtection="1">
      <alignment horizontal="left"/>
      <protection locked="0"/>
    </xf>
    <xf numFmtId="181" fontId="20" fillId="0" borderId="18" xfId="22" applyNumberFormat="1" applyFont="1" applyBorder="1" applyAlignment="1" applyProtection="1">
      <alignment horizontal="left"/>
      <protection locked="0"/>
    </xf>
    <xf numFmtId="0" fontId="19" fillId="0" borderId="21" xfId="22" applyFont="1" applyBorder="1" applyAlignment="1" applyProtection="1">
      <alignment horizontal="left"/>
      <protection locked="0"/>
    </xf>
    <xf numFmtId="0" fontId="19" fillId="0" borderId="22" xfId="22" applyFont="1" applyBorder="1" applyAlignment="1" applyProtection="1">
      <alignment horizontal="left"/>
      <protection locked="0"/>
    </xf>
    <xf numFmtId="0" fontId="19" fillId="0" borderId="23" xfId="22" applyFont="1" applyBorder="1" applyAlignment="1" applyProtection="1">
      <alignment horizontal="left"/>
      <protection locked="0"/>
    </xf>
    <xf numFmtId="0" fontId="20" fillId="0" borderId="20" xfId="22" applyFont="1" applyBorder="1" applyAlignment="1" applyProtection="1">
      <alignment horizontal="left"/>
      <protection locked="0"/>
    </xf>
    <xf numFmtId="0" fontId="19" fillId="0" borderId="20" xfId="22" applyFont="1" applyBorder="1" applyAlignment="1" applyProtection="1">
      <alignment horizontal="left"/>
      <protection locked="0"/>
    </xf>
    <xf numFmtId="181" fontId="57" fillId="0" borderId="20" xfId="22" applyNumberFormat="1" applyFont="1" applyBorder="1" applyAlignment="1" applyProtection="1">
      <alignment horizontal="left"/>
      <protection locked="0"/>
    </xf>
    <xf numFmtId="181" fontId="20" fillId="0" borderId="24" xfId="22" applyNumberFormat="1" applyFont="1" applyBorder="1" applyAlignment="1" applyProtection="1">
      <alignment horizontal="left"/>
      <protection locked="0"/>
    </xf>
    <xf numFmtId="0" fontId="20" fillId="0" borderId="1" xfId="22" applyFont="1" applyBorder="1" applyAlignment="1" applyProtection="1">
      <alignment horizontal="left"/>
      <protection locked="0"/>
    </xf>
    <xf numFmtId="0" fontId="20" fillId="0" borderId="18" xfId="22" applyFont="1" applyBorder="1" applyAlignment="1" applyProtection="1">
      <alignment horizontal="left"/>
      <protection locked="0"/>
    </xf>
    <xf numFmtId="0" fontId="23" fillId="0" borderId="25" xfId="11" applyFont="1" applyBorder="1" applyAlignment="1">
      <alignment horizontal="center" vertical="center" wrapText="1"/>
    </xf>
    <xf numFmtId="0" fontId="23" fillId="0" borderId="6" xfId="11" applyFont="1" applyBorder="1" applyAlignment="1">
      <alignment horizontal="center" vertical="center" wrapText="1"/>
    </xf>
    <xf numFmtId="0" fontId="23" fillId="0" borderId="5" xfId="11" applyFont="1" applyBorder="1" applyAlignment="1">
      <alignment horizontal="center" vertical="center" wrapText="1"/>
    </xf>
    <xf numFmtId="0" fontId="24" fillId="0" borderId="1" xfId="11" applyFont="1" applyBorder="1" applyAlignment="1">
      <alignment horizontal="center" vertical="center" wrapText="1"/>
    </xf>
    <xf numFmtId="0" fontId="23" fillId="0" borderId="1" xfId="11" applyFont="1" applyBorder="1" applyAlignment="1">
      <alignment horizontal="center" vertical="center" wrapText="1"/>
    </xf>
    <xf numFmtId="0" fontId="17" fillId="0" borderId="1" xfId="11" applyFont="1" applyBorder="1" applyAlignment="1">
      <alignment horizontal="center" vertical="center" wrapText="1"/>
    </xf>
    <xf numFmtId="0" fontId="26" fillId="9" borderId="17" xfId="19" applyFont="1" applyFill="1" applyBorder="1" applyAlignment="1">
      <alignment horizontal="left"/>
    </xf>
    <xf numFmtId="0" fontId="27" fillId="7" borderId="27" xfId="11" applyFont="1" applyFill="1" applyBorder="1" applyAlignment="1">
      <alignment horizontal="left"/>
    </xf>
    <xf numFmtId="0" fontId="27" fillId="7" borderId="26" xfId="11" applyFont="1" applyFill="1" applyBorder="1" applyAlignment="1">
      <alignment horizontal="left"/>
    </xf>
    <xf numFmtId="0" fontId="27" fillId="7" borderId="8" xfId="11" applyFont="1" applyFill="1" applyBorder="1" applyAlignment="1">
      <alignment horizontal="left"/>
    </xf>
    <xf numFmtId="0" fontId="27" fillId="7" borderId="3" xfId="11" applyFont="1" applyFill="1" applyBorder="1" applyAlignment="1">
      <alignment horizontal="left"/>
    </xf>
    <xf numFmtId="0" fontId="27" fillId="7" borderId="17" xfId="11" applyFont="1" applyFill="1" applyBorder="1" applyAlignment="1">
      <alignment horizontal="left"/>
    </xf>
    <xf numFmtId="0" fontId="27" fillId="7" borderId="2" xfId="11" applyFont="1" applyFill="1" applyBorder="1" applyAlignment="1">
      <alignment horizontal="left"/>
    </xf>
    <xf numFmtId="0" fontId="23" fillId="0" borderId="1" xfId="11" applyFont="1" applyBorder="1" applyAlignment="1">
      <alignment horizontal="center" vertical="center"/>
    </xf>
    <xf numFmtId="0" fontId="23" fillId="0" borderId="1" xfId="11" applyFont="1" applyBorder="1" applyAlignment="1">
      <alignment horizontal="left" vertical="center" wrapText="1"/>
    </xf>
    <xf numFmtId="0" fontId="24" fillId="0" borderId="4" xfId="11" applyFont="1" applyBorder="1" applyAlignment="1">
      <alignment horizontal="center" vertical="center" wrapText="1"/>
    </xf>
    <xf numFmtId="0" fontId="24" fillId="0" borderId="6" xfId="11" applyFont="1" applyBorder="1" applyAlignment="1">
      <alignment horizontal="center" vertical="center" wrapText="1"/>
    </xf>
    <xf numFmtId="0" fontId="24" fillId="0" borderId="5" xfId="11" applyFont="1" applyBorder="1" applyAlignment="1">
      <alignment horizontal="center" vertical="center" wrapText="1"/>
    </xf>
    <xf numFmtId="0" fontId="17" fillId="10" borderId="1" xfId="7" applyFont="1" applyFill="1" applyBorder="1" applyAlignment="1">
      <alignment horizontal="center" vertical="center" wrapText="1"/>
    </xf>
    <xf numFmtId="0" fontId="17" fillId="0" borderId="1" xfId="13" applyFont="1" applyBorder="1" applyAlignment="1">
      <alignment horizontal="center" vertical="center" wrapText="1"/>
    </xf>
    <xf numFmtId="0" fontId="17" fillId="0" borderId="4" xfId="13" applyFont="1" applyBorder="1" applyAlignment="1">
      <alignment horizontal="center" vertical="center" wrapText="1"/>
    </xf>
    <xf numFmtId="0" fontId="17" fillId="0" borderId="6" xfId="13" applyFont="1" applyBorder="1" applyAlignment="1">
      <alignment horizontal="center" vertical="center" wrapText="1"/>
    </xf>
    <xf numFmtId="0" fontId="17" fillId="0" borderId="5" xfId="13" applyFont="1" applyBorder="1" applyAlignment="1">
      <alignment horizontal="center" vertical="center" wrapText="1"/>
    </xf>
    <xf numFmtId="0" fontId="17" fillId="0" borderId="4" xfId="11" applyFont="1" applyBorder="1" applyAlignment="1">
      <alignment horizontal="center" vertical="center" wrapText="1"/>
    </xf>
    <xf numFmtId="0" fontId="17" fillId="0" borderId="6" xfId="11" applyFont="1" applyBorder="1" applyAlignment="1">
      <alignment horizontal="center" vertical="center" wrapText="1"/>
    </xf>
    <xf numFmtId="0" fontId="17" fillId="0" borderId="5" xfId="11" applyFont="1" applyBorder="1" applyAlignment="1">
      <alignment horizontal="center" vertical="center" wrapText="1"/>
    </xf>
    <xf numFmtId="184" fontId="25" fillId="8" borderId="1" xfId="21" applyNumberFormat="1" applyFont="1" applyFill="1" applyBorder="1" applyAlignment="1">
      <alignment horizontal="center" vertical="center" wrapText="1"/>
    </xf>
    <xf numFmtId="0" fontId="24" fillId="7" borderId="1" xfId="11" applyFont="1" applyFill="1" applyBorder="1" applyAlignment="1">
      <alignment horizontal="center" vertical="center" wrapText="1"/>
    </xf>
    <xf numFmtId="0" fontId="23" fillId="0" borderId="3" xfId="11" applyFont="1" applyBorder="1" applyAlignment="1">
      <alignment horizontal="center" vertical="center"/>
    </xf>
    <xf numFmtId="0" fontId="23" fillId="0" borderId="17" xfId="11" applyFont="1" applyBorder="1" applyAlignment="1">
      <alignment horizontal="center" vertical="center"/>
    </xf>
    <xf numFmtId="0" fontId="23" fillId="0" borderId="2" xfId="11" applyFont="1" applyBorder="1" applyAlignment="1">
      <alignment horizontal="center" vertical="center"/>
    </xf>
    <xf numFmtId="0" fontId="55" fillId="20" borderId="26" xfId="4" applyFont="1" applyFill="1" applyBorder="1" applyAlignment="1">
      <alignment horizontal="center"/>
    </xf>
    <xf numFmtId="0" fontId="55" fillId="20" borderId="8" xfId="4" applyFont="1" applyFill="1" applyBorder="1" applyAlignment="1">
      <alignment horizontal="center"/>
    </xf>
    <xf numFmtId="0" fontId="1" fillId="16" borderId="3" xfId="4" applyFont="1" applyFill="1" applyBorder="1" applyAlignment="1">
      <alignment horizontal="center" wrapText="1"/>
    </xf>
    <xf numFmtId="0" fontId="1" fillId="16" borderId="17" xfId="4" applyFont="1" applyFill="1" applyBorder="1" applyAlignment="1">
      <alignment horizontal="center" wrapText="1"/>
    </xf>
    <xf numFmtId="0" fontId="1" fillId="16" borderId="2" xfId="4" applyFont="1" applyFill="1" applyBorder="1" applyAlignment="1">
      <alignment horizontal="center" wrapText="1"/>
    </xf>
    <xf numFmtId="0" fontId="1" fillId="22" borderId="4" xfId="4" applyFont="1" applyFill="1" applyBorder="1" applyAlignment="1">
      <alignment horizontal="center" wrapText="1"/>
    </xf>
    <xf numFmtId="0" fontId="1" fillId="20" borderId="27" xfId="4" applyFont="1" applyFill="1" applyBorder="1" applyAlignment="1">
      <alignment horizontal="center" wrapText="1"/>
    </xf>
    <xf numFmtId="0" fontId="1" fillId="20" borderId="26" xfId="4" applyFont="1" applyFill="1" applyBorder="1" applyAlignment="1">
      <alignment horizontal="center" wrapText="1"/>
    </xf>
    <xf numFmtId="0" fontId="1" fillId="20" borderId="8" xfId="4" applyFont="1" applyFill="1" applyBorder="1" applyAlignment="1">
      <alignment horizontal="center" wrapText="1"/>
    </xf>
    <xf numFmtId="0" fontId="1" fillId="2" borderId="27" xfId="4" applyFont="1" applyFill="1" applyBorder="1" applyAlignment="1">
      <alignment horizontal="center" wrapText="1"/>
    </xf>
    <xf numFmtId="0" fontId="1" fillId="2" borderId="26" xfId="4" applyFont="1" applyFill="1" applyBorder="1" applyAlignment="1">
      <alignment horizontal="center" wrapText="1"/>
    </xf>
    <xf numFmtId="0" fontId="7" fillId="0" borderId="1" xfId="26" applyFont="1" applyBorder="1" applyAlignment="1">
      <alignment horizontal="center" vertical="center" wrapText="1"/>
    </xf>
    <xf numFmtId="0" fontId="60" fillId="0" borderId="4" xfId="26" applyFont="1" applyBorder="1" applyAlignment="1">
      <alignment horizontal="center" vertical="center"/>
    </xf>
    <xf numFmtId="0" fontId="7" fillId="0" borderId="6" xfId="26" applyFont="1" applyBorder="1" applyAlignment="1">
      <alignment horizontal="center" vertical="center"/>
    </xf>
    <xf numFmtId="0" fontId="7" fillId="0" borderId="5" xfId="26" applyFont="1" applyBorder="1" applyAlignment="1">
      <alignment horizontal="center" vertical="center"/>
    </xf>
    <xf numFmtId="0" fontId="9" fillId="0" borderId="2" xfId="20" applyFont="1" applyBorder="1" applyAlignment="1">
      <alignment horizontal="center" vertical="center" wrapText="1"/>
    </xf>
    <xf numFmtId="0" fontId="7" fillId="0" borderId="4" xfId="20" applyFont="1" applyBorder="1" applyAlignment="1">
      <alignment horizontal="center" vertical="center" wrapText="1"/>
    </xf>
    <xf numFmtId="0" fontId="7" fillId="0" borderId="6" xfId="20" applyFont="1" applyBorder="1" applyAlignment="1">
      <alignment horizontal="center" vertical="center" wrapText="1"/>
    </xf>
    <xf numFmtId="0" fontId="7" fillId="0" borderId="5" xfId="20" applyFont="1" applyBorder="1" applyAlignment="1">
      <alignment horizontal="center" vertical="center" wrapText="1"/>
    </xf>
    <xf numFmtId="0" fontId="9" fillId="0" borderId="1" xfId="20" applyFont="1" applyBorder="1" applyAlignment="1">
      <alignment horizontal="center" vertical="center" wrapText="1"/>
    </xf>
    <xf numFmtId="180" fontId="12" fillId="0" borderId="1" xfId="14" applyFont="1" applyBorder="1" applyAlignment="1">
      <alignment horizontal="center" vertical="center" wrapText="1"/>
    </xf>
    <xf numFmtId="180" fontId="12" fillId="5" borderId="1" xfId="14" applyFont="1" applyFill="1" applyBorder="1" applyAlignment="1">
      <alignment horizontal="center" vertical="center" wrapText="1"/>
    </xf>
    <xf numFmtId="0" fontId="9" fillId="0" borderId="4" xfId="20" applyFont="1" applyBorder="1" applyAlignment="1">
      <alignment horizontal="center" vertical="center"/>
    </xf>
    <xf numFmtId="0" fontId="9" fillId="0" borderId="6" xfId="20" applyFont="1" applyBorder="1" applyAlignment="1">
      <alignment horizontal="center" vertical="center"/>
    </xf>
    <xf numFmtId="0" fontId="9" fillId="5" borderId="6" xfId="20" applyFont="1" applyFill="1" applyBorder="1" applyAlignment="1">
      <alignment horizontal="center" vertical="center"/>
    </xf>
    <xf numFmtId="0" fontId="9" fillId="0" borderId="5" xfId="20" applyFont="1" applyBorder="1" applyAlignment="1">
      <alignment horizontal="center" vertical="center"/>
    </xf>
    <xf numFmtId="180" fontId="12" fillId="0" borderId="2" xfId="14" applyFont="1" applyBorder="1" applyAlignment="1">
      <alignment horizontal="center" vertical="center" wrapText="1"/>
    </xf>
    <xf numFmtId="0" fontId="9" fillId="0" borderId="7" xfId="20" applyFont="1" applyBorder="1" applyAlignment="1">
      <alignment horizontal="center" vertical="center" wrapText="1"/>
    </xf>
    <xf numFmtId="0" fontId="9" fillId="0" borderId="8" xfId="20" applyFont="1" applyBorder="1" applyAlignment="1">
      <alignment horizontal="center" vertical="center" wrapText="1"/>
    </xf>
    <xf numFmtId="0" fontId="9" fillId="0" borderId="9" xfId="20" applyFont="1" applyBorder="1" applyAlignment="1">
      <alignment horizontal="center" vertical="center" wrapText="1"/>
    </xf>
    <xf numFmtId="0" fontId="13" fillId="0" borderId="4" xfId="20" applyFont="1" applyBorder="1" applyAlignment="1">
      <alignment horizontal="center" vertical="center" wrapText="1"/>
    </xf>
    <xf numFmtId="0" fontId="13" fillId="0" borderId="6" xfId="20" applyFont="1" applyBorder="1" applyAlignment="1">
      <alignment horizontal="center" vertical="center" wrapText="1"/>
    </xf>
    <xf numFmtId="0" fontId="13" fillId="0" borderId="5" xfId="20" applyFont="1" applyBorder="1" applyAlignment="1">
      <alignment horizontal="center" vertical="center" wrapText="1"/>
    </xf>
    <xf numFmtId="180" fontId="13" fillId="0" borderId="1" xfId="14" applyFont="1" applyBorder="1" applyAlignment="1">
      <alignment horizontal="center" vertical="center" wrapText="1"/>
    </xf>
    <xf numFmtId="0" fontId="7" fillId="0" borderId="1" xfId="20" applyFont="1" applyBorder="1" applyAlignment="1">
      <alignment horizontal="center" vertical="center" wrapText="1"/>
    </xf>
    <xf numFmtId="0" fontId="10" fillId="0" borderId="4" xfId="20" applyFont="1" applyBorder="1" applyAlignment="1">
      <alignment horizontal="center" vertical="center"/>
    </xf>
    <xf numFmtId="0" fontId="16" fillId="0" borderId="6" xfId="20" applyFont="1" applyBorder="1" applyAlignment="1">
      <alignment horizontal="center" vertical="center"/>
    </xf>
    <xf numFmtId="0" fontId="16" fillId="0" borderId="5" xfId="20" applyFont="1" applyBorder="1" applyAlignment="1">
      <alignment horizontal="center" vertical="center"/>
    </xf>
    <xf numFmtId="0" fontId="13" fillId="0" borderId="1" xfId="20" applyFont="1" applyBorder="1" applyAlignment="1">
      <alignment horizontal="center" vertical="center" wrapText="1"/>
    </xf>
  </cellXfs>
  <cellStyles count="27">
    <cellStyle name="Currency 2" xfId="1" xr:uid="{00000000-0005-0000-0000-000000000000}"/>
    <cellStyle name="Currency 2 2 2" xfId="2" xr:uid="{00000000-0005-0000-0000-000001000000}"/>
    <cellStyle name="Currency_JCP soft spun and fleece 092310" xfId="3" xr:uid="{00000000-0005-0000-0000-000002000000}"/>
    <cellStyle name="Normal 2" xfId="4" xr:uid="{00000000-0005-0000-0000-000003000000}"/>
    <cellStyle name="Normal 2 18 2" xfId="5" xr:uid="{00000000-0005-0000-0000-000004000000}"/>
    <cellStyle name="Normal 35" xfId="6" xr:uid="{00000000-0005-0000-0000-000005000000}"/>
    <cellStyle name="Normal_2010 NY-showroom sheet set for JCP 0330" xfId="7" xr:uid="{00000000-0005-0000-0000-000006000000}"/>
    <cellStyle name="Normal_HE micro fiber Sheets 08252010" xfId="8" xr:uid="{00000000-0005-0000-0000-000007000000}"/>
    <cellStyle name="Normal_jcp duet sheet and reversible sheet 09-27-2010 2" xfId="9" xr:uid="{00000000-0005-0000-0000-000008000000}"/>
    <cellStyle name="Normal_Kohl's 600TC sheets price requote Oct 30 09" xfId="10" xr:uid="{00000000-0005-0000-0000-000009000000}"/>
    <cellStyle name="Normal_March 2011 Macys market quote" xfId="11" xr:uid="{00000000-0005-0000-0000-00000A000000}"/>
    <cellStyle name="Normal_Quote sheet of  E-Commerce   sheet updated 11-30-2010" xfId="12" xr:uid="{00000000-0005-0000-0000-00000B000000}"/>
    <cellStyle name="Normal_Sheet1" xfId="13" xr:uid="{00000000-0005-0000-0000-00000C000000}"/>
    <cellStyle name="Normal_West End Quote Sheet for Fred Meyer20090804-Hellen 2" xfId="14" xr:uid="{00000000-0005-0000-0000-00000D000000}"/>
    <cellStyle name="Percent 2" xfId="15" xr:uid="{00000000-0005-0000-0000-00000E000000}"/>
    <cellStyle name="Percent 2 2 2" xfId="16" xr:uid="{00000000-0005-0000-0000-00000F000000}"/>
    <cellStyle name="Style 1" xfId="17" xr:uid="{00000000-0005-0000-0000-000010000000}"/>
    <cellStyle name="百分比 2" xfId="18" xr:uid="{00000000-0005-0000-0000-000011000000}"/>
    <cellStyle name="常规" xfId="0" builtinId="0"/>
    <cellStyle name="常规 16" xfId="19" xr:uid="{00000000-0005-0000-0000-000013000000}"/>
    <cellStyle name="常规 2" xfId="20" xr:uid="{00000000-0005-0000-0000-000014000000}"/>
    <cellStyle name="常规 3" xfId="25" xr:uid="{00000000-0005-0000-0000-000015000000}"/>
    <cellStyle name="常规 4" xfId="26" xr:uid="{00000000-0005-0000-0000-000016000000}"/>
    <cellStyle name="货币 2" xfId="21" xr:uid="{00000000-0005-0000-0000-000017000000}"/>
    <cellStyle name="样式 1 2" xfId="22" xr:uid="{00000000-0005-0000-0000-000018000000}"/>
    <cellStyle name="样式 1 2 2" xfId="23" xr:uid="{00000000-0005-0000-0000-000019000000}"/>
    <cellStyle name="样式 1 5" xfId="24" xr:uid="{00000000-0005-0000-0000-00001A000000}"/>
  </cellStyles>
  <dxfs count="1">
    <dxf>
      <font>
        <color rgb="FF9C0006"/>
      </font>
      <fill>
        <patternFill patternType="solid">
          <bgColor rgb="FFFFC7CE"/>
        </patternFill>
      </fill>
    </dxf>
  </dxfs>
  <tableStyles count="0" defaultTableStyle="TableStyleMedium2" defaultPivotStyle="PivotStyleLight16"/>
  <colors>
    <mruColors>
      <color rgb="FF4A13E7"/>
      <color rgb="FF060B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theme" Target="theme/theme1.xml"/><Relationship Id="rId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23478;&#32442;&#20845;&#37096;/joyce/customer/CS/CS%20stock%20list(ET)-081030.xls" TargetMode="External"/><Relationship Id="rId1" Type="http://schemas.openxmlformats.org/officeDocument/2006/relationships/externalLinkPath" Target="/&#23478;&#32442;&#20845;&#37096;/joyce/customer/CS/CS%20stock%20list(ET)-0810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kathy\Local%20Settings\Temporary%20Internet%20Files\Content.Outlook\JH9RZ0WZ\Final%20External%20Quote%20Sheet%20-Micro%20Mink%20DA%20Throw%20solid%20back-13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ttps:\jlahome1.sharepoint.com\Documents%20and%20Settings\qianyueyun\Local%20Settings\Temporary%20Internet%20Files\Content.Outlook\S0EW6CGV\BBB%20VENDOR%20SET%20UP%20%20ROVERTALLEN%20CHARLESTON%206%2015%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beyond%20basic/Costing/Wal-Mart/WOW%20Sheeting/May%2024,%202012/WOW%20-%20120524%20-%205K%20-%20FOB%20-%2060x60-172x116%20-%20Sateen%20Weave%20-%20Cotton.xls" TargetMode="External"/><Relationship Id="rId1" Type="http://schemas.openxmlformats.org/officeDocument/2006/relationships/externalLinkPath" Target="/beyond%20basic/Costing/Wal-Mart/WOW%20Sheeting/May%2024,%202012/WOW%20-%20120524%20-%205K%20-%20FOB%20-%2060x60-172x116%20-%20Sateen%20Weave%20-%20Cott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lahome1-my.sharepoint.com\Documents%20and%20Settings\sarah.chen\Desktop\Window\BBB%20window\chateau\NM%20CHATEAU%20PLUM%20%20SHEER%20VENDOR%20SETUP%2010%2008%2010.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Users/sarah.chen/AppData/Local/Microsoft/Windows/Temporary%20Internet%20Files/Content.Outlook/RBUPAN03/Window%20Panels.xls" TargetMode="External"/><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28041;&#22806;&#32452;/Users/sarah.chen/AppData/Local/Microsoft/Windows/Temporary%20Internet%20Files/Content.Outlook/RBUPAN03/Window%20Panels.xls" TargetMode="External"/><Relationship Id="rId1" Type="http://schemas.openxmlformats.org/officeDocument/2006/relationships/externalLinkPath" Target="/&#28041;&#22806;&#32452;/Users/sarah.chen/AppData/Local/Microsoft/Windows/Temporary%20Internet%20Files/Content.Outlook/RBUPAN03/Window%20Pane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dingxiaoping\Local%20Settings\Temporary%20Internet%20Files\Content.IE5\K9AN0PEF\files\TARGET\FORMS\TARGET%20QUOTE%20SHEET%20FORMA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guyinghua\Local%20Settings\Temporary%20Internet%20Files\OLK97\Copy%20of%20JLA%20-%20SEPT$%20NEW%20SILK%20ESSENCE%20BLNKTS%205%2003%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ttps:\jlahome1-my.sharepoint.com\SLard%20-%20Design\Customs%20Memo\Master%20Copy%20Quote%20Sheet%2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20260113%20ROSS%20Serta%20Simply%20Comfy%20&amp;%20Cool%20July%20POE/ROSS%20Serta%20July%2085gsm%20Microfiber%20Simply%20Comfy%20%20Cool%20Sheets%20Commitment%201-13-2026.xlsx" TargetMode="External"/><Relationship Id="rId1" Type="http://schemas.openxmlformats.org/officeDocument/2006/relationships/externalLinkPath" Target="/China%20PM%20Team/Fannie%20gu/ROSS/China%20Office/20260113%20ROSS%20Serta%20Simply%20Comfy%20&amp;%20Cool%20July%20POE/ROSS%20Serta%20July%2085gsm%20Microfiber%20Simply%20Comfy%20%20Cool%20Sheets%20Commitment%201-13-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Beyond%20Basic/Documents%20and%20Settings/chenlihui/Local%20Settings/Temporary%20Internet%20Files/OLK9A/Import%20Product%20Data%20Sheet%204%209.xls" TargetMode="External"/><Relationship Id="rId1" Type="http://schemas.openxmlformats.org/officeDocument/2006/relationships/externalLinkPath" Target="/Beyond%20Basic/Documents%20and%20Settings/chenlihui/Local%20Settings/Temporary%20Internet%20Files/OLK9A/Import%20Product%20Data%20Sheet%204%2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ttps:\jlahome1.sharepoint.com\Documents%20and%20Settings\zhangqing\&#26700;&#38754;\BBB\item%20set%20up\Final\BBB_Bombay_Cambay_Item%20Set%20Up_2011102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Documents%20and%20Settings/chrissys/Local%20Settings/Temporary%20Internet%20Files/Content.Outlook/N7IN4LHD/PO%20Worksheet%20Matrix%20with%20Attribute%20Tab.xls" TargetMode="External"/><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28041;&#22806;&#32452;/Documents%20and%20Settings/chrissys/Local%20Settings/Temporary%20Internet%20Files/Content.Outlook/N7IN4LHD/PO%20Worksheet%20Matrix%20with%20Attribute%20Tab.xls" TargetMode="External"/><Relationship Id="rId1" Type="http://schemas.openxmlformats.org/officeDocument/2006/relationships/externalLinkPath" Target="/&#28041;&#22806;&#32452;/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mitment"/>
      <sheetName val="Item"/>
      <sheetName val="Internal Comimitment"/>
      <sheetName val="Costs Reduction 03-05-2025"/>
      <sheetName val="ValueSelect"/>
      <sheetName val="Data"/>
    </sheetNames>
    <sheetDataSet>
      <sheetData sheetId="0" refreshError="1"/>
      <sheetData sheetId="1" refreshError="1"/>
      <sheetData sheetId="2">
        <row r="26">
          <cell r="H26">
            <v>4.8499999999999996</v>
          </cell>
          <cell r="AF26">
            <v>10.3</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Import Product Data Sheet"/>
      <sheetName val="2-Cost Breakdown"/>
      <sheetName val="3-Features &amp; Benefits"/>
      <sheetName val="4-Food"/>
      <sheetName val="IPDS Instructions"/>
      <sheetName val="RefData"/>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mple PO worksheet"/>
      <sheetName val="Attribute Assignment"/>
      <sheetName val="Lists"/>
    </sheetNames>
    <sheetDataSet>
      <sheetData sheetId="0"/>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G21" sqref="G21"/>
    </sheetView>
  </sheetViews>
  <sheetFormatPr defaultColWidth="9" defaultRowHeight="15"/>
  <cols>
    <col min="1" max="1" width="18.7109375" customWidth="1"/>
    <col min="2" max="2" width="18.140625" customWidth="1"/>
    <col min="3" max="3" width="21.140625" customWidth="1"/>
    <col min="4" max="4" width="27.140625" customWidth="1"/>
    <col min="5" max="5" width="27.85546875" customWidth="1"/>
    <col min="6" max="6" width="19.28515625" customWidth="1"/>
    <col min="7" max="7" width="20.5703125" customWidth="1"/>
    <col min="8" max="8" width="14.5703125" customWidth="1"/>
  </cols>
  <sheetData>
    <row r="2" spans="1:224" s="216" customFormat="1" ht="20.25">
      <c r="A2" s="218" t="s">
        <v>0</v>
      </c>
      <c r="B2" s="219"/>
      <c r="C2" s="218"/>
      <c r="D2" s="219"/>
      <c r="E2" s="218"/>
      <c r="F2" s="219"/>
      <c r="G2" s="218"/>
      <c r="H2" s="219"/>
      <c r="O2" s="220"/>
      <c r="R2" s="216" t="s">
        <v>1</v>
      </c>
      <c r="W2" s="221"/>
      <c r="Y2" s="222"/>
      <c r="Z2" s="222"/>
      <c r="AA2" s="222"/>
      <c r="HF2" s="223"/>
    </row>
    <row r="3" spans="1:224" s="217" customFormat="1" ht="43.5" customHeight="1">
      <c r="A3" s="224" t="s">
        <v>2</v>
      </c>
      <c r="B3" s="225" t="s">
        <v>3</v>
      </c>
      <c r="C3" s="226" t="s">
        <v>4</v>
      </c>
      <c r="D3" s="227" t="str">
        <f>_xlfn.TEXTJOIN(" ",TRUE,B5,D5,D6,B6,D4,D7)</f>
        <v>Ross 2026 Serta 85gsm Microfiber 100% polyester SHEET/SHEET SET</v>
      </c>
      <c r="E3" s="228" t="s">
        <v>5</v>
      </c>
      <c r="F3" s="229" t="s">
        <v>6</v>
      </c>
      <c r="G3" s="228" t="s">
        <v>7</v>
      </c>
      <c r="H3" s="229" t="s">
        <v>8</v>
      </c>
      <c r="O3" s="230"/>
      <c r="S3" s="231"/>
      <c r="T3" s="231"/>
      <c r="U3" s="232"/>
      <c r="W3" s="233"/>
      <c r="X3" s="234"/>
      <c r="Y3" s="235"/>
      <c r="Z3" s="235"/>
      <c r="AA3" s="235"/>
      <c r="GX3" s="236"/>
      <c r="HB3" s="237" t="s">
        <v>9</v>
      </c>
      <c r="HC3" s="237" t="s">
        <v>10</v>
      </c>
      <c r="HD3" s="237" t="s">
        <v>11</v>
      </c>
      <c r="HE3" s="237" t="s">
        <v>12</v>
      </c>
      <c r="HF3" s="237"/>
      <c r="HG3" s="237" t="s">
        <v>13</v>
      </c>
      <c r="HH3" s="237" t="s">
        <v>14</v>
      </c>
      <c r="HI3" s="237" t="s">
        <v>15</v>
      </c>
      <c r="HJ3" s="237" t="s">
        <v>16</v>
      </c>
      <c r="HK3" s="237"/>
      <c r="HL3" s="237"/>
      <c r="HM3" s="237"/>
      <c r="HN3" s="237"/>
      <c r="HO3" s="237"/>
      <c r="HP3" s="237"/>
    </row>
    <row r="4" spans="1:224" s="217" customFormat="1" ht="34.15" customHeight="1">
      <c r="A4" s="238" t="s">
        <v>17</v>
      </c>
      <c r="B4" s="225" t="s">
        <v>18</v>
      </c>
      <c r="C4" s="239" t="s">
        <v>19</v>
      </c>
      <c r="D4" s="225" t="s">
        <v>1190</v>
      </c>
      <c r="E4" s="228" t="s">
        <v>20</v>
      </c>
      <c r="F4" s="229" t="s">
        <v>21</v>
      </c>
      <c r="G4" s="228" t="s">
        <v>22</v>
      </c>
      <c r="H4" s="229" t="s">
        <v>23</v>
      </c>
      <c r="O4" s="230"/>
      <c r="S4" s="231"/>
      <c r="T4" s="231"/>
      <c r="U4" s="232"/>
      <c r="W4" s="233"/>
      <c r="X4" s="234"/>
      <c r="Y4" s="235"/>
      <c r="Z4" s="235"/>
      <c r="AA4" s="235"/>
      <c r="GX4" s="236"/>
      <c r="HB4" s="240" t="s">
        <v>6</v>
      </c>
      <c r="HC4" s="241" t="s">
        <v>24</v>
      </c>
      <c r="HD4" s="237" t="s">
        <v>25</v>
      </c>
      <c r="HE4" s="237" t="s">
        <v>26</v>
      </c>
      <c r="HF4" s="237" t="s">
        <v>27</v>
      </c>
      <c r="HG4" s="237"/>
      <c r="HH4" s="240"/>
      <c r="HI4" s="237"/>
      <c r="HJ4" s="237"/>
      <c r="HK4" s="237"/>
      <c r="HL4" s="237"/>
      <c r="HM4" s="237"/>
      <c r="HN4" s="237"/>
      <c r="HO4" s="237"/>
      <c r="HP4" s="237"/>
    </row>
    <row r="5" spans="1:224" s="216" customFormat="1" ht="15" customHeight="1">
      <c r="A5" s="242" t="s">
        <v>28</v>
      </c>
      <c r="B5" s="243" t="s">
        <v>29</v>
      </c>
      <c r="C5" s="244" t="s">
        <v>30</v>
      </c>
      <c r="D5" s="243">
        <v>2026</v>
      </c>
      <c r="E5" s="245" t="s">
        <v>31</v>
      </c>
      <c r="F5" s="246" t="s">
        <v>32</v>
      </c>
      <c r="G5" s="245" t="s">
        <v>33</v>
      </c>
      <c r="H5" s="246" t="s">
        <v>34</v>
      </c>
      <c r="O5" s="220"/>
      <c r="S5" s="247"/>
      <c r="T5" s="247"/>
      <c r="U5" s="232"/>
      <c r="W5" s="221"/>
      <c r="X5" s="248"/>
      <c r="Y5" s="222"/>
      <c r="Z5" s="222"/>
      <c r="AA5" s="222"/>
      <c r="GX5" s="223"/>
      <c r="HB5" s="249"/>
      <c r="HC5" s="250"/>
      <c r="HD5" s="251"/>
      <c r="HE5" s="251"/>
      <c r="HF5" s="251"/>
      <c r="HG5" s="251"/>
      <c r="HH5" s="249"/>
      <c r="HI5" s="251"/>
      <c r="HJ5" s="251"/>
      <c r="HK5" s="251"/>
      <c r="HL5" s="251"/>
      <c r="HM5" s="251"/>
      <c r="HN5" s="251"/>
      <c r="HO5" s="251"/>
      <c r="HP5" s="251"/>
    </row>
    <row r="6" spans="1:224" s="216" customFormat="1" ht="15" customHeight="1">
      <c r="A6" s="242" t="s">
        <v>35</v>
      </c>
      <c r="B6" s="243" t="s">
        <v>36</v>
      </c>
      <c r="C6" s="244" t="s">
        <v>37</v>
      </c>
      <c r="D6" s="243"/>
      <c r="E6" s="245" t="s">
        <v>38</v>
      </c>
      <c r="F6" s="252" t="s">
        <v>39</v>
      </c>
      <c r="G6" s="245" t="s">
        <v>40</v>
      </c>
      <c r="H6" s="246" t="s">
        <v>41</v>
      </c>
      <c r="O6" s="220"/>
      <c r="S6" s="253"/>
      <c r="T6" s="253"/>
      <c r="U6" s="248"/>
      <c r="V6" s="248"/>
      <c r="W6" s="254"/>
      <c r="X6" s="255"/>
      <c r="Y6" s="222"/>
      <c r="Z6" s="222"/>
      <c r="AA6" s="222"/>
      <c r="GT6" s="256"/>
      <c r="GU6" s="257"/>
      <c r="GV6" s="256"/>
      <c r="GW6" s="257"/>
      <c r="GX6" s="258"/>
      <c r="GY6" s="256"/>
      <c r="GZ6" s="256"/>
      <c r="HB6" s="259" t="s">
        <v>42</v>
      </c>
      <c r="HC6" s="259" t="s">
        <v>43</v>
      </c>
      <c r="HD6" s="260" t="s">
        <v>44</v>
      </c>
      <c r="HE6" s="261" t="s">
        <v>45</v>
      </c>
      <c r="HF6" s="262"/>
      <c r="HG6" s="249"/>
      <c r="HH6" s="249"/>
      <c r="HI6" s="251"/>
      <c r="HJ6" s="251"/>
      <c r="HK6" s="251"/>
      <c r="HL6" s="251"/>
      <c r="HM6" s="251"/>
      <c r="HN6" s="251"/>
      <c r="HO6" s="251"/>
      <c r="HP6" s="251"/>
    </row>
    <row r="7" spans="1:224" s="216" customFormat="1" ht="15" customHeight="1">
      <c r="A7" s="263" t="s">
        <v>46</v>
      </c>
      <c r="B7" s="243" t="s">
        <v>47</v>
      </c>
      <c r="C7" s="264" t="s">
        <v>48</v>
      </c>
      <c r="D7" s="246" t="s">
        <v>49</v>
      </c>
      <c r="E7" s="265" t="s">
        <v>50</v>
      </c>
      <c r="F7" s="246" t="s">
        <v>51</v>
      </c>
      <c r="G7" s="266" t="s">
        <v>52</v>
      </c>
      <c r="H7" s="246" t="s">
        <v>510</v>
      </c>
      <c r="O7" s="220"/>
      <c r="S7" s="247"/>
      <c r="T7" s="247"/>
      <c r="U7" s="232"/>
      <c r="W7" s="221"/>
      <c r="X7" s="234"/>
      <c r="Y7" s="222"/>
      <c r="Z7" s="222"/>
      <c r="AA7" s="222"/>
      <c r="GT7" s="267"/>
      <c r="GU7" s="267"/>
      <c r="GV7" s="268"/>
      <c r="GW7" s="269"/>
      <c r="GX7" s="258"/>
      <c r="GY7" s="256"/>
      <c r="GZ7" s="256"/>
      <c r="HB7" s="249" t="s">
        <v>53</v>
      </c>
      <c r="HC7" s="249" t="s">
        <v>54</v>
      </c>
      <c r="HD7" s="262" t="s">
        <v>55</v>
      </c>
      <c r="HE7" s="270" t="s">
        <v>56</v>
      </c>
      <c r="HF7" s="270" t="s">
        <v>57</v>
      </c>
      <c r="HG7" s="249" t="s">
        <v>58</v>
      </c>
      <c r="HH7" s="249" t="s">
        <v>59</v>
      </c>
      <c r="HI7" s="251" t="s">
        <v>60</v>
      </c>
      <c r="HJ7" s="251"/>
      <c r="HK7" s="251"/>
      <c r="HL7" s="251"/>
      <c r="HM7" s="251"/>
      <c r="HN7" s="251"/>
      <c r="HO7" s="251"/>
      <c r="HP7" s="251"/>
    </row>
    <row r="8" spans="1:224" s="216" customFormat="1" ht="15" customHeight="1">
      <c r="A8" s="271" t="s">
        <v>61</v>
      </c>
      <c r="B8" s="272"/>
      <c r="C8" s="273" t="s">
        <v>62</v>
      </c>
      <c r="D8" s="274">
        <f>'Internal Comimitment'!AI238</f>
        <v>1533917.8</v>
      </c>
      <c r="E8" s="263" t="s">
        <v>63</v>
      </c>
      <c r="F8" s="243" t="s">
        <v>479</v>
      </c>
      <c r="G8" s="275" t="s">
        <v>64</v>
      </c>
      <c r="H8" s="243" t="s">
        <v>41</v>
      </c>
      <c r="O8" s="220"/>
      <c r="S8" s="247"/>
      <c r="T8" s="247"/>
      <c r="U8" s="232"/>
      <c r="W8" s="221"/>
      <c r="X8" s="234"/>
      <c r="Y8" s="222"/>
      <c r="Z8" s="222"/>
      <c r="AA8" s="222"/>
      <c r="GT8" s="267"/>
      <c r="GU8" s="267"/>
      <c r="GV8" s="268"/>
      <c r="GW8" s="269"/>
      <c r="GX8" s="258"/>
      <c r="GY8" s="256"/>
      <c r="GZ8" s="256"/>
      <c r="HB8" s="249"/>
      <c r="HC8" s="249"/>
      <c r="HD8" s="262"/>
      <c r="HE8" s="270"/>
      <c r="HF8" s="270"/>
      <c r="HG8" s="249"/>
      <c r="HH8" s="249"/>
      <c r="HI8" s="251"/>
      <c r="HJ8" s="251"/>
      <c r="HK8" s="251"/>
      <c r="HL8" s="251"/>
      <c r="HM8" s="251"/>
      <c r="HN8" s="251"/>
      <c r="HO8" s="251"/>
      <c r="HP8" s="251"/>
    </row>
    <row r="9" spans="1:224">
      <c r="A9" s="263" t="s">
        <v>65</v>
      </c>
      <c r="B9" s="276"/>
      <c r="C9" s="273" t="s">
        <v>66</v>
      </c>
      <c r="D9" s="274">
        <f>'Internal Comimitment'!AI239</f>
        <v>1076836.3</v>
      </c>
      <c r="E9" s="263" t="s">
        <v>67</v>
      </c>
      <c r="F9" s="276" t="s">
        <v>490</v>
      </c>
    </row>
    <row r="10" spans="1:224">
      <c r="C10" s="263" t="s">
        <v>68</v>
      </c>
      <c r="D10" s="277" t="s">
        <v>69</v>
      </c>
      <c r="E10" s="263" t="s">
        <v>70</v>
      </c>
      <c r="F10" s="276" t="s">
        <v>71</v>
      </c>
    </row>
    <row r="11" spans="1:224">
      <c r="C11" s="263" t="s">
        <v>72</v>
      </c>
      <c r="D11" s="278">
        <f>'Internal Comimitment'!D6</f>
        <v>46119</v>
      </c>
    </row>
    <row r="12" spans="1:224">
      <c r="C12" s="263" t="s">
        <v>73</v>
      </c>
      <c r="D12" s="276" t="s">
        <v>41</v>
      </c>
    </row>
    <row r="13" spans="1:224">
      <c r="C13" s="279" t="s">
        <v>74</v>
      </c>
      <c r="D13" s="280">
        <f>(D8-D9)/D8</f>
        <v>0.29799999999999999</v>
      </c>
    </row>
    <row r="15" spans="1:224">
      <c r="A15" t="s">
        <v>65</v>
      </c>
      <c r="D15" s="281"/>
    </row>
    <row r="16" spans="1:224">
      <c r="A16" t="s">
        <v>75</v>
      </c>
    </row>
    <row r="17" spans="1:1">
      <c r="A17" t="s">
        <v>76</v>
      </c>
    </row>
    <row r="18" spans="1:1">
      <c r="A18" t="s">
        <v>77</v>
      </c>
    </row>
    <row r="19" spans="1:1">
      <c r="A19" t="s">
        <v>78</v>
      </c>
    </row>
    <row r="20" spans="1:1">
      <c r="A20" t="s">
        <v>79</v>
      </c>
    </row>
  </sheetData>
  <protectedRanges>
    <protectedRange password="F78C" sqref="HB4:HC8 HH4:HH8 HD6:HG8 GT6:GZ8" name="区域1_1"/>
  </protectedRanges>
  <phoneticPr fontId="52" type="noConversion"/>
  <dataValidations count="1">
    <dataValidation type="list" allowBlank="1" showInputMessage="1" showErrorMessage="1" sqref="IJ4:IJ5 IJ7:IJ8 IL3:IL8"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Data!$N$2:$N$6</xm:f>
          </x14:formula1>
          <xm:sqref>H3</xm:sqref>
        </x14:dataValidation>
        <x14:dataValidation type="list" allowBlank="1" showInputMessage="1" showErrorMessage="1" xr:uid="{00000000-0002-0000-0000-000003000000}">
          <x14:formula1>
            <xm:f>ValueSelect!$B$2:$B$44</xm:f>
          </x14:formula1>
          <xm:sqref>B4</xm:sqref>
        </x14:dataValidation>
        <x14:dataValidation type="list" allowBlank="1" showInputMessage="1" showErrorMessage="1" xr:uid="{00000000-0002-0000-0000-000004000000}">
          <x14:formula1>
            <xm:f>Data!$G$2:$G$10</xm:f>
          </x14:formula1>
          <xm:sqref>F4</xm:sqref>
        </x14:dataValidation>
        <x14:dataValidation type="list" allowBlank="1" showInputMessage="1" showErrorMessage="1" xr:uid="{00000000-0002-0000-0000-000005000000}">
          <x14:formula1>
            <xm:f>ValueSelect!$C$2:$C$44</xm:f>
          </x14:formula1>
          <xm:sqref>B5</xm:sqref>
        </x14:dataValidation>
        <x14:dataValidation type="list" allowBlank="1" showInputMessage="1" showErrorMessage="1" xr:uid="{00000000-0002-0000-0000-000006000000}">
          <x14:formula1>
            <xm:f>Data!$B$2:$B$5</xm:f>
          </x14:formula1>
          <xm:sqref>D5</xm:sqref>
        </x14:dataValidation>
        <x14:dataValidation type="list" allowBlank="1" showInputMessage="1" showErrorMessage="1" xr:uid="{00000000-0002-0000-0000-000007000000}">
          <x14:formula1>
            <xm:f>Data!$H$2:$H$9</xm:f>
          </x14:formula1>
          <xm:sqref>F5</xm:sqref>
        </x14:dataValidation>
        <x14:dataValidation type="list" allowBlank="1" showInputMessage="1" showErrorMessage="1" xr:uid="{00000000-0002-0000-0000-000008000000}">
          <x14:formula1>
            <xm:f>Data!$P$2:$P$3</xm:f>
          </x14:formula1>
          <xm:sqref>H5</xm:sqref>
        </x14:dataValidation>
        <x14:dataValidation type="list" allowBlank="1" showInputMessage="1" showErrorMessage="1" xr:uid="{00000000-0002-0000-0000-000009000000}">
          <x14:formula1>
            <xm:f>ValueSelect!$D$2:$D$296</xm:f>
          </x14:formula1>
          <xm:sqref>B6</xm:sqref>
        </x14:dataValidation>
        <x14:dataValidation type="list" allowBlank="1" showInputMessage="1" showErrorMessage="1" xr:uid="{00000000-0002-0000-0000-00000A000000}">
          <x14:formula1>
            <xm:f>Data!$C$2:$C$7</xm:f>
          </x14:formula1>
          <xm:sqref>D6</xm:sqref>
        </x14:dataValidation>
        <x14:dataValidation type="list" allowBlank="1" showInputMessage="1" showErrorMessage="1" xr:uid="{00000000-0002-0000-0000-00000B000000}">
          <x14:formula1>
            <xm:f>Data!$I$2:$I$5</xm:f>
          </x14:formula1>
          <xm:sqref>F6</xm:sqref>
        </x14:dataValidation>
        <x14:dataValidation type="list" allowBlank="1" showInputMessage="1" showErrorMessage="1" xr:uid="{00000000-0002-0000-0000-00000C000000}">
          <x14:formula1>
            <xm:f>Data!$Q$2:$Q$3</xm:f>
          </x14:formula1>
          <xm:sqref>H6</xm:sqref>
        </x14:dataValidation>
        <x14:dataValidation type="list" allowBlank="1" showInputMessage="1" showErrorMessage="1" xr:uid="{00000000-0002-0000-0000-00000D000000}">
          <x14:formula1>
            <xm:f>ValueSelect!$E$2:$E$26</xm:f>
          </x14:formula1>
          <xm:sqref>B7</xm:sqref>
        </x14:dataValidation>
        <x14:dataValidation type="list" allowBlank="1" showInputMessage="1" showErrorMessage="1" xr:uid="{00000000-0002-0000-0000-00000E000000}">
          <x14:formula1>
            <xm:f>ValueSelect!$F$2:$F$10</xm:f>
          </x14:formula1>
          <xm:sqref>D7</xm:sqref>
        </x14:dataValidation>
        <x14:dataValidation type="list" allowBlank="1" showInputMessage="1" showErrorMessage="1" xr:uid="{00000000-0002-0000-0000-00000F000000}">
          <x14:formula1>
            <xm:f>ValueSelect!$H$2:$H$12</xm:f>
          </x14:formula1>
          <xm:sqref>F7</xm:sqref>
        </x14:dataValidation>
        <x14:dataValidation type="list" allowBlank="1" showInputMessage="1" showErrorMessage="1" xr:uid="{00000000-0002-0000-0000-000010000000}">
          <x14:formula1>
            <xm:f>ValueSelect!$K$2:$K$21</xm:f>
          </x14:formula1>
          <xm:sqref>H7</xm:sqref>
        </x14:dataValidation>
        <x14:dataValidation type="list" allowBlank="1" showInputMessage="1" showErrorMessage="1" xr:uid="{00000000-0002-0000-0000-000011000000}">
          <x14:formula1>
            <xm:f>Data!$J$2:$J$4</xm:f>
          </x14:formula1>
          <xm:sqref>B8</xm:sqref>
        </x14:dataValidation>
        <x14:dataValidation type="list" allowBlank="1" showInputMessage="1" showErrorMessage="1" xr:uid="{00000000-0002-0000-0000-000012000000}">
          <x14:formula1>
            <xm:f>ValueSelect!$I$2:$I$10</xm:f>
          </x14:formula1>
          <xm:sqref>F8</xm:sqref>
        </x14:dataValidation>
        <x14:dataValidation type="list" allowBlank="1" showInputMessage="1" showErrorMessage="1" xr:uid="{00000000-0002-0000-0000-000013000000}">
          <x14:formula1>
            <xm:f>Data!$T$2:$T$3</xm:f>
          </x14:formula1>
          <xm:sqref>H8</xm:sqref>
        </x14:dataValidation>
        <x14:dataValidation type="list" allowBlank="1" showInputMessage="1" showErrorMessage="1" xr:uid="{00000000-0002-0000-0000-000014000000}">
          <x14:formula1>
            <xm:f>ValueSelect!$J$2:$J$18</xm:f>
          </x14:formula1>
          <xm:sqref>F9</xm:sqref>
        </x14:dataValidation>
        <x14:dataValidation type="list" allowBlank="1" showInputMessage="1" showErrorMessage="1" xr:uid="{00000000-0002-0000-0000-000015000000}">
          <x14:formula1>
            <xm:f>Data!$E$2:$E$6</xm:f>
          </x14:formula1>
          <xm:sqref>D10</xm:sqref>
        </x14:dataValidation>
        <x14:dataValidation type="list" allowBlank="1" showInputMessage="1" showErrorMessage="1" xr:uid="{00000000-0002-0000-0000-000016000000}">
          <x14:formula1>
            <xm:f>Data!$M$2:$M$7</xm:f>
          </x14:formula1>
          <xm:sqref>F10</xm:sqref>
        </x14:dataValidation>
        <x14:dataValidation type="list" allowBlank="1" showInputMessage="1" showErrorMessage="1" xr:uid="{00000000-0002-0000-0000-000017000000}">
          <x14:formula1>
            <xm:f>Data!$D$2:$D$3</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
  <sheetViews>
    <sheetView topLeftCell="K1" zoomScale="85" zoomScaleNormal="85" workbookViewId="0">
      <selection activeCell="N28" sqref="N28"/>
    </sheetView>
  </sheetViews>
  <sheetFormatPr defaultColWidth="9.28515625" defaultRowHeight="15"/>
  <cols>
    <col min="1" max="1" width="10.28515625" style="326" customWidth="1"/>
    <col min="2" max="2" width="7.28515625" style="327" customWidth="1"/>
    <col min="3" max="4" width="8.42578125" style="327" customWidth="1"/>
    <col min="5" max="5" width="19" style="327" customWidth="1"/>
    <col min="6" max="6" width="25.7109375" style="327" customWidth="1"/>
    <col min="7" max="7" width="15.5703125" style="327" customWidth="1"/>
    <col min="8" max="8" width="19.42578125" style="327" bestFit="1" customWidth="1"/>
    <col min="9" max="9" width="37.140625" style="327" bestFit="1" customWidth="1"/>
    <col min="10" max="10" width="38.28515625" style="327" bestFit="1" customWidth="1"/>
    <col min="11" max="11" width="77.85546875" style="327" customWidth="1"/>
    <col min="12" max="12" width="20.28515625" style="327" customWidth="1"/>
    <col min="13" max="13" width="36.42578125" style="327" customWidth="1"/>
    <col min="14" max="14" width="19" style="327" bestFit="1" customWidth="1"/>
    <col min="15" max="15" width="6.28515625" style="327" customWidth="1"/>
    <col min="16" max="16" width="11" style="327" bestFit="1" customWidth="1"/>
    <col min="17" max="17" width="14.42578125" style="327" customWidth="1"/>
    <col min="18" max="19" width="8.7109375" style="327" customWidth="1"/>
    <col min="20" max="20" width="8.7109375" style="330" customWidth="1"/>
    <col min="21" max="21" width="8.5703125" style="330" customWidth="1"/>
    <col min="22" max="22" width="9.28515625" style="327" customWidth="1"/>
    <col min="23" max="23" width="8.28515625" style="381" customWidth="1"/>
    <col min="24" max="24" width="8.7109375" style="381" customWidth="1"/>
    <col min="25" max="25" width="7.28515625" style="381" customWidth="1"/>
    <col min="26" max="26" width="9" style="382" customWidth="1"/>
    <col min="27" max="27" width="6.28515625" style="383" customWidth="1"/>
    <col min="28" max="28" width="10" style="384" customWidth="1"/>
    <col min="29" max="29" width="10" style="382" customWidth="1"/>
    <col min="30" max="30" width="9.7109375" style="383" customWidth="1"/>
    <col min="31" max="31" width="7.7109375" style="327" customWidth="1"/>
    <col min="32" max="32" width="8.85546875" style="330" customWidth="1"/>
    <col min="33" max="33" width="15" style="327" customWidth="1"/>
    <col min="34" max="34" width="8.42578125" style="336" customWidth="1"/>
    <col min="35" max="35" width="9" style="330" customWidth="1"/>
    <col min="36" max="36" width="8.28515625" style="330" customWidth="1"/>
    <col min="37" max="37" width="7.85546875" style="336" customWidth="1"/>
    <col min="38" max="38" width="8.28515625" style="330" customWidth="1"/>
    <col min="39" max="39" width="11.7109375" style="336" customWidth="1"/>
    <col min="40" max="40" width="10.85546875" style="330" customWidth="1"/>
    <col min="41" max="41" width="8.140625" style="336" customWidth="1"/>
    <col min="42" max="42" width="9.28515625" style="330" customWidth="1"/>
    <col min="43" max="43" width="8.140625" style="336" customWidth="1"/>
    <col min="44" max="45" width="9.28515625" style="330" customWidth="1"/>
    <col min="46" max="46" width="8.140625" style="336" customWidth="1"/>
    <col min="47" max="47" width="9.28515625" style="330" customWidth="1"/>
    <col min="48" max="48" width="7.7109375" style="330" customWidth="1"/>
    <col min="49" max="49" width="9.7109375" style="330" customWidth="1"/>
    <col min="50" max="50" width="10.7109375" style="330" customWidth="1"/>
    <col min="51" max="51" width="12.28515625" style="330" customWidth="1"/>
    <col min="52" max="52" width="9.28515625" style="327"/>
    <col min="53" max="53" width="11.5703125" style="330" customWidth="1"/>
    <col min="54" max="54" width="15" style="330" customWidth="1"/>
    <col min="55" max="16384" width="9.28515625" style="327"/>
  </cols>
  <sheetData>
    <row r="1" spans="1:54">
      <c r="E1" s="328"/>
      <c r="F1" s="328"/>
      <c r="G1" s="329"/>
      <c r="U1" s="331"/>
      <c r="V1" s="332"/>
      <c r="W1" s="333"/>
      <c r="X1" s="333"/>
      <c r="Y1" s="333"/>
      <c r="Z1" s="334"/>
      <c r="AA1" s="332"/>
      <c r="AB1" s="335"/>
      <c r="AC1" s="332"/>
      <c r="AD1" s="332"/>
      <c r="AE1" s="332"/>
      <c r="AF1" s="332"/>
      <c r="AS1" s="330" t="s">
        <v>1134</v>
      </c>
      <c r="AY1" s="331"/>
    </row>
    <row r="2" spans="1:54">
      <c r="G2" s="328" t="s">
        <v>1135</v>
      </c>
      <c r="I2" s="328" t="s">
        <v>1135</v>
      </c>
      <c r="J2" s="328" t="s">
        <v>1135</v>
      </c>
      <c r="K2" s="328" t="s">
        <v>1135</v>
      </c>
      <c r="L2" s="328" t="s">
        <v>1135</v>
      </c>
      <c r="M2" s="328" t="s">
        <v>1135</v>
      </c>
      <c r="N2" s="328" t="s">
        <v>1135</v>
      </c>
      <c r="O2" s="328"/>
      <c r="S2" s="328" t="s">
        <v>1135</v>
      </c>
      <c r="T2" s="453" t="s">
        <v>1136</v>
      </c>
      <c r="U2" s="454"/>
      <c r="V2" s="455" t="s">
        <v>1137</v>
      </c>
      <c r="W2" s="456"/>
      <c r="X2" s="456"/>
      <c r="Y2" s="456"/>
      <c r="Z2" s="456"/>
      <c r="AA2" s="456"/>
      <c r="AB2" s="456"/>
      <c r="AC2" s="456"/>
      <c r="AD2" s="456"/>
      <c r="AE2" s="456"/>
      <c r="AF2" s="457"/>
      <c r="AG2" s="458" t="s">
        <v>267</v>
      </c>
      <c r="AH2" s="458"/>
      <c r="AI2" s="458"/>
      <c r="AK2" s="459" t="s">
        <v>1138</v>
      </c>
      <c r="AL2" s="460"/>
      <c r="AM2" s="460"/>
      <c r="AN2" s="460"/>
      <c r="AO2" s="460"/>
      <c r="AP2" s="460"/>
      <c r="AQ2" s="460"/>
      <c r="AR2" s="460"/>
      <c r="AS2" s="460"/>
      <c r="AT2" s="460"/>
      <c r="AU2" s="460"/>
      <c r="AV2" s="461"/>
      <c r="AW2" s="462" t="s">
        <v>1139</v>
      </c>
      <c r="AX2" s="463"/>
      <c r="AY2" s="463"/>
      <c r="AZ2" s="337"/>
      <c r="BA2" s="338"/>
      <c r="BB2" s="338"/>
    </row>
    <row r="3" spans="1:54" ht="67.900000000000006" customHeight="1">
      <c r="A3" s="339" t="s">
        <v>1140</v>
      </c>
      <c r="B3" s="339" t="s">
        <v>1141</v>
      </c>
      <c r="C3" s="340" t="s">
        <v>1142</v>
      </c>
      <c r="D3" s="340" t="s">
        <v>1143</v>
      </c>
      <c r="E3" s="341" t="s">
        <v>35</v>
      </c>
      <c r="F3" s="341" t="s">
        <v>46</v>
      </c>
      <c r="G3" s="342" t="s">
        <v>1144</v>
      </c>
      <c r="H3" s="340" t="s">
        <v>1145</v>
      </c>
      <c r="I3" s="343" t="s">
        <v>259</v>
      </c>
      <c r="J3" s="343" t="s">
        <v>1146</v>
      </c>
      <c r="K3" s="343" t="s">
        <v>332</v>
      </c>
      <c r="L3" s="343" t="s">
        <v>1147</v>
      </c>
      <c r="M3" s="343" t="s">
        <v>1148</v>
      </c>
      <c r="N3" s="343" t="s">
        <v>262</v>
      </c>
      <c r="O3" s="340" t="s">
        <v>1149</v>
      </c>
      <c r="P3" s="340" t="s">
        <v>1150</v>
      </c>
      <c r="Q3" s="340" t="s">
        <v>264</v>
      </c>
      <c r="R3" s="340" t="s">
        <v>1151</v>
      </c>
      <c r="S3" s="343" t="s">
        <v>1152</v>
      </c>
      <c r="T3" s="344" t="s">
        <v>1153</v>
      </c>
      <c r="U3" s="345" t="s">
        <v>1154</v>
      </c>
      <c r="V3" s="346" t="s">
        <v>896</v>
      </c>
      <c r="W3" s="347" t="s">
        <v>1155</v>
      </c>
      <c r="X3" s="347" t="s">
        <v>1156</v>
      </c>
      <c r="Y3" s="347" t="s">
        <v>1157</v>
      </c>
      <c r="Z3" s="348" t="s">
        <v>1158</v>
      </c>
      <c r="AA3" s="349" t="s">
        <v>1159</v>
      </c>
      <c r="AB3" s="350" t="s">
        <v>1160</v>
      </c>
      <c r="AC3" s="351" t="s">
        <v>1161</v>
      </c>
      <c r="AD3" s="352" t="s">
        <v>1162</v>
      </c>
      <c r="AE3" s="339" t="s">
        <v>1163</v>
      </c>
      <c r="AF3" s="273" t="s">
        <v>1164</v>
      </c>
      <c r="AG3" s="339" t="s">
        <v>1165</v>
      </c>
      <c r="AH3" s="353" t="s">
        <v>284</v>
      </c>
      <c r="AI3" s="354" t="s">
        <v>1166</v>
      </c>
      <c r="AJ3" s="273" t="s">
        <v>268</v>
      </c>
      <c r="AK3" s="353" t="s">
        <v>1167</v>
      </c>
      <c r="AL3" s="273" t="s">
        <v>1168</v>
      </c>
      <c r="AM3" s="353" t="s">
        <v>1169</v>
      </c>
      <c r="AN3" s="273" t="s">
        <v>1170</v>
      </c>
      <c r="AO3" s="353" t="s">
        <v>1171</v>
      </c>
      <c r="AP3" s="273" t="s">
        <v>1172</v>
      </c>
      <c r="AQ3" s="353" t="s">
        <v>1173</v>
      </c>
      <c r="AR3" s="273" t="s">
        <v>1174</v>
      </c>
      <c r="AS3" s="355" t="s">
        <v>1175</v>
      </c>
      <c r="AT3" s="353" t="s">
        <v>1176</v>
      </c>
      <c r="AU3" s="273" t="s">
        <v>1177</v>
      </c>
      <c r="AV3" s="273" t="s">
        <v>270</v>
      </c>
      <c r="AW3" s="356" t="s">
        <v>1178</v>
      </c>
      <c r="AX3" s="357" t="s">
        <v>1179</v>
      </c>
      <c r="AY3" s="358" t="s">
        <v>1180</v>
      </c>
      <c r="AZ3" s="339" t="s">
        <v>1181</v>
      </c>
      <c r="BA3" s="273" t="s">
        <v>1182</v>
      </c>
      <c r="BB3" s="273" t="s">
        <v>274</v>
      </c>
    </row>
    <row r="4" spans="1:54" s="380" customFormat="1">
      <c r="A4" s="359">
        <v>1</v>
      </c>
      <c r="B4" s="360"/>
      <c r="C4" s="360"/>
      <c r="D4" s="360"/>
      <c r="E4" s="360" t="s">
        <v>36</v>
      </c>
      <c r="F4" s="360" t="s">
        <v>47</v>
      </c>
      <c r="G4" s="360" t="s">
        <v>49</v>
      </c>
      <c r="H4" s="361" t="s">
        <v>1183</v>
      </c>
      <c r="I4" s="360" t="s">
        <v>1184</v>
      </c>
      <c r="J4" s="360" t="s">
        <v>1184</v>
      </c>
      <c r="K4" s="362" t="s">
        <v>1185</v>
      </c>
      <c r="L4" s="363" t="s">
        <v>1186</v>
      </c>
      <c r="M4" s="364" t="s">
        <v>302</v>
      </c>
      <c r="N4" s="365" t="s">
        <v>1187</v>
      </c>
      <c r="O4" s="360"/>
      <c r="P4" s="385" t="s">
        <v>1191</v>
      </c>
      <c r="Q4" s="386" t="s">
        <v>1192</v>
      </c>
      <c r="R4" s="360"/>
      <c r="S4" s="360" t="s">
        <v>915</v>
      </c>
      <c r="T4" s="366"/>
      <c r="U4" s="367">
        <f>'Cost China 4-14-2026'!F5</f>
        <v>5.18</v>
      </c>
      <c r="V4" s="360" t="s">
        <v>900</v>
      </c>
      <c r="W4" s="368">
        <v>28.5</v>
      </c>
      <c r="X4" s="368">
        <v>28</v>
      </c>
      <c r="Y4" s="368">
        <v>31</v>
      </c>
      <c r="Z4" s="364">
        <v>4.3600000000000003</v>
      </c>
      <c r="AA4" s="369">
        <v>4</v>
      </c>
      <c r="AB4" s="370">
        <f>IF(W4="","",W4*X4*Y4/1000000)</f>
        <v>2.47E-2</v>
      </c>
      <c r="AC4" s="371">
        <v>56</v>
      </c>
      <c r="AD4" s="372">
        <f>IF(AA4="","",AC4/AB4*AA4)</f>
        <v>9069</v>
      </c>
      <c r="AE4" s="373">
        <v>3500</v>
      </c>
      <c r="AF4" s="374">
        <f>IF(ISERROR(AE4/AD4),"",AE4/AD4)</f>
        <v>0.39</v>
      </c>
      <c r="AG4" s="360" t="s">
        <v>300</v>
      </c>
      <c r="AH4" s="375">
        <v>0.214</v>
      </c>
      <c r="AI4" s="374">
        <f>IF(ISERROR(U4*AH4),"",U4*AH4)</f>
        <v>1.1100000000000001</v>
      </c>
      <c r="AJ4" s="374">
        <f>IF(ISERROR(U4+AF4+AI4),"",U4+AF4+AI4)</f>
        <v>6.68</v>
      </c>
      <c r="AK4" s="376">
        <v>0</v>
      </c>
      <c r="AL4" s="374">
        <f t="shared" ref="AL4" si="0">IF(ISERROR(AY4*AK4),"",AY4*AK4)</f>
        <v>0</v>
      </c>
      <c r="AM4" s="376">
        <v>0</v>
      </c>
      <c r="AN4" s="374">
        <f t="shared" ref="AN4" si="1">IF(ISERROR(AY4*AM4),"",AY4*AM4)</f>
        <v>0</v>
      </c>
      <c r="AO4" s="376">
        <v>5.5E-2</v>
      </c>
      <c r="AP4" s="374">
        <f>IF(ISERROR(AY4*AO4),"",AY4*AO4)</f>
        <v>0.56999999999999995</v>
      </c>
      <c r="AQ4" s="376">
        <v>0</v>
      </c>
      <c r="AR4" s="374">
        <f>IF(ISERROR(U4*AQ4),"",U4*AQ4)</f>
        <v>0</v>
      </c>
      <c r="AS4" s="377">
        <v>0</v>
      </c>
      <c r="AT4" s="376">
        <v>0</v>
      </c>
      <c r="AU4" s="374">
        <f>IF(ISERROR(AY4*AT4),"",AY4*AT4)</f>
        <v>0</v>
      </c>
      <c r="AV4" s="374">
        <f>IF(ISERROR(AL4+AN4+AP4+AR4+AU4),"",AL4+AN4+AP4+AR4+AU4)</f>
        <v>0.56999999999999995</v>
      </c>
      <c r="AW4" s="378">
        <f t="shared" ref="AW4" si="2">IF(ISERROR(AJ4+AV4),"",AJ4+AV4)</f>
        <v>7.25</v>
      </c>
      <c r="AX4" s="379">
        <f t="shared" ref="AX4" si="3">IF(ISERROR((AY4-AW4)/AY4),"",(AY4-AW4)/AY4)</f>
        <v>0.29609999999999997</v>
      </c>
      <c r="AY4" s="377">
        <f>'[22]Internal Comimitment'!AF26</f>
        <v>10.3</v>
      </c>
      <c r="AZ4" s="369"/>
      <c r="BA4" s="374">
        <f>IF(ISERROR(AW4*AZ4),"",AW4*AZ4)</f>
        <v>0</v>
      </c>
      <c r="BB4" s="374">
        <f>IF(ISERROR(AY4*AZ4),"",AY4*AZ4)</f>
        <v>0</v>
      </c>
    </row>
    <row r="5" spans="1:54">
      <c r="AX5" s="336"/>
      <c r="AZ5" s="383"/>
    </row>
  </sheetData>
  <sheetProtection insertRows="0" deleteRows="0" sort="0"/>
  <protectedRanges>
    <protectedRange sqref="R4:S4 M5:AU214 AV6:AY214 AV5:AX5 O4 AI4:AX4 A5:K214 U4:V4 AB4:AD4 AZ5 A4:H4 K4 AF4" name="Range1"/>
    <protectedRange sqref="W4:Y4" name="Range1_2"/>
    <protectedRange sqref="AE4" name="Range1_3"/>
    <protectedRange sqref="AG4:AH4" name="Range1_4"/>
    <protectedRange sqref="AZ4" name="Range1_6"/>
    <protectedRange sqref="L5:L250" name="Range1_1"/>
    <protectedRange sqref="I4" name="Range1_5"/>
    <protectedRange sqref="J4" name="Range1_7"/>
    <protectedRange sqref="L4" name="Range1_1_1"/>
    <protectedRange sqref="Q4" name="Range1_4_1"/>
  </protectedRanges>
  <mergeCells count="5">
    <mergeCell ref="T2:U2"/>
    <mergeCell ref="V2:AF2"/>
    <mergeCell ref="AG2:AI2"/>
    <mergeCell ref="AK2:AV2"/>
    <mergeCell ref="AW2:AY2"/>
  </mergeCells>
  <phoneticPr fontId="52" type="noConversion"/>
  <pageMargins left="0.7" right="0.7"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5117038483843"/>
  </sheetPr>
  <dimension ref="A1:HP243"/>
  <sheetViews>
    <sheetView tabSelected="1" zoomScaleNormal="100" workbookViewId="0">
      <selection activeCell="AJ6" sqref="AJ6"/>
    </sheetView>
  </sheetViews>
  <sheetFormatPr defaultColWidth="9.140625" defaultRowHeight="12.75" outlineLevelCol="4"/>
  <cols>
    <col min="1" max="2" width="20.5703125" style="72" customWidth="1"/>
    <col min="3" max="3" width="20.5703125" style="73" customWidth="1"/>
    <col min="4" max="4" width="31.85546875" style="72" customWidth="1"/>
    <col min="5" max="7" width="15.5703125" style="72" customWidth="1"/>
    <col min="8" max="9" width="8.140625" style="72" customWidth="1" outlineLevel="1"/>
    <col min="10" max="10" width="7.28515625" style="74" customWidth="1" outlineLevel="1" collapsed="1"/>
    <col min="11" max="11" width="6.7109375" style="72" customWidth="1" outlineLevel="2"/>
    <col min="12" max="12" width="8" style="72" customWidth="1" outlineLevel="2"/>
    <col min="13" max="13" width="7.7109375" style="72" customWidth="1" outlineLevel="2"/>
    <col min="14" max="14" width="7.7109375" style="72" hidden="1" customWidth="1" outlineLevel="2"/>
    <col min="15" max="15" width="7.5703125" style="72" hidden="1" customWidth="1" outlineLevel="2"/>
    <col min="16" max="16" width="10" style="74" hidden="1" customWidth="1" outlineLevel="2"/>
    <col min="17" max="17" width="10.7109375" style="74" hidden="1" customWidth="1" outlineLevel="2"/>
    <col min="18" max="18" width="9.140625" style="72" hidden="1" customWidth="1" outlineLevel="2"/>
    <col min="19" max="19" width="13" style="74" hidden="1" customWidth="1" outlineLevel="1"/>
    <col min="20" max="20" width="8.5703125" style="72" hidden="1" customWidth="1" outlineLevel="2"/>
    <col min="21" max="21" width="10.7109375" style="72" hidden="1" customWidth="1" outlineLevel="2"/>
    <col min="22" max="22" width="9.140625" style="74" hidden="1" customWidth="1" outlineLevel="1" collapsed="1"/>
    <col min="23" max="24" width="6.28515625" style="74" hidden="1" customWidth="1" outlineLevel="3"/>
    <col min="25" max="25" width="6.28515625" style="72" hidden="1" customWidth="1" outlineLevel="4"/>
    <col min="26" max="26" width="7.5703125" style="72" hidden="1" customWidth="1" outlineLevel="4"/>
    <col min="27" max="28" width="6.28515625" style="72" hidden="1" customWidth="1" outlineLevel="4"/>
    <col min="29" max="29" width="6.28515625" style="72" hidden="1" customWidth="1" outlineLevel="2"/>
    <col min="30" max="30" width="9.140625" style="74" hidden="1" customWidth="1" outlineLevel="1" collapsed="1"/>
    <col min="31" max="31" width="10.7109375" style="74" hidden="1" customWidth="1" outlineLevel="1"/>
    <col min="32" max="32" width="10.85546875" style="75" customWidth="1" outlineLevel="1"/>
    <col min="33" max="33" width="13.140625" style="74" customWidth="1" outlineLevel="1"/>
    <col min="34" max="34" width="14.7109375" style="74" customWidth="1" outlineLevel="1"/>
    <col min="35" max="35" width="14.42578125" style="74" customWidth="1" outlineLevel="1"/>
    <col min="36" max="36" width="12.5703125" style="72" customWidth="1"/>
    <col min="37" max="37" width="11.7109375" style="72" bestFit="1" customWidth="1"/>
    <col min="38" max="197" width="9.140625" style="72"/>
    <col min="198" max="198" width="26.42578125" style="72" customWidth="1"/>
    <col min="199" max="199" width="32.140625" style="72" customWidth="1"/>
    <col min="200" max="200" width="30.140625" style="72" customWidth="1"/>
    <col min="201" max="201" width="36.5703125" style="72" customWidth="1"/>
    <col min="202" max="202" width="9.140625" style="72"/>
    <col min="203" max="203" width="7.7109375" style="72" customWidth="1"/>
    <col min="204" max="204" width="6.7109375" style="72" customWidth="1"/>
    <col min="205" max="205" width="8" style="72" customWidth="1"/>
    <col min="206" max="207" width="7.7109375" style="72" customWidth="1"/>
    <col min="208" max="208" width="7.5703125" style="72" customWidth="1"/>
    <col min="209" max="209" width="11" style="72" customWidth="1"/>
    <col min="210" max="210" width="10.140625" style="72" customWidth="1"/>
    <col min="211" max="211" width="9.140625" style="72"/>
    <col min="212" max="212" width="13" style="72" customWidth="1"/>
    <col min="213" max="213" width="8.5703125" style="72" customWidth="1"/>
    <col min="214" max="214" width="14.5703125" style="72" customWidth="1"/>
    <col min="215" max="215" width="9.140625" style="72"/>
    <col min="216" max="217" width="12" style="72" customWidth="1"/>
    <col min="218" max="219" width="9.7109375" style="72" customWidth="1"/>
    <col min="220" max="220" width="11.7109375" style="72" customWidth="1"/>
    <col min="221" max="221" width="12.5703125" style="72" customWidth="1"/>
    <col min="222" max="222" width="10.7109375" style="72" customWidth="1"/>
    <col min="223" max="223" width="9.140625" style="72"/>
    <col min="224" max="224" width="10.7109375" style="72" customWidth="1"/>
    <col min="225" max="225" width="11.7109375" style="72" customWidth="1"/>
    <col min="226" max="226" width="10.7109375" style="72" customWidth="1"/>
    <col min="227" max="227" width="11.7109375" style="72" customWidth="1"/>
    <col min="228" max="228" width="12.7109375" style="72" customWidth="1"/>
    <col min="229" max="229" width="15.5703125" style="72" customWidth="1"/>
    <col min="230" max="230" width="14.28515625" style="72" customWidth="1"/>
    <col min="231" max="231" width="13.7109375" style="72" customWidth="1"/>
    <col min="232" max="233" width="11.7109375" style="72" customWidth="1"/>
    <col min="234" max="234" width="13.7109375" style="72" customWidth="1"/>
    <col min="235" max="237" width="9.140625" style="72"/>
    <col min="238" max="238" width="3.140625" style="72" customWidth="1"/>
    <col min="239" max="239" width="12" style="72" customWidth="1"/>
    <col min="240" max="240" width="2" style="72" customWidth="1"/>
    <col min="241" max="242" width="9.140625" style="72"/>
    <col min="243" max="243" width="11.7109375" style="72" customWidth="1"/>
    <col min="244" max="453" width="9.140625" style="72"/>
    <col min="454" max="454" width="26.42578125" style="72" customWidth="1"/>
    <col min="455" max="455" width="32.140625" style="72" customWidth="1"/>
    <col min="456" max="456" width="30.140625" style="72" customWidth="1"/>
    <col min="457" max="457" width="36.5703125" style="72" customWidth="1"/>
    <col min="458" max="458" width="9.140625" style="72"/>
    <col min="459" max="459" width="7.7109375" style="72" customWidth="1"/>
    <col min="460" max="460" width="6.7109375" style="72" customWidth="1"/>
    <col min="461" max="461" width="8" style="72" customWidth="1"/>
    <col min="462" max="463" width="7.7109375" style="72" customWidth="1"/>
    <col min="464" max="464" width="7.5703125" style="72" customWidth="1"/>
    <col min="465" max="465" width="11" style="72" customWidth="1"/>
    <col min="466" max="466" width="10.140625" style="72" customWidth="1"/>
    <col min="467" max="467" width="9.140625" style="72"/>
    <col min="468" max="468" width="13" style="72" customWidth="1"/>
    <col min="469" max="469" width="8.5703125" style="72" customWidth="1"/>
    <col min="470" max="470" width="14.5703125" style="72" customWidth="1"/>
    <col min="471" max="471" width="9.140625" style="72"/>
    <col min="472" max="473" width="12" style="72" customWidth="1"/>
    <col min="474" max="475" width="9.7109375" style="72" customWidth="1"/>
    <col min="476" max="476" width="11.7109375" style="72" customWidth="1"/>
    <col min="477" max="477" width="12.5703125" style="72" customWidth="1"/>
    <col min="478" max="478" width="10.7109375" style="72" customWidth="1"/>
    <col min="479" max="479" width="9.140625" style="72"/>
    <col min="480" max="480" width="10.7109375" style="72" customWidth="1"/>
    <col min="481" max="481" width="11.7109375" style="72" customWidth="1"/>
    <col min="482" max="482" width="10.7109375" style="72" customWidth="1"/>
    <col min="483" max="483" width="11.7109375" style="72" customWidth="1"/>
    <col min="484" max="484" width="12.7109375" style="72" customWidth="1"/>
    <col min="485" max="485" width="15.5703125" style="72" customWidth="1"/>
    <col min="486" max="486" width="14.28515625" style="72" customWidth="1"/>
    <col min="487" max="487" width="13.7109375" style="72" customWidth="1"/>
    <col min="488" max="489" width="11.7109375" style="72" customWidth="1"/>
    <col min="490" max="490" width="13.7109375" style="72" customWidth="1"/>
    <col min="491" max="493" width="9.140625" style="72"/>
    <col min="494" max="494" width="3.140625" style="72" customWidth="1"/>
    <col min="495" max="495" width="12" style="72" customWidth="1"/>
    <col min="496" max="496" width="2" style="72" customWidth="1"/>
    <col min="497" max="498" width="9.140625" style="72"/>
    <col min="499" max="499" width="11.7109375" style="72" customWidth="1"/>
    <col min="500" max="709" width="9.140625" style="72"/>
    <col min="710" max="710" width="26.42578125" style="72" customWidth="1"/>
    <col min="711" max="711" width="32.140625" style="72" customWidth="1"/>
    <col min="712" max="712" width="30.140625" style="72" customWidth="1"/>
    <col min="713" max="713" width="36.5703125" style="72" customWidth="1"/>
    <col min="714" max="714" width="9.140625" style="72"/>
    <col min="715" max="715" width="7.7109375" style="72" customWidth="1"/>
    <col min="716" max="716" width="6.7109375" style="72" customWidth="1"/>
    <col min="717" max="717" width="8" style="72" customWidth="1"/>
    <col min="718" max="719" width="7.7109375" style="72" customWidth="1"/>
    <col min="720" max="720" width="7.5703125" style="72" customWidth="1"/>
    <col min="721" max="721" width="11" style="72" customWidth="1"/>
    <col min="722" max="722" width="10.140625" style="72" customWidth="1"/>
    <col min="723" max="723" width="9.140625" style="72"/>
    <col min="724" max="724" width="13" style="72" customWidth="1"/>
    <col min="725" max="725" width="8.5703125" style="72" customWidth="1"/>
    <col min="726" max="726" width="14.5703125" style="72" customWidth="1"/>
    <col min="727" max="727" width="9.140625" style="72"/>
    <col min="728" max="729" width="12" style="72" customWidth="1"/>
    <col min="730" max="731" width="9.7109375" style="72" customWidth="1"/>
    <col min="732" max="732" width="11.7109375" style="72" customWidth="1"/>
    <col min="733" max="733" width="12.5703125" style="72" customWidth="1"/>
    <col min="734" max="734" width="10.7109375" style="72" customWidth="1"/>
    <col min="735" max="735" width="9.140625" style="72"/>
    <col min="736" max="736" width="10.7109375" style="72" customWidth="1"/>
    <col min="737" max="737" width="11.7109375" style="72" customWidth="1"/>
    <col min="738" max="738" width="10.7109375" style="72" customWidth="1"/>
    <col min="739" max="739" width="11.7109375" style="72" customWidth="1"/>
    <col min="740" max="740" width="12.7109375" style="72" customWidth="1"/>
    <col min="741" max="741" width="15.5703125" style="72" customWidth="1"/>
    <col min="742" max="742" width="14.28515625" style="72" customWidth="1"/>
    <col min="743" max="743" width="13.7109375" style="72" customWidth="1"/>
    <col min="744" max="745" width="11.7109375" style="72" customWidth="1"/>
    <col min="746" max="746" width="13.7109375" style="72" customWidth="1"/>
    <col min="747" max="749" width="9.140625" style="72"/>
    <col min="750" max="750" width="3.140625" style="72" customWidth="1"/>
    <col min="751" max="751" width="12" style="72" customWidth="1"/>
    <col min="752" max="752" width="2" style="72" customWidth="1"/>
    <col min="753" max="754" width="9.140625" style="72"/>
    <col min="755" max="755" width="11.7109375" style="72" customWidth="1"/>
    <col min="756" max="965" width="9.140625" style="72"/>
    <col min="966" max="966" width="26.42578125" style="72" customWidth="1"/>
    <col min="967" max="967" width="32.140625" style="72" customWidth="1"/>
    <col min="968" max="968" width="30.140625" style="72" customWidth="1"/>
    <col min="969" max="969" width="36.5703125" style="72" customWidth="1"/>
    <col min="970" max="970" width="9.140625" style="72"/>
    <col min="971" max="971" width="7.7109375" style="72" customWidth="1"/>
    <col min="972" max="972" width="6.7109375" style="72" customWidth="1"/>
    <col min="973" max="973" width="8" style="72" customWidth="1"/>
    <col min="974" max="975" width="7.7109375" style="72" customWidth="1"/>
    <col min="976" max="976" width="7.5703125" style="72" customWidth="1"/>
    <col min="977" max="977" width="11" style="72" customWidth="1"/>
    <col min="978" max="978" width="10.140625" style="72" customWidth="1"/>
    <col min="979" max="979" width="9.140625" style="72"/>
    <col min="980" max="980" width="13" style="72" customWidth="1"/>
    <col min="981" max="981" width="8.5703125" style="72" customWidth="1"/>
    <col min="982" max="982" width="14.5703125" style="72" customWidth="1"/>
    <col min="983" max="983" width="9.140625" style="72"/>
    <col min="984" max="985" width="12" style="72" customWidth="1"/>
    <col min="986" max="987" width="9.7109375" style="72" customWidth="1"/>
    <col min="988" max="988" width="11.7109375" style="72" customWidth="1"/>
    <col min="989" max="989" width="12.5703125" style="72" customWidth="1"/>
    <col min="990" max="990" width="10.7109375" style="72" customWidth="1"/>
    <col min="991" max="991" width="9.140625" style="72"/>
    <col min="992" max="992" width="10.7109375" style="72" customWidth="1"/>
    <col min="993" max="993" width="11.7109375" style="72" customWidth="1"/>
    <col min="994" max="994" width="10.7109375" style="72" customWidth="1"/>
    <col min="995" max="995" width="11.7109375" style="72" customWidth="1"/>
    <col min="996" max="996" width="12.7109375" style="72" customWidth="1"/>
    <col min="997" max="997" width="15.5703125" style="72" customWidth="1"/>
    <col min="998" max="998" width="14.28515625" style="72" customWidth="1"/>
    <col min="999" max="999" width="13.7109375" style="72" customWidth="1"/>
    <col min="1000" max="1001" width="11.7109375" style="72" customWidth="1"/>
    <col min="1002" max="1002" width="13.7109375" style="72" customWidth="1"/>
    <col min="1003" max="1005" width="9.140625" style="72"/>
    <col min="1006" max="1006" width="3.140625" style="72" customWidth="1"/>
    <col min="1007" max="1007" width="12" style="72" customWidth="1"/>
    <col min="1008" max="1008" width="2" style="72" customWidth="1"/>
    <col min="1009" max="1010" width="9.140625" style="72"/>
    <col min="1011" max="1011" width="11.7109375" style="72" customWidth="1"/>
    <col min="1012" max="1221" width="9.140625" style="72"/>
    <col min="1222" max="1222" width="26.42578125" style="72" customWidth="1"/>
    <col min="1223" max="1223" width="32.140625" style="72" customWidth="1"/>
    <col min="1224" max="1224" width="30.140625" style="72" customWidth="1"/>
    <col min="1225" max="1225" width="36.5703125" style="72" customWidth="1"/>
    <col min="1226" max="1226" width="9.140625" style="72"/>
    <col min="1227" max="1227" width="7.7109375" style="72" customWidth="1"/>
    <col min="1228" max="1228" width="6.7109375" style="72" customWidth="1"/>
    <col min="1229" max="1229" width="8" style="72" customWidth="1"/>
    <col min="1230" max="1231" width="7.7109375" style="72" customWidth="1"/>
    <col min="1232" max="1232" width="7.5703125" style="72" customWidth="1"/>
    <col min="1233" max="1233" width="11" style="72" customWidth="1"/>
    <col min="1234" max="1234" width="10.140625" style="72" customWidth="1"/>
    <col min="1235" max="1235" width="9.140625" style="72"/>
    <col min="1236" max="1236" width="13" style="72" customWidth="1"/>
    <col min="1237" max="1237" width="8.5703125" style="72" customWidth="1"/>
    <col min="1238" max="1238" width="14.5703125" style="72" customWidth="1"/>
    <col min="1239" max="1239" width="9.140625" style="72"/>
    <col min="1240" max="1241" width="12" style="72" customWidth="1"/>
    <col min="1242" max="1243" width="9.7109375" style="72" customWidth="1"/>
    <col min="1244" max="1244" width="11.7109375" style="72" customWidth="1"/>
    <col min="1245" max="1245" width="12.5703125" style="72" customWidth="1"/>
    <col min="1246" max="1246" width="10.7109375" style="72" customWidth="1"/>
    <col min="1247" max="1247" width="9.140625" style="72"/>
    <col min="1248" max="1248" width="10.7109375" style="72" customWidth="1"/>
    <col min="1249" max="1249" width="11.7109375" style="72" customWidth="1"/>
    <col min="1250" max="1250" width="10.7109375" style="72" customWidth="1"/>
    <col min="1251" max="1251" width="11.7109375" style="72" customWidth="1"/>
    <col min="1252" max="1252" width="12.7109375" style="72" customWidth="1"/>
    <col min="1253" max="1253" width="15.5703125" style="72" customWidth="1"/>
    <col min="1254" max="1254" width="14.28515625" style="72" customWidth="1"/>
    <col min="1255" max="1255" width="13.7109375" style="72" customWidth="1"/>
    <col min="1256" max="1257" width="11.7109375" style="72" customWidth="1"/>
    <col min="1258" max="1258" width="13.7109375" style="72" customWidth="1"/>
    <col min="1259" max="1261" width="9.140625" style="72"/>
    <col min="1262" max="1262" width="3.140625" style="72" customWidth="1"/>
    <col min="1263" max="1263" width="12" style="72" customWidth="1"/>
    <col min="1264" max="1264" width="2" style="72" customWidth="1"/>
    <col min="1265" max="1266" width="9.140625" style="72"/>
    <col min="1267" max="1267" width="11.7109375" style="72" customWidth="1"/>
    <col min="1268" max="1477" width="9.140625" style="72"/>
    <col min="1478" max="1478" width="26.42578125" style="72" customWidth="1"/>
    <col min="1479" max="1479" width="32.140625" style="72" customWidth="1"/>
    <col min="1480" max="1480" width="30.140625" style="72" customWidth="1"/>
    <col min="1481" max="1481" width="36.5703125" style="72" customWidth="1"/>
    <col min="1482" max="1482" width="9.140625" style="72"/>
    <col min="1483" max="1483" width="7.7109375" style="72" customWidth="1"/>
    <col min="1484" max="1484" width="6.7109375" style="72" customWidth="1"/>
    <col min="1485" max="1485" width="8" style="72" customWidth="1"/>
    <col min="1486" max="1487" width="7.7109375" style="72" customWidth="1"/>
    <col min="1488" max="1488" width="7.5703125" style="72" customWidth="1"/>
    <col min="1489" max="1489" width="11" style="72" customWidth="1"/>
    <col min="1490" max="1490" width="10.140625" style="72" customWidth="1"/>
    <col min="1491" max="1491" width="9.140625" style="72"/>
    <col min="1492" max="1492" width="13" style="72" customWidth="1"/>
    <col min="1493" max="1493" width="8.5703125" style="72" customWidth="1"/>
    <col min="1494" max="1494" width="14.5703125" style="72" customWidth="1"/>
    <col min="1495" max="1495" width="9.140625" style="72"/>
    <col min="1496" max="1497" width="12" style="72" customWidth="1"/>
    <col min="1498" max="1499" width="9.7109375" style="72" customWidth="1"/>
    <col min="1500" max="1500" width="11.7109375" style="72" customWidth="1"/>
    <col min="1501" max="1501" width="12.5703125" style="72" customWidth="1"/>
    <col min="1502" max="1502" width="10.7109375" style="72" customWidth="1"/>
    <col min="1503" max="1503" width="9.140625" style="72"/>
    <col min="1504" max="1504" width="10.7109375" style="72" customWidth="1"/>
    <col min="1505" max="1505" width="11.7109375" style="72" customWidth="1"/>
    <col min="1506" max="1506" width="10.7109375" style="72" customWidth="1"/>
    <col min="1507" max="1507" width="11.7109375" style="72" customWidth="1"/>
    <col min="1508" max="1508" width="12.7109375" style="72" customWidth="1"/>
    <col min="1509" max="1509" width="15.5703125" style="72" customWidth="1"/>
    <col min="1510" max="1510" width="14.28515625" style="72" customWidth="1"/>
    <col min="1511" max="1511" width="13.7109375" style="72" customWidth="1"/>
    <col min="1512" max="1513" width="11.7109375" style="72" customWidth="1"/>
    <col min="1514" max="1514" width="13.7109375" style="72" customWidth="1"/>
    <col min="1515" max="1517" width="9.140625" style="72"/>
    <col min="1518" max="1518" width="3.140625" style="72" customWidth="1"/>
    <col min="1519" max="1519" width="12" style="72" customWidth="1"/>
    <col min="1520" max="1520" width="2" style="72" customWidth="1"/>
    <col min="1521" max="1522" width="9.140625" style="72"/>
    <col min="1523" max="1523" width="11.7109375" style="72" customWidth="1"/>
    <col min="1524" max="1733" width="9.140625" style="72"/>
    <col min="1734" max="1734" width="26.42578125" style="72" customWidth="1"/>
    <col min="1735" max="1735" width="32.140625" style="72" customWidth="1"/>
    <col min="1736" max="1736" width="30.140625" style="72" customWidth="1"/>
    <col min="1737" max="1737" width="36.5703125" style="72" customWidth="1"/>
    <col min="1738" max="1738" width="9.140625" style="72"/>
    <col min="1739" max="1739" width="7.7109375" style="72" customWidth="1"/>
    <col min="1740" max="1740" width="6.7109375" style="72" customWidth="1"/>
    <col min="1741" max="1741" width="8" style="72" customWidth="1"/>
    <col min="1742" max="1743" width="7.7109375" style="72" customWidth="1"/>
    <col min="1744" max="1744" width="7.5703125" style="72" customWidth="1"/>
    <col min="1745" max="1745" width="11" style="72" customWidth="1"/>
    <col min="1746" max="1746" width="10.140625" style="72" customWidth="1"/>
    <col min="1747" max="1747" width="9.140625" style="72"/>
    <col min="1748" max="1748" width="13" style="72" customWidth="1"/>
    <col min="1749" max="1749" width="8.5703125" style="72" customWidth="1"/>
    <col min="1750" max="1750" width="14.5703125" style="72" customWidth="1"/>
    <col min="1751" max="1751" width="9.140625" style="72"/>
    <col min="1752" max="1753" width="12" style="72" customWidth="1"/>
    <col min="1754" max="1755" width="9.7109375" style="72" customWidth="1"/>
    <col min="1756" max="1756" width="11.7109375" style="72" customWidth="1"/>
    <col min="1757" max="1757" width="12.5703125" style="72" customWidth="1"/>
    <col min="1758" max="1758" width="10.7109375" style="72" customWidth="1"/>
    <col min="1759" max="1759" width="9.140625" style="72"/>
    <col min="1760" max="1760" width="10.7109375" style="72" customWidth="1"/>
    <col min="1761" max="1761" width="11.7109375" style="72" customWidth="1"/>
    <col min="1762" max="1762" width="10.7109375" style="72" customWidth="1"/>
    <col min="1763" max="1763" width="11.7109375" style="72" customWidth="1"/>
    <col min="1764" max="1764" width="12.7109375" style="72" customWidth="1"/>
    <col min="1765" max="1765" width="15.5703125" style="72" customWidth="1"/>
    <col min="1766" max="1766" width="14.28515625" style="72" customWidth="1"/>
    <col min="1767" max="1767" width="13.7109375" style="72" customWidth="1"/>
    <col min="1768" max="1769" width="11.7109375" style="72" customWidth="1"/>
    <col min="1770" max="1770" width="13.7109375" style="72" customWidth="1"/>
    <col min="1771" max="1773" width="9.140625" style="72"/>
    <col min="1774" max="1774" width="3.140625" style="72" customWidth="1"/>
    <col min="1775" max="1775" width="12" style="72" customWidth="1"/>
    <col min="1776" max="1776" width="2" style="72" customWidth="1"/>
    <col min="1777" max="1778" width="9.140625" style="72"/>
    <col min="1779" max="1779" width="11.7109375" style="72" customWidth="1"/>
    <col min="1780" max="1989" width="9.140625" style="72"/>
    <col min="1990" max="1990" width="26.42578125" style="72" customWidth="1"/>
    <col min="1991" max="1991" width="32.140625" style="72" customWidth="1"/>
    <col min="1992" max="1992" width="30.140625" style="72" customWidth="1"/>
    <col min="1993" max="1993" width="36.5703125" style="72" customWidth="1"/>
    <col min="1994" max="1994" width="9.140625" style="72"/>
    <col min="1995" max="1995" width="7.7109375" style="72" customWidth="1"/>
    <col min="1996" max="1996" width="6.7109375" style="72" customWidth="1"/>
    <col min="1997" max="1997" width="8" style="72" customWidth="1"/>
    <col min="1998" max="1999" width="7.7109375" style="72" customWidth="1"/>
    <col min="2000" max="2000" width="7.5703125" style="72" customWidth="1"/>
    <col min="2001" max="2001" width="11" style="72" customWidth="1"/>
    <col min="2002" max="2002" width="10.140625" style="72" customWidth="1"/>
    <col min="2003" max="2003" width="9.140625" style="72"/>
    <col min="2004" max="2004" width="13" style="72" customWidth="1"/>
    <col min="2005" max="2005" width="8.5703125" style="72" customWidth="1"/>
    <col min="2006" max="2006" width="14.5703125" style="72" customWidth="1"/>
    <col min="2007" max="2007" width="9.140625" style="72"/>
    <col min="2008" max="2009" width="12" style="72" customWidth="1"/>
    <col min="2010" max="2011" width="9.7109375" style="72" customWidth="1"/>
    <col min="2012" max="2012" width="11.7109375" style="72" customWidth="1"/>
    <col min="2013" max="2013" width="12.5703125" style="72" customWidth="1"/>
    <col min="2014" max="2014" width="10.7109375" style="72" customWidth="1"/>
    <col min="2015" max="2015" width="9.140625" style="72"/>
    <col min="2016" max="2016" width="10.7109375" style="72" customWidth="1"/>
    <col min="2017" max="2017" width="11.7109375" style="72" customWidth="1"/>
    <col min="2018" max="2018" width="10.7109375" style="72" customWidth="1"/>
    <col min="2019" max="2019" width="11.7109375" style="72" customWidth="1"/>
    <col min="2020" max="2020" width="12.7109375" style="72" customWidth="1"/>
    <col min="2021" max="2021" width="15.5703125" style="72" customWidth="1"/>
    <col min="2022" max="2022" width="14.28515625" style="72" customWidth="1"/>
    <col min="2023" max="2023" width="13.7109375" style="72" customWidth="1"/>
    <col min="2024" max="2025" width="11.7109375" style="72" customWidth="1"/>
    <col min="2026" max="2026" width="13.7109375" style="72" customWidth="1"/>
    <col min="2027" max="2029" width="9.140625" style="72"/>
    <col min="2030" max="2030" width="3.140625" style="72" customWidth="1"/>
    <col min="2031" max="2031" width="12" style="72" customWidth="1"/>
    <col min="2032" max="2032" width="2" style="72" customWidth="1"/>
    <col min="2033" max="2034" width="9.140625" style="72"/>
    <col min="2035" max="2035" width="11.7109375" style="72" customWidth="1"/>
    <col min="2036" max="2245" width="9.140625" style="72"/>
    <col min="2246" max="2246" width="26.42578125" style="72" customWidth="1"/>
    <col min="2247" max="2247" width="32.140625" style="72" customWidth="1"/>
    <col min="2248" max="2248" width="30.140625" style="72" customWidth="1"/>
    <col min="2249" max="2249" width="36.5703125" style="72" customWidth="1"/>
    <col min="2250" max="2250" width="9.140625" style="72"/>
    <col min="2251" max="2251" width="7.7109375" style="72" customWidth="1"/>
    <col min="2252" max="2252" width="6.7109375" style="72" customWidth="1"/>
    <col min="2253" max="2253" width="8" style="72" customWidth="1"/>
    <col min="2254" max="2255" width="7.7109375" style="72" customWidth="1"/>
    <col min="2256" max="2256" width="7.5703125" style="72" customWidth="1"/>
    <col min="2257" max="2257" width="11" style="72" customWidth="1"/>
    <col min="2258" max="2258" width="10.140625" style="72" customWidth="1"/>
    <col min="2259" max="2259" width="9.140625" style="72"/>
    <col min="2260" max="2260" width="13" style="72" customWidth="1"/>
    <col min="2261" max="2261" width="8.5703125" style="72" customWidth="1"/>
    <col min="2262" max="2262" width="14.5703125" style="72" customWidth="1"/>
    <col min="2263" max="2263" width="9.140625" style="72"/>
    <col min="2264" max="2265" width="12" style="72" customWidth="1"/>
    <col min="2266" max="2267" width="9.7109375" style="72" customWidth="1"/>
    <col min="2268" max="2268" width="11.7109375" style="72" customWidth="1"/>
    <col min="2269" max="2269" width="12.5703125" style="72" customWidth="1"/>
    <col min="2270" max="2270" width="10.7109375" style="72" customWidth="1"/>
    <col min="2271" max="2271" width="9.140625" style="72"/>
    <col min="2272" max="2272" width="10.7109375" style="72" customWidth="1"/>
    <col min="2273" max="2273" width="11.7109375" style="72" customWidth="1"/>
    <col min="2274" max="2274" width="10.7109375" style="72" customWidth="1"/>
    <col min="2275" max="2275" width="11.7109375" style="72" customWidth="1"/>
    <col min="2276" max="2276" width="12.7109375" style="72" customWidth="1"/>
    <col min="2277" max="2277" width="15.5703125" style="72" customWidth="1"/>
    <col min="2278" max="2278" width="14.28515625" style="72" customWidth="1"/>
    <col min="2279" max="2279" width="13.7109375" style="72" customWidth="1"/>
    <col min="2280" max="2281" width="11.7109375" style="72" customWidth="1"/>
    <col min="2282" max="2282" width="13.7109375" style="72" customWidth="1"/>
    <col min="2283" max="2285" width="9.140625" style="72"/>
    <col min="2286" max="2286" width="3.140625" style="72" customWidth="1"/>
    <col min="2287" max="2287" width="12" style="72" customWidth="1"/>
    <col min="2288" max="2288" width="2" style="72" customWidth="1"/>
    <col min="2289" max="2290" width="9.140625" style="72"/>
    <col min="2291" max="2291" width="11.7109375" style="72" customWidth="1"/>
    <col min="2292" max="2501" width="9.140625" style="72"/>
    <col min="2502" max="2502" width="26.42578125" style="72" customWidth="1"/>
    <col min="2503" max="2503" width="32.140625" style="72" customWidth="1"/>
    <col min="2504" max="2504" width="30.140625" style="72" customWidth="1"/>
    <col min="2505" max="2505" width="36.5703125" style="72" customWidth="1"/>
    <col min="2506" max="2506" width="9.140625" style="72"/>
    <col min="2507" max="2507" width="7.7109375" style="72" customWidth="1"/>
    <col min="2508" max="2508" width="6.7109375" style="72" customWidth="1"/>
    <col min="2509" max="2509" width="8" style="72" customWidth="1"/>
    <col min="2510" max="2511" width="7.7109375" style="72" customWidth="1"/>
    <col min="2512" max="2512" width="7.5703125" style="72" customWidth="1"/>
    <col min="2513" max="2513" width="11" style="72" customWidth="1"/>
    <col min="2514" max="2514" width="10.140625" style="72" customWidth="1"/>
    <col min="2515" max="2515" width="9.140625" style="72"/>
    <col min="2516" max="2516" width="13" style="72" customWidth="1"/>
    <col min="2517" max="2517" width="8.5703125" style="72" customWidth="1"/>
    <col min="2518" max="2518" width="14.5703125" style="72" customWidth="1"/>
    <col min="2519" max="2519" width="9.140625" style="72"/>
    <col min="2520" max="2521" width="12" style="72" customWidth="1"/>
    <col min="2522" max="2523" width="9.7109375" style="72" customWidth="1"/>
    <col min="2524" max="2524" width="11.7109375" style="72" customWidth="1"/>
    <col min="2525" max="2525" width="12.5703125" style="72" customWidth="1"/>
    <col min="2526" max="2526" width="10.7109375" style="72" customWidth="1"/>
    <col min="2527" max="2527" width="9.140625" style="72"/>
    <col min="2528" max="2528" width="10.7109375" style="72" customWidth="1"/>
    <col min="2529" max="2529" width="11.7109375" style="72" customWidth="1"/>
    <col min="2530" max="2530" width="10.7109375" style="72" customWidth="1"/>
    <col min="2531" max="2531" width="11.7109375" style="72" customWidth="1"/>
    <col min="2532" max="2532" width="12.7109375" style="72" customWidth="1"/>
    <col min="2533" max="2533" width="15.5703125" style="72" customWidth="1"/>
    <col min="2534" max="2534" width="14.28515625" style="72" customWidth="1"/>
    <col min="2535" max="2535" width="13.7109375" style="72" customWidth="1"/>
    <col min="2536" max="2537" width="11.7109375" style="72" customWidth="1"/>
    <col min="2538" max="2538" width="13.7109375" style="72" customWidth="1"/>
    <col min="2539" max="2541" width="9.140625" style="72"/>
    <col min="2542" max="2542" width="3.140625" style="72" customWidth="1"/>
    <col min="2543" max="2543" width="12" style="72" customWidth="1"/>
    <col min="2544" max="2544" width="2" style="72" customWidth="1"/>
    <col min="2545" max="2546" width="9.140625" style="72"/>
    <col min="2547" max="2547" width="11.7109375" style="72" customWidth="1"/>
    <col min="2548" max="2757" width="9.140625" style="72"/>
    <col min="2758" max="2758" width="26.42578125" style="72" customWidth="1"/>
    <col min="2759" max="2759" width="32.140625" style="72" customWidth="1"/>
    <col min="2760" max="2760" width="30.140625" style="72" customWidth="1"/>
    <col min="2761" max="2761" width="36.5703125" style="72" customWidth="1"/>
    <col min="2762" max="2762" width="9.140625" style="72"/>
    <col min="2763" max="2763" width="7.7109375" style="72" customWidth="1"/>
    <col min="2764" max="2764" width="6.7109375" style="72" customWidth="1"/>
    <col min="2765" max="2765" width="8" style="72" customWidth="1"/>
    <col min="2766" max="2767" width="7.7109375" style="72" customWidth="1"/>
    <col min="2768" max="2768" width="7.5703125" style="72" customWidth="1"/>
    <col min="2769" max="2769" width="11" style="72" customWidth="1"/>
    <col min="2770" max="2770" width="10.140625" style="72" customWidth="1"/>
    <col min="2771" max="2771" width="9.140625" style="72"/>
    <col min="2772" max="2772" width="13" style="72" customWidth="1"/>
    <col min="2773" max="2773" width="8.5703125" style="72" customWidth="1"/>
    <col min="2774" max="2774" width="14.5703125" style="72" customWidth="1"/>
    <col min="2775" max="2775" width="9.140625" style="72"/>
    <col min="2776" max="2777" width="12" style="72" customWidth="1"/>
    <col min="2778" max="2779" width="9.7109375" style="72" customWidth="1"/>
    <col min="2780" max="2780" width="11.7109375" style="72" customWidth="1"/>
    <col min="2781" max="2781" width="12.5703125" style="72" customWidth="1"/>
    <col min="2782" max="2782" width="10.7109375" style="72" customWidth="1"/>
    <col min="2783" max="2783" width="9.140625" style="72"/>
    <col min="2784" max="2784" width="10.7109375" style="72" customWidth="1"/>
    <col min="2785" max="2785" width="11.7109375" style="72" customWidth="1"/>
    <col min="2786" max="2786" width="10.7109375" style="72" customWidth="1"/>
    <col min="2787" max="2787" width="11.7109375" style="72" customWidth="1"/>
    <col min="2788" max="2788" width="12.7109375" style="72" customWidth="1"/>
    <col min="2789" max="2789" width="15.5703125" style="72" customWidth="1"/>
    <col min="2790" max="2790" width="14.28515625" style="72" customWidth="1"/>
    <col min="2791" max="2791" width="13.7109375" style="72" customWidth="1"/>
    <col min="2792" max="2793" width="11.7109375" style="72" customWidth="1"/>
    <col min="2794" max="2794" width="13.7109375" style="72" customWidth="1"/>
    <col min="2795" max="2797" width="9.140625" style="72"/>
    <col min="2798" max="2798" width="3.140625" style="72" customWidth="1"/>
    <col min="2799" max="2799" width="12" style="72" customWidth="1"/>
    <col min="2800" max="2800" width="2" style="72" customWidth="1"/>
    <col min="2801" max="2802" width="9.140625" style="72"/>
    <col min="2803" max="2803" width="11.7109375" style="72" customWidth="1"/>
    <col min="2804" max="3013" width="9.140625" style="72"/>
    <col min="3014" max="3014" width="26.42578125" style="72" customWidth="1"/>
    <col min="3015" max="3015" width="32.140625" style="72" customWidth="1"/>
    <col min="3016" max="3016" width="30.140625" style="72" customWidth="1"/>
    <col min="3017" max="3017" width="36.5703125" style="72" customWidth="1"/>
    <col min="3018" max="3018" width="9.140625" style="72"/>
    <col min="3019" max="3019" width="7.7109375" style="72" customWidth="1"/>
    <col min="3020" max="3020" width="6.7109375" style="72" customWidth="1"/>
    <col min="3021" max="3021" width="8" style="72" customWidth="1"/>
    <col min="3022" max="3023" width="7.7109375" style="72" customWidth="1"/>
    <col min="3024" max="3024" width="7.5703125" style="72" customWidth="1"/>
    <col min="3025" max="3025" width="11" style="72" customWidth="1"/>
    <col min="3026" max="3026" width="10.140625" style="72" customWidth="1"/>
    <col min="3027" max="3027" width="9.140625" style="72"/>
    <col min="3028" max="3028" width="13" style="72" customWidth="1"/>
    <col min="3029" max="3029" width="8.5703125" style="72" customWidth="1"/>
    <col min="3030" max="3030" width="14.5703125" style="72" customWidth="1"/>
    <col min="3031" max="3031" width="9.140625" style="72"/>
    <col min="3032" max="3033" width="12" style="72" customWidth="1"/>
    <col min="3034" max="3035" width="9.7109375" style="72" customWidth="1"/>
    <col min="3036" max="3036" width="11.7109375" style="72" customWidth="1"/>
    <col min="3037" max="3037" width="12.5703125" style="72" customWidth="1"/>
    <col min="3038" max="3038" width="10.7109375" style="72" customWidth="1"/>
    <col min="3039" max="3039" width="9.140625" style="72"/>
    <col min="3040" max="3040" width="10.7109375" style="72" customWidth="1"/>
    <col min="3041" max="3041" width="11.7109375" style="72" customWidth="1"/>
    <col min="3042" max="3042" width="10.7109375" style="72" customWidth="1"/>
    <col min="3043" max="3043" width="11.7109375" style="72" customWidth="1"/>
    <col min="3044" max="3044" width="12.7109375" style="72" customWidth="1"/>
    <col min="3045" max="3045" width="15.5703125" style="72" customWidth="1"/>
    <col min="3046" max="3046" width="14.28515625" style="72" customWidth="1"/>
    <col min="3047" max="3047" width="13.7109375" style="72" customWidth="1"/>
    <col min="3048" max="3049" width="11.7109375" style="72" customWidth="1"/>
    <col min="3050" max="3050" width="13.7109375" style="72" customWidth="1"/>
    <col min="3051" max="3053" width="9.140625" style="72"/>
    <col min="3054" max="3054" width="3.140625" style="72" customWidth="1"/>
    <col min="3055" max="3055" width="12" style="72" customWidth="1"/>
    <col min="3056" max="3056" width="2" style="72" customWidth="1"/>
    <col min="3057" max="3058" width="9.140625" style="72"/>
    <col min="3059" max="3059" width="11.7109375" style="72" customWidth="1"/>
    <col min="3060" max="3269" width="9.140625" style="72"/>
    <col min="3270" max="3270" width="26.42578125" style="72" customWidth="1"/>
    <col min="3271" max="3271" width="32.140625" style="72" customWidth="1"/>
    <col min="3272" max="3272" width="30.140625" style="72" customWidth="1"/>
    <col min="3273" max="3273" width="36.5703125" style="72" customWidth="1"/>
    <col min="3274" max="3274" width="9.140625" style="72"/>
    <col min="3275" max="3275" width="7.7109375" style="72" customWidth="1"/>
    <col min="3276" max="3276" width="6.7109375" style="72" customWidth="1"/>
    <col min="3277" max="3277" width="8" style="72" customWidth="1"/>
    <col min="3278" max="3279" width="7.7109375" style="72" customWidth="1"/>
    <col min="3280" max="3280" width="7.5703125" style="72" customWidth="1"/>
    <col min="3281" max="3281" width="11" style="72" customWidth="1"/>
    <col min="3282" max="3282" width="10.140625" style="72" customWidth="1"/>
    <col min="3283" max="3283" width="9.140625" style="72"/>
    <col min="3284" max="3284" width="13" style="72" customWidth="1"/>
    <col min="3285" max="3285" width="8.5703125" style="72" customWidth="1"/>
    <col min="3286" max="3286" width="14.5703125" style="72" customWidth="1"/>
    <col min="3287" max="3287" width="9.140625" style="72"/>
    <col min="3288" max="3289" width="12" style="72" customWidth="1"/>
    <col min="3290" max="3291" width="9.7109375" style="72" customWidth="1"/>
    <col min="3292" max="3292" width="11.7109375" style="72" customWidth="1"/>
    <col min="3293" max="3293" width="12.5703125" style="72" customWidth="1"/>
    <col min="3294" max="3294" width="10.7109375" style="72" customWidth="1"/>
    <col min="3295" max="3295" width="9.140625" style="72"/>
    <col min="3296" max="3296" width="10.7109375" style="72" customWidth="1"/>
    <col min="3297" max="3297" width="11.7109375" style="72" customWidth="1"/>
    <col min="3298" max="3298" width="10.7109375" style="72" customWidth="1"/>
    <col min="3299" max="3299" width="11.7109375" style="72" customWidth="1"/>
    <col min="3300" max="3300" width="12.7109375" style="72" customWidth="1"/>
    <col min="3301" max="3301" width="15.5703125" style="72" customWidth="1"/>
    <col min="3302" max="3302" width="14.28515625" style="72" customWidth="1"/>
    <col min="3303" max="3303" width="13.7109375" style="72" customWidth="1"/>
    <col min="3304" max="3305" width="11.7109375" style="72" customWidth="1"/>
    <col min="3306" max="3306" width="13.7109375" style="72" customWidth="1"/>
    <col min="3307" max="3309" width="9.140625" style="72"/>
    <col min="3310" max="3310" width="3.140625" style="72" customWidth="1"/>
    <col min="3311" max="3311" width="12" style="72" customWidth="1"/>
    <col min="3312" max="3312" width="2" style="72" customWidth="1"/>
    <col min="3313" max="3314" width="9.140625" style="72"/>
    <col min="3315" max="3315" width="11.7109375" style="72" customWidth="1"/>
    <col min="3316" max="3525" width="9.140625" style="72"/>
    <col min="3526" max="3526" width="26.42578125" style="72" customWidth="1"/>
    <col min="3527" max="3527" width="32.140625" style="72" customWidth="1"/>
    <col min="3528" max="3528" width="30.140625" style="72" customWidth="1"/>
    <col min="3529" max="3529" width="36.5703125" style="72" customWidth="1"/>
    <col min="3530" max="3530" width="9.140625" style="72"/>
    <col min="3531" max="3531" width="7.7109375" style="72" customWidth="1"/>
    <col min="3532" max="3532" width="6.7109375" style="72" customWidth="1"/>
    <col min="3533" max="3533" width="8" style="72" customWidth="1"/>
    <col min="3534" max="3535" width="7.7109375" style="72" customWidth="1"/>
    <col min="3536" max="3536" width="7.5703125" style="72" customWidth="1"/>
    <col min="3537" max="3537" width="11" style="72" customWidth="1"/>
    <col min="3538" max="3538" width="10.140625" style="72" customWidth="1"/>
    <col min="3539" max="3539" width="9.140625" style="72"/>
    <col min="3540" max="3540" width="13" style="72" customWidth="1"/>
    <col min="3541" max="3541" width="8.5703125" style="72" customWidth="1"/>
    <col min="3542" max="3542" width="14.5703125" style="72" customWidth="1"/>
    <col min="3543" max="3543" width="9.140625" style="72"/>
    <col min="3544" max="3545" width="12" style="72" customWidth="1"/>
    <col min="3546" max="3547" width="9.7109375" style="72" customWidth="1"/>
    <col min="3548" max="3548" width="11.7109375" style="72" customWidth="1"/>
    <col min="3549" max="3549" width="12.5703125" style="72" customWidth="1"/>
    <col min="3550" max="3550" width="10.7109375" style="72" customWidth="1"/>
    <col min="3551" max="3551" width="9.140625" style="72"/>
    <col min="3552" max="3552" width="10.7109375" style="72" customWidth="1"/>
    <col min="3553" max="3553" width="11.7109375" style="72" customWidth="1"/>
    <col min="3554" max="3554" width="10.7109375" style="72" customWidth="1"/>
    <col min="3555" max="3555" width="11.7109375" style="72" customWidth="1"/>
    <col min="3556" max="3556" width="12.7109375" style="72" customWidth="1"/>
    <col min="3557" max="3557" width="15.5703125" style="72" customWidth="1"/>
    <col min="3558" max="3558" width="14.28515625" style="72" customWidth="1"/>
    <col min="3559" max="3559" width="13.7109375" style="72" customWidth="1"/>
    <col min="3560" max="3561" width="11.7109375" style="72" customWidth="1"/>
    <col min="3562" max="3562" width="13.7109375" style="72" customWidth="1"/>
    <col min="3563" max="3565" width="9.140625" style="72"/>
    <col min="3566" max="3566" width="3.140625" style="72" customWidth="1"/>
    <col min="3567" max="3567" width="12" style="72" customWidth="1"/>
    <col min="3568" max="3568" width="2" style="72" customWidth="1"/>
    <col min="3569" max="3570" width="9.140625" style="72"/>
    <col min="3571" max="3571" width="11.7109375" style="72" customWidth="1"/>
    <col min="3572" max="3781" width="9.140625" style="72"/>
    <col min="3782" max="3782" width="26.42578125" style="72" customWidth="1"/>
    <col min="3783" max="3783" width="32.140625" style="72" customWidth="1"/>
    <col min="3784" max="3784" width="30.140625" style="72" customWidth="1"/>
    <col min="3785" max="3785" width="36.5703125" style="72" customWidth="1"/>
    <col min="3786" max="3786" width="9.140625" style="72"/>
    <col min="3787" max="3787" width="7.7109375" style="72" customWidth="1"/>
    <col min="3788" max="3788" width="6.7109375" style="72" customWidth="1"/>
    <col min="3789" max="3789" width="8" style="72" customWidth="1"/>
    <col min="3790" max="3791" width="7.7109375" style="72" customWidth="1"/>
    <col min="3792" max="3792" width="7.5703125" style="72" customWidth="1"/>
    <col min="3793" max="3793" width="11" style="72" customWidth="1"/>
    <col min="3794" max="3794" width="10.140625" style="72" customWidth="1"/>
    <col min="3795" max="3795" width="9.140625" style="72"/>
    <col min="3796" max="3796" width="13" style="72" customWidth="1"/>
    <col min="3797" max="3797" width="8.5703125" style="72" customWidth="1"/>
    <col min="3798" max="3798" width="14.5703125" style="72" customWidth="1"/>
    <col min="3799" max="3799" width="9.140625" style="72"/>
    <col min="3800" max="3801" width="12" style="72" customWidth="1"/>
    <col min="3802" max="3803" width="9.7109375" style="72" customWidth="1"/>
    <col min="3804" max="3804" width="11.7109375" style="72" customWidth="1"/>
    <col min="3805" max="3805" width="12.5703125" style="72" customWidth="1"/>
    <col min="3806" max="3806" width="10.7109375" style="72" customWidth="1"/>
    <col min="3807" max="3807" width="9.140625" style="72"/>
    <col min="3808" max="3808" width="10.7109375" style="72" customWidth="1"/>
    <col min="3809" max="3809" width="11.7109375" style="72" customWidth="1"/>
    <col min="3810" max="3810" width="10.7109375" style="72" customWidth="1"/>
    <col min="3811" max="3811" width="11.7109375" style="72" customWidth="1"/>
    <col min="3812" max="3812" width="12.7109375" style="72" customWidth="1"/>
    <col min="3813" max="3813" width="15.5703125" style="72" customWidth="1"/>
    <col min="3814" max="3814" width="14.28515625" style="72" customWidth="1"/>
    <col min="3815" max="3815" width="13.7109375" style="72" customWidth="1"/>
    <col min="3816" max="3817" width="11.7109375" style="72" customWidth="1"/>
    <col min="3818" max="3818" width="13.7109375" style="72" customWidth="1"/>
    <col min="3819" max="3821" width="9.140625" style="72"/>
    <col min="3822" max="3822" width="3.140625" style="72" customWidth="1"/>
    <col min="3823" max="3823" width="12" style="72" customWidth="1"/>
    <col min="3824" max="3824" width="2" style="72" customWidth="1"/>
    <col min="3825" max="3826" width="9.140625" style="72"/>
    <col min="3827" max="3827" width="11.7109375" style="72" customWidth="1"/>
    <col min="3828" max="4037" width="9.140625" style="72"/>
    <col min="4038" max="4038" width="26.42578125" style="72" customWidth="1"/>
    <col min="4039" max="4039" width="32.140625" style="72" customWidth="1"/>
    <col min="4040" max="4040" width="30.140625" style="72" customWidth="1"/>
    <col min="4041" max="4041" width="36.5703125" style="72" customWidth="1"/>
    <col min="4042" max="4042" width="9.140625" style="72"/>
    <col min="4043" max="4043" width="7.7109375" style="72" customWidth="1"/>
    <col min="4044" max="4044" width="6.7109375" style="72" customWidth="1"/>
    <col min="4045" max="4045" width="8" style="72" customWidth="1"/>
    <col min="4046" max="4047" width="7.7109375" style="72" customWidth="1"/>
    <col min="4048" max="4048" width="7.5703125" style="72" customWidth="1"/>
    <col min="4049" max="4049" width="11" style="72" customWidth="1"/>
    <col min="4050" max="4050" width="10.140625" style="72" customWidth="1"/>
    <col min="4051" max="4051" width="9.140625" style="72"/>
    <col min="4052" max="4052" width="13" style="72" customWidth="1"/>
    <col min="4053" max="4053" width="8.5703125" style="72" customWidth="1"/>
    <col min="4054" max="4054" width="14.5703125" style="72" customWidth="1"/>
    <col min="4055" max="4055" width="9.140625" style="72"/>
    <col min="4056" max="4057" width="12" style="72" customWidth="1"/>
    <col min="4058" max="4059" width="9.7109375" style="72" customWidth="1"/>
    <col min="4060" max="4060" width="11.7109375" style="72" customWidth="1"/>
    <col min="4061" max="4061" width="12.5703125" style="72" customWidth="1"/>
    <col min="4062" max="4062" width="10.7109375" style="72" customWidth="1"/>
    <col min="4063" max="4063" width="9.140625" style="72"/>
    <col min="4064" max="4064" width="10.7109375" style="72" customWidth="1"/>
    <col min="4065" max="4065" width="11.7109375" style="72" customWidth="1"/>
    <col min="4066" max="4066" width="10.7109375" style="72" customWidth="1"/>
    <col min="4067" max="4067" width="11.7109375" style="72" customWidth="1"/>
    <col min="4068" max="4068" width="12.7109375" style="72" customWidth="1"/>
    <col min="4069" max="4069" width="15.5703125" style="72" customWidth="1"/>
    <col min="4070" max="4070" width="14.28515625" style="72" customWidth="1"/>
    <col min="4071" max="4071" width="13.7109375" style="72" customWidth="1"/>
    <col min="4072" max="4073" width="11.7109375" style="72" customWidth="1"/>
    <col min="4074" max="4074" width="13.7109375" style="72" customWidth="1"/>
    <col min="4075" max="4077" width="9.140625" style="72"/>
    <col min="4078" max="4078" width="3.140625" style="72" customWidth="1"/>
    <col min="4079" max="4079" width="12" style="72" customWidth="1"/>
    <col min="4080" max="4080" width="2" style="72" customWidth="1"/>
    <col min="4081" max="4082" width="9.140625" style="72"/>
    <col min="4083" max="4083" width="11.7109375" style="72" customWidth="1"/>
    <col min="4084" max="4293" width="9.140625" style="72"/>
    <col min="4294" max="4294" width="26.42578125" style="72" customWidth="1"/>
    <col min="4295" max="4295" width="32.140625" style="72" customWidth="1"/>
    <col min="4296" max="4296" width="30.140625" style="72" customWidth="1"/>
    <col min="4297" max="4297" width="36.5703125" style="72" customWidth="1"/>
    <col min="4298" max="4298" width="9.140625" style="72"/>
    <col min="4299" max="4299" width="7.7109375" style="72" customWidth="1"/>
    <col min="4300" max="4300" width="6.7109375" style="72" customWidth="1"/>
    <col min="4301" max="4301" width="8" style="72" customWidth="1"/>
    <col min="4302" max="4303" width="7.7109375" style="72" customWidth="1"/>
    <col min="4304" max="4304" width="7.5703125" style="72" customWidth="1"/>
    <col min="4305" max="4305" width="11" style="72" customWidth="1"/>
    <col min="4306" max="4306" width="10.140625" style="72" customWidth="1"/>
    <col min="4307" max="4307" width="9.140625" style="72"/>
    <col min="4308" max="4308" width="13" style="72" customWidth="1"/>
    <col min="4309" max="4309" width="8.5703125" style="72" customWidth="1"/>
    <col min="4310" max="4310" width="14.5703125" style="72" customWidth="1"/>
    <col min="4311" max="4311" width="9.140625" style="72"/>
    <col min="4312" max="4313" width="12" style="72" customWidth="1"/>
    <col min="4314" max="4315" width="9.7109375" style="72" customWidth="1"/>
    <col min="4316" max="4316" width="11.7109375" style="72" customWidth="1"/>
    <col min="4317" max="4317" width="12.5703125" style="72" customWidth="1"/>
    <col min="4318" max="4318" width="10.7109375" style="72" customWidth="1"/>
    <col min="4319" max="4319" width="9.140625" style="72"/>
    <col min="4320" max="4320" width="10.7109375" style="72" customWidth="1"/>
    <col min="4321" max="4321" width="11.7109375" style="72" customWidth="1"/>
    <col min="4322" max="4322" width="10.7109375" style="72" customWidth="1"/>
    <col min="4323" max="4323" width="11.7109375" style="72" customWidth="1"/>
    <col min="4324" max="4324" width="12.7109375" style="72" customWidth="1"/>
    <col min="4325" max="4325" width="15.5703125" style="72" customWidth="1"/>
    <col min="4326" max="4326" width="14.28515625" style="72" customWidth="1"/>
    <col min="4327" max="4327" width="13.7109375" style="72" customWidth="1"/>
    <col min="4328" max="4329" width="11.7109375" style="72" customWidth="1"/>
    <col min="4330" max="4330" width="13.7109375" style="72" customWidth="1"/>
    <col min="4331" max="4333" width="9.140625" style="72"/>
    <col min="4334" max="4334" width="3.140625" style="72" customWidth="1"/>
    <col min="4335" max="4335" width="12" style="72" customWidth="1"/>
    <col min="4336" max="4336" width="2" style="72" customWidth="1"/>
    <col min="4337" max="4338" width="9.140625" style="72"/>
    <col min="4339" max="4339" width="11.7109375" style="72" customWidth="1"/>
    <col min="4340" max="4549" width="9.140625" style="72"/>
    <col min="4550" max="4550" width="26.42578125" style="72" customWidth="1"/>
    <col min="4551" max="4551" width="32.140625" style="72" customWidth="1"/>
    <col min="4552" max="4552" width="30.140625" style="72" customWidth="1"/>
    <col min="4553" max="4553" width="36.5703125" style="72" customWidth="1"/>
    <col min="4554" max="4554" width="9.140625" style="72"/>
    <col min="4555" max="4555" width="7.7109375" style="72" customWidth="1"/>
    <col min="4556" max="4556" width="6.7109375" style="72" customWidth="1"/>
    <col min="4557" max="4557" width="8" style="72" customWidth="1"/>
    <col min="4558" max="4559" width="7.7109375" style="72" customWidth="1"/>
    <col min="4560" max="4560" width="7.5703125" style="72" customWidth="1"/>
    <col min="4561" max="4561" width="11" style="72" customWidth="1"/>
    <col min="4562" max="4562" width="10.140625" style="72" customWidth="1"/>
    <col min="4563" max="4563" width="9.140625" style="72"/>
    <col min="4564" max="4564" width="13" style="72" customWidth="1"/>
    <col min="4565" max="4565" width="8.5703125" style="72" customWidth="1"/>
    <col min="4566" max="4566" width="14.5703125" style="72" customWidth="1"/>
    <col min="4567" max="4567" width="9.140625" style="72"/>
    <col min="4568" max="4569" width="12" style="72" customWidth="1"/>
    <col min="4570" max="4571" width="9.7109375" style="72" customWidth="1"/>
    <col min="4572" max="4572" width="11.7109375" style="72" customWidth="1"/>
    <col min="4573" max="4573" width="12.5703125" style="72" customWidth="1"/>
    <col min="4574" max="4574" width="10.7109375" style="72" customWidth="1"/>
    <col min="4575" max="4575" width="9.140625" style="72"/>
    <col min="4576" max="4576" width="10.7109375" style="72" customWidth="1"/>
    <col min="4577" max="4577" width="11.7109375" style="72" customWidth="1"/>
    <col min="4578" max="4578" width="10.7109375" style="72" customWidth="1"/>
    <col min="4579" max="4579" width="11.7109375" style="72" customWidth="1"/>
    <col min="4580" max="4580" width="12.7109375" style="72" customWidth="1"/>
    <col min="4581" max="4581" width="15.5703125" style="72" customWidth="1"/>
    <col min="4582" max="4582" width="14.28515625" style="72" customWidth="1"/>
    <col min="4583" max="4583" width="13.7109375" style="72" customWidth="1"/>
    <col min="4584" max="4585" width="11.7109375" style="72" customWidth="1"/>
    <col min="4586" max="4586" width="13.7109375" style="72" customWidth="1"/>
    <col min="4587" max="4589" width="9.140625" style="72"/>
    <col min="4590" max="4590" width="3.140625" style="72" customWidth="1"/>
    <col min="4591" max="4591" width="12" style="72" customWidth="1"/>
    <col min="4592" max="4592" width="2" style="72" customWidth="1"/>
    <col min="4593" max="4594" width="9.140625" style="72"/>
    <col min="4595" max="4595" width="11.7109375" style="72" customWidth="1"/>
    <col min="4596" max="4805" width="9.140625" style="72"/>
    <col min="4806" max="4806" width="26.42578125" style="72" customWidth="1"/>
    <col min="4807" max="4807" width="32.140625" style="72" customWidth="1"/>
    <col min="4808" max="4808" width="30.140625" style="72" customWidth="1"/>
    <col min="4809" max="4809" width="36.5703125" style="72" customWidth="1"/>
    <col min="4810" max="4810" width="9.140625" style="72"/>
    <col min="4811" max="4811" width="7.7109375" style="72" customWidth="1"/>
    <col min="4812" max="4812" width="6.7109375" style="72" customWidth="1"/>
    <col min="4813" max="4813" width="8" style="72" customWidth="1"/>
    <col min="4814" max="4815" width="7.7109375" style="72" customWidth="1"/>
    <col min="4816" max="4816" width="7.5703125" style="72" customWidth="1"/>
    <col min="4817" max="4817" width="11" style="72" customWidth="1"/>
    <col min="4818" max="4818" width="10.140625" style="72" customWidth="1"/>
    <col min="4819" max="4819" width="9.140625" style="72"/>
    <col min="4820" max="4820" width="13" style="72" customWidth="1"/>
    <col min="4821" max="4821" width="8.5703125" style="72" customWidth="1"/>
    <col min="4822" max="4822" width="14.5703125" style="72" customWidth="1"/>
    <col min="4823" max="4823" width="9.140625" style="72"/>
    <col min="4824" max="4825" width="12" style="72" customWidth="1"/>
    <col min="4826" max="4827" width="9.7109375" style="72" customWidth="1"/>
    <col min="4828" max="4828" width="11.7109375" style="72" customWidth="1"/>
    <col min="4829" max="4829" width="12.5703125" style="72" customWidth="1"/>
    <col min="4830" max="4830" width="10.7109375" style="72" customWidth="1"/>
    <col min="4831" max="4831" width="9.140625" style="72"/>
    <col min="4832" max="4832" width="10.7109375" style="72" customWidth="1"/>
    <col min="4833" max="4833" width="11.7109375" style="72" customWidth="1"/>
    <col min="4834" max="4834" width="10.7109375" style="72" customWidth="1"/>
    <col min="4835" max="4835" width="11.7109375" style="72" customWidth="1"/>
    <col min="4836" max="4836" width="12.7109375" style="72" customWidth="1"/>
    <col min="4837" max="4837" width="15.5703125" style="72" customWidth="1"/>
    <col min="4838" max="4838" width="14.28515625" style="72" customWidth="1"/>
    <col min="4839" max="4839" width="13.7109375" style="72" customWidth="1"/>
    <col min="4840" max="4841" width="11.7109375" style="72" customWidth="1"/>
    <col min="4842" max="4842" width="13.7109375" style="72" customWidth="1"/>
    <col min="4843" max="4845" width="9.140625" style="72"/>
    <col min="4846" max="4846" width="3.140625" style="72" customWidth="1"/>
    <col min="4847" max="4847" width="12" style="72" customWidth="1"/>
    <col min="4848" max="4848" width="2" style="72" customWidth="1"/>
    <col min="4849" max="4850" width="9.140625" style="72"/>
    <col min="4851" max="4851" width="11.7109375" style="72" customWidth="1"/>
    <col min="4852" max="5061" width="9.140625" style="72"/>
    <col min="5062" max="5062" width="26.42578125" style="72" customWidth="1"/>
    <col min="5063" max="5063" width="32.140625" style="72" customWidth="1"/>
    <col min="5064" max="5064" width="30.140625" style="72" customWidth="1"/>
    <col min="5065" max="5065" width="36.5703125" style="72" customWidth="1"/>
    <col min="5066" max="5066" width="9.140625" style="72"/>
    <col min="5067" max="5067" width="7.7109375" style="72" customWidth="1"/>
    <col min="5068" max="5068" width="6.7109375" style="72" customWidth="1"/>
    <col min="5069" max="5069" width="8" style="72" customWidth="1"/>
    <col min="5070" max="5071" width="7.7109375" style="72" customWidth="1"/>
    <col min="5072" max="5072" width="7.5703125" style="72" customWidth="1"/>
    <col min="5073" max="5073" width="11" style="72" customWidth="1"/>
    <col min="5074" max="5074" width="10.140625" style="72" customWidth="1"/>
    <col min="5075" max="5075" width="9.140625" style="72"/>
    <col min="5076" max="5076" width="13" style="72" customWidth="1"/>
    <col min="5077" max="5077" width="8.5703125" style="72" customWidth="1"/>
    <col min="5078" max="5078" width="14.5703125" style="72" customWidth="1"/>
    <col min="5079" max="5079" width="9.140625" style="72"/>
    <col min="5080" max="5081" width="12" style="72" customWidth="1"/>
    <col min="5082" max="5083" width="9.7109375" style="72" customWidth="1"/>
    <col min="5084" max="5084" width="11.7109375" style="72" customWidth="1"/>
    <col min="5085" max="5085" width="12.5703125" style="72" customWidth="1"/>
    <col min="5086" max="5086" width="10.7109375" style="72" customWidth="1"/>
    <col min="5087" max="5087" width="9.140625" style="72"/>
    <col min="5088" max="5088" width="10.7109375" style="72" customWidth="1"/>
    <col min="5089" max="5089" width="11.7109375" style="72" customWidth="1"/>
    <col min="5090" max="5090" width="10.7109375" style="72" customWidth="1"/>
    <col min="5091" max="5091" width="11.7109375" style="72" customWidth="1"/>
    <col min="5092" max="5092" width="12.7109375" style="72" customWidth="1"/>
    <col min="5093" max="5093" width="15.5703125" style="72" customWidth="1"/>
    <col min="5094" max="5094" width="14.28515625" style="72" customWidth="1"/>
    <col min="5095" max="5095" width="13.7109375" style="72" customWidth="1"/>
    <col min="5096" max="5097" width="11.7109375" style="72" customWidth="1"/>
    <col min="5098" max="5098" width="13.7109375" style="72" customWidth="1"/>
    <col min="5099" max="5101" width="9.140625" style="72"/>
    <col min="5102" max="5102" width="3.140625" style="72" customWidth="1"/>
    <col min="5103" max="5103" width="12" style="72" customWidth="1"/>
    <col min="5104" max="5104" width="2" style="72" customWidth="1"/>
    <col min="5105" max="5106" width="9.140625" style="72"/>
    <col min="5107" max="5107" width="11.7109375" style="72" customWidth="1"/>
    <col min="5108" max="5317" width="9.140625" style="72"/>
    <col min="5318" max="5318" width="26.42578125" style="72" customWidth="1"/>
    <col min="5319" max="5319" width="32.140625" style="72" customWidth="1"/>
    <col min="5320" max="5320" width="30.140625" style="72" customWidth="1"/>
    <col min="5321" max="5321" width="36.5703125" style="72" customWidth="1"/>
    <col min="5322" max="5322" width="9.140625" style="72"/>
    <col min="5323" max="5323" width="7.7109375" style="72" customWidth="1"/>
    <col min="5324" max="5324" width="6.7109375" style="72" customWidth="1"/>
    <col min="5325" max="5325" width="8" style="72" customWidth="1"/>
    <col min="5326" max="5327" width="7.7109375" style="72" customWidth="1"/>
    <col min="5328" max="5328" width="7.5703125" style="72" customWidth="1"/>
    <col min="5329" max="5329" width="11" style="72" customWidth="1"/>
    <col min="5330" max="5330" width="10.140625" style="72" customWidth="1"/>
    <col min="5331" max="5331" width="9.140625" style="72"/>
    <col min="5332" max="5332" width="13" style="72" customWidth="1"/>
    <col min="5333" max="5333" width="8.5703125" style="72" customWidth="1"/>
    <col min="5334" max="5334" width="14.5703125" style="72" customWidth="1"/>
    <col min="5335" max="5335" width="9.140625" style="72"/>
    <col min="5336" max="5337" width="12" style="72" customWidth="1"/>
    <col min="5338" max="5339" width="9.7109375" style="72" customWidth="1"/>
    <col min="5340" max="5340" width="11.7109375" style="72" customWidth="1"/>
    <col min="5341" max="5341" width="12.5703125" style="72" customWidth="1"/>
    <col min="5342" max="5342" width="10.7109375" style="72" customWidth="1"/>
    <col min="5343" max="5343" width="9.140625" style="72"/>
    <col min="5344" max="5344" width="10.7109375" style="72" customWidth="1"/>
    <col min="5345" max="5345" width="11.7109375" style="72" customWidth="1"/>
    <col min="5346" max="5346" width="10.7109375" style="72" customWidth="1"/>
    <col min="5347" max="5347" width="11.7109375" style="72" customWidth="1"/>
    <col min="5348" max="5348" width="12.7109375" style="72" customWidth="1"/>
    <col min="5349" max="5349" width="15.5703125" style="72" customWidth="1"/>
    <col min="5350" max="5350" width="14.28515625" style="72" customWidth="1"/>
    <col min="5351" max="5351" width="13.7109375" style="72" customWidth="1"/>
    <col min="5352" max="5353" width="11.7109375" style="72" customWidth="1"/>
    <col min="5354" max="5354" width="13.7109375" style="72" customWidth="1"/>
    <col min="5355" max="5357" width="9.140625" style="72"/>
    <col min="5358" max="5358" width="3.140625" style="72" customWidth="1"/>
    <col min="5359" max="5359" width="12" style="72" customWidth="1"/>
    <col min="5360" max="5360" width="2" style="72" customWidth="1"/>
    <col min="5361" max="5362" width="9.140625" style="72"/>
    <col min="5363" max="5363" width="11.7109375" style="72" customWidth="1"/>
    <col min="5364" max="5573" width="9.140625" style="72"/>
    <col min="5574" max="5574" width="26.42578125" style="72" customWidth="1"/>
    <col min="5575" max="5575" width="32.140625" style="72" customWidth="1"/>
    <col min="5576" max="5576" width="30.140625" style="72" customWidth="1"/>
    <col min="5577" max="5577" width="36.5703125" style="72" customWidth="1"/>
    <col min="5578" max="5578" width="9.140625" style="72"/>
    <col min="5579" max="5579" width="7.7109375" style="72" customWidth="1"/>
    <col min="5580" max="5580" width="6.7109375" style="72" customWidth="1"/>
    <col min="5581" max="5581" width="8" style="72" customWidth="1"/>
    <col min="5582" max="5583" width="7.7109375" style="72" customWidth="1"/>
    <col min="5584" max="5584" width="7.5703125" style="72" customWidth="1"/>
    <col min="5585" max="5585" width="11" style="72" customWidth="1"/>
    <col min="5586" max="5586" width="10.140625" style="72" customWidth="1"/>
    <col min="5587" max="5587" width="9.140625" style="72"/>
    <col min="5588" max="5588" width="13" style="72" customWidth="1"/>
    <col min="5589" max="5589" width="8.5703125" style="72" customWidth="1"/>
    <col min="5590" max="5590" width="14.5703125" style="72" customWidth="1"/>
    <col min="5591" max="5591" width="9.140625" style="72"/>
    <col min="5592" max="5593" width="12" style="72" customWidth="1"/>
    <col min="5594" max="5595" width="9.7109375" style="72" customWidth="1"/>
    <col min="5596" max="5596" width="11.7109375" style="72" customWidth="1"/>
    <col min="5597" max="5597" width="12.5703125" style="72" customWidth="1"/>
    <col min="5598" max="5598" width="10.7109375" style="72" customWidth="1"/>
    <col min="5599" max="5599" width="9.140625" style="72"/>
    <col min="5600" max="5600" width="10.7109375" style="72" customWidth="1"/>
    <col min="5601" max="5601" width="11.7109375" style="72" customWidth="1"/>
    <col min="5602" max="5602" width="10.7109375" style="72" customWidth="1"/>
    <col min="5603" max="5603" width="11.7109375" style="72" customWidth="1"/>
    <col min="5604" max="5604" width="12.7109375" style="72" customWidth="1"/>
    <col min="5605" max="5605" width="15.5703125" style="72" customWidth="1"/>
    <col min="5606" max="5606" width="14.28515625" style="72" customWidth="1"/>
    <col min="5607" max="5607" width="13.7109375" style="72" customWidth="1"/>
    <col min="5608" max="5609" width="11.7109375" style="72" customWidth="1"/>
    <col min="5610" max="5610" width="13.7109375" style="72" customWidth="1"/>
    <col min="5611" max="5613" width="9.140625" style="72"/>
    <col min="5614" max="5614" width="3.140625" style="72" customWidth="1"/>
    <col min="5615" max="5615" width="12" style="72" customWidth="1"/>
    <col min="5616" max="5616" width="2" style="72" customWidth="1"/>
    <col min="5617" max="5618" width="9.140625" style="72"/>
    <col min="5619" max="5619" width="11.7109375" style="72" customWidth="1"/>
    <col min="5620" max="5829" width="9.140625" style="72"/>
    <col min="5830" max="5830" width="26.42578125" style="72" customWidth="1"/>
    <col min="5831" max="5831" width="32.140625" style="72" customWidth="1"/>
    <col min="5832" max="5832" width="30.140625" style="72" customWidth="1"/>
    <col min="5833" max="5833" width="36.5703125" style="72" customWidth="1"/>
    <col min="5834" max="5834" width="9.140625" style="72"/>
    <col min="5835" max="5835" width="7.7109375" style="72" customWidth="1"/>
    <col min="5836" max="5836" width="6.7109375" style="72" customWidth="1"/>
    <col min="5837" max="5837" width="8" style="72" customWidth="1"/>
    <col min="5838" max="5839" width="7.7109375" style="72" customWidth="1"/>
    <col min="5840" max="5840" width="7.5703125" style="72" customWidth="1"/>
    <col min="5841" max="5841" width="11" style="72" customWidth="1"/>
    <col min="5842" max="5842" width="10.140625" style="72" customWidth="1"/>
    <col min="5843" max="5843" width="9.140625" style="72"/>
    <col min="5844" max="5844" width="13" style="72" customWidth="1"/>
    <col min="5845" max="5845" width="8.5703125" style="72" customWidth="1"/>
    <col min="5846" max="5846" width="14.5703125" style="72" customWidth="1"/>
    <col min="5847" max="5847" width="9.140625" style="72"/>
    <col min="5848" max="5849" width="12" style="72" customWidth="1"/>
    <col min="5850" max="5851" width="9.7109375" style="72" customWidth="1"/>
    <col min="5852" max="5852" width="11.7109375" style="72" customWidth="1"/>
    <col min="5853" max="5853" width="12.5703125" style="72" customWidth="1"/>
    <col min="5854" max="5854" width="10.7109375" style="72" customWidth="1"/>
    <col min="5855" max="5855" width="9.140625" style="72"/>
    <col min="5856" max="5856" width="10.7109375" style="72" customWidth="1"/>
    <col min="5857" max="5857" width="11.7109375" style="72" customWidth="1"/>
    <col min="5858" max="5858" width="10.7109375" style="72" customWidth="1"/>
    <col min="5859" max="5859" width="11.7109375" style="72" customWidth="1"/>
    <col min="5860" max="5860" width="12.7109375" style="72" customWidth="1"/>
    <col min="5861" max="5861" width="15.5703125" style="72" customWidth="1"/>
    <col min="5862" max="5862" width="14.28515625" style="72" customWidth="1"/>
    <col min="5863" max="5863" width="13.7109375" style="72" customWidth="1"/>
    <col min="5864" max="5865" width="11.7109375" style="72" customWidth="1"/>
    <col min="5866" max="5866" width="13.7109375" style="72" customWidth="1"/>
    <col min="5867" max="5869" width="9.140625" style="72"/>
    <col min="5870" max="5870" width="3.140625" style="72" customWidth="1"/>
    <col min="5871" max="5871" width="12" style="72" customWidth="1"/>
    <col min="5872" max="5872" width="2" style="72" customWidth="1"/>
    <col min="5873" max="5874" width="9.140625" style="72"/>
    <col min="5875" max="5875" width="11.7109375" style="72" customWidth="1"/>
    <col min="5876" max="6085" width="9.140625" style="72"/>
    <col min="6086" max="6086" width="26.42578125" style="72" customWidth="1"/>
    <col min="6087" max="6087" width="32.140625" style="72" customWidth="1"/>
    <col min="6088" max="6088" width="30.140625" style="72" customWidth="1"/>
    <col min="6089" max="6089" width="36.5703125" style="72" customWidth="1"/>
    <col min="6090" max="6090" width="9.140625" style="72"/>
    <col min="6091" max="6091" width="7.7109375" style="72" customWidth="1"/>
    <col min="6092" max="6092" width="6.7109375" style="72" customWidth="1"/>
    <col min="6093" max="6093" width="8" style="72" customWidth="1"/>
    <col min="6094" max="6095" width="7.7109375" style="72" customWidth="1"/>
    <col min="6096" max="6096" width="7.5703125" style="72" customWidth="1"/>
    <col min="6097" max="6097" width="11" style="72" customWidth="1"/>
    <col min="6098" max="6098" width="10.140625" style="72" customWidth="1"/>
    <col min="6099" max="6099" width="9.140625" style="72"/>
    <col min="6100" max="6100" width="13" style="72" customWidth="1"/>
    <col min="6101" max="6101" width="8.5703125" style="72" customWidth="1"/>
    <col min="6102" max="6102" width="14.5703125" style="72" customWidth="1"/>
    <col min="6103" max="6103" width="9.140625" style="72"/>
    <col min="6104" max="6105" width="12" style="72" customWidth="1"/>
    <col min="6106" max="6107" width="9.7109375" style="72" customWidth="1"/>
    <col min="6108" max="6108" width="11.7109375" style="72" customWidth="1"/>
    <col min="6109" max="6109" width="12.5703125" style="72" customWidth="1"/>
    <col min="6110" max="6110" width="10.7109375" style="72" customWidth="1"/>
    <col min="6111" max="6111" width="9.140625" style="72"/>
    <col min="6112" max="6112" width="10.7109375" style="72" customWidth="1"/>
    <col min="6113" max="6113" width="11.7109375" style="72" customWidth="1"/>
    <col min="6114" max="6114" width="10.7109375" style="72" customWidth="1"/>
    <col min="6115" max="6115" width="11.7109375" style="72" customWidth="1"/>
    <col min="6116" max="6116" width="12.7109375" style="72" customWidth="1"/>
    <col min="6117" max="6117" width="15.5703125" style="72" customWidth="1"/>
    <col min="6118" max="6118" width="14.28515625" style="72" customWidth="1"/>
    <col min="6119" max="6119" width="13.7109375" style="72" customWidth="1"/>
    <col min="6120" max="6121" width="11.7109375" style="72" customWidth="1"/>
    <col min="6122" max="6122" width="13.7109375" style="72" customWidth="1"/>
    <col min="6123" max="6125" width="9.140625" style="72"/>
    <col min="6126" max="6126" width="3.140625" style="72" customWidth="1"/>
    <col min="6127" max="6127" width="12" style="72" customWidth="1"/>
    <col min="6128" max="6128" width="2" style="72" customWidth="1"/>
    <col min="6129" max="6130" width="9.140625" style="72"/>
    <col min="6131" max="6131" width="11.7109375" style="72" customWidth="1"/>
    <col min="6132" max="6341" width="9.140625" style="72"/>
    <col min="6342" max="6342" width="26.42578125" style="72" customWidth="1"/>
    <col min="6343" max="6343" width="32.140625" style="72" customWidth="1"/>
    <col min="6344" max="6344" width="30.140625" style="72" customWidth="1"/>
    <col min="6345" max="6345" width="36.5703125" style="72" customWidth="1"/>
    <col min="6346" max="6346" width="9.140625" style="72"/>
    <col min="6347" max="6347" width="7.7109375" style="72" customWidth="1"/>
    <col min="6348" max="6348" width="6.7109375" style="72" customWidth="1"/>
    <col min="6349" max="6349" width="8" style="72" customWidth="1"/>
    <col min="6350" max="6351" width="7.7109375" style="72" customWidth="1"/>
    <col min="6352" max="6352" width="7.5703125" style="72" customWidth="1"/>
    <col min="6353" max="6353" width="11" style="72" customWidth="1"/>
    <col min="6354" max="6354" width="10.140625" style="72" customWidth="1"/>
    <col min="6355" max="6355" width="9.140625" style="72"/>
    <col min="6356" max="6356" width="13" style="72" customWidth="1"/>
    <col min="6357" max="6357" width="8.5703125" style="72" customWidth="1"/>
    <col min="6358" max="6358" width="14.5703125" style="72" customWidth="1"/>
    <col min="6359" max="6359" width="9.140625" style="72"/>
    <col min="6360" max="6361" width="12" style="72" customWidth="1"/>
    <col min="6362" max="6363" width="9.7109375" style="72" customWidth="1"/>
    <col min="6364" max="6364" width="11.7109375" style="72" customWidth="1"/>
    <col min="6365" max="6365" width="12.5703125" style="72" customWidth="1"/>
    <col min="6366" max="6366" width="10.7109375" style="72" customWidth="1"/>
    <col min="6367" max="6367" width="9.140625" style="72"/>
    <col min="6368" max="6368" width="10.7109375" style="72" customWidth="1"/>
    <col min="6369" max="6369" width="11.7109375" style="72" customWidth="1"/>
    <col min="6370" max="6370" width="10.7109375" style="72" customWidth="1"/>
    <col min="6371" max="6371" width="11.7109375" style="72" customWidth="1"/>
    <col min="6372" max="6372" width="12.7109375" style="72" customWidth="1"/>
    <col min="6373" max="6373" width="15.5703125" style="72" customWidth="1"/>
    <col min="6374" max="6374" width="14.28515625" style="72" customWidth="1"/>
    <col min="6375" max="6375" width="13.7109375" style="72" customWidth="1"/>
    <col min="6376" max="6377" width="11.7109375" style="72" customWidth="1"/>
    <col min="6378" max="6378" width="13.7109375" style="72" customWidth="1"/>
    <col min="6379" max="6381" width="9.140625" style="72"/>
    <col min="6382" max="6382" width="3.140625" style="72" customWidth="1"/>
    <col min="6383" max="6383" width="12" style="72" customWidth="1"/>
    <col min="6384" max="6384" width="2" style="72" customWidth="1"/>
    <col min="6385" max="6386" width="9.140625" style="72"/>
    <col min="6387" max="6387" width="11.7109375" style="72" customWidth="1"/>
    <col min="6388" max="6597" width="9.140625" style="72"/>
    <col min="6598" max="6598" width="26.42578125" style="72" customWidth="1"/>
    <col min="6599" max="6599" width="32.140625" style="72" customWidth="1"/>
    <col min="6600" max="6600" width="30.140625" style="72" customWidth="1"/>
    <col min="6601" max="6601" width="36.5703125" style="72" customWidth="1"/>
    <col min="6602" max="6602" width="9.140625" style="72"/>
    <col min="6603" max="6603" width="7.7109375" style="72" customWidth="1"/>
    <col min="6604" max="6604" width="6.7109375" style="72" customWidth="1"/>
    <col min="6605" max="6605" width="8" style="72" customWidth="1"/>
    <col min="6606" max="6607" width="7.7109375" style="72" customWidth="1"/>
    <col min="6608" max="6608" width="7.5703125" style="72" customWidth="1"/>
    <col min="6609" max="6609" width="11" style="72" customWidth="1"/>
    <col min="6610" max="6610" width="10.140625" style="72" customWidth="1"/>
    <col min="6611" max="6611" width="9.140625" style="72"/>
    <col min="6612" max="6612" width="13" style="72" customWidth="1"/>
    <col min="6613" max="6613" width="8.5703125" style="72" customWidth="1"/>
    <col min="6614" max="6614" width="14.5703125" style="72" customWidth="1"/>
    <col min="6615" max="6615" width="9.140625" style="72"/>
    <col min="6616" max="6617" width="12" style="72" customWidth="1"/>
    <col min="6618" max="6619" width="9.7109375" style="72" customWidth="1"/>
    <col min="6620" max="6620" width="11.7109375" style="72" customWidth="1"/>
    <col min="6621" max="6621" width="12.5703125" style="72" customWidth="1"/>
    <col min="6622" max="6622" width="10.7109375" style="72" customWidth="1"/>
    <col min="6623" max="6623" width="9.140625" style="72"/>
    <col min="6624" max="6624" width="10.7109375" style="72" customWidth="1"/>
    <col min="6625" max="6625" width="11.7109375" style="72" customWidth="1"/>
    <col min="6626" max="6626" width="10.7109375" style="72" customWidth="1"/>
    <col min="6627" max="6627" width="11.7109375" style="72" customWidth="1"/>
    <col min="6628" max="6628" width="12.7109375" style="72" customWidth="1"/>
    <col min="6629" max="6629" width="15.5703125" style="72" customWidth="1"/>
    <col min="6630" max="6630" width="14.28515625" style="72" customWidth="1"/>
    <col min="6631" max="6631" width="13.7109375" style="72" customWidth="1"/>
    <col min="6632" max="6633" width="11.7109375" style="72" customWidth="1"/>
    <col min="6634" max="6634" width="13.7109375" style="72" customWidth="1"/>
    <col min="6635" max="6637" width="9.140625" style="72"/>
    <col min="6638" max="6638" width="3.140625" style="72" customWidth="1"/>
    <col min="6639" max="6639" width="12" style="72" customWidth="1"/>
    <col min="6640" max="6640" width="2" style="72" customWidth="1"/>
    <col min="6641" max="6642" width="9.140625" style="72"/>
    <col min="6643" max="6643" width="11.7109375" style="72" customWidth="1"/>
    <col min="6644" max="6853" width="9.140625" style="72"/>
    <col min="6854" max="6854" width="26.42578125" style="72" customWidth="1"/>
    <col min="6855" max="6855" width="32.140625" style="72" customWidth="1"/>
    <col min="6856" max="6856" width="30.140625" style="72" customWidth="1"/>
    <col min="6857" max="6857" width="36.5703125" style="72" customWidth="1"/>
    <col min="6858" max="6858" width="9.140625" style="72"/>
    <col min="6859" max="6859" width="7.7109375" style="72" customWidth="1"/>
    <col min="6860" max="6860" width="6.7109375" style="72" customWidth="1"/>
    <col min="6861" max="6861" width="8" style="72" customWidth="1"/>
    <col min="6862" max="6863" width="7.7109375" style="72" customWidth="1"/>
    <col min="6864" max="6864" width="7.5703125" style="72" customWidth="1"/>
    <col min="6865" max="6865" width="11" style="72" customWidth="1"/>
    <col min="6866" max="6866" width="10.140625" style="72" customWidth="1"/>
    <col min="6867" max="6867" width="9.140625" style="72"/>
    <col min="6868" max="6868" width="13" style="72" customWidth="1"/>
    <col min="6869" max="6869" width="8.5703125" style="72" customWidth="1"/>
    <col min="6870" max="6870" width="14.5703125" style="72" customWidth="1"/>
    <col min="6871" max="6871" width="9.140625" style="72"/>
    <col min="6872" max="6873" width="12" style="72" customWidth="1"/>
    <col min="6874" max="6875" width="9.7109375" style="72" customWidth="1"/>
    <col min="6876" max="6876" width="11.7109375" style="72" customWidth="1"/>
    <col min="6877" max="6877" width="12.5703125" style="72" customWidth="1"/>
    <col min="6878" max="6878" width="10.7109375" style="72" customWidth="1"/>
    <col min="6879" max="6879" width="9.140625" style="72"/>
    <col min="6880" max="6880" width="10.7109375" style="72" customWidth="1"/>
    <col min="6881" max="6881" width="11.7109375" style="72" customWidth="1"/>
    <col min="6882" max="6882" width="10.7109375" style="72" customWidth="1"/>
    <col min="6883" max="6883" width="11.7109375" style="72" customWidth="1"/>
    <col min="6884" max="6884" width="12.7109375" style="72" customWidth="1"/>
    <col min="6885" max="6885" width="15.5703125" style="72" customWidth="1"/>
    <col min="6886" max="6886" width="14.28515625" style="72" customWidth="1"/>
    <col min="6887" max="6887" width="13.7109375" style="72" customWidth="1"/>
    <col min="6888" max="6889" width="11.7109375" style="72" customWidth="1"/>
    <col min="6890" max="6890" width="13.7109375" style="72" customWidth="1"/>
    <col min="6891" max="6893" width="9.140625" style="72"/>
    <col min="6894" max="6894" width="3.140625" style="72" customWidth="1"/>
    <col min="6895" max="6895" width="12" style="72" customWidth="1"/>
    <col min="6896" max="6896" width="2" style="72" customWidth="1"/>
    <col min="6897" max="6898" width="9.140625" style="72"/>
    <col min="6899" max="6899" width="11.7109375" style="72" customWidth="1"/>
    <col min="6900" max="7109" width="9.140625" style="72"/>
    <col min="7110" max="7110" width="26.42578125" style="72" customWidth="1"/>
    <col min="7111" max="7111" width="32.140625" style="72" customWidth="1"/>
    <col min="7112" max="7112" width="30.140625" style="72" customWidth="1"/>
    <col min="7113" max="7113" width="36.5703125" style="72" customWidth="1"/>
    <col min="7114" max="7114" width="9.140625" style="72"/>
    <col min="7115" max="7115" width="7.7109375" style="72" customWidth="1"/>
    <col min="7116" max="7116" width="6.7109375" style="72" customWidth="1"/>
    <col min="7117" max="7117" width="8" style="72" customWidth="1"/>
    <col min="7118" max="7119" width="7.7109375" style="72" customWidth="1"/>
    <col min="7120" max="7120" width="7.5703125" style="72" customWidth="1"/>
    <col min="7121" max="7121" width="11" style="72" customWidth="1"/>
    <col min="7122" max="7122" width="10.140625" style="72" customWidth="1"/>
    <col min="7123" max="7123" width="9.140625" style="72"/>
    <col min="7124" max="7124" width="13" style="72" customWidth="1"/>
    <col min="7125" max="7125" width="8.5703125" style="72" customWidth="1"/>
    <col min="7126" max="7126" width="14.5703125" style="72" customWidth="1"/>
    <col min="7127" max="7127" width="9.140625" style="72"/>
    <col min="7128" max="7129" width="12" style="72" customWidth="1"/>
    <col min="7130" max="7131" width="9.7109375" style="72" customWidth="1"/>
    <col min="7132" max="7132" width="11.7109375" style="72" customWidth="1"/>
    <col min="7133" max="7133" width="12.5703125" style="72" customWidth="1"/>
    <col min="7134" max="7134" width="10.7109375" style="72" customWidth="1"/>
    <col min="7135" max="7135" width="9.140625" style="72"/>
    <col min="7136" max="7136" width="10.7109375" style="72" customWidth="1"/>
    <col min="7137" max="7137" width="11.7109375" style="72" customWidth="1"/>
    <col min="7138" max="7138" width="10.7109375" style="72" customWidth="1"/>
    <col min="7139" max="7139" width="11.7109375" style="72" customWidth="1"/>
    <col min="7140" max="7140" width="12.7109375" style="72" customWidth="1"/>
    <col min="7141" max="7141" width="15.5703125" style="72" customWidth="1"/>
    <col min="7142" max="7142" width="14.28515625" style="72" customWidth="1"/>
    <col min="7143" max="7143" width="13.7109375" style="72" customWidth="1"/>
    <col min="7144" max="7145" width="11.7109375" style="72" customWidth="1"/>
    <col min="7146" max="7146" width="13.7109375" style="72" customWidth="1"/>
    <col min="7147" max="7149" width="9.140625" style="72"/>
    <col min="7150" max="7150" width="3.140625" style="72" customWidth="1"/>
    <col min="7151" max="7151" width="12" style="72" customWidth="1"/>
    <col min="7152" max="7152" width="2" style="72" customWidth="1"/>
    <col min="7153" max="7154" width="9.140625" style="72"/>
    <col min="7155" max="7155" width="11.7109375" style="72" customWidth="1"/>
    <col min="7156" max="7365" width="9.140625" style="72"/>
    <col min="7366" max="7366" width="26.42578125" style="72" customWidth="1"/>
    <col min="7367" max="7367" width="32.140625" style="72" customWidth="1"/>
    <col min="7368" max="7368" width="30.140625" style="72" customWidth="1"/>
    <col min="7369" max="7369" width="36.5703125" style="72" customWidth="1"/>
    <col min="7370" max="7370" width="9.140625" style="72"/>
    <col min="7371" max="7371" width="7.7109375" style="72" customWidth="1"/>
    <col min="7372" max="7372" width="6.7109375" style="72" customWidth="1"/>
    <col min="7373" max="7373" width="8" style="72" customWidth="1"/>
    <col min="7374" max="7375" width="7.7109375" style="72" customWidth="1"/>
    <col min="7376" max="7376" width="7.5703125" style="72" customWidth="1"/>
    <col min="7377" max="7377" width="11" style="72" customWidth="1"/>
    <col min="7378" max="7378" width="10.140625" style="72" customWidth="1"/>
    <col min="7379" max="7379" width="9.140625" style="72"/>
    <col min="7380" max="7380" width="13" style="72" customWidth="1"/>
    <col min="7381" max="7381" width="8.5703125" style="72" customWidth="1"/>
    <col min="7382" max="7382" width="14.5703125" style="72" customWidth="1"/>
    <col min="7383" max="7383" width="9.140625" style="72"/>
    <col min="7384" max="7385" width="12" style="72" customWidth="1"/>
    <col min="7386" max="7387" width="9.7109375" style="72" customWidth="1"/>
    <col min="7388" max="7388" width="11.7109375" style="72" customWidth="1"/>
    <col min="7389" max="7389" width="12.5703125" style="72" customWidth="1"/>
    <col min="7390" max="7390" width="10.7109375" style="72" customWidth="1"/>
    <col min="7391" max="7391" width="9.140625" style="72"/>
    <col min="7392" max="7392" width="10.7109375" style="72" customWidth="1"/>
    <col min="7393" max="7393" width="11.7109375" style="72" customWidth="1"/>
    <col min="7394" max="7394" width="10.7109375" style="72" customWidth="1"/>
    <col min="7395" max="7395" width="11.7109375" style="72" customWidth="1"/>
    <col min="7396" max="7396" width="12.7109375" style="72" customWidth="1"/>
    <col min="7397" max="7397" width="15.5703125" style="72" customWidth="1"/>
    <col min="7398" max="7398" width="14.28515625" style="72" customWidth="1"/>
    <col min="7399" max="7399" width="13.7109375" style="72" customWidth="1"/>
    <col min="7400" max="7401" width="11.7109375" style="72" customWidth="1"/>
    <col min="7402" max="7402" width="13.7109375" style="72" customWidth="1"/>
    <col min="7403" max="7405" width="9.140625" style="72"/>
    <col min="7406" max="7406" width="3.140625" style="72" customWidth="1"/>
    <col min="7407" max="7407" width="12" style="72" customWidth="1"/>
    <col min="7408" max="7408" width="2" style="72" customWidth="1"/>
    <col min="7409" max="7410" width="9.140625" style="72"/>
    <col min="7411" max="7411" width="11.7109375" style="72" customWidth="1"/>
    <col min="7412" max="7621" width="9.140625" style="72"/>
    <col min="7622" max="7622" width="26.42578125" style="72" customWidth="1"/>
    <col min="7623" max="7623" width="32.140625" style="72" customWidth="1"/>
    <col min="7624" max="7624" width="30.140625" style="72" customWidth="1"/>
    <col min="7625" max="7625" width="36.5703125" style="72" customWidth="1"/>
    <col min="7626" max="7626" width="9.140625" style="72"/>
    <col min="7627" max="7627" width="7.7109375" style="72" customWidth="1"/>
    <col min="7628" max="7628" width="6.7109375" style="72" customWidth="1"/>
    <col min="7629" max="7629" width="8" style="72" customWidth="1"/>
    <col min="7630" max="7631" width="7.7109375" style="72" customWidth="1"/>
    <col min="7632" max="7632" width="7.5703125" style="72" customWidth="1"/>
    <col min="7633" max="7633" width="11" style="72" customWidth="1"/>
    <col min="7634" max="7634" width="10.140625" style="72" customWidth="1"/>
    <col min="7635" max="7635" width="9.140625" style="72"/>
    <col min="7636" max="7636" width="13" style="72" customWidth="1"/>
    <col min="7637" max="7637" width="8.5703125" style="72" customWidth="1"/>
    <col min="7638" max="7638" width="14.5703125" style="72" customWidth="1"/>
    <col min="7639" max="7639" width="9.140625" style="72"/>
    <col min="7640" max="7641" width="12" style="72" customWidth="1"/>
    <col min="7642" max="7643" width="9.7109375" style="72" customWidth="1"/>
    <col min="7644" max="7644" width="11.7109375" style="72" customWidth="1"/>
    <col min="7645" max="7645" width="12.5703125" style="72" customWidth="1"/>
    <col min="7646" max="7646" width="10.7109375" style="72" customWidth="1"/>
    <col min="7647" max="7647" width="9.140625" style="72"/>
    <col min="7648" max="7648" width="10.7109375" style="72" customWidth="1"/>
    <col min="7649" max="7649" width="11.7109375" style="72" customWidth="1"/>
    <col min="7650" max="7650" width="10.7109375" style="72" customWidth="1"/>
    <col min="7651" max="7651" width="11.7109375" style="72" customWidth="1"/>
    <col min="7652" max="7652" width="12.7109375" style="72" customWidth="1"/>
    <col min="7653" max="7653" width="15.5703125" style="72" customWidth="1"/>
    <col min="7654" max="7654" width="14.28515625" style="72" customWidth="1"/>
    <col min="7655" max="7655" width="13.7109375" style="72" customWidth="1"/>
    <col min="7656" max="7657" width="11.7109375" style="72" customWidth="1"/>
    <col min="7658" max="7658" width="13.7109375" style="72" customWidth="1"/>
    <col min="7659" max="7661" width="9.140625" style="72"/>
    <col min="7662" max="7662" width="3.140625" style="72" customWidth="1"/>
    <col min="7663" max="7663" width="12" style="72" customWidth="1"/>
    <col min="7664" max="7664" width="2" style="72" customWidth="1"/>
    <col min="7665" max="7666" width="9.140625" style="72"/>
    <col min="7667" max="7667" width="11.7109375" style="72" customWidth="1"/>
    <col min="7668" max="7877" width="9.140625" style="72"/>
    <col min="7878" max="7878" width="26.42578125" style="72" customWidth="1"/>
    <col min="7879" max="7879" width="32.140625" style="72" customWidth="1"/>
    <col min="7880" max="7880" width="30.140625" style="72" customWidth="1"/>
    <col min="7881" max="7881" width="36.5703125" style="72" customWidth="1"/>
    <col min="7882" max="7882" width="9.140625" style="72"/>
    <col min="7883" max="7883" width="7.7109375" style="72" customWidth="1"/>
    <col min="7884" max="7884" width="6.7109375" style="72" customWidth="1"/>
    <col min="7885" max="7885" width="8" style="72" customWidth="1"/>
    <col min="7886" max="7887" width="7.7109375" style="72" customWidth="1"/>
    <col min="7888" max="7888" width="7.5703125" style="72" customWidth="1"/>
    <col min="7889" max="7889" width="11" style="72" customWidth="1"/>
    <col min="7890" max="7890" width="10.140625" style="72" customWidth="1"/>
    <col min="7891" max="7891" width="9.140625" style="72"/>
    <col min="7892" max="7892" width="13" style="72" customWidth="1"/>
    <col min="7893" max="7893" width="8.5703125" style="72" customWidth="1"/>
    <col min="7894" max="7894" width="14.5703125" style="72" customWidth="1"/>
    <col min="7895" max="7895" width="9.140625" style="72"/>
    <col min="7896" max="7897" width="12" style="72" customWidth="1"/>
    <col min="7898" max="7899" width="9.7109375" style="72" customWidth="1"/>
    <col min="7900" max="7900" width="11.7109375" style="72" customWidth="1"/>
    <col min="7901" max="7901" width="12.5703125" style="72" customWidth="1"/>
    <col min="7902" max="7902" width="10.7109375" style="72" customWidth="1"/>
    <col min="7903" max="7903" width="9.140625" style="72"/>
    <col min="7904" max="7904" width="10.7109375" style="72" customWidth="1"/>
    <col min="7905" max="7905" width="11.7109375" style="72" customWidth="1"/>
    <col min="7906" max="7906" width="10.7109375" style="72" customWidth="1"/>
    <col min="7907" max="7907" width="11.7109375" style="72" customWidth="1"/>
    <col min="7908" max="7908" width="12.7109375" style="72" customWidth="1"/>
    <col min="7909" max="7909" width="15.5703125" style="72" customWidth="1"/>
    <col min="7910" max="7910" width="14.28515625" style="72" customWidth="1"/>
    <col min="7911" max="7911" width="13.7109375" style="72" customWidth="1"/>
    <col min="7912" max="7913" width="11.7109375" style="72" customWidth="1"/>
    <col min="7914" max="7914" width="13.7109375" style="72" customWidth="1"/>
    <col min="7915" max="7917" width="9.140625" style="72"/>
    <col min="7918" max="7918" width="3.140625" style="72" customWidth="1"/>
    <col min="7919" max="7919" width="12" style="72" customWidth="1"/>
    <col min="7920" max="7920" width="2" style="72" customWidth="1"/>
    <col min="7921" max="7922" width="9.140625" style="72"/>
    <col min="7923" max="7923" width="11.7109375" style="72" customWidth="1"/>
    <col min="7924" max="8133" width="9.140625" style="72"/>
    <col min="8134" max="8134" width="26.42578125" style="72" customWidth="1"/>
    <col min="8135" max="8135" width="32.140625" style="72" customWidth="1"/>
    <col min="8136" max="8136" width="30.140625" style="72" customWidth="1"/>
    <col min="8137" max="8137" width="36.5703125" style="72" customWidth="1"/>
    <col min="8138" max="8138" width="9.140625" style="72"/>
    <col min="8139" max="8139" width="7.7109375" style="72" customWidth="1"/>
    <col min="8140" max="8140" width="6.7109375" style="72" customWidth="1"/>
    <col min="8141" max="8141" width="8" style="72" customWidth="1"/>
    <col min="8142" max="8143" width="7.7109375" style="72" customWidth="1"/>
    <col min="8144" max="8144" width="7.5703125" style="72" customWidth="1"/>
    <col min="8145" max="8145" width="11" style="72" customWidth="1"/>
    <col min="8146" max="8146" width="10.140625" style="72" customWidth="1"/>
    <col min="8147" max="8147" width="9.140625" style="72"/>
    <col min="8148" max="8148" width="13" style="72" customWidth="1"/>
    <col min="8149" max="8149" width="8.5703125" style="72" customWidth="1"/>
    <col min="8150" max="8150" width="14.5703125" style="72" customWidth="1"/>
    <col min="8151" max="8151" width="9.140625" style="72"/>
    <col min="8152" max="8153" width="12" style="72" customWidth="1"/>
    <col min="8154" max="8155" width="9.7109375" style="72" customWidth="1"/>
    <col min="8156" max="8156" width="11.7109375" style="72" customWidth="1"/>
    <col min="8157" max="8157" width="12.5703125" style="72" customWidth="1"/>
    <col min="8158" max="8158" width="10.7109375" style="72" customWidth="1"/>
    <col min="8159" max="8159" width="9.140625" style="72"/>
    <col min="8160" max="8160" width="10.7109375" style="72" customWidth="1"/>
    <col min="8161" max="8161" width="11.7109375" style="72" customWidth="1"/>
    <col min="8162" max="8162" width="10.7109375" style="72" customWidth="1"/>
    <col min="8163" max="8163" width="11.7109375" style="72" customWidth="1"/>
    <col min="8164" max="8164" width="12.7109375" style="72" customWidth="1"/>
    <col min="8165" max="8165" width="15.5703125" style="72" customWidth="1"/>
    <col min="8166" max="8166" width="14.28515625" style="72" customWidth="1"/>
    <col min="8167" max="8167" width="13.7109375" style="72" customWidth="1"/>
    <col min="8168" max="8169" width="11.7109375" style="72" customWidth="1"/>
    <col min="8170" max="8170" width="13.7109375" style="72" customWidth="1"/>
    <col min="8171" max="8173" width="9.140625" style="72"/>
    <col min="8174" max="8174" width="3.140625" style="72" customWidth="1"/>
    <col min="8175" max="8175" width="12" style="72" customWidth="1"/>
    <col min="8176" max="8176" width="2" style="72" customWidth="1"/>
    <col min="8177" max="8178" width="9.140625" style="72"/>
    <col min="8179" max="8179" width="11.7109375" style="72" customWidth="1"/>
    <col min="8180" max="8389" width="9.140625" style="72"/>
    <col min="8390" max="8390" width="26.42578125" style="72" customWidth="1"/>
    <col min="8391" max="8391" width="32.140625" style="72" customWidth="1"/>
    <col min="8392" max="8392" width="30.140625" style="72" customWidth="1"/>
    <col min="8393" max="8393" width="36.5703125" style="72" customWidth="1"/>
    <col min="8394" max="8394" width="9.140625" style="72"/>
    <col min="8395" max="8395" width="7.7109375" style="72" customWidth="1"/>
    <col min="8396" max="8396" width="6.7109375" style="72" customWidth="1"/>
    <col min="8397" max="8397" width="8" style="72" customWidth="1"/>
    <col min="8398" max="8399" width="7.7109375" style="72" customWidth="1"/>
    <col min="8400" max="8400" width="7.5703125" style="72" customWidth="1"/>
    <col min="8401" max="8401" width="11" style="72" customWidth="1"/>
    <col min="8402" max="8402" width="10.140625" style="72" customWidth="1"/>
    <col min="8403" max="8403" width="9.140625" style="72"/>
    <col min="8404" max="8404" width="13" style="72" customWidth="1"/>
    <col min="8405" max="8405" width="8.5703125" style="72" customWidth="1"/>
    <col min="8406" max="8406" width="14.5703125" style="72" customWidth="1"/>
    <col min="8407" max="8407" width="9.140625" style="72"/>
    <col min="8408" max="8409" width="12" style="72" customWidth="1"/>
    <col min="8410" max="8411" width="9.7109375" style="72" customWidth="1"/>
    <col min="8412" max="8412" width="11.7109375" style="72" customWidth="1"/>
    <col min="8413" max="8413" width="12.5703125" style="72" customWidth="1"/>
    <col min="8414" max="8414" width="10.7109375" style="72" customWidth="1"/>
    <col min="8415" max="8415" width="9.140625" style="72"/>
    <col min="8416" max="8416" width="10.7109375" style="72" customWidth="1"/>
    <col min="8417" max="8417" width="11.7109375" style="72" customWidth="1"/>
    <col min="8418" max="8418" width="10.7109375" style="72" customWidth="1"/>
    <col min="8419" max="8419" width="11.7109375" style="72" customWidth="1"/>
    <col min="8420" max="8420" width="12.7109375" style="72" customWidth="1"/>
    <col min="8421" max="8421" width="15.5703125" style="72" customWidth="1"/>
    <col min="8422" max="8422" width="14.28515625" style="72" customWidth="1"/>
    <col min="8423" max="8423" width="13.7109375" style="72" customWidth="1"/>
    <col min="8424" max="8425" width="11.7109375" style="72" customWidth="1"/>
    <col min="8426" max="8426" width="13.7109375" style="72" customWidth="1"/>
    <col min="8427" max="8429" width="9.140625" style="72"/>
    <col min="8430" max="8430" width="3.140625" style="72" customWidth="1"/>
    <col min="8431" max="8431" width="12" style="72" customWidth="1"/>
    <col min="8432" max="8432" width="2" style="72" customWidth="1"/>
    <col min="8433" max="8434" width="9.140625" style="72"/>
    <col min="8435" max="8435" width="11.7109375" style="72" customWidth="1"/>
    <col min="8436" max="8645" width="9.140625" style="72"/>
    <col min="8646" max="8646" width="26.42578125" style="72" customWidth="1"/>
    <col min="8647" max="8647" width="32.140625" style="72" customWidth="1"/>
    <col min="8648" max="8648" width="30.140625" style="72" customWidth="1"/>
    <col min="8649" max="8649" width="36.5703125" style="72" customWidth="1"/>
    <col min="8650" max="8650" width="9.140625" style="72"/>
    <col min="8651" max="8651" width="7.7109375" style="72" customWidth="1"/>
    <col min="8652" max="8652" width="6.7109375" style="72" customWidth="1"/>
    <col min="8653" max="8653" width="8" style="72" customWidth="1"/>
    <col min="8654" max="8655" width="7.7109375" style="72" customWidth="1"/>
    <col min="8656" max="8656" width="7.5703125" style="72" customWidth="1"/>
    <col min="8657" max="8657" width="11" style="72" customWidth="1"/>
    <col min="8658" max="8658" width="10.140625" style="72" customWidth="1"/>
    <col min="8659" max="8659" width="9.140625" style="72"/>
    <col min="8660" max="8660" width="13" style="72" customWidth="1"/>
    <col min="8661" max="8661" width="8.5703125" style="72" customWidth="1"/>
    <col min="8662" max="8662" width="14.5703125" style="72" customWidth="1"/>
    <col min="8663" max="8663" width="9.140625" style="72"/>
    <col min="8664" max="8665" width="12" style="72" customWidth="1"/>
    <col min="8666" max="8667" width="9.7109375" style="72" customWidth="1"/>
    <col min="8668" max="8668" width="11.7109375" style="72" customWidth="1"/>
    <col min="8669" max="8669" width="12.5703125" style="72" customWidth="1"/>
    <col min="8670" max="8670" width="10.7109375" style="72" customWidth="1"/>
    <col min="8671" max="8671" width="9.140625" style="72"/>
    <col min="8672" max="8672" width="10.7109375" style="72" customWidth="1"/>
    <col min="8673" max="8673" width="11.7109375" style="72" customWidth="1"/>
    <col min="8674" max="8674" width="10.7109375" style="72" customWidth="1"/>
    <col min="8675" max="8675" width="11.7109375" style="72" customWidth="1"/>
    <col min="8676" max="8676" width="12.7109375" style="72" customWidth="1"/>
    <col min="8677" max="8677" width="15.5703125" style="72" customWidth="1"/>
    <col min="8678" max="8678" width="14.28515625" style="72" customWidth="1"/>
    <col min="8679" max="8679" width="13.7109375" style="72" customWidth="1"/>
    <col min="8680" max="8681" width="11.7109375" style="72" customWidth="1"/>
    <col min="8682" max="8682" width="13.7109375" style="72" customWidth="1"/>
    <col min="8683" max="8685" width="9.140625" style="72"/>
    <col min="8686" max="8686" width="3.140625" style="72" customWidth="1"/>
    <col min="8687" max="8687" width="12" style="72" customWidth="1"/>
    <col min="8688" max="8688" width="2" style="72" customWidth="1"/>
    <col min="8689" max="8690" width="9.140625" style="72"/>
    <col min="8691" max="8691" width="11.7109375" style="72" customWidth="1"/>
    <col min="8692" max="8901" width="9.140625" style="72"/>
    <col min="8902" max="8902" width="26.42578125" style="72" customWidth="1"/>
    <col min="8903" max="8903" width="32.140625" style="72" customWidth="1"/>
    <col min="8904" max="8904" width="30.140625" style="72" customWidth="1"/>
    <col min="8905" max="8905" width="36.5703125" style="72" customWidth="1"/>
    <col min="8906" max="8906" width="9.140625" style="72"/>
    <col min="8907" max="8907" width="7.7109375" style="72" customWidth="1"/>
    <col min="8908" max="8908" width="6.7109375" style="72" customWidth="1"/>
    <col min="8909" max="8909" width="8" style="72" customWidth="1"/>
    <col min="8910" max="8911" width="7.7109375" style="72" customWidth="1"/>
    <col min="8912" max="8912" width="7.5703125" style="72" customWidth="1"/>
    <col min="8913" max="8913" width="11" style="72" customWidth="1"/>
    <col min="8914" max="8914" width="10.140625" style="72" customWidth="1"/>
    <col min="8915" max="8915" width="9.140625" style="72"/>
    <col min="8916" max="8916" width="13" style="72" customWidth="1"/>
    <col min="8917" max="8917" width="8.5703125" style="72" customWidth="1"/>
    <col min="8918" max="8918" width="14.5703125" style="72" customWidth="1"/>
    <col min="8919" max="8919" width="9.140625" style="72"/>
    <col min="8920" max="8921" width="12" style="72" customWidth="1"/>
    <col min="8922" max="8923" width="9.7109375" style="72" customWidth="1"/>
    <col min="8924" max="8924" width="11.7109375" style="72" customWidth="1"/>
    <col min="8925" max="8925" width="12.5703125" style="72" customWidth="1"/>
    <col min="8926" max="8926" width="10.7109375" style="72" customWidth="1"/>
    <col min="8927" max="8927" width="9.140625" style="72"/>
    <col min="8928" max="8928" width="10.7109375" style="72" customWidth="1"/>
    <col min="8929" max="8929" width="11.7109375" style="72" customWidth="1"/>
    <col min="8930" max="8930" width="10.7109375" style="72" customWidth="1"/>
    <col min="8931" max="8931" width="11.7109375" style="72" customWidth="1"/>
    <col min="8932" max="8932" width="12.7109375" style="72" customWidth="1"/>
    <col min="8933" max="8933" width="15.5703125" style="72" customWidth="1"/>
    <col min="8934" max="8934" width="14.28515625" style="72" customWidth="1"/>
    <col min="8935" max="8935" width="13.7109375" style="72" customWidth="1"/>
    <col min="8936" max="8937" width="11.7109375" style="72" customWidth="1"/>
    <col min="8938" max="8938" width="13.7109375" style="72" customWidth="1"/>
    <col min="8939" max="8941" width="9.140625" style="72"/>
    <col min="8942" max="8942" width="3.140625" style="72" customWidth="1"/>
    <col min="8943" max="8943" width="12" style="72" customWidth="1"/>
    <col min="8944" max="8944" width="2" style="72" customWidth="1"/>
    <col min="8945" max="8946" width="9.140625" style="72"/>
    <col min="8947" max="8947" width="11.7109375" style="72" customWidth="1"/>
    <col min="8948" max="9157" width="9.140625" style="72"/>
    <col min="9158" max="9158" width="26.42578125" style="72" customWidth="1"/>
    <col min="9159" max="9159" width="32.140625" style="72" customWidth="1"/>
    <col min="9160" max="9160" width="30.140625" style="72" customWidth="1"/>
    <col min="9161" max="9161" width="36.5703125" style="72" customWidth="1"/>
    <col min="9162" max="9162" width="9.140625" style="72"/>
    <col min="9163" max="9163" width="7.7109375" style="72" customWidth="1"/>
    <col min="9164" max="9164" width="6.7109375" style="72" customWidth="1"/>
    <col min="9165" max="9165" width="8" style="72" customWidth="1"/>
    <col min="9166" max="9167" width="7.7109375" style="72" customWidth="1"/>
    <col min="9168" max="9168" width="7.5703125" style="72" customWidth="1"/>
    <col min="9169" max="9169" width="11" style="72" customWidth="1"/>
    <col min="9170" max="9170" width="10.140625" style="72" customWidth="1"/>
    <col min="9171" max="9171" width="9.140625" style="72"/>
    <col min="9172" max="9172" width="13" style="72" customWidth="1"/>
    <col min="9173" max="9173" width="8.5703125" style="72" customWidth="1"/>
    <col min="9174" max="9174" width="14.5703125" style="72" customWidth="1"/>
    <col min="9175" max="9175" width="9.140625" style="72"/>
    <col min="9176" max="9177" width="12" style="72" customWidth="1"/>
    <col min="9178" max="9179" width="9.7109375" style="72" customWidth="1"/>
    <col min="9180" max="9180" width="11.7109375" style="72" customWidth="1"/>
    <col min="9181" max="9181" width="12.5703125" style="72" customWidth="1"/>
    <col min="9182" max="9182" width="10.7109375" style="72" customWidth="1"/>
    <col min="9183" max="9183" width="9.140625" style="72"/>
    <col min="9184" max="9184" width="10.7109375" style="72" customWidth="1"/>
    <col min="9185" max="9185" width="11.7109375" style="72" customWidth="1"/>
    <col min="9186" max="9186" width="10.7109375" style="72" customWidth="1"/>
    <col min="9187" max="9187" width="11.7109375" style="72" customWidth="1"/>
    <col min="9188" max="9188" width="12.7109375" style="72" customWidth="1"/>
    <col min="9189" max="9189" width="15.5703125" style="72" customWidth="1"/>
    <col min="9190" max="9190" width="14.28515625" style="72" customWidth="1"/>
    <col min="9191" max="9191" width="13.7109375" style="72" customWidth="1"/>
    <col min="9192" max="9193" width="11.7109375" style="72" customWidth="1"/>
    <col min="9194" max="9194" width="13.7109375" style="72" customWidth="1"/>
    <col min="9195" max="9197" width="9.140625" style="72"/>
    <col min="9198" max="9198" width="3.140625" style="72" customWidth="1"/>
    <col min="9199" max="9199" width="12" style="72" customWidth="1"/>
    <col min="9200" max="9200" width="2" style="72" customWidth="1"/>
    <col min="9201" max="9202" width="9.140625" style="72"/>
    <col min="9203" max="9203" width="11.7109375" style="72" customWidth="1"/>
    <col min="9204" max="9413" width="9.140625" style="72"/>
    <col min="9414" max="9414" width="26.42578125" style="72" customWidth="1"/>
    <col min="9415" max="9415" width="32.140625" style="72" customWidth="1"/>
    <col min="9416" max="9416" width="30.140625" style="72" customWidth="1"/>
    <col min="9417" max="9417" width="36.5703125" style="72" customWidth="1"/>
    <col min="9418" max="9418" width="9.140625" style="72"/>
    <col min="9419" max="9419" width="7.7109375" style="72" customWidth="1"/>
    <col min="9420" max="9420" width="6.7109375" style="72" customWidth="1"/>
    <col min="9421" max="9421" width="8" style="72" customWidth="1"/>
    <col min="9422" max="9423" width="7.7109375" style="72" customWidth="1"/>
    <col min="9424" max="9424" width="7.5703125" style="72" customWidth="1"/>
    <col min="9425" max="9425" width="11" style="72" customWidth="1"/>
    <col min="9426" max="9426" width="10.140625" style="72" customWidth="1"/>
    <col min="9427" max="9427" width="9.140625" style="72"/>
    <col min="9428" max="9428" width="13" style="72" customWidth="1"/>
    <col min="9429" max="9429" width="8.5703125" style="72" customWidth="1"/>
    <col min="9430" max="9430" width="14.5703125" style="72" customWidth="1"/>
    <col min="9431" max="9431" width="9.140625" style="72"/>
    <col min="9432" max="9433" width="12" style="72" customWidth="1"/>
    <col min="9434" max="9435" width="9.7109375" style="72" customWidth="1"/>
    <col min="9436" max="9436" width="11.7109375" style="72" customWidth="1"/>
    <col min="9437" max="9437" width="12.5703125" style="72" customWidth="1"/>
    <col min="9438" max="9438" width="10.7109375" style="72" customWidth="1"/>
    <col min="9439" max="9439" width="9.140625" style="72"/>
    <col min="9440" max="9440" width="10.7109375" style="72" customWidth="1"/>
    <col min="9441" max="9441" width="11.7109375" style="72" customWidth="1"/>
    <col min="9442" max="9442" width="10.7109375" style="72" customWidth="1"/>
    <col min="9443" max="9443" width="11.7109375" style="72" customWidth="1"/>
    <col min="9444" max="9444" width="12.7109375" style="72" customWidth="1"/>
    <col min="9445" max="9445" width="15.5703125" style="72" customWidth="1"/>
    <col min="9446" max="9446" width="14.28515625" style="72" customWidth="1"/>
    <col min="9447" max="9447" width="13.7109375" style="72" customWidth="1"/>
    <col min="9448" max="9449" width="11.7109375" style="72" customWidth="1"/>
    <col min="9450" max="9450" width="13.7109375" style="72" customWidth="1"/>
    <col min="9451" max="9453" width="9.140625" style="72"/>
    <col min="9454" max="9454" width="3.140625" style="72" customWidth="1"/>
    <col min="9455" max="9455" width="12" style="72" customWidth="1"/>
    <col min="9456" max="9456" width="2" style="72" customWidth="1"/>
    <col min="9457" max="9458" width="9.140625" style="72"/>
    <col min="9459" max="9459" width="11.7109375" style="72" customWidth="1"/>
    <col min="9460" max="9669" width="9.140625" style="72"/>
    <col min="9670" max="9670" width="26.42578125" style="72" customWidth="1"/>
    <col min="9671" max="9671" width="32.140625" style="72" customWidth="1"/>
    <col min="9672" max="9672" width="30.140625" style="72" customWidth="1"/>
    <col min="9673" max="9673" width="36.5703125" style="72" customWidth="1"/>
    <col min="9674" max="9674" width="9.140625" style="72"/>
    <col min="9675" max="9675" width="7.7109375" style="72" customWidth="1"/>
    <col min="9676" max="9676" width="6.7109375" style="72" customWidth="1"/>
    <col min="9677" max="9677" width="8" style="72" customWidth="1"/>
    <col min="9678" max="9679" width="7.7109375" style="72" customWidth="1"/>
    <col min="9680" max="9680" width="7.5703125" style="72" customWidth="1"/>
    <col min="9681" max="9681" width="11" style="72" customWidth="1"/>
    <col min="9682" max="9682" width="10.140625" style="72" customWidth="1"/>
    <col min="9683" max="9683" width="9.140625" style="72"/>
    <col min="9684" max="9684" width="13" style="72" customWidth="1"/>
    <col min="9685" max="9685" width="8.5703125" style="72" customWidth="1"/>
    <col min="9686" max="9686" width="14.5703125" style="72" customWidth="1"/>
    <col min="9687" max="9687" width="9.140625" style="72"/>
    <col min="9688" max="9689" width="12" style="72" customWidth="1"/>
    <col min="9690" max="9691" width="9.7109375" style="72" customWidth="1"/>
    <col min="9692" max="9692" width="11.7109375" style="72" customWidth="1"/>
    <col min="9693" max="9693" width="12.5703125" style="72" customWidth="1"/>
    <col min="9694" max="9694" width="10.7109375" style="72" customWidth="1"/>
    <col min="9695" max="9695" width="9.140625" style="72"/>
    <col min="9696" max="9696" width="10.7109375" style="72" customWidth="1"/>
    <col min="9697" max="9697" width="11.7109375" style="72" customWidth="1"/>
    <col min="9698" max="9698" width="10.7109375" style="72" customWidth="1"/>
    <col min="9699" max="9699" width="11.7109375" style="72" customWidth="1"/>
    <col min="9700" max="9700" width="12.7109375" style="72" customWidth="1"/>
    <col min="9701" max="9701" width="15.5703125" style="72" customWidth="1"/>
    <col min="9702" max="9702" width="14.28515625" style="72" customWidth="1"/>
    <col min="9703" max="9703" width="13.7109375" style="72" customWidth="1"/>
    <col min="9704" max="9705" width="11.7109375" style="72" customWidth="1"/>
    <col min="9706" max="9706" width="13.7109375" style="72" customWidth="1"/>
    <col min="9707" max="9709" width="9.140625" style="72"/>
    <col min="9710" max="9710" width="3.140625" style="72" customWidth="1"/>
    <col min="9711" max="9711" width="12" style="72" customWidth="1"/>
    <col min="9712" max="9712" width="2" style="72" customWidth="1"/>
    <col min="9713" max="9714" width="9.140625" style="72"/>
    <col min="9715" max="9715" width="11.7109375" style="72" customWidth="1"/>
    <col min="9716" max="9925" width="9.140625" style="72"/>
    <col min="9926" max="9926" width="26.42578125" style="72" customWidth="1"/>
    <col min="9927" max="9927" width="32.140625" style="72" customWidth="1"/>
    <col min="9928" max="9928" width="30.140625" style="72" customWidth="1"/>
    <col min="9929" max="9929" width="36.5703125" style="72" customWidth="1"/>
    <col min="9930" max="9930" width="9.140625" style="72"/>
    <col min="9931" max="9931" width="7.7109375" style="72" customWidth="1"/>
    <col min="9932" max="9932" width="6.7109375" style="72" customWidth="1"/>
    <col min="9933" max="9933" width="8" style="72" customWidth="1"/>
    <col min="9934" max="9935" width="7.7109375" style="72" customWidth="1"/>
    <col min="9936" max="9936" width="7.5703125" style="72" customWidth="1"/>
    <col min="9937" max="9937" width="11" style="72" customWidth="1"/>
    <col min="9938" max="9938" width="10.140625" style="72" customWidth="1"/>
    <col min="9939" max="9939" width="9.140625" style="72"/>
    <col min="9940" max="9940" width="13" style="72" customWidth="1"/>
    <col min="9941" max="9941" width="8.5703125" style="72" customWidth="1"/>
    <col min="9942" max="9942" width="14.5703125" style="72" customWidth="1"/>
    <col min="9943" max="9943" width="9.140625" style="72"/>
    <col min="9944" max="9945" width="12" style="72" customWidth="1"/>
    <col min="9946" max="9947" width="9.7109375" style="72" customWidth="1"/>
    <col min="9948" max="9948" width="11.7109375" style="72" customWidth="1"/>
    <col min="9949" max="9949" width="12.5703125" style="72" customWidth="1"/>
    <col min="9950" max="9950" width="10.7109375" style="72" customWidth="1"/>
    <col min="9951" max="9951" width="9.140625" style="72"/>
    <col min="9952" max="9952" width="10.7109375" style="72" customWidth="1"/>
    <col min="9953" max="9953" width="11.7109375" style="72" customWidth="1"/>
    <col min="9954" max="9954" width="10.7109375" style="72" customWidth="1"/>
    <col min="9955" max="9955" width="11.7109375" style="72" customWidth="1"/>
    <col min="9956" max="9956" width="12.7109375" style="72" customWidth="1"/>
    <col min="9957" max="9957" width="15.5703125" style="72" customWidth="1"/>
    <col min="9958" max="9958" width="14.28515625" style="72" customWidth="1"/>
    <col min="9959" max="9959" width="13.7109375" style="72" customWidth="1"/>
    <col min="9960" max="9961" width="11.7109375" style="72" customWidth="1"/>
    <col min="9962" max="9962" width="13.7109375" style="72" customWidth="1"/>
    <col min="9963" max="9965" width="9.140625" style="72"/>
    <col min="9966" max="9966" width="3.140625" style="72" customWidth="1"/>
    <col min="9967" max="9967" width="12" style="72" customWidth="1"/>
    <col min="9968" max="9968" width="2" style="72" customWidth="1"/>
    <col min="9969" max="9970" width="9.140625" style="72"/>
    <col min="9971" max="9971" width="11.7109375" style="72" customWidth="1"/>
    <col min="9972" max="10181" width="9.140625" style="72"/>
    <col min="10182" max="10182" width="26.42578125" style="72" customWidth="1"/>
    <col min="10183" max="10183" width="32.140625" style="72" customWidth="1"/>
    <col min="10184" max="10184" width="30.140625" style="72" customWidth="1"/>
    <col min="10185" max="10185" width="36.5703125" style="72" customWidth="1"/>
    <col min="10186" max="10186" width="9.140625" style="72"/>
    <col min="10187" max="10187" width="7.7109375" style="72" customWidth="1"/>
    <col min="10188" max="10188" width="6.7109375" style="72" customWidth="1"/>
    <col min="10189" max="10189" width="8" style="72" customWidth="1"/>
    <col min="10190" max="10191" width="7.7109375" style="72" customWidth="1"/>
    <col min="10192" max="10192" width="7.5703125" style="72" customWidth="1"/>
    <col min="10193" max="10193" width="11" style="72" customWidth="1"/>
    <col min="10194" max="10194" width="10.140625" style="72" customWidth="1"/>
    <col min="10195" max="10195" width="9.140625" style="72"/>
    <col min="10196" max="10196" width="13" style="72" customWidth="1"/>
    <col min="10197" max="10197" width="8.5703125" style="72" customWidth="1"/>
    <col min="10198" max="10198" width="14.5703125" style="72" customWidth="1"/>
    <col min="10199" max="10199" width="9.140625" style="72"/>
    <col min="10200" max="10201" width="12" style="72" customWidth="1"/>
    <col min="10202" max="10203" width="9.7109375" style="72" customWidth="1"/>
    <col min="10204" max="10204" width="11.7109375" style="72" customWidth="1"/>
    <col min="10205" max="10205" width="12.5703125" style="72" customWidth="1"/>
    <col min="10206" max="10206" width="10.7109375" style="72" customWidth="1"/>
    <col min="10207" max="10207" width="9.140625" style="72"/>
    <col min="10208" max="10208" width="10.7109375" style="72" customWidth="1"/>
    <col min="10209" max="10209" width="11.7109375" style="72" customWidth="1"/>
    <col min="10210" max="10210" width="10.7109375" style="72" customWidth="1"/>
    <col min="10211" max="10211" width="11.7109375" style="72" customWidth="1"/>
    <col min="10212" max="10212" width="12.7109375" style="72" customWidth="1"/>
    <col min="10213" max="10213" width="15.5703125" style="72" customWidth="1"/>
    <col min="10214" max="10214" width="14.28515625" style="72" customWidth="1"/>
    <col min="10215" max="10215" width="13.7109375" style="72" customWidth="1"/>
    <col min="10216" max="10217" width="11.7109375" style="72" customWidth="1"/>
    <col min="10218" max="10218" width="13.7109375" style="72" customWidth="1"/>
    <col min="10219" max="10221" width="9.140625" style="72"/>
    <col min="10222" max="10222" width="3.140625" style="72" customWidth="1"/>
    <col min="10223" max="10223" width="12" style="72" customWidth="1"/>
    <col min="10224" max="10224" width="2" style="72" customWidth="1"/>
    <col min="10225" max="10226" width="9.140625" style="72"/>
    <col min="10227" max="10227" width="11.7109375" style="72" customWidth="1"/>
    <col min="10228" max="10437" width="9.140625" style="72"/>
    <col min="10438" max="10438" width="26.42578125" style="72" customWidth="1"/>
    <col min="10439" max="10439" width="32.140625" style="72" customWidth="1"/>
    <col min="10440" max="10440" width="30.140625" style="72" customWidth="1"/>
    <col min="10441" max="10441" width="36.5703125" style="72" customWidth="1"/>
    <col min="10442" max="10442" width="9.140625" style="72"/>
    <col min="10443" max="10443" width="7.7109375" style="72" customWidth="1"/>
    <col min="10444" max="10444" width="6.7109375" style="72" customWidth="1"/>
    <col min="10445" max="10445" width="8" style="72" customWidth="1"/>
    <col min="10446" max="10447" width="7.7109375" style="72" customWidth="1"/>
    <col min="10448" max="10448" width="7.5703125" style="72" customWidth="1"/>
    <col min="10449" max="10449" width="11" style="72" customWidth="1"/>
    <col min="10450" max="10450" width="10.140625" style="72" customWidth="1"/>
    <col min="10451" max="10451" width="9.140625" style="72"/>
    <col min="10452" max="10452" width="13" style="72" customWidth="1"/>
    <col min="10453" max="10453" width="8.5703125" style="72" customWidth="1"/>
    <col min="10454" max="10454" width="14.5703125" style="72" customWidth="1"/>
    <col min="10455" max="10455" width="9.140625" style="72"/>
    <col min="10456" max="10457" width="12" style="72" customWidth="1"/>
    <col min="10458" max="10459" width="9.7109375" style="72" customWidth="1"/>
    <col min="10460" max="10460" width="11.7109375" style="72" customWidth="1"/>
    <col min="10461" max="10461" width="12.5703125" style="72" customWidth="1"/>
    <col min="10462" max="10462" width="10.7109375" style="72" customWidth="1"/>
    <col min="10463" max="10463" width="9.140625" style="72"/>
    <col min="10464" max="10464" width="10.7109375" style="72" customWidth="1"/>
    <col min="10465" max="10465" width="11.7109375" style="72" customWidth="1"/>
    <col min="10466" max="10466" width="10.7109375" style="72" customWidth="1"/>
    <col min="10467" max="10467" width="11.7109375" style="72" customWidth="1"/>
    <col min="10468" max="10468" width="12.7109375" style="72" customWidth="1"/>
    <col min="10469" max="10469" width="15.5703125" style="72" customWidth="1"/>
    <col min="10470" max="10470" width="14.28515625" style="72" customWidth="1"/>
    <col min="10471" max="10471" width="13.7109375" style="72" customWidth="1"/>
    <col min="10472" max="10473" width="11.7109375" style="72" customWidth="1"/>
    <col min="10474" max="10474" width="13.7109375" style="72" customWidth="1"/>
    <col min="10475" max="10477" width="9.140625" style="72"/>
    <col min="10478" max="10478" width="3.140625" style="72" customWidth="1"/>
    <col min="10479" max="10479" width="12" style="72" customWidth="1"/>
    <col min="10480" max="10480" width="2" style="72" customWidth="1"/>
    <col min="10481" max="10482" width="9.140625" style="72"/>
    <col min="10483" max="10483" width="11.7109375" style="72" customWidth="1"/>
    <col min="10484" max="10693" width="9.140625" style="72"/>
    <col min="10694" max="10694" width="26.42578125" style="72" customWidth="1"/>
    <col min="10695" max="10695" width="32.140625" style="72" customWidth="1"/>
    <col min="10696" max="10696" width="30.140625" style="72" customWidth="1"/>
    <col min="10697" max="10697" width="36.5703125" style="72" customWidth="1"/>
    <col min="10698" max="10698" width="9.140625" style="72"/>
    <col min="10699" max="10699" width="7.7109375" style="72" customWidth="1"/>
    <col min="10700" max="10700" width="6.7109375" style="72" customWidth="1"/>
    <col min="10701" max="10701" width="8" style="72" customWidth="1"/>
    <col min="10702" max="10703" width="7.7109375" style="72" customWidth="1"/>
    <col min="10704" max="10704" width="7.5703125" style="72" customWidth="1"/>
    <col min="10705" max="10705" width="11" style="72" customWidth="1"/>
    <col min="10706" max="10706" width="10.140625" style="72" customWidth="1"/>
    <col min="10707" max="10707" width="9.140625" style="72"/>
    <col min="10708" max="10708" width="13" style="72" customWidth="1"/>
    <col min="10709" max="10709" width="8.5703125" style="72" customWidth="1"/>
    <col min="10710" max="10710" width="14.5703125" style="72" customWidth="1"/>
    <col min="10711" max="10711" width="9.140625" style="72"/>
    <col min="10712" max="10713" width="12" style="72" customWidth="1"/>
    <col min="10714" max="10715" width="9.7109375" style="72" customWidth="1"/>
    <col min="10716" max="10716" width="11.7109375" style="72" customWidth="1"/>
    <col min="10717" max="10717" width="12.5703125" style="72" customWidth="1"/>
    <col min="10718" max="10718" width="10.7109375" style="72" customWidth="1"/>
    <col min="10719" max="10719" width="9.140625" style="72"/>
    <col min="10720" max="10720" width="10.7109375" style="72" customWidth="1"/>
    <col min="10721" max="10721" width="11.7109375" style="72" customWidth="1"/>
    <col min="10722" max="10722" width="10.7109375" style="72" customWidth="1"/>
    <col min="10723" max="10723" width="11.7109375" style="72" customWidth="1"/>
    <col min="10724" max="10724" width="12.7109375" style="72" customWidth="1"/>
    <col min="10725" max="10725" width="15.5703125" style="72" customWidth="1"/>
    <col min="10726" max="10726" width="14.28515625" style="72" customWidth="1"/>
    <col min="10727" max="10727" width="13.7109375" style="72" customWidth="1"/>
    <col min="10728" max="10729" width="11.7109375" style="72" customWidth="1"/>
    <col min="10730" max="10730" width="13.7109375" style="72" customWidth="1"/>
    <col min="10731" max="10733" width="9.140625" style="72"/>
    <col min="10734" max="10734" width="3.140625" style="72" customWidth="1"/>
    <col min="10735" max="10735" width="12" style="72" customWidth="1"/>
    <col min="10736" max="10736" width="2" style="72" customWidth="1"/>
    <col min="10737" max="10738" width="9.140625" style="72"/>
    <col min="10739" max="10739" width="11.7109375" style="72" customWidth="1"/>
    <col min="10740" max="10949" width="9.140625" style="72"/>
    <col min="10950" max="10950" width="26.42578125" style="72" customWidth="1"/>
    <col min="10951" max="10951" width="32.140625" style="72" customWidth="1"/>
    <col min="10952" max="10952" width="30.140625" style="72" customWidth="1"/>
    <col min="10953" max="10953" width="36.5703125" style="72" customWidth="1"/>
    <col min="10954" max="10954" width="9.140625" style="72"/>
    <col min="10955" max="10955" width="7.7109375" style="72" customWidth="1"/>
    <col min="10956" max="10956" width="6.7109375" style="72" customWidth="1"/>
    <col min="10957" max="10957" width="8" style="72" customWidth="1"/>
    <col min="10958" max="10959" width="7.7109375" style="72" customWidth="1"/>
    <col min="10960" max="10960" width="7.5703125" style="72" customWidth="1"/>
    <col min="10961" max="10961" width="11" style="72" customWidth="1"/>
    <col min="10962" max="10962" width="10.140625" style="72" customWidth="1"/>
    <col min="10963" max="10963" width="9.140625" style="72"/>
    <col min="10964" max="10964" width="13" style="72" customWidth="1"/>
    <col min="10965" max="10965" width="8.5703125" style="72" customWidth="1"/>
    <col min="10966" max="10966" width="14.5703125" style="72" customWidth="1"/>
    <col min="10967" max="10967" width="9.140625" style="72"/>
    <col min="10968" max="10969" width="12" style="72" customWidth="1"/>
    <col min="10970" max="10971" width="9.7109375" style="72" customWidth="1"/>
    <col min="10972" max="10972" width="11.7109375" style="72" customWidth="1"/>
    <col min="10973" max="10973" width="12.5703125" style="72" customWidth="1"/>
    <col min="10974" max="10974" width="10.7109375" style="72" customWidth="1"/>
    <col min="10975" max="10975" width="9.140625" style="72"/>
    <col min="10976" max="10976" width="10.7109375" style="72" customWidth="1"/>
    <col min="10977" max="10977" width="11.7109375" style="72" customWidth="1"/>
    <col min="10978" max="10978" width="10.7109375" style="72" customWidth="1"/>
    <col min="10979" max="10979" width="11.7109375" style="72" customWidth="1"/>
    <col min="10980" max="10980" width="12.7109375" style="72" customWidth="1"/>
    <col min="10981" max="10981" width="15.5703125" style="72" customWidth="1"/>
    <col min="10982" max="10982" width="14.28515625" style="72" customWidth="1"/>
    <col min="10983" max="10983" width="13.7109375" style="72" customWidth="1"/>
    <col min="10984" max="10985" width="11.7109375" style="72" customWidth="1"/>
    <col min="10986" max="10986" width="13.7109375" style="72" customWidth="1"/>
    <col min="10987" max="10989" width="9.140625" style="72"/>
    <col min="10990" max="10990" width="3.140625" style="72" customWidth="1"/>
    <col min="10991" max="10991" width="12" style="72" customWidth="1"/>
    <col min="10992" max="10992" width="2" style="72" customWidth="1"/>
    <col min="10993" max="10994" width="9.140625" style="72"/>
    <col min="10995" max="10995" width="11.7109375" style="72" customWidth="1"/>
    <col min="10996" max="11205" width="9.140625" style="72"/>
    <col min="11206" max="11206" width="26.42578125" style="72" customWidth="1"/>
    <col min="11207" max="11207" width="32.140625" style="72" customWidth="1"/>
    <col min="11208" max="11208" width="30.140625" style="72" customWidth="1"/>
    <col min="11209" max="11209" width="36.5703125" style="72" customWidth="1"/>
    <col min="11210" max="11210" width="9.140625" style="72"/>
    <col min="11211" max="11211" width="7.7109375" style="72" customWidth="1"/>
    <col min="11212" max="11212" width="6.7109375" style="72" customWidth="1"/>
    <col min="11213" max="11213" width="8" style="72" customWidth="1"/>
    <col min="11214" max="11215" width="7.7109375" style="72" customWidth="1"/>
    <col min="11216" max="11216" width="7.5703125" style="72" customWidth="1"/>
    <col min="11217" max="11217" width="11" style="72" customWidth="1"/>
    <col min="11218" max="11218" width="10.140625" style="72" customWidth="1"/>
    <col min="11219" max="11219" width="9.140625" style="72"/>
    <col min="11220" max="11220" width="13" style="72" customWidth="1"/>
    <col min="11221" max="11221" width="8.5703125" style="72" customWidth="1"/>
    <col min="11222" max="11222" width="14.5703125" style="72" customWidth="1"/>
    <col min="11223" max="11223" width="9.140625" style="72"/>
    <col min="11224" max="11225" width="12" style="72" customWidth="1"/>
    <col min="11226" max="11227" width="9.7109375" style="72" customWidth="1"/>
    <col min="11228" max="11228" width="11.7109375" style="72" customWidth="1"/>
    <col min="11229" max="11229" width="12.5703125" style="72" customWidth="1"/>
    <col min="11230" max="11230" width="10.7109375" style="72" customWidth="1"/>
    <col min="11231" max="11231" width="9.140625" style="72"/>
    <col min="11232" max="11232" width="10.7109375" style="72" customWidth="1"/>
    <col min="11233" max="11233" width="11.7109375" style="72" customWidth="1"/>
    <col min="11234" max="11234" width="10.7109375" style="72" customWidth="1"/>
    <col min="11235" max="11235" width="11.7109375" style="72" customWidth="1"/>
    <col min="11236" max="11236" width="12.7109375" style="72" customWidth="1"/>
    <col min="11237" max="11237" width="15.5703125" style="72" customWidth="1"/>
    <col min="11238" max="11238" width="14.28515625" style="72" customWidth="1"/>
    <col min="11239" max="11239" width="13.7109375" style="72" customWidth="1"/>
    <col min="11240" max="11241" width="11.7109375" style="72" customWidth="1"/>
    <col min="11242" max="11242" width="13.7109375" style="72" customWidth="1"/>
    <col min="11243" max="11245" width="9.140625" style="72"/>
    <col min="11246" max="11246" width="3.140625" style="72" customWidth="1"/>
    <col min="11247" max="11247" width="12" style="72" customWidth="1"/>
    <col min="11248" max="11248" width="2" style="72" customWidth="1"/>
    <col min="11249" max="11250" width="9.140625" style="72"/>
    <col min="11251" max="11251" width="11.7109375" style="72" customWidth="1"/>
    <col min="11252" max="11461" width="9.140625" style="72"/>
    <col min="11462" max="11462" width="26.42578125" style="72" customWidth="1"/>
    <col min="11463" max="11463" width="32.140625" style="72" customWidth="1"/>
    <col min="11464" max="11464" width="30.140625" style="72" customWidth="1"/>
    <col min="11465" max="11465" width="36.5703125" style="72" customWidth="1"/>
    <col min="11466" max="11466" width="9.140625" style="72"/>
    <col min="11467" max="11467" width="7.7109375" style="72" customWidth="1"/>
    <col min="11468" max="11468" width="6.7109375" style="72" customWidth="1"/>
    <col min="11469" max="11469" width="8" style="72" customWidth="1"/>
    <col min="11470" max="11471" width="7.7109375" style="72" customWidth="1"/>
    <col min="11472" max="11472" width="7.5703125" style="72" customWidth="1"/>
    <col min="11473" max="11473" width="11" style="72" customWidth="1"/>
    <col min="11474" max="11474" width="10.140625" style="72" customWidth="1"/>
    <col min="11475" max="11475" width="9.140625" style="72"/>
    <col min="11476" max="11476" width="13" style="72" customWidth="1"/>
    <col min="11477" max="11477" width="8.5703125" style="72" customWidth="1"/>
    <col min="11478" max="11478" width="14.5703125" style="72" customWidth="1"/>
    <col min="11479" max="11479" width="9.140625" style="72"/>
    <col min="11480" max="11481" width="12" style="72" customWidth="1"/>
    <col min="11482" max="11483" width="9.7109375" style="72" customWidth="1"/>
    <col min="11484" max="11484" width="11.7109375" style="72" customWidth="1"/>
    <col min="11485" max="11485" width="12.5703125" style="72" customWidth="1"/>
    <col min="11486" max="11486" width="10.7109375" style="72" customWidth="1"/>
    <col min="11487" max="11487" width="9.140625" style="72"/>
    <col min="11488" max="11488" width="10.7109375" style="72" customWidth="1"/>
    <col min="11489" max="11489" width="11.7109375" style="72" customWidth="1"/>
    <col min="11490" max="11490" width="10.7109375" style="72" customWidth="1"/>
    <col min="11491" max="11491" width="11.7109375" style="72" customWidth="1"/>
    <col min="11492" max="11492" width="12.7109375" style="72" customWidth="1"/>
    <col min="11493" max="11493" width="15.5703125" style="72" customWidth="1"/>
    <col min="11494" max="11494" width="14.28515625" style="72" customWidth="1"/>
    <col min="11495" max="11495" width="13.7109375" style="72" customWidth="1"/>
    <col min="11496" max="11497" width="11.7109375" style="72" customWidth="1"/>
    <col min="11498" max="11498" width="13.7109375" style="72" customWidth="1"/>
    <col min="11499" max="11501" width="9.140625" style="72"/>
    <col min="11502" max="11502" width="3.140625" style="72" customWidth="1"/>
    <col min="11503" max="11503" width="12" style="72" customWidth="1"/>
    <col min="11504" max="11504" width="2" style="72" customWidth="1"/>
    <col min="11505" max="11506" width="9.140625" style="72"/>
    <col min="11507" max="11507" width="11.7109375" style="72" customWidth="1"/>
    <col min="11508" max="11717" width="9.140625" style="72"/>
    <col min="11718" max="11718" width="26.42578125" style="72" customWidth="1"/>
    <col min="11719" max="11719" width="32.140625" style="72" customWidth="1"/>
    <col min="11720" max="11720" width="30.140625" style="72" customWidth="1"/>
    <col min="11721" max="11721" width="36.5703125" style="72" customWidth="1"/>
    <col min="11722" max="11722" width="9.140625" style="72"/>
    <col min="11723" max="11723" width="7.7109375" style="72" customWidth="1"/>
    <col min="11724" max="11724" width="6.7109375" style="72" customWidth="1"/>
    <col min="11725" max="11725" width="8" style="72" customWidth="1"/>
    <col min="11726" max="11727" width="7.7109375" style="72" customWidth="1"/>
    <col min="11728" max="11728" width="7.5703125" style="72" customWidth="1"/>
    <col min="11729" max="11729" width="11" style="72" customWidth="1"/>
    <col min="11730" max="11730" width="10.140625" style="72" customWidth="1"/>
    <col min="11731" max="11731" width="9.140625" style="72"/>
    <col min="11732" max="11732" width="13" style="72" customWidth="1"/>
    <col min="11733" max="11733" width="8.5703125" style="72" customWidth="1"/>
    <col min="11734" max="11734" width="14.5703125" style="72" customWidth="1"/>
    <col min="11735" max="11735" width="9.140625" style="72"/>
    <col min="11736" max="11737" width="12" style="72" customWidth="1"/>
    <col min="11738" max="11739" width="9.7109375" style="72" customWidth="1"/>
    <col min="11740" max="11740" width="11.7109375" style="72" customWidth="1"/>
    <col min="11741" max="11741" width="12.5703125" style="72" customWidth="1"/>
    <col min="11742" max="11742" width="10.7109375" style="72" customWidth="1"/>
    <col min="11743" max="11743" width="9.140625" style="72"/>
    <col min="11744" max="11744" width="10.7109375" style="72" customWidth="1"/>
    <col min="11745" max="11745" width="11.7109375" style="72" customWidth="1"/>
    <col min="11746" max="11746" width="10.7109375" style="72" customWidth="1"/>
    <col min="11747" max="11747" width="11.7109375" style="72" customWidth="1"/>
    <col min="11748" max="11748" width="12.7109375" style="72" customWidth="1"/>
    <col min="11749" max="11749" width="15.5703125" style="72" customWidth="1"/>
    <col min="11750" max="11750" width="14.28515625" style="72" customWidth="1"/>
    <col min="11751" max="11751" width="13.7109375" style="72" customWidth="1"/>
    <col min="11752" max="11753" width="11.7109375" style="72" customWidth="1"/>
    <col min="11754" max="11754" width="13.7109375" style="72" customWidth="1"/>
    <col min="11755" max="11757" width="9.140625" style="72"/>
    <col min="11758" max="11758" width="3.140625" style="72" customWidth="1"/>
    <col min="11759" max="11759" width="12" style="72" customWidth="1"/>
    <col min="11760" max="11760" width="2" style="72" customWidth="1"/>
    <col min="11761" max="11762" width="9.140625" style="72"/>
    <col min="11763" max="11763" width="11.7109375" style="72" customWidth="1"/>
    <col min="11764" max="11973" width="9.140625" style="72"/>
    <col min="11974" max="11974" width="26.42578125" style="72" customWidth="1"/>
    <col min="11975" max="11975" width="32.140625" style="72" customWidth="1"/>
    <col min="11976" max="11976" width="30.140625" style="72" customWidth="1"/>
    <col min="11977" max="11977" width="36.5703125" style="72" customWidth="1"/>
    <col min="11978" max="11978" width="9.140625" style="72"/>
    <col min="11979" max="11979" width="7.7109375" style="72" customWidth="1"/>
    <col min="11980" max="11980" width="6.7109375" style="72" customWidth="1"/>
    <col min="11981" max="11981" width="8" style="72" customWidth="1"/>
    <col min="11982" max="11983" width="7.7109375" style="72" customWidth="1"/>
    <col min="11984" max="11984" width="7.5703125" style="72" customWidth="1"/>
    <col min="11985" max="11985" width="11" style="72" customWidth="1"/>
    <col min="11986" max="11986" width="10.140625" style="72" customWidth="1"/>
    <col min="11987" max="11987" width="9.140625" style="72"/>
    <col min="11988" max="11988" width="13" style="72" customWidth="1"/>
    <col min="11989" max="11989" width="8.5703125" style="72" customWidth="1"/>
    <col min="11990" max="11990" width="14.5703125" style="72" customWidth="1"/>
    <col min="11991" max="11991" width="9.140625" style="72"/>
    <col min="11992" max="11993" width="12" style="72" customWidth="1"/>
    <col min="11994" max="11995" width="9.7109375" style="72" customWidth="1"/>
    <col min="11996" max="11996" width="11.7109375" style="72" customWidth="1"/>
    <col min="11997" max="11997" width="12.5703125" style="72" customWidth="1"/>
    <col min="11998" max="11998" width="10.7109375" style="72" customWidth="1"/>
    <col min="11999" max="11999" width="9.140625" style="72"/>
    <col min="12000" max="12000" width="10.7109375" style="72" customWidth="1"/>
    <col min="12001" max="12001" width="11.7109375" style="72" customWidth="1"/>
    <col min="12002" max="12002" width="10.7109375" style="72" customWidth="1"/>
    <col min="12003" max="12003" width="11.7109375" style="72" customWidth="1"/>
    <col min="12004" max="12004" width="12.7109375" style="72" customWidth="1"/>
    <col min="12005" max="12005" width="15.5703125" style="72" customWidth="1"/>
    <col min="12006" max="12006" width="14.28515625" style="72" customWidth="1"/>
    <col min="12007" max="12007" width="13.7109375" style="72" customWidth="1"/>
    <col min="12008" max="12009" width="11.7109375" style="72" customWidth="1"/>
    <col min="12010" max="12010" width="13.7109375" style="72" customWidth="1"/>
    <col min="12011" max="12013" width="9.140625" style="72"/>
    <col min="12014" max="12014" width="3.140625" style="72" customWidth="1"/>
    <col min="12015" max="12015" width="12" style="72" customWidth="1"/>
    <col min="12016" max="12016" width="2" style="72" customWidth="1"/>
    <col min="12017" max="12018" width="9.140625" style="72"/>
    <col min="12019" max="12019" width="11.7109375" style="72" customWidth="1"/>
    <col min="12020" max="12229" width="9.140625" style="72"/>
    <col min="12230" max="12230" width="26.42578125" style="72" customWidth="1"/>
    <col min="12231" max="12231" width="32.140625" style="72" customWidth="1"/>
    <col min="12232" max="12232" width="30.140625" style="72" customWidth="1"/>
    <col min="12233" max="12233" width="36.5703125" style="72" customWidth="1"/>
    <col min="12234" max="12234" width="9.140625" style="72"/>
    <col min="12235" max="12235" width="7.7109375" style="72" customWidth="1"/>
    <col min="12236" max="12236" width="6.7109375" style="72" customWidth="1"/>
    <col min="12237" max="12237" width="8" style="72" customWidth="1"/>
    <col min="12238" max="12239" width="7.7109375" style="72" customWidth="1"/>
    <col min="12240" max="12240" width="7.5703125" style="72" customWidth="1"/>
    <col min="12241" max="12241" width="11" style="72" customWidth="1"/>
    <col min="12242" max="12242" width="10.140625" style="72" customWidth="1"/>
    <col min="12243" max="12243" width="9.140625" style="72"/>
    <col min="12244" max="12244" width="13" style="72" customWidth="1"/>
    <col min="12245" max="12245" width="8.5703125" style="72" customWidth="1"/>
    <col min="12246" max="12246" width="14.5703125" style="72" customWidth="1"/>
    <col min="12247" max="12247" width="9.140625" style="72"/>
    <col min="12248" max="12249" width="12" style="72" customWidth="1"/>
    <col min="12250" max="12251" width="9.7109375" style="72" customWidth="1"/>
    <col min="12252" max="12252" width="11.7109375" style="72" customWidth="1"/>
    <col min="12253" max="12253" width="12.5703125" style="72" customWidth="1"/>
    <col min="12254" max="12254" width="10.7109375" style="72" customWidth="1"/>
    <col min="12255" max="12255" width="9.140625" style="72"/>
    <col min="12256" max="12256" width="10.7109375" style="72" customWidth="1"/>
    <col min="12257" max="12257" width="11.7109375" style="72" customWidth="1"/>
    <col min="12258" max="12258" width="10.7109375" style="72" customWidth="1"/>
    <col min="12259" max="12259" width="11.7109375" style="72" customWidth="1"/>
    <col min="12260" max="12260" width="12.7109375" style="72" customWidth="1"/>
    <col min="12261" max="12261" width="15.5703125" style="72" customWidth="1"/>
    <col min="12262" max="12262" width="14.28515625" style="72" customWidth="1"/>
    <col min="12263" max="12263" width="13.7109375" style="72" customWidth="1"/>
    <col min="12264" max="12265" width="11.7109375" style="72" customWidth="1"/>
    <col min="12266" max="12266" width="13.7109375" style="72" customWidth="1"/>
    <col min="12267" max="12269" width="9.140625" style="72"/>
    <col min="12270" max="12270" width="3.140625" style="72" customWidth="1"/>
    <col min="12271" max="12271" width="12" style="72" customWidth="1"/>
    <col min="12272" max="12272" width="2" style="72" customWidth="1"/>
    <col min="12273" max="12274" width="9.140625" style="72"/>
    <col min="12275" max="12275" width="11.7109375" style="72" customWidth="1"/>
    <col min="12276" max="12485" width="9.140625" style="72"/>
    <col min="12486" max="12486" width="26.42578125" style="72" customWidth="1"/>
    <col min="12487" max="12487" width="32.140625" style="72" customWidth="1"/>
    <col min="12488" max="12488" width="30.140625" style="72" customWidth="1"/>
    <col min="12489" max="12489" width="36.5703125" style="72" customWidth="1"/>
    <col min="12490" max="12490" width="9.140625" style="72"/>
    <col min="12491" max="12491" width="7.7109375" style="72" customWidth="1"/>
    <col min="12492" max="12492" width="6.7109375" style="72" customWidth="1"/>
    <col min="12493" max="12493" width="8" style="72" customWidth="1"/>
    <col min="12494" max="12495" width="7.7109375" style="72" customWidth="1"/>
    <col min="12496" max="12496" width="7.5703125" style="72" customWidth="1"/>
    <col min="12497" max="12497" width="11" style="72" customWidth="1"/>
    <col min="12498" max="12498" width="10.140625" style="72" customWidth="1"/>
    <col min="12499" max="12499" width="9.140625" style="72"/>
    <col min="12500" max="12500" width="13" style="72" customWidth="1"/>
    <col min="12501" max="12501" width="8.5703125" style="72" customWidth="1"/>
    <col min="12502" max="12502" width="14.5703125" style="72" customWidth="1"/>
    <col min="12503" max="12503" width="9.140625" style="72"/>
    <col min="12504" max="12505" width="12" style="72" customWidth="1"/>
    <col min="12506" max="12507" width="9.7109375" style="72" customWidth="1"/>
    <col min="12508" max="12508" width="11.7109375" style="72" customWidth="1"/>
    <col min="12509" max="12509" width="12.5703125" style="72" customWidth="1"/>
    <col min="12510" max="12510" width="10.7109375" style="72" customWidth="1"/>
    <col min="12511" max="12511" width="9.140625" style="72"/>
    <col min="12512" max="12512" width="10.7109375" style="72" customWidth="1"/>
    <col min="12513" max="12513" width="11.7109375" style="72" customWidth="1"/>
    <col min="12514" max="12514" width="10.7109375" style="72" customWidth="1"/>
    <col min="12515" max="12515" width="11.7109375" style="72" customWidth="1"/>
    <col min="12516" max="12516" width="12.7109375" style="72" customWidth="1"/>
    <col min="12517" max="12517" width="15.5703125" style="72" customWidth="1"/>
    <col min="12518" max="12518" width="14.28515625" style="72" customWidth="1"/>
    <col min="12519" max="12519" width="13.7109375" style="72" customWidth="1"/>
    <col min="12520" max="12521" width="11.7109375" style="72" customWidth="1"/>
    <col min="12522" max="12522" width="13.7109375" style="72" customWidth="1"/>
    <col min="12523" max="12525" width="9.140625" style="72"/>
    <col min="12526" max="12526" width="3.140625" style="72" customWidth="1"/>
    <col min="12527" max="12527" width="12" style="72" customWidth="1"/>
    <col min="12528" max="12528" width="2" style="72" customWidth="1"/>
    <col min="12529" max="12530" width="9.140625" style="72"/>
    <col min="12531" max="12531" width="11.7109375" style="72" customWidth="1"/>
    <col min="12532" max="12741" width="9.140625" style="72"/>
    <col min="12742" max="12742" width="26.42578125" style="72" customWidth="1"/>
    <col min="12743" max="12743" width="32.140625" style="72" customWidth="1"/>
    <col min="12744" max="12744" width="30.140625" style="72" customWidth="1"/>
    <col min="12745" max="12745" width="36.5703125" style="72" customWidth="1"/>
    <col min="12746" max="12746" width="9.140625" style="72"/>
    <col min="12747" max="12747" width="7.7109375" style="72" customWidth="1"/>
    <col min="12748" max="12748" width="6.7109375" style="72" customWidth="1"/>
    <col min="12749" max="12749" width="8" style="72" customWidth="1"/>
    <col min="12750" max="12751" width="7.7109375" style="72" customWidth="1"/>
    <col min="12752" max="12752" width="7.5703125" style="72" customWidth="1"/>
    <col min="12753" max="12753" width="11" style="72" customWidth="1"/>
    <col min="12754" max="12754" width="10.140625" style="72" customWidth="1"/>
    <col min="12755" max="12755" width="9.140625" style="72"/>
    <col min="12756" max="12756" width="13" style="72" customWidth="1"/>
    <col min="12757" max="12757" width="8.5703125" style="72" customWidth="1"/>
    <col min="12758" max="12758" width="14.5703125" style="72" customWidth="1"/>
    <col min="12759" max="12759" width="9.140625" style="72"/>
    <col min="12760" max="12761" width="12" style="72" customWidth="1"/>
    <col min="12762" max="12763" width="9.7109375" style="72" customWidth="1"/>
    <col min="12764" max="12764" width="11.7109375" style="72" customWidth="1"/>
    <col min="12765" max="12765" width="12.5703125" style="72" customWidth="1"/>
    <col min="12766" max="12766" width="10.7109375" style="72" customWidth="1"/>
    <col min="12767" max="12767" width="9.140625" style="72"/>
    <col min="12768" max="12768" width="10.7109375" style="72" customWidth="1"/>
    <col min="12769" max="12769" width="11.7109375" style="72" customWidth="1"/>
    <col min="12770" max="12770" width="10.7109375" style="72" customWidth="1"/>
    <col min="12771" max="12771" width="11.7109375" style="72" customWidth="1"/>
    <col min="12772" max="12772" width="12.7109375" style="72" customWidth="1"/>
    <col min="12773" max="12773" width="15.5703125" style="72" customWidth="1"/>
    <col min="12774" max="12774" width="14.28515625" style="72" customWidth="1"/>
    <col min="12775" max="12775" width="13.7109375" style="72" customWidth="1"/>
    <col min="12776" max="12777" width="11.7109375" style="72" customWidth="1"/>
    <col min="12778" max="12778" width="13.7109375" style="72" customWidth="1"/>
    <col min="12779" max="12781" width="9.140625" style="72"/>
    <col min="12782" max="12782" width="3.140625" style="72" customWidth="1"/>
    <col min="12783" max="12783" width="12" style="72" customWidth="1"/>
    <col min="12784" max="12784" width="2" style="72" customWidth="1"/>
    <col min="12785" max="12786" width="9.140625" style="72"/>
    <col min="12787" max="12787" width="11.7109375" style="72" customWidth="1"/>
    <col min="12788" max="12997" width="9.140625" style="72"/>
    <col min="12998" max="12998" width="26.42578125" style="72" customWidth="1"/>
    <col min="12999" max="12999" width="32.140625" style="72" customWidth="1"/>
    <col min="13000" max="13000" width="30.140625" style="72" customWidth="1"/>
    <col min="13001" max="13001" width="36.5703125" style="72" customWidth="1"/>
    <col min="13002" max="13002" width="9.140625" style="72"/>
    <col min="13003" max="13003" width="7.7109375" style="72" customWidth="1"/>
    <col min="13004" max="13004" width="6.7109375" style="72" customWidth="1"/>
    <col min="13005" max="13005" width="8" style="72" customWidth="1"/>
    <col min="13006" max="13007" width="7.7109375" style="72" customWidth="1"/>
    <col min="13008" max="13008" width="7.5703125" style="72" customWidth="1"/>
    <col min="13009" max="13009" width="11" style="72" customWidth="1"/>
    <col min="13010" max="13010" width="10.140625" style="72" customWidth="1"/>
    <col min="13011" max="13011" width="9.140625" style="72"/>
    <col min="13012" max="13012" width="13" style="72" customWidth="1"/>
    <col min="13013" max="13013" width="8.5703125" style="72" customWidth="1"/>
    <col min="13014" max="13014" width="14.5703125" style="72" customWidth="1"/>
    <col min="13015" max="13015" width="9.140625" style="72"/>
    <col min="13016" max="13017" width="12" style="72" customWidth="1"/>
    <col min="13018" max="13019" width="9.7109375" style="72" customWidth="1"/>
    <col min="13020" max="13020" width="11.7109375" style="72" customWidth="1"/>
    <col min="13021" max="13021" width="12.5703125" style="72" customWidth="1"/>
    <col min="13022" max="13022" width="10.7109375" style="72" customWidth="1"/>
    <col min="13023" max="13023" width="9.140625" style="72"/>
    <col min="13024" max="13024" width="10.7109375" style="72" customWidth="1"/>
    <col min="13025" max="13025" width="11.7109375" style="72" customWidth="1"/>
    <col min="13026" max="13026" width="10.7109375" style="72" customWidth="1"/>
    <col min="13027" max="13027" width="11.7109375" style="72" customWidth="1"/>
    <col min="13028" max="13028" width="12.7109375" style="72" customWidth="1"/>
    <col min="13029" max="13029" width="15.5703125" style="72" customWidth="1"/>
    <col min="13030" max="13030" width="14.28515625" style="72" customWidth="1"/>
    <col min="13031" max="13031" width="13.7109375" style="72" customWidth="1"/>
    <col min="13032" max="13033" width="11.7109375" style="72" customWidth="1"/>
    <col min="13034" max="13034" width="13.7109375" style="72" customWidth="1"/>
    <col min="13035" max="13037" width="9.140625" style="72"/>
    <col min="13038" max="13038" width="3.140625" style="72" customWidth="1"/>
    <col min="13039" max="13039" width="12" style="72" customWidth="1"/>
    <col min="13040" max="13040" width="2" style="72" customWidth="1"/>
    <col min="13041" max="13042" width="9.140625" style="72"/>
    <col min="13043" max="13043" width="11.7109375" style="72" customWidth="1"/>
    <col min="13044" max="13253" width="9.140625" style="72"/>
    <col min="13254" max="13254" width="26.42578125" style="72" customWidth="1"/>
    <col min="13255" max="13255" width="32.140625" style="72" customWidth="1"/>
    <col min="13256" max="13256" width="30.140625" style="72" customWidth="1"/>
    <col min="13257" max="13257" width="36.5703125" style="72" customWidth="1"/>
    <col min="13258" max="13258" width="9.140625" style="72"/>
    <col min="13259" max="13259" width="7.7109375" style="72" customWidth="1"/>
    <col min="13260" max="13260" width="6.7109375" style="72" customWidth="1"/>
    <col min="13261" max="13261" width="8" style="72" customWidth="1"/>
    <col min="13262" max="13263" width="7.7109375" style="72" customWidth="1"/>
    <col min="13264" max="13264" width="7.5703125" style="72" customWidth="1"/>
    <col min="13265" max="13265" width="11" style="72" customWidth="1"/>
    <col min="13266" max="13266" width="10.140625" style="72" customWidth="1"/>
    <col min="13267" max="13267" width="9.140625" style="72"/>
    <col min="13268" max="13268" width="13" style="72" customWidth="1"/>
    <col min="13269" max="13269" width="8.5703125" style="72" customWidth="1"/>
    <col min="13270" max="13270" width="14.5703125" style="72" customWidth="1"/>
    <col min="13271" max="13271" width="9.140625" style="72"/>
    <col min="13272" max="13273" width="12" style="72" customWidth="1"/>
    <col min="13274" max="13275" width="9.7109375" style="72" customWidth="1"/>
    <col min="13276" max="13276" width="11.7109375" style="72" customWidth="1"/>
    <col min="13277" max="13277" width="12.5703125" style="72" customWidth="1"/>
    <col min="13278" max="13278" width="10.7109375" style="72" customWidth="1"/>
    <col min="13279" max="13279" width="9.140625" style="72"/>
    <col min="13280" max="13280" width="10.7109375" style="72" customWidth="1"/>
    <col min="13281" max="13281" width="11.7109375" style="72" customWidth="1"/>
    <col min="13282" max="13282" width="10.7109375" style="72" customWidth="1"/>
    <col min="13283" max="13283" width="11.7109375" style="72" customWidth="1"/>
    <col min="13284" max="13284" width="12.7109375" style="72" customWidth="1"/>
    <col min="13285" max="13285" width="15.5703125" style="72" customWidth="1"/>
    <col min="13286" max="13286" width="14.28515625" style="72" customWidth="1"/>
    <col min="13287" max="13287" width="13.7109375" style="72" customWidth="1"/>
    <col min="13288" max="13289" width="11.7109375" style="72" customWidth="1"/>
    <col min="13290" max="13290" width="13.7109375" style="72" customWidth="1"/>
    <col min="13291" max="13293" width="9.140625" style="72"/>
    <col min="13294" max="13294" width="3.140625" style="72" customWidth="1"/>
    <col min="13295" max="13295" width="12" style="72" customWidth="1"/>
    <col min="13296" max="13296" width="2" style="72" customWidth="1"/>
    <col min="13297" max="13298" width="9.140625" style="72"/>
    <col min="13299" max="13299" width="11.7109375" style="72" customWidth="1"/>
    <col min="13300" max="13509" width="9.140625" style="72"/>
    <col min="13510" max="13510" width="26.42578125" style="72" customWidth="1"/>
    <col min="13511" max="13511" width="32.140625" style="72" customWidth="1"/>
    <col min="13512" max="13512" width="30.140625" style="72" customWidth="1"/>
    <col min="13513" max="13513" width="36.5703125" style="72" customWidth="1"/>
    <col min="13514" max="13514" width="9.140625" style="72"/>
    <col min="13515" max="13515" width="7.7109375" style="72" customWidth="1"/>
    <col min="13516" max="13516" width="6.7109375" style="72" customWidth="1"/>
    <col min="13517" max="13517" width="8" style="72" customWidth="1"/>
    <col min="13518" max="13519" width="7.7109375" style="72" customWidth="1"/>
    <col min="13520" max="13520" width="7.5703125" style="72" customWidth="1"/>
    <col min="13521" max="13521" width="11" style="72" customWidth="1"/>
    <col min="13522" max="13522" width="10.140625" style="72" customWidth="1"/>
    <col min="13523" max="13523" width="9.140625" style="72"/>
    <col min="13524" max="13524" width="13" style="72" customWidth="1"/>
    <col min="13525" max="13525" width="8.5703125" style="72" customWidth="1"/>
    <col min="13526" max="13526" width="14.5703125" style="72" customWidth="1"/>
    <col min="13527" max="13527" width="9.140625" style="72"/>
    <col min="13528" max="13529" width="12" style="72" customWidth="1"/>
    <col min="13530" max="13531" width="9.7109375" style="72" customWidth="1"/>
    <col min="13532" max="13532" width="11.7109375" style="72" customWidth="1"/>
    <col min="13533" max="13533" width="12.5703125" style="72" customWidth="1"/>
    <col min="13534" max="13534" width="10.7109375" style="72" customWidth="1"/>
    <col min="13535" max="13535" width="9.140625" style="72"/>
    <col min="13536" max="13536" width="10.7109375" style="72" customWidth="1"/>
    <col min="13537" max="13537" width="11.7109375" style="72" customWidth="1"/>
    <col min="13538" max="13538" width="10.7109375" style="72" customWidth="1"/>
    <col min="13539" max="13539" width="11.7109375" style="72" customWidth="1"/>
    <col min="13540" max="13540" width="12.7109375" style="72" customWidth="1"/>
    <col min="13541" max="13541" width="15.5703125" style="72" customWidth="1"/>
    <col min="13542" max="13542" width="14.28515625" style="72" customWidth="1"/>
    <col min="13543" max="13543" width="13.7109375" style="72" customWidth="1"/>
    <col min="13544" max="13545" width="11.7109375" style="72" customWidth="1"/>
    <col min="13546" max="13546" width="13.7109375" style="72" customWidth="1"/>
    <col min="13547" max="13549" width="9.140625" style="72"/>
    <col min="13550" max="13550" width="3.140625" style="72" customWidth="1"/>
    <col min="13551" max="13551" width="12" style="72" customWidth="1"/>
    <col min="13552" max="13552" width="2" style="72" customWidth="1"/>
    <col min="13553" max="13554" width="9.140625" style="72"/>
    <col min="13555" max="13555" width="11.7109375" style="72" customWidth="1"/>
    <col min="13556" max="13765" width="9.140625" style="72"/>
    <col min="13766" max="13766" width="26.42578125" style="72" customWidth="1"/>
    <col min="13767" max="13767" width="32.140625" style="72" customWidth="1"/>
    <col min="13768" max="13768" width="30.140625" style="72" customWidth="1"/>
    <col min="13769" max="13769" width="36.5703125" style="72" customWidth="1"/>
    <col min="13770" max="13770" width="9.140625" style="72"/>
    <col min="13771" max="13771" width="7.7109375" style="72" customWidth="1"/>
    <col min="13772" max="13772" width="6.7109375" style="72" customWidth="1"/>
    <col min="13773" max="13773" width="8" style="72" customWidth="1"/>
    <col min="13774" max="13775" width="7.7109375" style="72" customWidth="1"/>
    <col min="13776" max="13776" width="7.5703125" style="72" customWidth="1"/>
    <col min="13777" max="13777" width="11" style="72" customWidth="1"/>
    <col min="13778" max="13778" width="10.140625" style="72" customWidth="1"/>
    <col min="13779" max="13779" width="9.140625" style="72"/>
    <col min="13780" max="13780" width="13" style="72" customWidth="1"/>
    <col min="13781" max="13781" width="8.5703125" style="72" customWidth="1"/>
    <col min="13782" max="13782" width="14.5703125" style="72" customWidth="1"/>
    <col min="13783" max="13783" width="9.140625" style="72"/>
    <col min="13784" max="13785" width="12" style="72" customWidth="1"/>
    <col min="13786" max="13787" width="9.7109375" style="72" customWidth="1"/>
    <col min="13788" max="13788" width="11.7109375" style="72" customWidth="1"/>
    <col min="13789" max="13789" width="12.5703125" style="72" customWidth="1"/>
    <col min="13790" max="13790" width="10.7109375" style="72" customWidth="1"/>
    <col min="13791" max="13791" width="9.140625" style="72"/>
    <col min="13792" max="13792" width="10.7109375" style="72" customWidth="1"/>
    <col min="13793" max="13793" width="11.7109375" style="72" customWidth="1"/>
    <col min="13794" max="13794" width="10.7109375" style="72" customWidth="1"/>
    <col min="13795" max="13795" width="11.7109375" style="72" customWidth="1"/>
    <col min="13796" max="13796" width="12.7109375" style="72" customWidth="1"/>
    <col min="13797" max="13797" width="15.5703125" style="72" customWidth="1"/>
    <col min="13798" max="13798" width="14.28515625" style="72" customWidth="1"/>
    <col min="13799" max="13799" width="13.7109375" style="72" customWidth="1"/>
    <col min="13800" max="13801" width="11.7109375" style="72" customWidth="1"/>
    <col min="13802" max="13802" width="13.7109375" style="72" customWidth="1"/>
    <col min="13803" max="13805" width="9.140625" style="72"/>
    <col min="13806" max="13806" width="3.140625" style="72" customWidth="1"/>
    <col min="13807" max="13807" width="12" style="72" customWidth="1"/>
    <col min="13808" max="13808" width="2" style="72" customWidth="1"/>
    <col min="13809" max="13810" width="9.140625" style="72"/>
    <col min="13811" max="13811" width="11.7109375" style="72" customWidth="1"/>
    <col min="13812" max="14021" width="9.140625" style="72"/>
    <col min="14022" max="14022" width="26.42578125" style="72" customWidth="1"/>
    <col min="14023" max="14023" width="32.140625" style="72" customWidth="1"/>
    <col min="14024" max="14024" width="30.140625" style="72" customWidth="1"/>
    <col min="14025" max="14025" width="36.5703125" style="72" customWidth="1"/>
    <col min="14026" max="14026" width="9.140625" style="72"/>
    <col min="14027" max="14027" width="7.7109375" style="72" customWidth="1"/>
    <col min="14028" max="14028" width="6.7109375" style="72" customWidth="1"/>
    <col min="14029" max="14029" width="8" style="72" customWidth="1"/>
    <col min="14030" max="14031" width="7.7109375" style="72" customWidth="1"/>
    <col min="14032" max="14032" width="7.5703125" style="72" customWidth="1"/>
    <col min="14033" max="14033" width="11" style="72" customWidth="1"/>
    <col min="14034" max="14034" width="10.140625" style="72" customWidth="1"/>
    <col min="14035" max="14035" width="9.140625" style="72"/>
    <col min="14036" max="14036" width="13" style="72" customWidth="1"/>
    <col min="14037" max="14037" width="8.5703125" style="72" customWidth="1"/>
    <col min="14038" max="14038" width="14.5703125" style="72" customWidth="1"/>
    <col min="14039" max="14039" width="9.140625" style="72"/>
    <col min="14040" max="14041" width="12" style="72" customWidth="1"/>
    <col min="14042" max="14043" width="9.7109375" style="72" customWidth="1"/>
    <col min="14044" max="14044" width="11.7109375" style="72" customWidth="1"/>
    <col min="14045" max="14045" width="12.5703125" style="72" customWidth="1"/>
    <col min="14046" max="14046" width="10.7109375" style="72" customWidth="1"/>
    <col min="14047" max="14047" width="9.140625" style="72"/>
    <col min="14048" max="14048" width="10.7109375" style="72" customWidth="1"/>
    <col min="14049" max="14049" width="11.7109375" style="72" customWidth="1"/>
    <col min="14050" max="14050" width="10.7109375" style="72" customWidth="1"/>
    <col min="14051" max="14051" width="11.7109375" style="72" customWidth="1"/>
    <col min="14052" max="14052" width="12.7109375" style="72" customWidth="1"/>
    <col min="14053" max="14053" width="15.5703125" style="72" customWidth="1"/>
    <col min="14054" max="14054" width="14.28515625" style="72" customWidth="1"/>
    <col min="14055" max="14055" width="13.7109375" style="72" customWidth="1"/>
    <col min="14056" max="14057" width="11.7109375" style="72" customWidth="1"/>
    <col min="14058" max="14058" width="13.7109375" style="72" customWidth="1"/>
    <col min="14059" max="14061" width="9.140625" style="72"/>
    <col min="14062" max="14062" width="3.140625" style="72" customWidth="1"/>
    <col min="14063" max="14063" width="12" style="72" customWidth="1"/>
    <col min="14064" max="14064" width="2" style="72" customWidth="1"/>
    <col min="14065" max="14066" width="9.140625" style="72"/>
    <col min="14067" max="14067" width="11.7109375" style="72" customWidth="1"/>
    <col min="14068" max="14277" width="9.140625" style="72"/>
    <col min="14278" max="14278" width="26.42578125" style="72" customWidth="1"/>
    <col min="14279" max="14279" width="32.140625" style="72" customWidth="1"/>
    <col min="14280" max="14280" width="30.140625" style="72" customWidth="1"/>
    <col min="14281" max="14281" width="36.5703125" style="72" customWidth="1"/>
    <col min="14282" max="14282" width="9.140625" style="72"/>
    <col min="14283" max="14283" width="7.7109375" style="72" customWidth="1"/>
    <col min="14284" max="14284" width="6.7109375" style="72" customWidth="1"/>
    <col min="14285" max="14285" width="8" style="72" customWidth="1"/>
    <col min="14286" max="14287" width="7.7109375" style="72" customWidth="1"/>
    <col min="14288" max="14288" width="7.5703125" style="72" customWidth="1"/>
    <col min="14289" max="14289" width="11" style="72" customWidth="1"/>
    <col min="14290" max="14290" width="10.140625" style="72" customWidth="1"/>
    <col min="14291" max="14291" width="9.140625" style="72"/>
    <col min="14292" max="14292" width="13" style="72" customWidth="1"/>
    <col min="14293" max="14293" width="8.5703125" style="72" customWidth="1"/>
    <col min="14294" max="14294" width="14.5703125" style="72" customWidth="1"/>
    <col min="14295" max="14295" width="9.140625" style="72"/>
    <col min="14296" max="14297" width="12" style="72" customWidth="1"/>
    <col min="14298" max="14299" width="9.7109375" style="72" customWidth="1"/>
    <col min="14300" max="14300" width="11.7109375" style="72" customWidth="1"/>
    <col min="14301" max="14301" width="12.5703125" style="72" customWidth="1"/>
    <col min="14302" max="14302" width="10.7109375" style="72" customWidth="1"/>
    <col min="14303" max="14303" width="9.140625" style="72"/>
    <col min="14304" max="14304" width="10.7109375" style="72" customWidth="1"/>
    <col min="14305" max="14305" width="11.7109375" style="72" customWidth="1"/>
    <col min="14306" max="14306" width="10.7109375" style="72" customWidth="1"/>
    <col min="14307" max="14307" width="11.7109375" style="72" customWidth="1"/>
    <col min="14308" max="14308" width="12.7109375" style="72" customWidth="1"/>
    <col min="14309" max="14309" width="15.5703125" style="72" customWidth="1"/>
    <col min="14310" max="14310" width="14.28515625" style="72" customWidth="1"/>
    <col min="14311" max="14311" width="13.7109375" style="72" customWidth="1"/>
    <col min="14312" max="14313" width="11.7109375" style="72" customWidth="1"/>
    <col min="14314" max="14314" width="13.7109375" style="72" customWidth="1"/>
    <col min="14315" max="14317" width="9.140625" style="72"/>
    <col min="14318" max="14318" width="3.140625" style="72" customWidth="1"/>
    <col min="14319" max="14319" width="12" style="72" customWidth="1"/>
    <col min="14320" max="14320" width="2" style="72" customWidth="1"/>
    <col min="14321" max="14322" width="9.140625" style="72"/>
    <col min="14323" max="14323" width="11.7109375" style="72" customWidth="1"/>
    <col min="14324" max="14533" width="9.140625" style="72"/>
    <col min="14534" max="14534" width="26.42578125" style="72" customWidth="1"/>
    <col min="14535" max="14535" width="32.140625" style="72" customWidth="1"/>
    <col min="14536" max="14536" width="30.140625" style="72" customWidth="1"/>
    <col min="14537" max="14537" width="36.5703125" style="72" customWidth="1"/>
    <col min="14538" max="14538" width="9.140625" style="72"/>
    <col min="14539" max="14539" width="7.7109375" style="72" customWidth="1"/>
    <col min="14540" max="14540" width="6.7109375" style="72" customWidth="1"/>
    <col min="14541" max="14541" width="8" style="72" customWidth="1"/>
    <col min="14542" max="14543" width="7.7109375" style="72" customWidth="1"/>
    <col min="14544" max="14544" width="7.5703125" style="72" customWidth="1"/>
    <col min="14545" max="14545" width="11" style="72" customWidth="1"/>
    <col min="14546" max="14546" width="10.140625" style="72" customWidth="1"/>
    <col min="14547" max="14547" width="9.140625" style="72"/>
    <col min="14548" max="14548" width="13" style="72" customWidth="1"/>
    <col min="14549" max="14549" width="8.5703125" style="72" customWidth="1"/>
    <col min="14550" max="14550" width="14.5703125" style="72" customWidth="1"/>
    <col min="14551" max="14551" width="9.140625" style="72"/>
    <col min="14552" max="14553" width="12" style="72" customWidth="1"/>
    <col min="14554" max="14555" width="9.7109375" style="72" customWidth="1"/>
    <col min="14556" max="14556" width="11.7109375" style="72" customWidth="1"/>
    <col min="14557" max="14557" width="12.5703125" style="72" customWidth="1"/>
    <col min="14558" max="14558" width="10.7109375" style="72" customWidth="1"/>
    <col min="14559" max="14559" width="9.140625" style="72"/>
    <col min="14560" max="14560" width="10.7109375" style="72" customWidth="1"/>
    <col min="14561" max="14561" width="11.7109375" style="72" customWidth="1"/>
    <col min="14562" max="14562" width="10.7109375" style="72" customWidth="1"/>
    <col min="14563" max="14563" width="11.7109375" style="72" customWidth="1"/>
    <col min="14564" max="14564" width="12.7109375" style="72" customWidth="1"/>
    <col min="14565" max="14565" width="15.5703125" style="72" customWidth="1"/>
    <col min="14566" max="14566" width="14.28515625" style="72" customWidth="1"/>
    <col min="14567" max="14567" width="13.7109375" style="72" customWidth="1"/>
    <col min="14568" max="14569" width="11.7109375" style="72" customWidth="1"/>
    <col min="14570" max="14570" width="13.7109375" style="72" customWidth="1"/>
    <col min="14571" max="14573" width="9.140625" style="72"/>
    <col min="14574" max="14574" width="3.140625" style="72" customWidth="1"/>
    <col min="14575" max="14575" width="12" style="72" customWidth="1"/>
    <col min="14576" max="14576" width="2" style="72" customWidth="1"/>
    <col min="14577" max="14578" width="9.140625" style="72"/>
    <col min="14579" max="14579" width="11.7109375" style="72" customWidth="1"/>
    <col min="14580" max="14789" width="9.140625" style="72"/>
    <col min="14790" max="14790" width="26.42578125" style="72" customWidth="1"/>
    <col min="14791" max="14791" width="32.140625" style="72" customWidth="1"/>
    <col min="14792" max="14792" width="30.140625" style="72" customWidth="1"/>
    <col min="14793" max="14793" width="36.5703125" style="72" customWidth="1"/>
    <col min="14794" max="14794" width="9.140625" style="72"/>
    <col min="14795" max="14795" width="7.7109375" style="72" customWidth="1"/>
    <col min="14796" max="14796" width="6.7109375" style="72" customWidth="1"/>
    <col min="14797" max="14797" width="8" style="72" customWidth="1"/>
    <col min="14798" max="14799" width="7.7109375" style="72" customWidth="1"/>
    <col min="14800" max="14800" width="7.5703125" style="72" customWidth="1"/>
    <col min="14801" max="14801" width="11" style="72" customWidth="1"/>
    <col min="14802" max="14802" width="10.140625" style="72" customWidth="1"/>
    <col min="14803" max="14803" width="9.140625" style="72"/>
    <col min="14804" max="14804" width="13" style="72" customWidth="1"/>
    <col min="14805" max="14805" width="8.5703125" style="72" customWidth="1"/>
    <col min="14806" max="14806" width="14.5703125" style="72" customWidth="1"/>
    <col min="14807" max="14807" width="9.140625" style="72"/>
    <col min="14808" max="14809" width="12" style="72" customWidth="1"/>
    <col min="14810" max="14811" width="9.7109375" style="72" customWidth="1"/>
    <col min="14812" max="14812" width="11.7109375" style="72" customWidth="1"/>
    <col min="14813" max="14813" width="12.5703125" style="72" customWidth="1"/>
    <col min="14814" max="14814" width="10.7109375" style="72" customWidth="1"/>
    <col min="14815" max="14815" width="9.140625" style="72"/>
    <col min="14816" max="14816" width="10.7109375" style="72" customWidth="1"/>
    <col min="14817" max="14817" width="11.7109375" style="72" customWidth="1"/>
    <col min="14818" max="14818" width="10.7109375" style="72" customWidth="1"/>
    <col min="14819" max="14819" width="11.7109375" style="72" customWidth="1"/>
    <col min="14820" max="14820" width="12.7109375" style="72" customWidth="1"/>
    <col min="14821" max="14821" width="15.5703125" style="72" customWidth="1"/>
    <col min="14822" max="14822" width="14.28515625" style="72" customWidth="1"/>
    <col min="14823" max="14823" width="13.7109375" style="72" customWidth="1"/>
    <col min="14824" max="14825" width="11.7109375" style="72" customWidth="1"/>
    <col min="14826" max="14826" width="13.7109375" style="72" customWidth="1"/>
    <col min="14827" max="14829" width="9.140625" style="72"/>
    <col min="14830" max="14830" width="3.140625" style="72" customWidth="1"/>
    <col min="14831" max="14831" width="12" style="72" customWidth="1"/>
    <col min="14832" max="14832" width="2" style="72" customWidth="1"/>
    <col min="14833" max="14834" width="9.140625" style="72"/>
    <col min="14835" max="14835" width="11.7109375" style="72" customWidth="1"/>
    <col min="14836" max="15045" width="9.140625" style="72"/>
    <col min="15046" max="15046" width="26.42578125" style="72" customWidth="1"/>
    <col min="15047" max="15047" width="32.140625" style="72" customWidth="1"/>
    <col min="15048" max="15048" width="30.140625" style="72" customWidth="1"/>
    <col min="15049" max="15049" width="36.5703125" style="72" customWidth="1"/>
    <col min="15050" max="15050" width="9.140625" style="72"/>
    <col min="15051" max="15051" width="7.7109375" style="72" customWidth="1"/>
    <col min="15052" max="15052" width="6.7109375" style="72" customWidth="1"/>
    <col min="15053" max="15053" width="8" style="72" customWidth="1"/>
    <col min="15054" max="15055" width="7.7109375" style="72" customWidth="1"/>
    <col min="15056" max="15056" width="7.5703125" style="72" customWidth="1"/>
    <col min="15057" max="15057" width="11" style="72" customWidth="1"/>
    <col min="15058" max="15058" width="10.140625" style="72" customWidth="1"/>
    <col min="15059" max="15059" width="9.140625" style="72"/>
    <col min="15060" max="15060" width="13" style="72" customWidth="1"/>
    <col min="15061" max="15061" width="8.5703125" style="72" customWidth="1"/>
    <col min="15062" max="15062" width="14.5703125" style="72" customWidth="1"/>
    <col min="15063" max="15063" width="9.140625" style="72"/>
    <col min="15064" max="15065" width="12" style="72" customWidth="1"/>
    <col min="15066" max="15067" width="9.7109375" style="72" customWidth="1"/>
    <col min="15068" max="15068" width="11.7109375" style="72" customWidth="1"/>
    <col min="15069" max="15069" width="12.5703125" style="72" customWidth="1"/>
    <col min="15070" max="15070" width="10.7109375" style="72" customWidth="1"/>
    <col min="15071" max="15071" width="9.140625" style="72"/>
    <col min="15072" max="15072" width="10.7109375" style="72" customWidth="1"/>
    <col min="15073" max="15073" width="11.7109375" style="72" customWidth="1"/>
    <col min="15074" max="15074" width="10.7109375" style="72" customWidth="1"/>
    <col min="15075" max="15075" width="11.7109375" style="72" customWidth="1"/>
    <col min="15076" max="15076" width="12.7109375" style="72" customWidth="1"/>
    <col min="15077" max="15077" width="15.5703125" style="72" customWidth="1"/>
    <col min="15078" max="15078" width="14.28515625" style="72" customWidth="1"/>
    <col min="15079" max="15079" width="13.7109375" style="72" customWidth="1"/>
    <col min="15080" max="15081" width="11.7109375" style="72" customWidth="1"/>
    <col min="15082" max="15082" width="13.7109375" style="72" customWidth="1"/>
    <col min="15083" max="15085" width="9.140625" style="72"/>
    <col min="15086" max="15086" width="3.140625" style="72" customWidth="1"/>
    <col min="15087" max="15087" width="12" style="72" customWidth="1"/>
    <col min="15088" max="15088" width="2" style="72" customWidth="1"/>
    <col min="15089" max="15090" width="9.140625" style="72"/>
    <col min="15091" max="15091" width="11.7109375" style="72" customWidth="1"/>
    <col min="15092" max="15301" width="9.140625" style="72"/>
    <col min="15302" max="15302" width="26.42578125" style="72" customWidth="1"/>
    <col min="15303" max="15303" width="32.140625" style="72" customWidth="1"/>
    <col min="15304" max="15304" width="30.140625" style="72" customWidth="1"/>
    <col min="15305" max="15305" width="36.5703125" style="72" customWidth="1"/>
    <col min="15306" max="15306" width="9.140625" style="72"/>
    <col min="15307" max="15307" width="7.7109375" style="72" customWidth="1"/>
    <col min="15308" max="15308" width="6.7109375" style="72" customWidth="1"/>
    <col min="15309" max="15309" width="8" style="72" customWidth="1"/>
    <col min="15310" max="15311" width="7.7109375" style="72" customWidth="1"/>
    <col min="15312" max="15312" width="7.5703125" style="72" customWidth="1"/>
    <col min="15313" max="15313" width="11" style="72" customWidth="1"/>
    <col min="15314" max="15314" width="10.140625" style="72" customWidth="1"/>
    <col min="15315" max="15315" width="9.140625" style="72"/>
    <col min="15316" max="15316" width="13" style="72" customWidth="1"/>
    <col min="15317" max="15317" width="8.5703125" style="72" customWidth="1"/>
    <col min="15318" max="15318" width="14.5703125" style="72" customWidth="1"/>
    <col min="15319" max="15319" width="9.140625" style="72"/>
    <col min="15320" max="15321" width="12" style="72" customWidth="1"/>
    <col min="15322" max="15323" width="9.7109375" style="72" customWidth="1"/>
    <col min="15324" max="15324" width="11.7109375" style="72" customWidth="1"/>
    <col min="15325" max="15325" width="12.5703125" style="72" customWidth="1"/>
    <col min="15326" max="15326" width="10.7109375" style="72" customWidth="1"/>
    <col min="15327" max="15327" width="9.140625" style="72"/>
    <col min="15328" max="15328" width="10.7109375" style="72" customWidth="1"/>
    <col min="15329" max="15329" width="11.7109375" style="72" customWidth="1"/>
    <col min="15330" max="15330" width="10.7109375" style="72" customWidth="1"/>
    <col min="15331" max="15331" width="11.7109375" style="72" customWidth="1"/>
    <col min="15332" max="15332" width="12.7109375" style="72" customWidth="1"/>
    <col min="15333" max="15333" width="15.5703125" style="72" customWidth="1"/>
    <col min="15334" max="15334" width="14.28515625" style="72" customWidth="1"/>
    <col min="15335" max="15335" width="13.7109375" style="72" customWidth="1"/>
    <col min="15336" max="15337" width="11.7109375" style="72" customWidth="1"/>
    <col min="15338" max="15338" width="13.7109375" style="72" customWidth="1"/>
    <col min="15339" max="15341" width="9.140625" style="72"/>
    <col min="15342" max="15342" width="3.140625" style="72" customWidth="1"/>
    <col min="15343" max="15343" width="12" style="72" customWidth="1"/>
    <col min="15344" max="15344" width="2" style="72" customWidth="1"/>
    <col min="15345" max="15346" width="9.140625" style="72"/>
    <col min="15347" max="15347" width="11.7109375" style="72" customWidth="1"/>
    <col min="15348" max="15557" width="9.140625" style="72"/>
    <col min="15558" max="15558" width="26.42578125" style="72" customWidth="1"/>
    <col min="15559" max="15559" width="32.140625" style="72" customWidth="1"/>
    <col min="15560" max="15560" width="30.140625" style="72" customWidth="1"/>
    <col min="15561" max="15561" width="36.5703125" style="72" customWidth="1"/>
    <col min="15562" max="15562" width="9.140625" style="72"/>
    <col min="15563" max="15563" width="7.7109375" style="72" customWidth="1"/>
    <col min="15564" max="15564" width="6.7109375" style="72" customWidth="1"/>
    <col min="15565" max="15565" width="8" style="72" customWidth="1"/>
    <col min="15566" max="15567" width="7.7109375" style="72" customWidth="1"/>
    <col min="15568" max="15568" width="7.5703125" style="72" customWidth="1"/>
    <col min="15569" max="15569" width="11" style="72" customWidth="1"/>
    <col min="15570" max="15570" width="10.140625" style="72" customWidth="1"/>
    <col min="15571" max="15571" width="9.140625" style="72"/>
    <col min="15572" max="15572" width="13" style="72" customWidth="1"/>
    <col min="15573" max="15573" width="8.5703125" style="72" customWidth="1"/>
    <col min="15574" max="15574" width="14.5703125" style="72" customWidth="1"/>
    <col min="15575" max="15575" width="9.140625" style="72"/>
    <col min="15576" max="15577" width="12" style="72" customWidth="1"/>
    <col min="15578" max="15579" width="9.7109375" style="72" customWidth="1"/>
    <col min="15580" max="15580" width="11.7109375" style="72" customWidth="1"/>
    <col min="15581" max="15581" width="12.5703125" style="72" customWidth="1"/>
    <col min="15582" max="15582" width="10.7109375" style="72" customWidth="1"/>
    <col min="15583" max="15583" width="9.140625" style="72"/>
    <col min="15584" max="15584" width="10.7109375" style="72" customWidth="1"/>
    <col min="15585" max="15585" width="11.7109375" style="72" customWidth="1"/>
    <col min="15586" max="15586" width="10.7109375" style="72" customWidth="1"/>
    <col min="15587" max="15587" width="11.7109375" style="72" customWidth="1"/>
    <col min="15588" max="15588" width="12.7109375" style="72" customWidth="1"/>
    <col min="15589" max="15589" width="15.5703125" style="72" customWidth="1"/>
    <col min="15590" max="15590" width="14.28515625" style="72" customWidth="1"/>
    <col min="15591" max="15591" width="13.7109375" style="72" customWidth="1"/>
    <col min="15592" max="15593" width="11.7109375" style="72" customWidth="1"/>
    <col min="15594" max="15594" width="13.7109375" style="72" customWidth="1"/>
    <col min="15595" max="15597" width="9.140625" style="72"/>
    <col min="15598" max="15598" width="3.140625" style="72" customWidth="1"/>
    <col min="15599" max="15599" width="12" style="72" customWidth="1"/>
    <col min="15600" max="15600" width="2" style="72" customWidth="1"/>
    <col min="15601" max="15602" width="9.140625" style="72"/>
    <col min="15603" max="15603" width="11.7109375" style="72" customWidth="1"/>
    <col min="15604" max="15813" width="9.140625" style="72"/>
    <col min="15814" max="15814" width="26.42578125" style="72" customWidth="1"/>
    <col min="15815" max="15815" width="32.140625" style="72" customWidth="1"/>
    <col min="15816" max="15816" width="30.140625" style="72" customWidth="1"/>
    <col min="15817" max="15817" width="36.5703125" style="72" customWidth="1"/>
    <col min="15818" max="15818" width="9.140625" style="72"/>
    <col min="15819" max="15819" width="7.7109375" style="72" customWidth="1"/>
    <col min="15820" max="15820" width="6.7109375" style="72" customWidth="1"/>
    <col min="15821" max="15821" width="8" style="72" customWidth="1"/>
    <col min="15822" max="15823" width="7.7109375" style="72" customWidth="1"/>
    <col min="15824" max="15824" width="7.5703125" style="72" customWidth="1"/>
    <col min="15825" max="15825" width="11" style="72" customWidth="1"/>
    <col min="15826" max="15826" width="10.140625" style="72" customWidth="1"/>
    <col min="15827" max="15827" width="9.140625" style="72"/>
    <col min="15828" max="15828" width="13" style="72" customWidth="1"/>
    <col min="15829" max="15829" width="8.5703125" style="72" customWidth="1"/>
    <col min="15830" max="15830" width="14.5703125" style="72" customWidth="1"/>
    <col min="15831" max="15831" width="9.140625" style="72"/>
    <col min="15832" max="15833" width="12" style="72" customWidth="1"/>
    <col min="15834" max="15835" width="9.7109375" style="72" customWidth="1"/>
    <col min="15836" max="15836" width="11.7109375" style="72" customWidth="1"/>
    <col min="15837" max="15837" width="12.5703125" style="72" customWidth="1"/>
    <col min="15838" max="15838" width="10.7109375" style="72" customWidth="1"/>
    <col min="15839" max="15839" width="9.140625" style="72"/>
    <col min="15840" max="15840" width="10.7109375" style="72" customWidth="1"/>
    <col min="15841" max="15841" width="11.7109375" style="72" customWidth="1"/>
    <col min="15842" max="15842" width="10.7109375" style="72" customWidth="1"/>
    <col min="15843" max="15843" width="11.7109375" style="72" customWidth="1"/>
    <col min="15844" max="15844" width="12.7109375" style="72" customWidth="1"/>
    <col min="15845" max="15845" width="15.5703125" style="72" customWidth="1"/>
    <col min="15846" max="15846" width="14.28515625" style="72" customWidth="1"/>
    <col min="15847" max="15847" width="13.7109375" style="72" customWidth="1"/>
    <col min="15848" max="15849" width="11.7109375" style="72" customWidth="1"/>
    <col min="15850" max="15850" width="13.7109375" style="72" customWidth="1"/>
    <col min="15851" max="15853" width="9.140625" style="72"/>
    <col min="15854" max="15854" width="3.140625" style="72" customWidth="1"/>
    <col min="15855" max="15855" width="12" style="72" customWidth="1"/>
    <col min="15856" max="15856" width="2" style="72" customWidth="1"/>
    <col min="15857" max="15858" width="9.140625" style="72"/>
    <col min="15859" max="15859" width="11.7109375" style="72" customWidth="1"/>
    <col min="15860" max="16069" width="9.140625" style="72"/>
    <col min="16070" max="16070" width="26.42578125" style="72" customWidth="1"/>
    <col min="16071" max="16071" width="32.140625" style="72" customWidth="1"/>
    <col min="16072" max="16072" width="30.140625" style="72" customWidth="1"/>
    <col min="16073" max="16073" width="36.5703125" style="72" customWidth="1"/>
    <col min="16074" max="16074" width="9.140625" style="72"/>
    <col min="16075" max="16075" width="7.7109375" style="72" customWidth="1"/>
    <col min="16076" max="16076" width="6.7109375" style="72" customWidth="1"/>
    <col min="16077" max="16077" width="8" style="72" customWidth="1"/>
    <col min="16078" max="16079" width="7.7109375" style="72" customWidth="1"/>
    <col min="16080" max="16080" width="7.5703125" style="72" customWidth="1"/>
    <col min="16081" max="16081" width="11" style="72" customWidth="1"/>
    <col min="16082" max="16082" width="10.140625" style="72" customWidth="1"/>
    <col min="16083" max="16083" width="9.140625" style="72"/>
    <col min="16084" max="16084" width="13" style="72" customWidth="1"/>
    <col min="16085" max="16085" width="8.5703125" style="72" customWidth="1"/>
    <col min="16086" max="16086" width="14.5703125" style="72" customWidth="1"/>
    <col min="16087" max="16087" width="9.140625" style="72"/>
    <col min="16088" max="16089" width="12" style="72" customWidth="1"/>
    <col min="16090" max="16091" width="9.7109375" style="72" customWidth="1"/>
    <col min="16092" max="16092" width="11.7109375" style="72" customWidth="1"/>
    <col min="16093" max="16093" width="12.5703125" style="72" customWidth="1"/>
    <col min="16094" max="16094" width="10.7109375" style="72" customWidth="1"/>
    <col min="16095" max="16095" width="9.140625" style="72"/>
    <col min="16096" max="16096" width="10.7109375" style="72" customWidth="1"/>
    <col min="16097" max="16097" width="11.7109375" style="72" customWidth="1"/>
    <col min="16098" max="16098" width="10.7109375" style="72" customWidth="1"/>
    <col min="16099" max="16099" width="11.7109375" style="72" customWidth="1"/>
    <col min="16100" max="16100" width="12.7109375" style="72" customWidth="1"/>
    <col min="16101" max="16101" width="15.5703125" style="72" customWidth="1"/>
    <col min="16102" max="16102" width="14.28515625" style="72" customWidth="1"/>
    <col min="16103" max="16103" width="13.7109375" style="72" customWidth="1"/>
    <col min="16104" max="16105" width="11.7109375" style="72" customWidth="1"/>
    <col min="16106" max="16106" width="13.7109375" style="72" customWidth="1"/>
    <col min="16107" max="16109" width="9.140625" style="72"/>
    <col min="16110" max="16110" width="3.140625" style="72" customWidth="1"/>
    <col min="16111" max="16111" width="12" style="72" customWidth="1"/>
    <col min="16112" max="16112" width="2" style="72" customWidth="1"/>
    <col min="16113" max="16114" width="9.140625" style="72"/>
    <col min="16115" max="16115" width="11.7109375" style="72" customWidth="1"/>
    <col min="16116" max="16384" width="9.140625" style="72"/>
  </cols>
  <sheetData>
    <row r="1" spans="1:224" s="67" customFormat="1" ht="19.5" thickBot="1">
      <c r="A1" s="76" t="s">
        <v>80</v>
      </c>
      <c r="B1" s="76"/>
      <c r="C1" s="76"/>
      <c r="D1" s="76"/>
      <c r="E1" s="76"/>
      <c r="F1" s="76"/>
      <c r="G1" s="76"/>
      <c r="H1" s="76"/>
      <c r="I1" s="76"/>
      <c r="J1" s="76"/>
      <c r="K1" s="76"/>
      <c r="L1" s="76"/>
      <c r="M1" s="77"/>
      <c r="N1" s="78"/>
      <c r="FY1" s="80"/>
      <c r="HP1" s="81"/>
    </row>
    <row r="2" spans="1:224" s="67" customFormat="1" ht="18.75">
      <c r="A2" s="82" t="s">
        <v>17</v>
      </c>
      <c r="B2" s="83" t="s">
        <v>81</v>
      </c>
      <c r="C2" s="84" t="s">
        <v>2</v>
      </c>
      <c r="D2" s="83" t="s">
        <v>3</v>
      </c>
      <c r="E2" s="399" t="s">
        <v>5</v>
      </c>
      <c r="F2" s="400"/>
      <c r="G2" s="400"/>
      <c r="H2" s="401"/>
      <c r="I2" s="402" t="s">
        <v>6</v>
      </c>
      <c r="J2" s="402"/>
      <c r="K2" s="403" t="s">
        <v>7</v>
      </c>
      <c r="L2" s="403"/>
      <c r="M2" s="404" t="s">
        <v>8</v>
      </c>
      <c r="N2" s="405"/>
      <c r="P2" s="85" t="s">
        <v>82</v>
      </c>
      <c r="Q2" s="86"/>
      <c r="AA2" s="79"/>
      <c r="AB2" s="79"/>
      <c r="AC2" s="87"/>
      <c r="AF2" s="88"/>
      <c r="DI2" s="89" t="s">
        <v>83</v>
      </c>
      <c r="DJ2" s="89" t="s">
        <v>84</v>
      </c>
      <c r="DK2" s="89" t="s">
        <v>85</v>
      </c>
      <c r="DL2" s="89" t="s">
        <v>86</v>
      </c>
      <c r="DM2" s="89" t="s">
        <v>87</v>
      </c>
      <c r="DN2" s="89" t="s">
        <v>88</v>
      </c>
      <c r="DO2" s="89" t="s">
        <v>89</v>
      </c>
      <c r="DP2" s="89" t="s">
        <v>90</v>
      </c>
      <c r="DQ2" s="89" t="s">
        <v>91</v>
      </c>
      <c r="DR2" s="89" t="s">
        <v>92</v>
      </c>
      <c r="DS2" s="89" t="s">
        <v>93</v>
      </c>
      <c r="DT2" s="89" t="s">
        <v>3</v>
      </c>
      <c r="DU2" s="89" t="s">
        <v>94</v>
      </c>
      <c r="DV2" s="89" t="s">
        <v>95</v>
      </c>
      <c r="DW2" s="89" t="s">
        <v>96</v>
      </c>
      <c r="DX2" s="80" t="s">
        <v>97</v>
      </c>
      <c r="DY2" s="80" t="s">
        <v>98</v>
      </c>
      <c r="DZ2" s="80" t="s">
        <v>99</v>
      </c>
      <c r="EA2" s="80" t="s">
        <v>100</v>
      </c>
      <c r="EB2" s="80" t="s">
        <v>101</v>
      </c>
      <c r="EC2" s="80" t="s">
        <v>102</v>
      </c>
      <c r="ED2" s="80" t="s">
        <v>103</v>
      </c>
      <c r="EE2" s="80" t="s">
        <v>104</v>
      </c>
      <c r="EF2" s="80" t="s">
        <v>105</v>
      </c>
      <c r="EG2" s="80" t="s">
        <v>106</v>
      </c>
      <c r="EH2" s="80" t="s">
        <v>107</v>
      </c>
      <c r="EI2" s="80" t="s">
        <v>39</v>
      </c>
      <c r="EJ2" s="80" t="s">
        <v>108</v>
      </c>
      <c r="EK2" s="80" t="s">
        <v>109</v>
      </c>
      <c r="EL2" s="80" t="s">
        <v>110</v>
      </c>
      <c r="EM2" s="80" t="s">
        <v>111</v>
      </c>
      <c r="EN2" s="80" t="s">
        <v>112</v>
      </c>
      <c r="EO2" s="80" t="s">
        <v>113</v>
      </c>
      <c r="EP2" s="80" t="s">
        <v>114</v>
      </c>
      <c r="EQ2" s="80" t="s">
        <v>115</v>
      </c>
      <c r="ER2" s="80" t="s">
        <v>116</v>
      </c>
      <c r="ES2" s="80" t="s">
        <v>117</v>
      </c>
      <c r="ET2" s="80" t="s">
        <v>118</v>
      </c>
      <c r="EU2" s="80" t="s">
        <v>119</v>
      </c>
      <c r="EV2" s="80" t="s">
        <v>120</v>
      </c>
      <c r="EW2" s="80" t="s">
        <v>121</v>
      </c>
      <c r="EX2" s="80" t="s">
        <v>122</v>
      </c>
      <c r="EY2" s="80" t="s">
        <v>123</v>
      </c>
      <c r="EZ2" s="80" t="s">
        <v>124</v>
      </c>
      <c r="FA2" s="80" t="s">
        <v>125</v>
      </c>
      <c r="FB2" s="80" t="s">
        <v>126</v>
      </c>
      <c r="FC2" s="80" t="s">
        <v>127</v>
      </c>
      <c r="FD2" s="80" t="s">
        <v>128</v>
      </c>
      <c r="FE2" s="80" t="s">
        <v>129</v>
      </c>
      <c r="FF2" s="80" t="s">
        <v>130</v>
      </c>
      <c r="FG2" s="80" t="s">
        <v>131</v>
      </c>
      <c r="FH2" s="80" t="s">
        <v>132</v>
      </c>
      <c r="FI2" s="80" t="s">
        <v>133</v>
      </c>
      <c r="FJ2" s="80" t="s">
        <v>134</v>
      </c>
      <c r="FK2" s="80" t="s">
        <v>135</v>
      </c>
      <c r="FL2" s="80" t="s">
        <v>136</v>
      </c>
      <c r="FM2" s="80" t="s">
        <v>137</v>
      </c>
      <c r="FN2" s="80" t="s">
        <v>138</v>
      </c>
      <c r="FO2" s="80" t="s">
        <v>139</v>
      </c>
      <c r="FP2" s="80" t="s">
        <v>140</v>
      </c>
      <c r="FQ2" s="80" t="s">
        <v>141</v>
      </c>
      <c r="FR2" s="80" t="s">
        <v>142</v>
      </c>
      <c r="FS2" s="80" t="s">
        <v>143</v>
      </c>
      <c r="FT2" s="80" t="s">
        <v>144</v>
      </c>
      <c r="FU2" s="80" t="s">
        <v>145</v>
      </c>
      <c r="FV2" s="80" t="s">
        <v>146</v>
      </c>
      <c r="FW2" s="80" t="s">
        <v>147</v>
      </c>
      <c r="FX2" s="80" t="s">
        <v>148</v>
      </c>
    </row>
    <row r="3" spans="1:224" s="67" customFormat="1" ht="18.75">
      <c r="A3" s="90" t="s">
        <v>35</v>
      </c>
      <c r="B3" s="91" t="s">
        <v>36</v>
      </c>
      <c r="C3" s="92" t="s">
        <v>4</v>
      </c>
      <c r="D3" s="93" t="str">
        <f>B2&amp;" "&amp;B3&amp;" Microfiber "&amp;"Sheet Set"</f>
        <v>ROSS Serta Microfiber Sheet Set</v>
      </c>
      <c r="E3" s="406" t="s">
        <v>20</v>
      </c>
      <c r="F3" s="407"/>
      <c r="G3" s="407"/>
      <c r="H3" s="408"/>
      <c r="I3" s="409" t="s">
        <v>21</v>
      </c>
      <c r="J3" s="409"/>
      <c r="K3" s="410" t="s">
        <v>22</v>
      </c>
      <c r="L3" s="410"/>
      <c r="M3" s="411" t="s">
        <v>23</v>
      </c>
      <c r="N3" s="412"/>
      <c r="P3" s="85" t="s">
        <v>149</v>
      </c>
      <c r="AA3" s="79"/>
      <c r="AB3" s="79"/>
      <c r="AC3" s="87"/>
      <c r="AF3" s="88"/>
      <c r="DI3" s="67" t="s">
        <v>150</v>
      </c>
      <c r="DJ3" s="67" t="s">
        <v>151</v>
      </c>
      <c r="DK3" s="67" t="s">
        <v>82</v>
      </c>
      <c r="DL3" s="67" t="s">
        <v>82</v>
      </c>
      <c r="DM3" s="67" t="s">
        <v>151</v>
      </c>
      <c r="DN3" s="67" t="s">
        <v>82</v>
      </c>
      <c r="DO3" s="67" t="s">
        <v>150</v>
      </c>
      <c r="DP3" s="67" t="s">
        <v>151</v>
      </c>
      <c r="DQ3" s="67" t="s">
        <v>151</v>
      </c>
      <c r="DR3" s="67" t="s">
        <v>82</v>
      </c>
      <c r="DS3" s="67" t="s">
        <v>151</v>
      </c>
      <c r="DT3" s="67" t="s">
        <v>82</v>
      </c>
      <c r="DU3" s="67" t="s">
        <v>151</v>
      </c>
      <c r="DV3" s="67" t="s">
        <v>151</v>
      </c>
      <c r="DW3" s="67" t="s">
        <v>82</v>
      </c>
      <c r="DX3" s="80" t="s">
        <v>152</v>
      </c>
      <c r="DY3" s="80" t="s">
        <v>153</v>
      </c>
      <c r="DZ3" s="80" t="s">
        <v>154</v>
      </c>
      <c r="EA3" s="80" t="s">
        <v>155</v>
      </c>
      <c r="EB3" s="80" t="s">
        <v>156</v>
      </c>
      <c r="EC3" s="80" t="s">
        <v>157</v>
      </c>
      <c r="ED3" s="80" t="s">
        <v>158</v>
      </c>
      <c r="EE3" s="80" t="s">
        <v>159</v>
      </c>
      <c r="EF3" s="80" t="s">
        <v>160</v>
      </c>
      <c r="EG3" s="80" t="s">
        <v>161</v>
      </c>
      <c r="EH3" s="80" t="s">
        <v>162</v>
      </c>
      <c r="EI3" s="80" t="s">
        <v>163</v>
      </c>
      <c r="EJ3" s="80" t="s">
        <v>164</v>
      </c>
      <c r="EK3" s="80" t="s">
        <v>165</v>
      </c>
      <c r="EL3" s="80" t="s">
        <v>166</v>
      </c>
      <c r="EM3" s="80" t="s">
        <v>167</v>
      </c>
      <c r="EN3" s="80" t="s">
        <v>168</v>
      </c>
      <c r="EO3" s="80" t="s">
        <v>169</v>
      </c>
      <c r="EP3" s="80" t="s">
        <v>170</v>
      </c>
      <c r="EQ3" s="80" t="s">
        <v>171</v>
      </c>
      <c r="ER3" s="80" t="s">
        <v>172</v>
      </c>
      <c r="ES3" s="80" t="s">
        <v>173</v>
      </c>
      <c r="ET3" s="80" t="s">
        <v>174</v>
      </c>
      <c r="EU3" s="80" t="s">
        <v>175</v>
      </c>
      <c r="EV3" s="80" t="s">
        <v>131</v>
      </c>
      <c r="EW3" s="80" t="s">
        <v>176</v>
      </c>
      <c r="EX3" s="80" t="s">
        <v>177</v>
      </c>
      <c r="EY3" s="80" t="s">
        <v>178</v>
      </c>
      <c r="EZ3" s="80" t="s">
        <v>179</v>
      </c>
      <c r="FA3" s="80" t="s">
        <v>180</v>
      </c>
      <c r="FB3" s="80" t="s">
        <v>181</v>
      </c>
      <c r="FC3" s="80" t="s">
        <v>182</v>
      </c>
      <c r="FD3" s="80" t="s">
        <v>183</v>
      </c>
      <c r="FE3" s="80" t="s">
        <v>184</v>
      </c>
      <c r="FF3" s="80" t="s">
        <v>185</v>
      </c>
      <c r="FG3" s="80" t="s">
        <v>186</v>
      </c>
      <c r="FH3" s="67" t="s">
        <v>187</v>
      </c>
      <c r="FI3" s="80" t="s">
        <v>138</v>
      </c>
      <c r="FJ3" s="80" t="s">
        <v>188</v>
      </c>
      <c r="FK3" s="80" t="s">
        <v>189</v>
      </c>
      <c r="FL3" s="80" t="s">
        <v>190</v>
      </c>
      <c r="FM3" s="80" t="s">
        <v>191</v>
      </c>
      <c r="FN3" s="80" t="s">
        <v>192</v>
      </c>
      <c r="FO3" s="80" t="s">
        <v>193</v>
      </c>
      <c r="FP3" s="80" t="s">
        <v>194</v>
      </c>
      <c r="FQ3" s="80" t="s">
        <v>195</v>
      </c>
      <c r="FR3" s="80" t="s">
        <v>196</v>
      </c>
      <c r="FS3" s="80" t="s">
        <v>197</v>
      </c>
      <c r="FT3" s="94" t="s">
        <v>198</v>
      </c>
      <c r="FU3" s="94" t="s">
        <v>199</v>
      </c>
      <c r="FV3" s="94" t="s">
        <v>200</v>
      </c>
    </row>
    <row r="4" spans="1:224" s="67" customFormat="1" ht="18.75">
      <c r="A4" s="90" t="s">
        <v>46</v>
      </c>
      <c r="B4" s="91" t="s">
        <v>36</v>
      </c>
      <c r="C4" s="92" t="s">
        <v>68</v>
      </c>
      <c r="D4" s="91" t="s">
        <v>82</v>
      </c>
      <c r="E4" s="406" t="s">
        <v>31</v>
      </c>
      <c r="F4" s="407"/>
      <c r="G4" s="407"/>
      <c r="H4" s="408"/>
      <c r="I4" s="409" t="s">
        <v>32</v>
      </c>
      <c r="J4" s="409"/>
      <c r="K4" s="410" t="s">
        <v>33</v>
      </c>
      <c r="L4" s="410"/>
      <c r="M4" s="420" t="s">
        <v>34</v>
      </c>
      <c r="N4" s="421"/>
      <c r="P4" s="85" t="s">
        <v>201</v>
      </c>
      <c r="Q4" s="95"/>
      <c r="AA4" s="96"/>
      <c r="AB4" s="96"/>
      <c r="AC4" s="88"/>
      <c r="AD4" s="88"/>
      <c r="AE4" s="88"/>
      <c r="AF4" s="97"/>
      <c r="DI4" s="67" t="s">
        <v>202</v>
      </c>
      <c r="DJ4" s="67" t="s">
        <v>203</v>
      </c>
      <c r="DK4" s="67" t="s">
        <v>149</v>
      </c>
      <c r="DL4" s="67" t="s">
        <v>149</v>
      </c>
      <c r="DM4" s="67" t="s">
        <v>203</v>
      </c>
      <c r="DN4" s="67" t="s">
        <v>149</v>
      </c>
      <c r="DO4" s="67" t="s">
        <v>202</v>
      </c>
      <c r="DP4" s="67" t="s">
        <v>203</v>
      </c>
      <c r="DQ4" s="67" t="s">
        <v>203</v>
      </c>
      <c r="DR4" s="67" t="s">
        <v>149</v>
      </c>
      <c r="DS4" s="67" t="s">
        <v>203</v>
      </c>
      <c r="DT4" s="67" t="s">
        <v>149</v>
      </c>
      <c r="DU4" s="67" t="s">
        <v>203</v>
      </c>
      <c r="DV4" s="67" t="s">
        <v>203</v>
      </c>
      <c r="DW4" s="67" t="s">
        <v>149</v>
      </c>
      <c r="DX4" s="80" t="s">
        <v>6</v>
      </c>
      <c r="DY4" s="80" t="s">
        <v>24</v>
      </c>
      <c r="EA4" s="67" t="s">
        <v>204</v>
      </c>
      <c r="EB4" s="67" t="s">
        <v>205</v>
      </c>
      <c r="EC4" s="67" t="s">
        <v>206</v>
      </c>
      <c r="ED4" s="67" t="s">
        <v>207</v>
      </c>
      <c r="EE4" s="80" t="s">
        <v>208</v>
      </c>
      <c r="EF4" s="67" t="s">
        <v>209</v>
      </c>
      <c r="EG4" s="67" t="s">
        <v>210</v>
      </c>
      <c r="EH4" s="67" t="s">
        <v>211</v>
      </c>
      <c r="EI4" s="67" t="s">
        <v>212</v>
      </c>
      <c r="EJ4" s="67" t="s">
        <v>213</v>
      </c>
      <c r="EK4" s="67" t="s">
        <v>214</v>
      </c>
      <c r="EL4" s="67" t="s">
        <v>215</v>
      </c>
      <c r="EM4" s="67" t="s">
        <v>216</v>
      </c>
      <c r="EN4" s="67" t="s">
        <v>217</v>
      </c>
      <c r="EO4" s="67" t="s">
        <v>218</v>
      </c>
      <c r="EP4" s="67" t="s">
        <v>219</v>
      </c>
      <c r="EQ4" s="67" t="s">
        <v>220</v>
      </c>
      <c r="ER4" s="67" t="s">
        <v>221</v>
      </c>
      <c r="ES4" s="67" t="s">
        <v>222</v>
      </c>
      <c r="ET4" s="67" t="s">
        <v>223</v>
      </c>
      <c r="EU4" s="67" t="s">
        <v>224</v>
      </c>
      <c r="EV4" s="67" t="s">
        <v>225</v>
      </c>
      <c r="EW4" s="67" t="s">
        <v>226</v>
      </c>
      <c r="EX4" s="67" t="s">
        <v>227</v>
      </c>
      <c r="EY4" s="67" t="s">
        <v>228</v>
      </c>
      <c r="EZ4" s="67" t="s">
        <v>229</v>
      </c>
      <c r="FA4" s="67" t="s">
        <v>230</v>
      </c>
      <c r="FB4" s="67" t="s">
        <v>231</v>
      </c>
      <c r="FC4" s="67" t="s">
        <v>232</v>
      </c>
      <c r="FD4" s="67" t="s">
        <v>233</v>
      </c>
      <c r="FE4" s="67" t="s">
        <v>234</v>
      </c>
      <c r="FF4" s="67" t="s">
        <v>235</v>
      </c>
      <c r="FG4" s="67" t="s">
        <v>236</v>
      </c>
      <c r="FH4" s="67" t="s">
        <v>237</v>
      </c>
      <c r="FI4" s="67" t="s">
        <v>238</v>
      </c>
      <c r="FJ4" s="67" t="s">
        <v>36</v>
      </c>
      <c r="FK4" s="67" t="s">
        <v>239</v>
      </c>
      <c r="FL4" s="67" t="s">
        <v>240</v>
      </c>
      <c r="FM4" s="67" t="s">
        <v>241</v>
      </c>
      <c r="FN4" s="67" t="s">
        <v>242</v>
      </c>
      <c r="FO4" s="67" t="s">
        <v>243</v>
      </c>
    </row>
    <row r="5" spans="1:224" s="67" customFormat="1" ht="18.75">
      <c r="A5" s="90" t="s">
        <v>61</v>
      </c>
      <c r="B5" s="91"/>
      <c r="C5" s="92" t="s">
        <v>62</v>
      </c>
      <c r="D5" s="98">
        <f>AI238</f>
        <v>1533918</v>
      </c>
      <c r="E5" s="406" t="s">
        <v>38</v>
      </c>
      <c r="F5" s="407"/>
      <c r="G5" s="407"/>
      <c r="H5" s="408"/>
      <c r="I5" s="420" t="s">
        <v>39</v>
      </c>
      <c r="J5" s="420"/>
      <c r="K5" s="410" t="s">
        <v>40</v>
      </c>
      <c r="L5" s="410"/>
      <c r="M5" s="411" t="s">
        <v>41</v>
      </c>
      <c r="N5" s="412"/>
      <c r="P5" s="85" t="s">
        <v>244</v>
      </c>
      <c r="AA5" s="79"/>
      <c r="AB5" s="79"/>
      <c r="AC5" s="87"/>
      <c r="AF5" s="99"/>
      <c r="DI5" s="67" t="s">
        <v>245</v>
      </c>
      <c r="DJ5" s="67" t="s">
        <v>246</v>
      </c>
      <c r="DK5" s="67" t="s">
        <v>201</v>
      </c>
      <c r="DL5" s="67" t="s">
        <v>201</v>
      </c>
      <c r="DM5" s="67" t="s">
        <v>246</v>
      </c>
      <c r="DN5" s="67" t="s">
        <v>201</v>
      </c>
      <c r="DO5" s="67" t="s">
        <v>245</v>
      </c>
      <c r="DP5" s="67" t="s">
        <v>246</v>
      </c>
      <c r="DQ5" s="67" t="s">
        <v>246</v>
      </c>
      <c r="DR5" s="67" t="s">
        <v>201</v>
      </c>
      <c r="DS5" s="67" t="s">
        <v>246</v>
      </c>
      <c r="DT5" s="67" t="s">
        <v>201</v>
      </c>
      <c r="DU5" s="67" t="s">
        <v>246</v>
      </c>
      <c r="DV5" s="67" t="s">
        <v>246</v>
      </c>
      <c r="DW5" s="67" t="s">
        <v>201</v>
      </c>
      <c r="DX5" s="100" t="s">
        <v>42</v>
      </c>
      <c r="DY5" s="100" t="s">
        <v>43</v>
      </c>
      <c r="DZ5" s="101" t="s">
        <v>44</v>
      </c>
      <c r="EA5" s="100" t="s">
        <v>247</v>
      </c>
      <c r="EB5" s="102"/>
      <c r="EC5" s="80" t="s">
        <v>248</v>
      </c>
      <c r="ED5" s="80" t="s">
        <v>41</v>
      </c>
      <c r="EE5" s="67" t="s">
        <v>34</v>
      </c>
      <c r="EF5" s="67" t="s">
        <v>249</v>
      </c>
      <c r="EG5" s="67" t="s">
        <v>250</v>
      </c>
      <c r="EH5" s="67" t="s">
        <v>251</v>
      </c>
    </row>
    <row r="6" spans="1:224" s="67" customFormat="1" ht="21" thickBot="1">
      <c r="A6" s="103" t="s">
        <v>73</v>
      </c>
      <c r="B6" s="104" t="s">
        <v>41</v>
      </c>
      <c r="C6" s="105" t="s">
        <v>72</v>
      </c>
      <c r="D6" s="106">
        <v>46119</v>
      </c>
      <c r="E6" s="413" t="s">
        <v>50</v>
      </c>
      <c r="F6" s="414"/>
      <c r="G6" s="414"/>
      <c r="H6" s="415"/>
      <c r="I6" s="416" t="s">
        <v>153</v>
      </c>
      <c r="J6" s="416"/>
      <c r="K6" s="417" t="s">
        <v>52</v>
      </c>
      <c r="L6" s="417"/>
      <c r="M6" s="418" t="s">
        <v>1189</v>
      </c>
      <c r="N6" s="419"/>
      <c r="P6" s="107"/>
      <c r="Q6" s="86"/>
      <c r="AA6" s="96"/>
      <c r="AB6" s="96"/>
      <c r="AC6" s="88"/>
      <c r="AD6" s="88"/>
      <c r="AE6" s="88"/>
      <c r="AF6" s="97"/>
      <c r="DI6" s="67" t="s">
        <v>252</v>
      </c>
      <c r="DJ6" s="67" t="s">
        <v>253</v>
      </c>
      <c r="DK6" s="67" t="s">
        <v>244</v>
      </c>
      <c r="DL6" s="67" t="s">
        <v>244</v>
      </c>
      <c r="DM6" s="67" t="s">
        <v>253</v>
      </c>
      <c r="DN6" s="67" t="s">
        <v>244</v>
      </c>
      <c r="DO6" s="67" t="s">
        <v>252</v>
      </c>
      <c r="DP6" s="67" t="s">
        <v>253</v>
      </c>
      <c r="DQ6" s="67" t="s">
        <v>253</v>
      </c>
      <c r="DR6" s="67" t="s">
        <v>244</v>
      </c>
      <c r="DS6" s="67" t="s">
        <v>253</v>
      </c>
      <c r="DT6" s="67" t="s">
        <v>244</v>
      </c>
      <c r="DU6" s="67" t="s">
        <v>253</v>
      </c>
      <c r="DV6" s="67" t="s">
        <v>253</v>
      </c>
      <c r="DW6" s="67" t="s">
        <v>244</v>
      </c>
      <c r="DX6" s="80" t="s">
        <v>53</v>
      </c>
      <c r="DY6" s="80" t="s">
        <v>54</v>
      </c>
      <c r="DZ6" s="80" t="s">
        <v>55</v>
      </c>
      <c r="EA6" s="80" t="s">
        <v>254</v>
      </c>
      <c r="EB6" s="80" t="s">
        <v>255</v>
      </c>
      <c r="EC6" s="67" t="s">
        <v>58</v>
      </c>
      <c r="ED6" s="80" t="s">
        <v>256</v>
      </c>
      <c r="EE6" s="80" t="s">
        <v>257</v>
      </c>
    </row>
    <row r="7" spans="1:224" s="68" customFormat="1">
      <c r="A7" s="436" t="s">
        <v>258</v>
      </c>
      <c r="B7" s="426" t="s">
        <v>259</v>
      </c>
      <c r="C7" s="426" t="s">
        <v>260</v>
      </c>
      <c r="D7" s="426" t="s">
        <v>261</v>
      </c>
      <c r="E7" s="426" t="s">
        <v>262</v>
      </c>
      <c r="F7" s="422" t="s">
        <v>263</v>
      </c>
      <c r="G7" s="422" t="s">
        <v>264</v>
      </c>
      <c r="H7" s="437" t="s">
        <v>22</v>
      </c>
      <c r="I7" s="437" t="s">
        <v>265</v>
      </c>
      <c r="J7" s="435" t="s">
        <v>266</v>
      </c>
      <c r="K7" s="435"/>
      <c r="L7" s="435"/>
      <c r="M7" s="435"/>
      <c r="N7" s="435"/>
      <c r="O7" s="435"/>
      <c r="P7" s="435"/>
      <c r="Q7" s="435"/>
      <c r="R7" s="435"/>
      <c r="S7" s="435" t="s">
        <v>267</v>
      </c>
      <c r="T7" s="435"/>
      <c r="U7" s="435"/>
      <c r="V7" s="425" t="s">
        <v>268</v>
      </c>
      <c r="W7" s="450" t="s">
        <v>269</v>
      </c>
      <c r="X7" s="451"/>
      <c r="Y7" s="451"/>
      <c r="Z7" s="451"/>
      <c r="AA7" s="451"/>
      <c r="AB7" s="452"/>
      <c r="AC7" s="425" t="s">
        <v>270</v>
      </c>
      <c r="AD7" s="437" t="s">
        <v>271</v>
      </c>
      <c r="AE7" s="449" t="s">
        <v>272</v>
      </c>
      <c r="AF7" s="448" t="s">
        <v>940</v>
      </c>
      <c r="AG7" s="437" t="s">
        <v>273</v>
      </c>
      <c r="AH7" s="437" t="s">
        <v>274</v>
      </c>
      <c r="AI7" s="437" t="s">
        <v>275</v>
      </c>
    </row>
    <row r="8" spans="1:224" s="68" customFormat="1" ht="25.5">
      <c r="A8" s="436"/>
      <c r="B8" s="426"/>
      <c r="C8" s="426"/>
      <c r="D8" s="426"/>
      <c r="E8" s="426"/>
      <c r="F8" s="423"/>
      <c r="G8" s="423"/>
      <c r="H8" s="438"/>
      <c r="I8" s="438"/>
      <c r="J8" s="435" t="s">
        <v>276</v>
      </c>
      <c r="K8" s="435"/>
      <c r="L8" s="435"/>
      <c r="M8" s="426" t="s">
        <v>277</v>
      </c>
      <c r="N8" s="426" t="s">
        <v>278</v>
      </c>
      <c r="O8" s="425" t="s">
        <v>279</v>
      </c>
      <c r="P8" s="425" t="s">
        <v>280</v>
      </c>
      <c r="Q8" s="109" t="s">
        <v>281</v>
      </c>
      <c r="R8" s="425" t="s">
        <v>282</v>
      </c>
      <c r="S8" s="426" t="s">
        <v>283</v>
      </c>
      <c r="T8" s="426" t="s">
        <v>284</v>
      </c>
      <c r="U8" s="425" t="s">
        <v>285</v>
      </c>
      <c r="V8" s="425"/>
      <c r="W8" s="111" t="s">
        <v>286</v>
      </c>
      <c r="X8" s="111" t="s">
        <v>287</v>
      </c>
      <c r="Y8" s="110" t="s">
        <v>288</v>
      </c>
      <c r="Z8" s="110" t="s">
        <v>289</v>
      </c>
      <c r="AA8" s="111" t="s">
        <v>290</v>
      </c>
      <c r="AB8" s="111" t="s">
        <v>291</v>
      </c>
      <c r="AC8" s="425"/>
      <c r="AD8" s="438"/>
      <c r="AE8" s="449"/>
      <c r="AF8" s="448"/>
      <c r="AG8" s="438"/>
      <c r="AH8" s="438"/>
      <c r="AI8" s="438"/>
    </row>
    <row r="9" spans="1:224" s="69" customFormat="1">
      <c r="A9" s="436"/>
      <c r="B9" s="426"/>
      <c r="C9" s="426"/>
      <c r="D9" s="426"/>
      <c r="E9" s="426"/>
      <c r="F9" s="424"/>
      <c r="G9" s="424"/>
      <c r="H9" s="439"/>
      <c r="I9" s="439"/>
      <c r="J9" s="108" t="s">
        <v>292</v>
      </c>
      <c r="K9" s="108" t="s">
        <v>293</v>
      </c>
      <c r="L9" s="108" t="s">
        <v>294</v>
      </c>
      <c r="M9" s="426"/>
      <c r="N9" s="426"/>
      <c r="O9" s="425"/>
      <c r="P9" s="425"/>
      <c r="Q9" s="112">
        <v>3500</v>
      </c>
      <c r="R9" s="425"/>
      <c r="S9" s="426"/>
      <c r="T9" s="426"/>
      <c r="U9" s="425"/>
      <c r="V9" s="425"/>
      <c r="W9" s="113">
        <v>0.03</v>
      </c>
      <c r="X9" s="113"/>
      <c r="Y9" s="113"/>
      <c r="Z9" s="114">
        <v>5.5E-2</v>
      </c>
      <c r="AA9" s="115"/>
      <c r="AB9" s="113">
        <v>0.08</v>
      </c>
      <c r="AC9" s="425"/>
      <c r="AD9" s="439"/>
      <c r="AE9" s="449"/>
      <c r="AF9" s="448"/>
      <c r="AG9" s="439"/>
      <c r="AH9" s="439"/>
      <c r="AI9" s="439"/>
    </row>
    <row r="10" spans="1:224" s="70" customFormat="1">
      <c r="A10" s="428" t="s">
        <v>1202</v>
      </c>
      <c r="B10" s="428"/>
      <c r="C10" s="428"/>
      <c r="D10" s="428"/>
      <c r="E10" s="428"/>
      <c r="F10" s="428"/>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7"/>
    </row>
    <row r="11" spans="1:224" s="70" customFormat="1">
      <c r="A11" s="432" t="s">
        <v>295</v>
      </c>
      <c r="B11" s="433"/>
      <c r="C11" s="434"/>
      <c r="D11" s="118"/>
      <c r="E11" s="119"/>
      <c r="F11" s="119"/>
      <c r="G11" s="119"/>
      <c r="H11" s="120"/>
      <c r="I11" s="120"/>
      <c r="J11" s="118"/>
      <c r="K11" s="118"/>
      <c r="L11" s="118"/>
      <c r="M11" s="118"/>
      <c r="N11" s="118"/>
      <c r="O11" s="121"/>
      <c r="P11" s="122"/>
      <c r="Q11" s="123"/>
      <c r="R11" s="124"/>
      <c r="S11" s="125"/>
      <c r="T11" s="126"/>
      <c r="U11" s="127"/>
      <c r="V11" s="127"/>
      <c r="W11" s="128"/>
      <c r="X11" s="128"/>
      <c r="Y11" s="127"/>
      <c r="Z11" s="127"/>
      <c r="AA11" s="127"/>
      <c r="AB11" s="128"/>
      <c r="AC11" s="129"/>
      <c r="AD11" s="130"/>
      <c r="AE11" s="131"/>
      <c r="AF11" s="132" t="s">
        <v>939</v>
      </c>
      <c r="AG11" s="130"/>
      <c r="AH11" s="130"/>
      <c r="AI11" s="130"/>
      <c r="AK11" s="282"/>
    </row>
    <row r="12" spans="1:224" s="71" customFormat="1" ht="15">
      <c r="A12" s="441" t="str">
        <f>A11</f>
        <v>6 piece set -- Serta Brand 85gsm Microfiber Sheets -- Simply Comfy</v>
      </c>
      <c r="B12" s="441" t="s">
        <v>296</v>
      </c>
      <c r="C12" s="427" t="s">
        <v>297</v>
      </c>
      <c r="D12" s="133" t="s">
        <v>298</v>
      </c>
      <c r="E12" s="134" t="s">
        <v>942</v>
      </c>
      <c r="F12" s="304" t="s">
        <v>974</v>
      </c>
      <c r="G12" s="305" t="s">
        <v>975</v>
      </c>
      <c r="H12" s="137"/>
      <c r="I12" s="137">
        <f>'Cost China 4-14-2026'!F3</f>
        <v>3.81</v>
      </c>
      <c r="J12" s="133">
        <v>29</v>
      </c>
      <c r="K12" s="133">
        <v>29</v>
      </c>
      <c r="L12" s="133">
        <v>28</v>
      </c>
      <c r="M12" s="133">
        <v>4</v>
      </c>
      <c r="N12" s="133">
        <v>4.3600000000000003</v>
      </c>
      <c r="O12" s="138">
        <f t="shared" ref="O12:O18" si="0">J12*K12*L12/1000000</f>
        <v>2.35E-2</v>
      </c>
      <c r="P12" s="139">
        <f t="shared" ref="P12:P18" si="1">56/O12*M12</f>
        <v>9532</v>
      </c>
      <c r="Q12" s="140">
        <f t="shared" ref="Q12:Q18" si="2">$Q$9</f>
        <v>3500</v>
      </c>
      <c r="R12" s="141">
        <f t="shared" ref="R12:R18" si="3">Q12/P12</f>
        <v>0.37</v>
      </c>
      <c r="S12" s="142" t="s">
        <v>300</v>
      </c>
      <c r="T12" s="143">
        <v>0.214</v>
      </c>
      <c r="U12" s="144">
        <f t="shared" ref="U12:U18" si="4">I12*T12</f>
        <v>0.82</v>
      </c>
      <c r="V12" s="144">
        <f t="shared" ref="V12:V18" si="5">U12+R12+I12</f>
        <v>5</v>
      </c>
      <c r="W12" s="145"/>
      <c r="X12" s="145"/>
      <c r="Y12" s="146"/>
      <c r="Z12" s="146">
        <f t="shared" ref="Z12:Z18" si="6">AF12*$Z$9</f>
        <v>0.42</v>
      </c>
      <c r="AA12" s="147"/>
      <c r="AB12" s="145"/>
      <c r="AC12" s="148">
        <f t="shared" ref="AC12:AC18" si="7">SUM(W12:AB12)</f>
        <v>0.42</v>
      </c>
      <c r="AD12" s="149">
        <f t="shared" ref="AD12:AD18" si="8">AC12+V12</f>
        <v>5.42</v>
      </c>
      <c r="AE12" s="150">
        <f t="shared" ref="AE12:AE18" si="9">(AF12-AD12)/AF12</f>
        <v>0.28210000000000002</v>
      </c>
      <c r="AF12" s="151">
        <v>7.55</v>
      </c>
      <c r="AG12" s="152">
        <v>1572</v>
      </c>
      <c r="AH12" s="149">
        <f>AG12*AF12</f>
        <v>11868.6</v>
      </c>
      <c r="AI12" s="149">
        <f>AG12*AD12</f>
        <v>8520.24</v>
      </c>
      <c r="AK12" s="283"/>
    </row>
    <row r="13" spans="1:224" s="71" customFormat="1" ht="15">
      <c r="A13" s="441"/>
      <c r="B13" s="441"/>
      <c r="C13" s="427"/>
      <c r="D13" s="133" t="s">
        <v>301</v>
      </c>
      <c r="E13" s="153" t="s">
        <v>942</v>
      </c>
      <c r="F13" s="304" t="s">
        <v>976</v>
      </c>
      <c r="G13" s="305" t="s">
        <v>977</v>
      </c>
      <c r="H13" s="137"/>
      <c r="I13" s="137">
        <f>'Cost China 4-14-2026'!F4</f>
        <v>4.66</v>
      </c>
      <c r="J13" s="133">
        <v>29</v>
      </c>
      <c r="K13" s="133">
        <v>29</v>
      </c>
      <c r="L13" s="133">
        <v>33</v>
      </c>
      <c r="M13" s="133">
        <v>4</v>
      </c>
      <c r="N13" s="133">
        <v>6.17</v>
      </c>
      <c r="O13" s="138">
        <f t="shared" si="0"/>
        <v>2.7799999999999998E-2</v>
      </c>
      <c r="P13" s="139">
        <f t="shared" si="1"/>
        <v>8058</v>
      </c>
      <c r="Q13" s="140">
        <f t="shared" si="2"/>
        <v>3500</v>
      </c>
      <c r="R13" s="141">
        <f t="shared" si="3"/>
        <v>0.43</v>
      </c>
      <c r="S13" s="142" t="s">
        <v>300</v>
      </c>
      <c r="T13" s="143">
        <v>0.214</v>
      </c>
      <c r="U13" s="144">
        <f t="shared" si="4"/>
        <v>1</v>
      </c>
      <c r="V13" s="144">
        <f t="shared" si="5"/>
        <v>6.09</v>
      </c>
      <c r="W13" s="145"/>
      <c r="X13" s="145"/>
      <c r="Y13" s="146"/>
      <c r="Z13" s="146">
        <f t="shared" si="6"/>
        <v>0.51</v>
      </c>
      <c r="AA13" s="147"/>
      <c r="AB13" s="145"/>
      <c r="AC13" s="148">
        <f t="shared" si="7"/>
        <v>0.51</v>
      </c>
      <c r="AD13" s="149">
        <f t="shared" si="8"/>
        <v>6.6</v>
      </c>
      <c r="AE13" s="150">
        <f t="shared" si="9"/>
        <v>0.28260000000000002</v>
      </c>
      <c r="AF13" s="151">
        <v>9.1999999999999993</v>
      </c>
      <c r="AG13" s="152">
        <v>1160</v>
      </c>
      <c r="AH13" s="149">
        <f t="shared" ref="AH13:AH18" si="10">AG13*AF13</f>
        <v>10672</v>
      </c>
      <c r="AI13" s="149">
        <f t="shared" ref="AI13:AI18" si="11">AG13*AD13</f>
        <v>7656</v>
      </c>
    </row>
    <row r="14" spans="1:224" s="71" customFormat="1" ht="14.25">
      <c r="A14" s="441"/>
      <c r="B14" s="441"/>
      <c r="C14" s="427"/>
      <c r="D14" s="133" t="s">
        <v>302</v>
      </c>
      <c r="E14" s="153" t="s">
        <v>943</v>
      </c>
      <c r="F14" s="310" t="s">
        <v>984</v>
      </c>
      <c r="G14" s="311" t="s">
        <v>985</v>
      </c>
      <c r="H14" s="137"/>
      <c r="I14" s="137">
        <f>'Cost China 4-14-2026'!F5</f>
        <v>5.18</v>
      </c>
      <c r="J14" s="133">
        <v>29</v>
      </c>
      <c r="K14" s="133">
        <v>29</v>
      </c>
      <c r="L14" s="133">
        <v>39</v>
      </c>
      <c r="M14" s="133">
        <v>4</v>
      </c>
      <c r="N14" s="133">
        <v>7.04</v>
      </c>
      <c r="O14" s="138">
        <f t="shared" si="0"/>
        <v>3.2800000000000003E-2</v>
      </c>
      <c r="P14" s="139">
        <f t="shared" si="1"/>
        <v>6829</v>
      </c>
      <c r="Q14" s="140">
        <f t="shared" si="2"/>
        <v>3500</v>
      </c>
      <c r="R14" s="141">
        <f t="shared" si="3"/>
        <v>0.51</v>
      </c>
      <c r="S14" s="142" t="s">
        <v>300</v>
      </c>
      <c r="T14" s="143">
        <v>0.214</v>
      </c>
      <c r="U14" s="144">
        <f t="shared" si="4"/>
        <v>1.1100000000000001</v>
      </c>
      <c r="V14" s="144">
        <f t="shared" si="5"/>
        <v>6.8</v>
      </c>
      <c r="W14" s="145"/>
      <c r="X14" s="145"/>
      <c r="Y14" s="146"/>
      <c r="Z14" s="146">
        <f t="shared" si="6"/>
        <v>0.56999999999999995</v>
      </c>
      <c r="AA14" s="147"/>
      <c r="AB14" s="145"/>
      <c r="AC14" s="148">
        <f t="shared" si="7"/>
        <v>0.56999999999999995</v>
      </c>
      <c r="AD14" s="149">
        <f t="shared" si="8"/>
        <v>7.37</v>
      </c>
      <c r="AE14" s="150">
        <f t="shared" si="9"/>
        <v>0.28449999999999998</v>
      </c>
      <c r="AF14" s="151">
        <v>10.3</v>
      </c>
      <c r="AG14" s="156">
        <v>1188</v>
      </c>
      <c r="AH14" s="149">
        <f t="shared" si="10"/>
        <v>12236.4</v>
      </c>
      <c r="AI14" s="149">
        <f t="shared" si="11"/>
        <v>8755.56</v>
      </c>
    </row>
    <row r="15" spans="1:224" s="71" customFormat="1" ht="14.25">
      <c r="A15" s="441"/>
      <c r="B15" s="441"/>
      <c r="C15" s="427"/>
      <c r="D15" s="133" t="s">
        <v>302</v>
      </c>
      <c r="E15" s="153" t="s">
        <v>942</v>
      </c>
      <c r="F15" s="306" t="s">
        <v>978</v>
      </c>
      <c r="G15" s="307" t="s">
        <v>979</v>
      </c>
      <c r="H15" s="137"/>
      <c r="I15" s="137">
        <f>'Internal Comimitment'!I14</f>
        <v>5.18</v>
      </c>
      <c r="J15" s="133">
        <v>29</v>
      </c>
      <c r="K15" s="133">
        <v>29</v>
      </c>
      <c r="L15" s="133">
        <v>39</v>
      </c>
      <c r="M15" s="133">
        <v>4</v>
      </c>
      <c r="N15" s="133">
        <v>7.04</v>
      </c>
      <c r="O15" s="138">
        <f t="shared" si="0"/>
        <v>3.2800000000000003E-2</v>
      </c>
      <c r="P15" s="139">
        <f t="shared" si="1"/>
        <v>6829</v>
      </c>
      <c r="Q15" s="140">
        <f t="shared" si="2"/>
        <v>3500</v>
      </c>
      <c r="R15" s="141">
        <f t="shared" si="3"/>
        <v>0.51</v>
      </c>
      <c r="S15" s="142" t="s">
        <v>300</v>
      </c>
      <c r="T15" s="143">
        <v>0.214</v>
      </c>
      <c r="U15" s="144">
        <f t="shared" si="4"/>
        <v>1.1100000000000001</v>
      </c>
      <c r="V15" s="144">
        <f t="shared" si="5"/>
        <v>6.8</v>
      </c>
      <c r="W15" s="145"/>
      <c r="X15" s="145"/>
      <c r="Y15" s="146"/>
      <c r="Z15" s="146">
        <f t="shared" si="6"/>
        <v>0.56999999999999995</v>
      </c>
      <c r="AA15" s="147"/>
      <c r="AB15" s="145"/>
      <c r="AC15" s="148">
        <f t="shared" si="7"/>
        <v>0.56999999999999995</v>
      </c>
      <c r="AD15" s="149">
        <f t="shared" si="8"/>
        <v>7.37</v>
      </c>
      <c r="AE15" s="150">
        <f t="shared" si="9"/>
        <v>0.28449999999999998</v>
      </c>
      <c r="AF15" s="151">
        <f>AF14</f>
        <v>10.3</v>
      </c>
      <c r="AG15" s="156">
        <v>1188</v>
      </c>
      <c r="AH15" s="149">
        <f t="shared" si="10"/>
        <v>12236.4</v>
      </c>
      <c r="AI15" s="149">
        <f t="shared" si="11"/>
        <v>8755.56</v>
      </c>
    </row>
    <row r="16" spans="1:224" s="71" customFormat="1" ht="14.25">
      <c r="A16" s="441"/>
      <c r="B16" s="441"/>
      <c r="C16" s="427"/>
      <c r="D16" s="133" t="s">
        <v>302</v>
      </c>
      <c r="E16" s="153" t="s">
        <v>944</v>
      </c>
      <c r="F16" s="312" t="s">
        <v>986</v>
      </c>
      <c r="G16" s="313" t="s">
        <v>987</v>
      </c>
      <c r="H16" s="137"/>
      <c r="I16" s="137">
        <f>I14</f>
        <v>5.18</v>
      </c>
      <c r="J16" s="133">
        <v>29</v>
      </c>
      <c r="K16" s="133">
        <v>29</v>
      </c>
      <c r="L16" s="133">
        <v>39</v>
      </c>
      <c r="M16" s="133">
        <v>4</v>
      </c>
      <c r="N16" s="133">
        <v>7.04</v>
      </c>
      <c r="O16" s="138">
        <f t="shared" ref="O16" si="12">J16*K16*L16/1000000</f>
        <v>3.2800000000000003E-2</v>
      </c>
      <c r="P16" s="139">
        <f t="shared" ref="P16" si="13">56/O16*M16</f>
        <v>6829</v>
      </c>
      <c r="Q16" s="140">
        <f t="shared" si="2"/>
        <v>3500</v>
      </c>
      <c r="R16" s="141">
        <f t="shared" ref="R16" si="14">Q16/P16</f>
        <v>0.51</v>
      </c>
      <c r="S16" s="142" t="s">
        <v>300</v>
      </c>
      <c r="T16" s="143">
        <v>0.214</v>
      </c>
      <c r="U16" s="144">
        <f t="shared" ref="U16" si="15">I16*T16</f>
        <v>1.1100000000000001</v>
      </c>
      <c r="V16" s="144">
        <f t="shared" ref="V16" si="16">U16+R16+I16</f>
        <v>6.8</v>
      </c>
      <c r="W16" s="145"/>
      <c r="X16" s="145"/>
      <c r="Y16" s="146"/>
      <c r="Z16" s="146">
        <f t="shared" ref="Z16" si="17">AF16*$Z$9</f>
        <v>0.56999999999999995</v>
      </c>
      <c r="AA16" s="147"/>
      <c r="AB16" s="145"/>
      <c r="AC16" s="148">
        <f t="shared" ref="AC16" si="18">SUM(W16:AB16)</f>
        <v>0.56999999999999995</v>
      </c>
      <c r="AD16" s="149">
        <f t="shared" ref="AD16" si="19">AC16+V16</f>
        <v>7.37</v>
      </c>
      <c r="AE16" s="150">
        <f t="shared" ref="AE16" si="20">(AF16-AD16)/AF16</f>
        <v>0.28449999999999998</v>
      </c>
      <c r="AF16" s="151">
        <f>AF15</f>
        <v>10.3</v>
      </c>
      <c r="AG16" s="156">
        <v>1188</v>
      </c>
      <c r="AH16" s="149">
        <f t="shared" ref="AH16" si="21">AG16*AF16</f>
        <v>12236.4</v>
      </c>
      <c r="AI16" s="149">
        <f t="shared" ref="AI16" si="22">AG16*AD16</f>
        <v>8755.56</v>
      </c>
    </row>
    <row r="17" spans="1:36" s="71" customFormat="1" ht="15">
      <c r="A17" s="441"/>
      <c r="B17" s="441"/>
      <c r="C17" s="427"/>
      <c r="D17" s="133" t="s">
        <v>303</v>
      </c>
      <c r="E17" s="153" t="s">
        <v>943</v>
      </c>
      <c r="F17" s="308" t="s">
        <v>980</v>
      </c>
      <c r="G17" s="309" t="s">
        <v>981</v>
      </c>
      <c r="H17" s="137"/>
      <c r="I17" s="137">
        <f>'Cost China 4-14-2026'!F6</f>
        <v>5.99</v>
      </c>
      <c r="J17" s="133">
        <v>29</v>
      </c>
      <c r="K17" s="133">
        <v>29</v>
      </c>
      <c r="L17" s="133">
        <v>45</v>
      </c>
      <c r="M17" s="133">
        <v>4</v>
      </c>
      <c r="N17" s="133">
        <v>8.3699999999999992</v>
      </c>
      <c r="O17" s="138">
        <f t="shared" si="0"/>
        <v>3.78E-2</v>
      </c>
      <c r="P17" s="139">
        <f t="shared" si="1"/>
        <v>5926</v>
      </c>
      <c r="Q17" s="140">
        <f t="shared" si="2"/>
        <v>3500</v>
      </c>
      <c r="R17" s="141">
        <f t="shared" si="3"/>
        <v>0.59</v>
      </c>
      <c r="S17" s="142" t="s">
        <v>300</v>
      </c>
      <c r="T17" s="143">
        <v>0.214</v>
      </c>
      <c r="U17" s="144">
        <f t="shared" si="4"/>
        <v>1.28</v>
      </c>
      <c r="V17" s="144">
        <f t="shared" si="5"/>
        <v>7.86</v>
      </c>
      <c r="W17" s="145"/>
      <c r="X17" s="145"/>
      <c r="Y17" s="146"/>
      <c r="Z17" s="146">
        <f t="shared" si="6"/>
        <v>0.66</v>
      </c>
      <c r="AA17" s="147"/>
      <c r="AB17" s="145"/>
      <c r="AC17" s="148">
        <f t="shared" si="7"/>
        <v>0.66</v>
      </c>
      <c r="AD17" s="149">
        <f t="shared" si="8"/>
        <v>8.52</v>
      </c>
      <c r="AE17" s="150">
        <f t="shared" si="9"/>
        <v>0.28999999999999998</v>
      </c>
      <c r="AF17" s="151">
        <v>12</v>
      </c>
      <c r="AG17" s="152">
        <v>1748</v>
      </c>
      <c r="AH17" s="149">
        <f t="shared" si="10"/>
        <v>20976</v>
      </c>
      <c r="AI17" s="149">
        <f t="shared" si="11"/>
        <v>14892.96</v>
      </c>
    </row>
    <row r="18" spans="1:36" s="71" customFormat="1" ht="26.25">
      <c r="A18" s="441"/>
      <c r="B18" s="441"/>
      <c r="C18" s="427"/>
      <c r="D18" s="133" t="s">
        <v>304</v>
      </c>
      <c r="E18" s="157" t="s">
        <v>943</v>
      </c>
      <c r="F18" s="308" t="s">
        <v>982</v>
      </c>
      <c r="G18" s="309" t="s">
        <v>983</v>
      </c>
      <c r="H18" s="137"/>
      <c r="I18" s="137">
        <f>'Cost China 4-14-2026'!F7</f>
        <v>6.08</v>
      </c>
      <c r="J18" s="133">
        <v>29</v>
      </c>
      <c r="K18" s="133">
        <v>29</v>
      </c>
      <c r="L18" s="133">
        <v>45</v>
      </c>
      <c r="M18" s="133">
        <v>4</v>
      </c>
      <c r="N18" s="133">
        <v>8.3699999999999992</v>
      </c>
      <c r="O18" s="138">
        <f t="shared" si="0"/>
        <v>3.78E-2</v>
      </c>
      <c r="P18" s="139">
        <f t="shared" si="1"/>
        <v>5926</v>
      </c>
      <c r="Q18" s="140">
        <f t="shared" si="2"/>
        <v>3500</v>
      </c>
      <c r="R18" s="141">
        <f t="shared" si="3"/>
        <v>0.59</v>
      </c>
      <c r="S18" s="142" t="s">
        <v>300</v>
      </c>
      <c r="T18" s="143">
        <v>0.214</v>
      </c>
      <c r="U18" s="144">
        <f t="shared" si="4"/>
        <v>1.3</v>
      </c>
      <c r="V18" s="144">
        <f t="shared" si="5"/>
        <v>7.97</v>
      </c>
      <c r="W18" s="145"/>
      <c r="X18" s="145"/>
      <c r="Y18" s="146"/>
      <c r="Z18" s="146">
        <f t="shared" si="6"/>
        <v>0.66</v>
      </c>
      <c r="AA18" s="147"/>
      <c r="AB18" s="145"/>
      <c r="AC18" s="148">
        <f t="shared" si="7"/>
        <v>0.66</v>
      </c>
      <c r="AD18" s="149">
        <f t="shared" si="8"/>
        <v>8.6300000000000008</v>
      </c>
      <c r="AE18" s="150">
        <f t="shared" si="9"/>
        <v>0.28079999999999999</v>
      </c>
      <c r="AF18" s="151">
        <f>AF17</f>
        <v>12</v>
      </c>
      <c r="AG18" s="152">
        <v>248</v>
      </c>
      <c r="AH18" s="149">
        <f t="shared" si="10"/>
        <v>2976</v>
      </c>
      <c r="AI18" s="149">
        <f t="shared" si="11"/>
        <v>2140.2399999999998</v>
      </c>
    </row>
    <row r="19" spans="1:36" s="71" customFormat="1">
      <c r="A19" s="158" t="s">
        <v>305</v>
      </c>
      <c r="B19" s="159"/>
      <c r="C19" s="160"/>
      <c r="D19" s="159"/>
      <c r="E19" s="161"/>
      <c r="F19" s="162"/>
      <c r="G19" s="162"/>
      <c r="H19" s="163"/>
      <c r="I19" s="163"/>
      <c r="J19" s="164"/>
      <c r="K19" s="70"/>
      <c r="L19" s="165"/>
      <c r="M19" s="164"/>
      <c r="N19" s="164"/>
      <c r="O19" s="166"/>
      <c r="P19" s="167"/>
      <c r="Q19" s="168"/>
      <c r="R19" s="169"/>
      <c r="S19" s="170"/>
      <c r="T19" s="171"/>
      <c r="U19" s="172"/>
      <c r="V19" s="172"/>
      <c r="W19" s="173"/>
      <c r="X19" s="173"/>
      <c r="Y19" s="174"/>
      <c r="Z19" s="174"/>
      <c r="AA19" s="175"/>
      <c r="AB19" s="173"/>
      <c r="AC19" s="176"/>
      <c r="AD19" s="177"/>
      <c r="AE19" s="178"/>
      <c r="AF19" s="179"/>
      <c r="AG19" s="180">
        <f>SUM(AG12:AG18)</f>
        <v>8292</v>
      </c>
      <c r="AH19" s="181">
        <f>SUM(AH12:AH18)</f>
        <v>83201.8</v>
      </c>
      <c r="AI19" s="182">
        <f>SUM(AI12:AI18)</f>
        <v>59476.12</v>
      </c>
      <c r="AJ19" s="183">
        <f>(AH19-AI19)/AH19</f>
        <v>0.28499999999999998</v>
      </c>
    </row>
    <row r="20" spans="1:36" s="70" customFormat="1">
      <c r="A20" s="428" t="s">
        <v>1203</v>
      </c>
      <c r="B20" s="428"/>
      <c r="C20" s="428"/>
      <c r="D20" s="428"/>
      <c r="E20" s="428"/>
      <c r="F20" s="428"/>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5"/>
    </row>
    <row r="21" spans="1:36" s="71" customFormat="1">
      <c r="A21" s="432" t="s">
        <v>295</v>
      </c>
      <c r="B21" s="433"/>
      <c r="C21" s="434"/>
      <c r="D21" s="186"/>
      <c r="E21" s="187"/>
      <c r="F21" s="187"/>
      <c r="G21" s="187"/>
      <c r="H21" s="188"/>
      <c r="I21" s="188"/>
      <c r="J21" s="186"/>
      <c r="K21" s="186"/>
      <c r="L21" s="186"/>
      <c r="M21" s="186"/>
      <c r="N21" s="186"/>
      <c r="O21" s="189"/>
      <c r="P21" s="190"/>
      <c r="Q21" s="191"/>
      <c r="R21" s="192"/>
      <c r="S21" s="193"/>
      <c r="T21" s="194"/>
      <c r="U21" s="195"/>
      <c r="V21" s="195"/>
      <c r="W21" s="196"/>
      <c r="X21" s="196"/>
      <c r="Y21" s="195"/>
      <c r="Z21" s="195"/>
      <c r="AA21" s="195"/>
      <c r="AB21" s="196"/>
      <c r="AC21" s="197"/>
      <c r="AD21" s="198"/>
      <c r="AE21" s="199"/>
      <c r="AF21" s="200"/>
      <c r="AG21" s="198"/>
      <c r="AH21" s="198"/>
      <c r="AI21" s="198"/>
    </row>
    <row r="22" spans="1:36" s="71" customFormat="1">
      <c r="A22" s="442" t="str">
        <f>A21</f>
        <v>6 piece set -- Serta Brand 85gsm Microfiber Sheets -- Simply Comfy</v>
      </c>
      <c r="B22" s="442" t="s">
        <v>296</v>
      </c>
      <c r="C22" s="445" t="s">
        <v>297</v>
      </c>
      <c r="D22" s="133" t="s">
        <v>298</v>
      </c>
      <c r="E22" s="157" t="s">
        <v>306</v>
      </c>
      <c r="F22" s="135" t="s">
        <v>307</v>
      </c>
      <c r="G22" s="136" t="s">
        <v>308</v>
      </c>
      <c r="H22" s="137"/>
      <c r="I22" s="137">
        <f>I12</f>
        <v>3.81</v>
      </c>
      <c r="J22" s="133">
        <v>29</v>
      </c>
      <c r="K22" s="133">
        <v>29</v>
      </c>
      <c r="L22" s="133">
        <v>28</v>
      </c>
      <c r="M22" s="133">
        <v>4</v>
      </c>
      <c r="N22" s="133">
        <v>4.3600000000000003</v>
      </c>
      <c r="O22" s="138">
        <f t="shared" ref="O22:O26" si="23">J22*K22*L22/1000000</f>
        <v>2.35E-2</v>
      </c>
      <c r="P22" s="139">
        <f t="shared" ref="P22:P26" si="24">56/O22*M22</f>
        <v>9532</v>
      </c>
      <c r="Q22" s="140">
        <f t="shared" ref="Q22:Q26" si="25">$Q$9</f>
        <v>3500</v>
      </c>
      <c r="R22" s="141">
        <f t="shared" ref="R22:R26" si="26">Q22/P22</f>
        <v>0.37</v>
      </c>
      <c r="S22" s="142" t="s">
        <v>300</v>
      </c>
      <c r="T22" s="143">
        <v>0.214</v>
      </c>
      <c r="U22" s="144">
        <f t="shared" ref="U22:U26" si="27">I22*T22</f>
        <v>0.82</v>
      </c>
      <c r="V22" s="144">
        <f t="shared" ref="V22:V26" si="28">U22+R22+I22</f>
        <v>5</v>
      </c>
      <c r="W22" s="145"/>
      <c r="X22" s="145"/>
      <c r="Y22" s="146"/>
      <c r="Z22" s="146">
        <f t="shared" ref="Z22:Z26" si="29">AF22*$Z$9</f>
        <v>0.42</v>
      </c>
      <c r="AA22" s="147"/>
      <c r="AB22" s="145"/>
      <c r="AC22" s="148">
        <f t="shared" ref="AC22:AC26" si="30">SUM(W22:AB22)</f>
        <v>0.42</v>
      </c>
      <c r="AD22" s="149">
        <f t="shared" ref="AD22:AD26" si="31">AC22+V22</f>
        <v>5.42</v>
      </c>
      <c r="AE22" s="150">
        <f t="shared" ref="AE22:AE26" si="32">(AF22-AD22)/AF22</f>
        <v>0.28210000000000002</v>
      </c>
      <c r="AF22" s="151">
        <v>7.55</v>
      </c>
      <c r="AG22" s="152">
        <v>1020</v>
      </c>
      <c r="AH22" s="149">
        <f t="shared" ref="AH22:AH26" si="33">AG22*AF22</f>
        <v>7701</v>
      </c>
      <c r="AI22" s="149">
        <f t="shared" ref="AI22:AI26" si="34">AG22*AD22</f>
        <v>5528.4</v>
      </c>
    </row>
    <row r="23" spans="1:36" s="71" customFormat="1">
      <c r="A23" s="443"/>
      <c r="B23" s="443"/>
      <c r="C23" s="446"/>
      <c r="D23" s="133" t="s">
        <v>301</v>
      </c>
      <c r="E23" s="157" t="s">
        <v>306</v>
      </c>
      <c r="F23" s="135" t="s">
        <v>309</v>
      </c>
      <c r="G23" s="136" t="s">
        <v>310</v>
      </c>
      <c r="H23" s="137"/>
      <c r="I23" s="137">
        <f t="shared" ref="I23:I24" si="35">I13</f>
        <v>4.66</v>
      </c>
      <c r="J23" s="133">
        <v>29</v>
      </c>
      <c r="K23" s="133">
        <v>29</v>
      </c>
      <c r="L23" s="133">
        <v>33</v>
      </c>
      <c r="M23" s="133">
        <v>4</v>
      </c>
      <c r="N23" s="133">
        <v>6.17</v>
      </c>
      <c r="O23" s="138">
        <f t="shared" si="23"/>
        <v>2.7799999999999998E-2</v>
      </c>
      <c r="P23" s="139">
        <f t="shared" si="24"/>
        <v>8058</v>
      </c>
      <c r="Q23" s="140">
        <f t="shared" si="25"/>
        <v>3500</v>
      </c>
      <c r="R23" s="141">
        <f t="shared" si="26"/>
        <v>0.43</v>
      </c>
      <c r="S23" s="142" t="s">
        <v>300</v>
      </c>
      <c r="T23" s="143">
        <v>0.214</v>
      </c>
      <c r="U23" s="144">
        <f t="shared" si="27"/>
        <v>1</v>
      </c>
      <c r="V23" s="144">
        <f t="shared" si="28"/>
        <v>6.09</v>
      </c>
      <c r="W23" s="145"/>
      <c r="X23" s="145"/>
      <c r="Y23" s="146"/>
      <c r="Z23" s="146">
        <f t="shared" si="29"/>
        <v>0.51</v>
      </c>
      <c r="AA23" s="147"/>
      <c r="AB23" s="145"/>
      <c r="AC23" s="148">
        <f t="shared" si="30"/>
        <v>0.51</v>
      </c>
      <c r="AD23" s="149">
        <f t="shared" si="31"/>
        <v>6.6</v>
      </c>
      <c r="AE23" s="150">
        <f t="shared" si="32"/>
        <v>0.28260000000000002</v>
      </c>
      <c r="AF23" s="151">
        <v>9.1999999999999993</v>
      </c>
      <c r="AG23" s="152">
        <v>756</v>
      </c>
      <c r="AH23" s="149">
        <f t="shared" si="33"/>
        <v>6955.2</v>
      </c>
      <c r="AI23" s="149">
        <f t="shared" si="34"/>
        <v>4989.6000000000004</v>
      </c>
    </row>
    <row r="24" spans="1:36" s="71" customFormat="1" ht="14.25">
      <c r="A24" s="443"/>
      <c r="B24" s="443"/>
      <c r="C24" s="446"/>
      <c r="D24" s="133" t="s">
        <v>302</v>
      </c>
      <c r="E24" s="303" t="s">
        <v>299</v>
      </c>
      <c r="F24" s="306" t="s">
        <v>988</v>
      </c>
      <c r="G24" s="307" t="s">
        <v>989</v>
      </c>
      <c r="H24" s="137"/>
      <c r="I24" s="137">
        <f t="shared" si="35"/>
        <v>5.18</v>
      </c>
      <c r="J24" s="133">
        <v>29</v>
      </c>
      <c r="K24" s="133">
        <v>29</v>
      </c>
      <c r="L24" s="133">
        <v>39</v>
      </c>
      <c r="M24" s="133">
        <v>4</v>
      </c>
      <c r="N24" s="133">
        <v>7.04</v>
      </c>
      <c r="O24" s="138">
        <f t="shared" si="23"/>
        <v>3.2800000000000003E-2</v>
      </c>
      <c r="P24" s="139">
        <f t="shared" si="24"/>
        <v>6829</v>
      </c>
      <c r="Q24" s="140">
        <f t="shared" si="25"/>
        <v>3500</v>
      </c>
      <c r="R24" s="141">
        <f t="shared" si="26"/>
        <v>0.51</v>
      </c>
      <c r="S24" s="142" t="s">
        <v>300</v>
      </c>
      <c r="T24" s="143">
        <v>0.214</v>
      </c>
      <c r="U24" s="144">
        <f t="shared" si="27"/>
        <v>1.1100000000000001</v>
      </c>
      <c r="V24" s="144">
        <f t="shared" si="28"/>
        <v>6.8</v>
      </c>
      <c r="W24" s="145"/>
      <c r="X24" s="145"/>
      <c r="Y24" s="146"/>
      <c r="Z24" s="146">
        <f t="shared" si="29"/>
        <v>0.56999999999999995</v>
      </c>
      <c r="AA24" s="147"/>
      <c r="AB24" s="145"/>
      <c r="AC24" s="148">
        <f t="shared" si="30"/>
        <v>0.56999999999999995</v>
      </c>
      <c r="AD24" s="149">
        <f t="shared" si="31"/>
        <v>7.37</v>
      </c>
      <c r="AE24" s="150">
        <f t="shared" si="32"/>
        <v>0.28449999999999998</v>
      </c>
      <c r="AF24" s="151">
        <v>10.3</v>
      </c>
      <c r="AG24" s="156">
        <v>1160</v>
      </c>
      <c r="AH24" s="149">
        <f t="shared" si="33"/>
        <v>11948</v>
      </c>
      <c r="AI24" s="149">
        <f t="shared" si="34"/>
        <v>8549.2000000000007</v>
      </c>
    </row>
    <row r="25" spans="1:36" s="71" customFormat="1">
      <c r="A25" s="443"/>
      <c r="B25" s="443"/>
      <c r="C25" s="446"/>
      <c r="D25" s="133" t="s">
        <v>302</v>
      </c>
      <c r="E25" s="303" t="s">
        <v>306</v>
      </c>
      <c r="F25" s="154" t="s">
        <v>311</v>
      </c>
      <c r="G25" s="155" t="s">
        <v>312</v>
      </c>
      <c r="H25" s="137"/>
      <c r="I25" s="137">
        <f>I14</f>
        <v>5.18</v>
      </c>
      <c r="J25" s="133">
        <v>29</v>
      </c>
      <c r="K25" s="133">
        <v>29</v>
      </c>
      <c r="L25" s="133">
        <v>39</v>
      </c>
      <c r="M25" s="133">
        <v>4</v>
      </c>
      <c r="N25" s="133">
        <v>7.04</v>
      </c>
      <c r="O25" s="138">
        <f t="shared" si="23"/>
        <v>3.2800000000000003E-2</v>
      </c>
      <c r="P25" s="139">
        <f t="shared" si="24"/>
        <v>6829</v>
      </c>
      <c r="Q25" s="140">
        <f t="shared" si="25"/>
        <v>3500</v>
      </c>
      <c r="R25" s="141">
        <f t="shared" si="26"/>
        <v>0.51</v>
      </c>
      <c r="S25" s="142" t="s">
        <v>300</v>
      </c>
      <c r="T25" s="143">
        <v>0.214</v>
      </c>
      <c r="U25" s="144">
        <f t="shared" si="27"/>
        <v>1.1100000000000001</v>
      </c>
      <c r="V25" s="144">
        <f t="shared" si="28"/>
        <v>6.8</v>
      </c>
      <c r="W25" s="145"/>
      <c r="X25" s="145"/>
      <c r="Y25" s="146"/>
      <c r="Z25" s="146">
        <f t="shared" si="29"/>
        <v>0.56999999999999995</v>
      </c>
      <c r="AA25" s="147"/>
      <c r="AB25" s="145"/>
      <c r="AC25" s="148">
        <f t="shared" si="30"/>
        <v>0.56999999999999995</v>
      </c>
      <c r="AD25" s="149">
        <f t="shared" si="31"/>
        <v>7.37</v>
      </c>
      <c r="AE25" s="150">
        <f t="shared" si="32"/>
        <v>0.28449999999999998</v>
      </c>
      <c r="AF25" s="151">
        <f>AF24</f>
        <v>10.3</v>
      </c>
      <c r="AG25" s="156">
        <v>1160</v>
      </c>
      <c r="AH25" s="149">
        <f t="shared" si="33"/>
        <v>11948</v>
      </c>
      <c r="AI25" s="149">
        <f t="shared" si="34"/>
        <v>8549.2000000000007</v>
      </c>
    </row>
    <row r="26" spans="1:36" s="71" customFormat="1" ht="15">
      <c r="A26" s="444"/>
      <c r="B26" s="444"/>
      <c r="C26" s="447"/>
      <c r="D26" s="133" t="s">
        <v>303</v>
      </c>
      <c r="E26" s="303" t="s">
        <v>299</v>
      </c>
      <c r="F26" s="304" t="s">
        <v>990</v>
      </c>
      <c r="G26" s="305" t="s">
        <v>991</v>
      </c>
      <c r="H26" s="137"/>
      <c r="I26" s="137">
        <f>I17</f>
        <v>5.99</v>
      </c>
      <c r="J26" s="133">
        <v>29</v>
      </c>
      <c r="K26" s="133">
        <v>29</v>
      </c>
      <c r="L26" s="133">
        <v>45</v>
      </c>
      <c r="M26" s="133">
        <v>4</v>
      </c>
      <c r="N26" s="133">
        <v>8.3699999999999992</v>
      </c>
      <c r="O26" s="138">
        <f t="shared" si="23"/>
        <v>3.78E-2</v>
      </c>
      <c r="P26" s="139">
        <f t="shared" si="24"/>
        <v>5926</v>
      </c>
      <c r="Q26" s="140">
        <f t="shared" si="25"/>
        <v>3500</v>
      </c>
      <c r="R26" s="141">
        <f t="shared" si="26"/>
        <v>0.59</v>
      </c>
      <c r="S26" s="142" t="s">
        <v>300</v>
      </c>
      <c r="T26" s="143">
        <v>0.214</v>
      </c>
      <c r="U26" s="144">
        <f t="shared" si="27"/>
        <v>1.28</v>
      </c>
      <c r="V26" s="144">
        <f t="shared" si="28"/>
        <v>7.86</v>
      </c>
      <c r="W26" s="145"/>
      <c r="X26" s="145"/>
      <c r="Y26" s="146"/>
      <c r="Z26" s="146">
        <f t="shared" si="29"/>
        <v>0.66</v>
      </c>
      <c r="AA26" s="147"/>
      <c r="AB26" s="145"/>
      <c r="AC26" s="148">
        <f t="shared" si="30"/>
        <v>0.66</v>
      </c>
      <c r="AD26" s="149">
        <f t="shared" si="31"/>
        <v>8.52</v>
      </c>
      <c r="AE26" s="150">
        <f t="shared" si="32"/>
        <v>0.28999999999999998</v>
      </c>
      <c r="AF26" s="151">
        <v>12</v>
      </c>
      <c r="AG26" s="152">
        <v>1136</v>
      </c>
      <c r="AH26" s="149">
        <f t="shared" si="33"/>
        <v>13632</v>
      </c>
      <c r="AI26" s="149">
        <f t="shared" si="34"/>
        <v>9678.7199999999993</v>
      </c>
    </row>
    <row r="27" spans="1:36" s="71" customFormat="1">
      <c r="A27" s="158" t="s">
        <v>305</v>
      </c>
      <c r="B27" s="159"/>
      <c r="C27" s="160"/>
      <c r="D27" s="159"/>
      <c r="E27" s="285"/>
      <c r="F27" s="286"/>
      <c r="G27" s="287"/>
      <c r="H27" s="288"/>
      <c r="I27" s="288"/>
      <c r="J27" s="284"/>
      <c r="K27" s="284"/>
      <c r="L27" s="284"/>
      <c r="M27" s="284"/>
      <c r="N27" s="284"/>
      <c r="O27" s="289"/>
      <c r="P27" s="290"/>
      <c r="Q27" s="291"/>
      <c r="R27" s="292"/>
      <c r="S27" s="293"/>
      <c r="T27" s="294"/>
      <c r="U27" s="295"/>
      <c r="V27" s="295"/>
      <c r="W27" s="296"/>
      <c r="X27" s="296"/>
      <c r="Y27" s="297"/>
      <c r="Z27" s="297"/>
      <c r="AA27" s="298"/>
      <c r="AB27" s="296"/>
      <c r="AC27" s="299"/>
      <c r="AD27" s="300"/>
      <c r="AE27" s="301"/>
      <c r="AF27" s="302"/>
      <c r="AG27" s="180">
        <f>SUM(AG22:AG26)</f>
        <v>5232</v>
      </c>
      <c r="AH27" s="181">
        <f>SUM(AH22:AH26)</f>
        <v>52184.2</v>
      </c>
      <c r="AI27" s="182">
        <f>SUM(AI22:AI26)</f>
        <v>37295.120000000003</v>
      </c>
      <c r="AJ27" s="183">
        <f>(AH27-AI27)/AH27</f>
        <v>0.28499999999999998</v>
      </c>
    </row>
    <row r="28" spans="1:36" s="71" customFormat="1">
      <c r="A28" s="428" t="s">
        <v>1204</v>
      </c>
      <c r="B28" s="428"/>
      <c r="C28" s="428"/>
      <c r="D28" s="428"/>
      <c r="E28" s="428"/>
      <c r="F28" s="428"/>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5"/>
      <c r="AJ28" s="70"/>
    </row>
    <row r="29" spans="1:36" s="71" customFormat="1">
      <c r="A29" s="429" t="s">
        <v>938</v>
      </c>
      <c r="B29" s="430"/>
      <c r="C29" s="431"/>
      <c r="D29" s="186"/>
      <c r="E29" s="187"/>
      <c r="F29" s="187"/>
      <c r="G29" s="187"/>
      <c r="H29" s="188"/>
      <c r="I29" s="186"/>
      <c r="J29" s="186"/>
      <c r="K29" s="186"/>
      <c r="L29" s="186"/>
      <c r="M29" s="186"/>
      <c r="N29" s="186"/>
      <c r="O29" s="189"/>
      <c r="P29" s="190"/>
      <c r="Q29" s="191"/>
      <c r="R29" s="192"/>
      <c r="S29" s="193"/>
      <c r="T29" s="194"/>
      <c r="U29" s="195"/>
      <c r="V29" s="195"/>
      <c r="W29" s="196"/>
      <c r="X29" s="196"/>
      <c r="Y29" s="195"/>
      <c r="Z29" s="195"/>
      <c r="AA29" s="195"/>
      <c r="AB29" s="196"/>
      <c r="AC29" s="197"/>
      <c r="AD29" s="198"/>
      <c r="AE29" s="199"/>
      <c r="AF29" s="200" t="s">
        <v>941</v>
      </c>
      <c r="AG29" s="198"/>
      <c r="AH29" s="198"/>
      <c r="AI29" s="198"/>
    </row>
    <row r="30" spans="1:36" s="71" customFormat="1" ht="15">
      <c r="A30" s="440" t="str">
        <f>A29</f>
        <v>2pc -- Serta Brand 85gsm Microfiber Pillowcases -- Simply Comfy</v>
      </c>
      <c r="B30" s="440" t="s">
        <v>321</v>
      </c>
      <c r="C30" s="440" t="s">
        <v>297</v>
      </c>
      <c r="D30" s="133" t="s">
        <v>322</v>
      </c>
      <c r="E30" s="201" t="s">
        <v>299</v>
      </c>
      <c r="F30" s="322" t="s">
        <v>1078</v>
      </c>
      <c r="G30" s="323" t="s">
        <v>1079</v>
      </c>
      <c r="H30" s="137"/>
      <c r="I30" s="137">
        <f>'Cost China 4-14-2026'!F8</f>
        <v>1</v>
      </c>
      <c r="J30" s="133">
        <v>25</v>
      </c>
      <c r="K30" s="133">
        <v>16.5</v>
      </c>
      <c r="L30" s="133">
        <v>24</v>
      </c>
      <c r="M30" s="133">
        <v>8</v>
      </c>
      <c r="N30" s="133">
        <v>1.99</v>
      </c>
      <c r="O30" s="138">
        <f t="shared" ref="O30:O35" si="36">J30*K30*L30/1000000</f>
        <v>9.9000000000000008E-3</v>
      </c>
      <c r="P30" s="139">
        <f t="shared" ref="P30:P35" si="37">56/O30*M30</f>
        <v>45253</v>
      </c>
      <c r="Q30" s="140">
        <f t="shared" ref="Q30:Q35" si="38">$Q$9</f>
        <v>3500</v>
      </c>
      <c r="R30" s="141">
        <f t="shared" ref="R30:R35" si="39">Q30/P30</f>
        <v>0.08</v>
      </c>
      <c r="S30" s="142" t="s">
        <v>323</v>
      </c>
      <c r="T30" s="143">
        <v>0.214</v>
      </c>
      <c r="U30" s="144">
        <f t="shared" ref="U30:U35" si="40">I30*T30</f>
        <v>0.21</v>
      </c>
      <c r="V30" s="144">
        <f t="shared" ref="V30:V35" si="41">U30+R30+I30</f>
        <v>1.29</v>
      </c>
      <c r="W30" s="145"/>
      <c r="X30" s="145"/>
      <c r="Y30" s="146"/>
      <c r="Z30" s="146">
        <f t="shared" ref="Z30:Z35" si="42">AF30*$Z$9</f>
        <v>0.13</v>
      </c>
      <c r="AA30" s="147"/>
      <c r="AB30" s="145"/>
      <c r="AC30" s="148">
        <f t="shared" ref="AC30:AC35" si="43">SUM(W30:AB30)</f>
        <v>0.13</v>
      </c>
      <c r="AD30" s="149">
        <f t="shared" ref="AD30:AD35" si="44">AC30+V30</f>
        <v>1.42</v>
      </c>
      <c r="AE30" s="150">
        <f t="shared" ref="AE30:AE41" si="45">(AF30-AD30)/AF30</f>
        <v>0.4108</v>
      </c>
      <c r="AF30" s="209">
        <v>2.41</v>
      </c>
      <c r="AG30" s="152">
        <v>3000</v>
      </c>
      <c r="AH30" s="149">
        <f t="shared" ref="AH30:AH35" si="46">AG30*AF30</f>
        <v>7230</v>
      </c>
      <c r="AI30" s="149">
        <f t="shared" ref="AI30:AI35" si="47">AG30*AD30</f>
        <v>4260</v>
      </c>
    </row>
    <row r="31" spans="1:36" s="71" customFormat="1" ht="15">
      <c r="A31" s="440"/>
      <c r="B31" s="440"/>
      <c r="C31" s="440"/>
      <c r="D31" s="133" t="s">
        <v>322</v>
      </c>
      <c r="E31" s="157" t="s">
        <v>963</v>
      </c>
      <c r="F31" s="322" t="s">
        <v>1080</v>
      </c>
      <c r="G31" s="323" t="s">
        <v>1081</v>
      </c>
      <c r="H31" s="137"/>
      <c r="I31" s="137">
        <v>1</v>
      </c>
      <c r="J31" s="133">
        <v>25</v>
      </c>
      <c r="K31" s="133">
        <v>16.5</v>
      </c>
      <c r="L31" s="133">
        <v>24</v>
      </c>
      <c r="M31" s="133">
        <v>8</v>
      </c>
      <c r="N31" s="133">
        <v>1.99</v>
      </c>
      <c r="O31" s="138">
        <f t="shared" si="36"/>
        <v>9.9000000000000008E-3</v>
      </c>
      <c r="P31" s="139">
        <f t="shared" si="37"/>
        <v>45253</v>
      </c>
      <c r="Q31" s="140">
        <f t="shared" si="38"/>
        <v>3500</v>
      </c>
      <c r="R31" s="141">
        <f t="shared" si="39"/>
        <v>0.08</v>
      </c>
      <c r="S31" s="142" t="s">
        <v>323</v>
      </c>
      <c r="T31" s="143">
        <v>0.214</v>
      </c>
      <c r="U31" s="144">
        <f t="shared" si="40"/>
        <v>0.21</v>
      </c>
      <c r="V31" s="144">
        <f t="shared" si="41"/>
        <v>1.29</v>
      </c>
      <c r="W31" s="145"/>
      <c r="X31" s="145"/>
      <c r="Y31" s="146"/>
      <c r="Z31" s="146">
        <f t="shared" si="42"/>
        <v>0.13</v>
      </c>
      <c r="AA31" s="147"/>
      <c r="AB31" s="145"/>
      <c r="AC31" s="148">
        <f t="shared" si="43"/>
        <v>0.13</v>
      </c>
      <c r="AD31" s="149">
        <f t="shared" si="44"/>
        <v>1.42</v>
      </c>
      <c r="AE31" s="150">
        <f t="shared" si="45"/>
        <v>0.4108</v>
      </c>
      <c r="AF31" s="209">
        <v>2.41</v>
      </c>
      <c r="AG31" s="152">
        <v>2000</v>
      </c>
      <c r="AH31" s="149">
        <f t="shared" si="46"/>
        <v>4820</v>
      </c>
      <c r="AI31" s="149">
        <f t="shared" si="47"/>
        <v>2840</v>
      </c>
    </row>
    <row r="32" spans="1:36" s="71" customFormat="1" ht="15">
      <c r="A32" s="440"/>
      <c r="B32" s="440"/>
      <c r="C32" s="440"/>
      <c r="D32" s="133" t="s">
        <v>322</v>
      </c>
      <c r="E32" s="157" t="s">
        <v>967</v>
      </c>
      <c r="F32" s="322" t="s">
        <v>1082</v>
      </c>
      <c r="G32" s="323" t="s">
        <v>1083</v>
      </c>
      <c r="H32" s="137"/>
      <c r="I32" s="137">
        <v>1</v>
      </c>
      <c r="J32" s="133">
        <v>25</v>
      </c>
      <c r="K32" s="133">
        <v>16.5</v>
      </c>
      <c r="L32" s="133">
        <v>24</v>
      </c>
      <c r="M32" s="133">
        <v>8</v>
      </c>
      <c r="N32" s="133">
        <v>1.99</v>
      </c>
      <c r="O32" s="138">
        <f t="shared" si="36"/>
        <v>9.9000000000000008E-3</v>
      </c>
      <c r="P32" s="139">
        <f t="shared" si="37"/>
        <v>45253</v>
      </c>
      <c r="Q32" s="140">
        <f t="shared" si="38"/>
        <v>3500</v>
      </c>
      <c r="R32" s="141">
        <f t="shared" si="39"/>
        <v>0.08</v>
      </c>
      <c r="S32" s="142" t="s">
        <v>323</v>
      </c>
      <c r="T32" s="143">
        <v>0.214</v>
      </c>
      <c r="U32" s="144">
        <f t="shared" si="40"/>
        <v>0.21</v>
      </c>
      <c r="V32" s="144">
        <f t="shared" si="41"/>
        <v>1.29</v>
      </c>
      <c r="W32" s="145"/>
      <c r="X32" s="145"/>
      <c r="Y32" s="146"/>
      <c r="Z32" s="146">
        <f t="shared" si="42"/>
        <v>0.13</v>
      </c>
      <c r="AA32" s="147"/>
      <c r="AB32" s="145"/>
      <c r="AC32" s="148">
        <f t="shared" si="43"/>
        <v>0.13</v>
      </c>
      <c r="AD32" s="149">
        <f t="shared" si="44"/>
        <v>1.42</v>
      </c>
      <c r="AE32" s="150">
        <f t="shared" si="45"/>
        <v>0.4108</v>
      </c>
      <c r="AF32" s="209">
        <v>2.41</v>
      </c>
      <c r="AG32" s="152">
        <v>2000</v>
      </c>
      <c r="AH32" s="149">
        <f t="shared" si="46"/>
        <v>4820</v>
      </c>
      <c r="AI32" s="149">
        <f t="shared" si="47"/>
        <v>2840</v>
      </c>
    </row>
    <row r="33" spans="1:36" s="71" customFormat="1" ht="15">
      <c r="A33" s="440"/>
      <c r="B33" s="440"/>
      <c r="C33" s="440"/>
      <c r="D33" s="133" t="s">
        <v>322</v>
      </c>
      <c r="E33" s="201" t="s">
        <v>961</v>
      </c>
      <c r="F33" s="324" t="s">
        <v>1084</v>
      </c>
      <c r="G33" s="325" t="s">
        <v>1085</v>
      </c>
      <c r="H33" s="137"/>
      <c r="I33" s="137">
        <v>1</v>
      </c>
      <c r="J33" s="133">
        <v>25</v>
      </c>
      <c r="K33" s="133">
        <v>16.5</v>
      </c>
      <c r="L33" s="133">
        <v>24</v>
      </c>
      <c r="M33" s="133">
        <v>8</v>
      </c>
      <c r="N33" s="133">
        <v>1.99</v>
      </c>
      <c r="O33" s="138">
        <f t="shared" si="36"/>
        <v>9.9000000000000008E-3</v>
      </c>
      <c r="P33" s="139">
        <f t="shared" si="37"/>
        <v>45253</v>
      </c>
      <c r="Q33" s="140">
        <f t="shared" si="38"/>
        <v>3500</v>
      </c>
      <c r="R33" s="141">
        <f t="shared" si="39"/>
        <v>0.08</v>
      </c>
      <c r="S33" s="142" t="s">
        <v>323</v>
      </c>
      <c r="T33" s="143">
        <v>0.214</v>
      </c>
      <c r="U33" s="144">
        <f t="shared" si="40"/>
        <v>0.21</v>
      </c>
      <c r="V33" s="144">
        <f t="shared" si="41"/>
        <v>1.29</v>
      </c>
      <c r="W33" s="145"/>
      <c r="X33" s="145"/>
      <c r="Y33" s="146"/>
      <c r="Z33" s="146">
        <f t="shared" si="42"/>
        <v>0.13</v>
      </c>
      <c r="AA33" s="147"/>
      <c r="AB33" s="145"/>
      <c r="AC33" s="148">
        <f t="shared" si="43"/>
        <v>0.13</v>
      </c>
      <c r="AD33" s="149">
        <f t="shared" si="44"/>
        <v>1.42</v>
      </c>
      <c r="AE33" s="150">
        <f t="shared" si="45"/>
        <v>0.4108</v>
      </c>
      <c r="AF33" s="209">
        <v>2.41</v>
      </c>
      <c r="AG33" s="152">
        <v>2000</v>
      </c>
      <c r="AH33" s="149">
        <f t="shared" si="46"/>
        <v>4820</v>
      </c>
      <c r="AI33" s="149">
        <f t="shared" si="47"/>
        <v>2840</v>
      </c>
    </row>
    <row r="34" spans="1:36" s="71" customFormat="1" ht="15">
      <c r="A34" s="440"/>
      <c r="B34" s="440"/>
      <c r="C34" s="440"/>
      <c r="D34" s="133" t="s">
        <v>322</v>
      </c>
      <c r="E34" s="201" t="s">
        <v>952</v>
      </c>
      <c r="F34" s="324" t="s">
        <v>1086</v>
      </c>
      <c r="G34" s="325" t="s">
        <v>1087</v>
      </c>
      <c r="H34" s="137"/>
      <c r="I34" s="137">
        <v>1</v>
      </c>
      <c r="J34" s="133">
        <v>25</v>
      </c>
      <c r="K34" s="133">
        <v>16.5</v>
      </c>
      <c r="L34" s="133">
        <v>24</v>
      </c>
      <c r="M34" s="133">
        <v>8</v>
      </c>
      <c r="N34" s="133">
        <v>1.99</v>
      </c>
      <c r="O34" s="138">
        <f t="shared" si="36"/>
        <v>9.9000000000000008E-3</v>
      </c>
      <c r="P34" s="139">
        <f t="shared" si="37"/>
        <v>45253</v>
      </c>
      <c r="Q34" s="140">
        <f t="shared" si="38"/>
        <v>3500</v>
      </c>
      <c r="R34" s="141">
        <f t="shared" si="39"/>
        <v>0.08</v>
      </c>
      <c r="S34" s="142" t="s">
        <v>323</v>
      </c>
      <c r="T34" s="143">
        <v>0.214</v>
      </c>
      <c r="U34" s="144">
        <f t="shared" si="40"/>
        <v>0.21</v>
      </c>
      <c r="V34" s="144">
        <f t="shared" si="41"/>
        <v>1.29</v>
      </c>
      <c r="W34" s="145"/>
      <c r="X34" s="145"/>
      <c r="Y34" s="146"/>
      <c r="Z34" s="146">
        <f t="shared" si="42"/>
        <v>0.13</v>
      </c>
      <c r="AA34" s="147"/>
      <c r="AB34" s="145"/>
      <c r="AC34" s="148">
        <f t="shared" si="43"/>
        <v>0.13</v>
      </c>
      <c r="AD34" s="149">
        <f t="shared" si="44"/>
        <v>1.42</v>
      </c>
      <c r="AE34" s="150">
        <f t="shared" si="45"/>
        <v>0.4108</v>
      </c>
      <c r="AF34" s="209">
        <v>2.41</v>
      </c>
      <c r="AG34" s="152">
        <v>2000</v>
      </c>
      <c r="AH34" s="149">
        <f t="shared" si="46"/>
        <v>4820</v>
      </c>
      <c r="AI34" s="149">
        <f t="shared" si="47"/>
        <v>2840</v>
      </c>
    </row>
    <row r="35" spans="1:36" s="71" customFormat="1" ht="15">
      <c r="A35" s="440"/>
      <c r="B35" s="440"/>
      <c r="C35" s="440"/>
      <c r="D35" s="133" t="s">
        <v>322</v>
      </c>
      <c r="E35" s="201" t="s">
        <v>949</v>
      </c>
      <c r="F35" s="322" t="s">
        <v>1088</v>
      </c>
      <c r="G35" s="323" t="s">
        <v>1089</v>
      </c>
      <c r="H35" s="137"/>
      <c r="I35" s="137">
        <v>1</v>
      </c>
      <c r="J35" s="133">
        <v>25</v>
      </c>
      <c r="K35" s="133">
        <v>16.5</v>
      </c>
      <c r="L35" s="133">
        <v>24</v>
      </c>
      <c r="M35" s="133">
        <v>8</v>
      </c>
      <c r="N35" s="133">
        <v>1.99</v>
      </c>
      <c r="O35" s="138">
        <f t="shared" si="36"/>
        <v>9.9000000000000008E-3</v>
      </c>
      <c r="P35" s="139">
        <f t="shared" si="37"/>
        <v>45253</v>
      </c>
      <c r="Q35" s="140">
        <f t="shared" si="38"/>
        <v>3500</v>
      </c>
      <c r="R35" s="141">
        <f t="shared" si="39"/>
        <v>0.08</v>
      </c>
      <c r="S35" s="142" t="s">
        <v>323</v>
      </c>
      <c r="T35" s="143">
        <v>0.214</v>
      </c>
      <c r="U35" s="144">
        <f t="shared" si="40"/>
        <v>0.21</v>
      </c>
      <c r="V35" s="144">
        <f t="shared" si="41"/>
        <v>1.29</v>
      </c>
      <c r="W35" s="145"/>
      <c r="X35" s="145"/>
      <c r="Y35" s="146"/>
      <c r="Z35" s="146">
        <f t="shared" si="42"/>
        <v>0.13</v>
      </c>
      <c r="AA35" s="147"/>
      <c r="AB35" s="145"/>
      <c r="AC35" s="148">
        <f t="shared" si="43"/>
        <v>0.13</v>
      </c>
      <c r="AD35" s="149">
        <f t="shared" si="44"/>
        <v>1.42</v>
      </c>
      <c r="AE35" s="150">
        <f t="shared" si="45"/>
        <v>0.4108</v>
      </c>
      <c r="AF35" s="209">
        <v>2.41</v>
      </c>
      <c r="AG35" s="152">
        <v>2000</v>
      </c>
      <c r="AH35" s="149">
        <f t="shared" si="46"/>
        <v>4820</v>
      </c>
      <c r="AI35" s="149">
        <f t="shared" si="47"/>
        <v>2840</v>
      </c>
    </row>
    <row r="36" spans="1:36" s="71" customFormat="1" ht="15">
      <c r="A36" s="440"/>
      <c r="B36" s="440"/>
      <c r="C36" s="440"/>
      <c r="D36" s="133" t="s">
        <v>322</v>
      </c>
      <c r="E36" s="201" t="s">
        <v>968</v>
      </c>
      <c r="F36" s="322" t="s">
        <v>1090</v>
      </c>
      <c r="G36" s="323" t="s">
        <v>1091</v>
      </c>
      <c r="H36" s="137"/>
      <c r="I36" s="137">
        <v>1</v>
      </c>
      <c r="J36" s="133">
        <v>25</v>
      </c>
      <c r="K36" s="133">
        <v>16.5</v>
      </c>
      <c r="L36" s="133">
        <v>24</v>
      </c>
      <c r="M36" s="133">
        <v>8</v>
      </c>
      <c r="N36" s="133">
        <v>1.99</v>
      </c>
      <c r="O36" s="138">
        <f t="shared" ref="O36:O41" si="48">J36*K36*L36/1000000</f>
        <v>9.9000000000000008E-3</v>
      </c>
      <c r="P36" s="139">
        <f t="shared" ref="P36:P41" si="49">56/O36*M36</f>
        <v>45253</v>
      </c>
      <c r="Q36" s="140">
        <f t="shared" ref="Q36:Q41" si="50">$Q$9</f>
        <v>3500</v>
      </c>
      <c r="R36" s="141">
        <f t="shared" ref="R36:R41" si="51">Q36/P36</f>
        <v>0.08</v>
      </c>
      <c r="S36" s="142" t="s">
        <v>323</v>
      </c>
      <c r="T36" s="143">
        <v>0.214</v>
      </c>
      <c r="U36" s="144">
        <f t="shared" ref="U36:U41" si="52">I36*T36</f>
        <v>0.21</v>
      </c>
      <c r="V36" s="144">
        <f t="shared" ref="V36:V41" si="53">U36+R36+I36</f>
        <v>1.29</v>
      </c>
      <c r="W36" s="145"/>
      <c r="X36" s="145"/>
      <c r="Y36" s="146"/>
      <c r="Z36" s="146">
        <f t="shared" ref="Z36:Z41" si="54">AF36*$Z$9</f>
        <v>0.13</v>
      </c>
      <c r="AA36" s="147"/>
      <c r="AB36" s="145"/>
      <c r="AC36" s="148">
        <f t="shared" ref="AC36:AC41" si="55">SUM(W36:AB36)</f>
        <v>0.13</v>
      </c>
      <c r="AD36" s="149">
        <f t="shared" ref="AD36:AD41" si="56">AC36+V36</f>
        <v>1.42</v>
      </c>
      <c r="AE36" s="150">
        <f t="shared" si="45"/>
        <v>0.4108</v>
      </c>
      <c r="AF36" s="209">
        <v>2.41</v>
      </c>
      <c r="AG36" s="152">
        <v>1000</v>
      </c>
      <c r="AH36" s="149">
        <f t="shared" ref="AH36:AH41" si="57">AG36*AF36</f>
        <v>2410</v>
      </c>
      <c r="AI36" s="149">
        <f t="shared" ref="AI36:AI41" si="58">AG36*AD36</f>
        <v>1420</v>
      </c>
    </row>
    <row r="37" spans="1:36" s="71" customFormat="1" ht="15">
      <c r="A37" s="440"/>
      <c r="B37" s="440"/>
      <c r="C37" s="440"/>
      <c r="D37" s="133" t="s">
        <v>324</v>
      </c>
      <c r="E37" s="201" t="s">
        <v>299</v>
      </c>
      <c r="F37" s="322" t="s">
        <v>1092</v>
      </c>
      <c r="G37" s="323" t="s">
        <v>1093</v>
      </c>
      <c r="H37" s="137"/>
      <c r="I37" s="137">
        <f>'Cost China 4-14-2026'!F9</f>
        <v>1.1499999999999999</v>
      </c>
      <c r="J37" s="133">
        <v>25</v>
      </c>
      <c r="K37" s="133">
        <v>16.5</v>
      </c>
      <c r="L37" s="133">
        <v>26</v>
      </c>
      <c r="M37" s="133">
        <v>8</v>
      </c>
      <c r="N37" s="133">
        <v>1.99</v>
      </c>
      <c r="O37" s="138">
        <f t="shared" si="48"/>
        <v>1.0699999999999999E-2</v>
      </c>
      <c r="P37" s="139">
        <f t="shared" si="49"/>
        <v>41869</v>
      </c>
      <c r="Q37" s="140">
        <f t="shared" si="50"/>
        <v>3500</v>
      </c>
      <c r="R37" s="141">
        <f t="shared" si="51"/>
        <v>0.08</v>
      </c>
      <c r="S37" s="142" t="s">
        <v>323</v>
      </c>
      <c r="T37" s="143">
        <v>0.214</v>
      </c>
      <c r="U37" s="144">
        <f t="shared" si="52"/>
        <v>0.25</v>
      </c>
      <c r="V37" s="144">
        <f t="shared" si="53"/>
        <v>1.48</v>
      </c>
      <c r="W37" s="145"/>
      <c r="X37" s="145"/>
      <c r="Y37" s="146"/>
      <c r="Z37" s="146">
        <f t="shared" si="54"/>
        <v>0.16</v>
      </c>
      <c r="AA37" s="147"/>
      <c r="AB37" s="145"/>
      <c r="AC37" s="148">
        <f t="shared" si="55"/>
        <v>0.16</v>
      </c>
      <c r="AD37" s="149">
        <f t="shared" si="56"/>
        <v>1.64</v>
      </c>
      <c r="AE37" s="150">
        <f t="shared" si="45"/>
        <v>0.42049999999999998</v>
      </c>
      <c r="AF37" s="209">
        <v>2.83</v>
      </c>
      <c r="AG37" s="152">
        <v>2000</v>
      </c>
      <c r="AH37" s="149">
        <f t="shared" si="57"/>
        <v>5660</v>
      </c>
      <c r="AI37" s="149">
        <f t="shared" si="58"/>
        <v>3280</v>
      </c>
    </row>
    <row r="38" spans="1:36" s="71" customFormat="1" ht="15">
      <c r="A38" s="440"/>
      <c r="B38" s="440"/>
      <c r="C38" s="440"/>
      <c r="D38" s="133" t="s">
        <v>324</v>
      </c>
      <c r="E38" s="157" t="s">
        <v>963</v>
      </c>
      <c r="F38" s="322" t="s">
        <v>1094</v>
      </c>
      <c r="G38" s="323" t="s">
        <v>1095</v>
      </c>
      <c r="H38" s="137"/>
      <c r="I38" s="137">
        <v>1.1499999999999999</v>
      </c>
      <c r="J38" s="133">
        <v>25</v>
      </c>
      <c r="K38" s="133">
        <v>16.5</v>
      </c>
      <c r="L38" s="133">
        <v>26</v>
      </c>
      <c r="M38" s="133">
        <v>8</v>
      </c>
      <c r="N38" s="133">
        <v>1.99</v>
      </c>
      <c r="O38" s="138">
        <f t="shared" si="48"/>
        <v>1.0699999999999999E-2</v>
      </c>
      <c r="P38" s="139">
        <f t="shared" si="49"/>
        <v>41869</v>
      </c>
      <c r="Q38" s="140">
        <f t="shared" si="50"/>
        <v>3500</v>
      </c>
      <c r="R38" s="141">
        <f t="shared" si="51"/>
        <v>0.08</v>
      </c>
      <c r="S38" s="142" t="s">
        <v>323</v>
      </c>
      <c r="T38" s="143">
        <v>0.214</v>
      </c>
      <c r="U38" s="144">
        <f t="shared" si="52"/>
        <v>0.25</v>
      </c>
      <c r="V38" s="144">
        <f t="shared" si="53"/>
        <v>1.48</v>
      </c>
      <c r="W38" s="145"/>
      <c r="X38" s="145"/>
      <c r="Y38" s="146"/>
      <c r="Z38" s="146">
        <f t="shared" si="54"/>
        <v>0.16</v>
      </c>
      <c r="AA38" s="147"/>
      <c r="AB38" s="145"/>
      <c r="AC38" s="148">
        <f t="shared" si="55"/>
        <v>0.16</v>
      </c>
      <c r="AD38" s="149">
        <f t="shared" si="56"/>
        <v>1.64</v>
      </c>
      <c r="AE38" s="150">
        <f t="shared" si="45"/>
        <v>0.42049999999999998</v>
      </c>
      <c r="AF38" s="209">
        <f>AF37</f>
        <v>2.83</v>
      </c>
      <c r="AG38" s="152">
        <v>2000</v>
      </c>
      <c r="AH38" s="149">
        <f t="shared" si="57"/>
        <v>5660</v>
      </c>
      <c r="AI38" s="149">
        <f t="shared" si="58"/>
        <v>3280</v>
      </c>
    </row>
    <row r="39" spans="1:36" s="71" customFormat="1" ht="15">
      <c r="A39" s="440"/>
      <c r="B39" s="440"/>
      <c r="C39" s="440"/>
      <c r="D39" s="133" t="s">
        <v>324</v>
      </c>
      <c r="E39" s="201" t="s">
        <v>961</v>
      </c>
      <c r="F39" s="324" t="s">
        <v>1096</v>
      </c>
      <c r="G39" s="325" t="s">
        <v>1097</v>
      </c>
      <c r="H39" s="137"/>
      <c r="I39" s="137">
        <v>1.1499999999999999</v>
      </c>
      <c r="J39" s="133">
        <v>25</v>
      </c>
      <c r="K39" s="133">
        <v>16.5</v>
      </c>
      <c r="L39" s="133">
        <v>26</v>
      </c>
      <c r="M39" s="133">
        <v>8</v>
      </c>
      <c r="N39" s="133">
        <v>1.99</v>
      </c>
      <c r="O39" s="138">
        <f t="shared" si="48"/>
        <v>1.0699999999999999E-2</v>
      </c>
      <c r="P39" s="139">
        <f t="shared" si="49"/>
        <v>41869</v>
      </c>
      <c r="Q39" s="140">
        <f t="shared" si="50"/>
        <v>3500</v>
      </c>
      <c r="R39" s="141">
        <f t="shared" si="51"/>
        <v>0.08</v>
      </c>
      <c r="S39" s="142" t="s">
        <v>323</v>
      </c>
      <c r="T39" s="143">
        <v>0.214</v>
      </c>
      <c r="U39" s="144">
        <f t="shared" si="52"/>
        <v>0.25</v>
      </c>
      <c r="V39" s="144">
        <f t="shared" si="53"/>
        <v>1.48</v>
      </c>
      <c r="W39" s="145"/>
      <c r="X39" s="145"/>
      <c r="Y39" s="146"/>
      <c r="Z39" s="146">
        <f t="shared" si="54"/>
        <v>0.16</v>
      </c>
      <c r="AA39" s="147"/>
      <c r="AB39" s="145"/>
      <c r="AC39" s="148">
        <f t="shared" si="55"/>
        <v>0.16</v>
      </c>
      <c r="AD39" s="149">
        <f t="shared" si="56"/>
        <v>1.64</v>
      </c>
      <c r="AE39" s="150">
        <f t="shared" si="45"/>
        <v>0.42049999999999998</v>
      </c>
      <c r="AF39" s="209">
        <f>AF38</f>
        <v>2.83</v>
      </c>
      <c r="AG39" s="152">
        <v>1000</v>
      </c>
      <c r="AH39" s="149">
        <f t="shared" si="57"/>
        <v>2830</v>
      </c>
      <c r="AI39" s="149">
        <f t="shared" si="58"/>
        <v>1640</v>
      </c>
      <c r="AJ39" s="72"/>
    </row>
    <row r="40" spans="1:36" s="71" customFormat="1" ht="15">
      <c r="A40" s="440"/>
      <c r="B40" s="440"/>
      <c r="C40" s="440"/>
      <c r="D40" s="133" t="s">
        <v>324</v>
      </c>
      <c r="E40" s="157" t="s">
        <v>967</v>
      </c>
      <c r="F40" s="322" t="s">
        <v>1098</v>
      </c>
      <c r="G40" s="323" t="s">
        <v>1099</v>
      </c>
      <c r="H40" s="137"/>
      <c r="I40" s="137">
        <v>1.1499999999999999</v>
      </c>
      <c r="J40" s="133">
        <v>25</v>
      </c>
      <c r="K40" s="133">
        <v>16.5</v>
      </c>
      <c r="L40" s="133">
        <v>26</v>
      </c>
      <c r="M40" s="133">
        <v>8</v>
      </c>
      <c r="N40" s="133">
        <v>1.99</v>
      </c>
      <c r="O40" s="138">
        <f t="shared" si="48"/>
        <v>1.0699999999999999E-2</v>
      </c>
      <c r="P40" s="139">
        <f t="shared" si="49"/>
        <v>41869</v>
      </c>
      <c r="Q40" s="140">
        <f t="shared" si="50"/>
        <v>3500</v>
      </c>
      <c r="R40" s="141">
        <f t="shared" si="51"/>
        <v>0.08</v>
      </c>
      <c r="S40" s="142" t="s">
        <v>323</v>
      </c>
      <c r="T40" s="143">
        <v>0.214</v>
      </c>
      <c r="U40" s="144">
        <f t="shared" si="52"/>
        <v>0.25</v>
      </c>
      <c r="V40" s="144">
        <f t="shared" si="53"/>
        <v>1.48</v>
      </c>
      <c r="W40" s="145"/>
      <c r="X40" s="145"/>
      <c r="Y40" s="146"/>
      <c r="Z40" s="146">
        <f t="shared" si="54"/>
        <v>0.16</v>
      </c>
      <c r="AA40" s="147"/>
      <c r="AB40" s="145"/>
      <c r="AC40" s="148">
        <f t="shared" si="55"/>
        <v>0.16</v>
      </c>
      <c r="AD40" s="149">
        <f t="shared" si="56"/>
        <v>1.64</v>
      </c>
      <c r="AE40" s="150">
        <f t="shared" si="45"/>
        <v>0.42049999999999998</v>
      </c>
      <c r="AF40" s="209">
        <f>AF39</f>
        <v>2.83</v>
      </c>
      <c r="AG40" s="152">
        <v>1000</v>
      </c>
      <c r="AH40" s="149">
        <f t="shared" si="57"/>
        <v>2830</v>
      </c>
      <c r="AI40" s="149">
        <f t="shared" si="58"/>
        <v>1640</v>
      </c>
      <c r="AJ40" s="72"/>
    </row>
    <row r="41" spans="1:36" s="71" customFormat="1">
      <c r="A41" s="440"/>
      <c r="B41" s="440"/>
      <c r="C41" s="440"/>
      <c r="D41" s="133" t="s">
        <v>324</v>
      </c>
      <c r="E41" s="157"/>
      <c r="F41" s="135"/>
      <c r="G41" s="136"/>
      <c r="H41" s="137"/>
      <c r="I41" s="137">
        <v>1.1499999999999999</v>
      </c>
      <c r="J41" s="133">
        <v>25</v>
      </c>
      <c r="K41" s="133">
        <v>16.5</v>
      </c>
      <c r="L41" s="133">
        <v>26</v>
      </c>
      <c r="M41" s="133">
        <v>8</v>
      </c>
      <c r="N41" s="133">
        <v>1.99</v>
      </c>
      <c r="O41" s="138">
        <f t="shared" si="48"/>
        <v>1.0699999999999999E-2</v>
      </c>
      <c r="P41" s="139">
        <f t="shared" si="49"/>
        <v>41869</v>
      </c>
      <c r="Q41" s="140">
        <f t="shared" si="50"/>
        <v>3500</v>
      </c>
      <c r="R41" s="141">
        <f t="shared" si="51"/>
        <v>0.08</v>
      </c>
      <c r="S41" s="142" t="s">
        <v>323</v>
      </c>
      <c r="T41" s="143">
        <v>0.214</v>
      </c>
      <c r="U41" s="144">
        <f t="shared" si="52"/>
        <v>0.25</v>
      </c>
      <c r="V41" s="144">
        <f t="shared" si="53"/>
        <v>1.48</v>
      </c>
      <c r="W41" s="145"/>
      <c r="X41" s="145"/>
      <c r="Y41" s="146"/>
      <c r="Z41" s="146">
        <f t="shared" si="54"/>
        <v>0.16</v>
      </c>
      <c r="AA41" s="147"/>
      <c r="AB41" s="145"/>
      <c r="AC41" s="148">
        <f t="shared" si="55"/>
        <v>0.16</v>
      </c>
      <c r="AD41" s="149">
        <f t="shared" si="56"/>
        <v>1.64</v>
      </c>
      <c r="AE41" s="150">
        <f t="shared" si="45"/>
        <v>0.42049999999999998</v>
      </c>
      <c r="AF41" s="209">
        <f>AF40</f>
        <v>2.83</v>
      </c>
      <c r="AG41" s="152">
        <v>0</v>
      </c>
      <c r="AH41" s="149">
        <f t="shared" si="57"/>
        <v>0</v>
      </c>
      <c r="AI41" s="149">
        <f t="shared" si="58"/>
        <v>0</v>
      </c>
    </row>
    <row r="42" spans="1:36" s="70" customFormat="1">
      <c r="A42" s="158" t="s">
        <v>305</v>
      </c>
      <c r="B42" s="159"/>
      <c r="C42" s="160"/>
      <c r="D42" s="159"/>
      <c r="E42" s="72"/>
      <c r="F42" s="72"/>
      <c r="G42" s="72"/>
      <c r="H42" s="72"/>
      <c r="I42" s="72"/>
      <c r="J42" s="74"/>
      <c r="K42" s="72"/>
      <c r="L42" s="72"/>
      <c r="M42" s="72"/>
      <c r="N42" s="72"/>
      <c r="O42" s="72"/>
      <c r="P42" s="74"/>
      <c r="Q42" s="74"/>
      <c r="R42" s="72"/>
      <c r="S42" s="74"/>
      <c r="T42" s="72"/>
      <c r="U42" s="72"/>
      <c r="V42" s="74"/>
      <c r="W42" s="74"/>
      <c r="X42" s="74"/>
      <c r="Y42" s="72"/>
      <c r="Z42" s="72"/>
      <c r="AA42" s="72"/>
      <c r="AB42" s="72"/>
      <c r="AC42" s="72"/>
      <c r="AD42" s="74"/>
      <c r="AE42" s="74"/>
      <c r="AF42" s="75"/>
      <c r="AG42" s="180">
        <f>SUM(AG30:AG41)</f>
        <v>20000</v>
      </c>
      <c r="AH42" s="181">
        <f>SUM(AH30:AH41)</f>
        <v>50720</v>
      </c>
      <c r="AI42" s="182">
        <f>SUM(AI30:AI41)</f>
        <v>29720</v>
      </c>
      <c r="AJ42" s="183">
        <f>(AH42-AI42)/AH42</f>
        <v>0.41399999999999998</v>
      </c>
    </row>
    <row r="43" spans="1:36" s="70" customFormat="1">
      <c r="A43" s="428" t="s">
        <v>1205</v>
      </c>
      <c r="B43" s="428"/>
      <c r="C43" s="428"/>
      <c r="D43" s="428"/>
      <c r="E43" s="428"/>
      <c r="F43" s="428"/>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5"/>
    </row>
    <row r="44" spans="1:36" s="71" customFormat="1">
      <c r="A44" s="432" t="s">
        <v>295</v>
      </c>
      <c r="B44" s="433"/>
      <c r="C44" s="434"/>
      <c r="D44" s="118"/>
      <c r="E44" s="119"/>
      <c r="F44" s="119"/>
      <c r="G44" s="119"/>
      <c r="H44" s="120"/>
      <c r="I44" s="120"/>
      <c r="J44" s="118"/>
      <c r="K44" s="118"/>
      <c r="L44" s="118"/>
      <c r="M44" s="118"/>
      <c r="N44" s="118"/>
      <c r="O44" s="121"/>
      <c r="P44" s="122"/>
      <c r="Q44" s="123"/>
      <c r="R44" s="124"/>
      <c r="S44" s="125"/>
      <c r="T44" s="126"/>
      <c r="U44" s="127"/>
      <c r="V44" s="127"/>
      <c r="W44" s="128"/>
      <c r="X44" s="128"/>
      <c r="Y44" s="127"/>
      <c r="Z44" s="127"/>
      <c r="AA44" s="127"/>
      <c r="AB44" s="128"/>
      <c r="AC44" s="129"/>
      <c r="AD44" s="130"/>
      <c r="AE44" s="131"/>
      <c r="AF44" s="132"/>
      <c r="AG44" s="130"/>
      <c r="AH44" s="130"/>
      <c r="AI44" s="130"/>
    </row>
    <row r="45" spans="1:36" s="71" customFormat="1" ht="15">
      <c r="A45" s="442" t="str">
        <f>A44</f>
        <v>6 piece set -- Serta Brand 85gsm Microfiber Sheets -- Simply Comfy</v>
      </c>
      <c r="B45" s="442" t="s">
        <v>296</v>
      </c>
      <c r="C45" s="445" t="s">
        <v>297</v>
      </c>
      <c r="D45" s="133" t="s">
        <v>298</v>
      </c>
      <c r="E45" s="201" t="s">
        <v>945</v>
      </c>
      <c r="F45" s="314" t="s">
        <v>996</v>
      </c>
      <c r="G45" s="315" t="s">
        <v>997</v>
      </c>
      <c r="H45" s="137"/>
      <c r="I45" s="137">
        <v>3.81</v>
      </c>
      <c r="J45" s="133">
        <v>29</v>
      </c>
      <c r="K45" s="133">
        <v>29</v>
      </c>
      <c r="L45" s="133">
        <v>28</v>
      </c>
      <c r="M45" s="133">
        <v>4</v>
      </c>
      <c r="N45" s="133">
        <v>4.3600000000000003</v>
      </c>
      <c r="O45" s="138">
        <f t="shared" ref="O45:O49" si="59">J45*K45*L45/1000000</f>
        <v>2.35E-2</v>
      </c>
      <c r="P45" s="139">
        <f t="shared" ref="P45:P49" si="60">56/O45*M45</f>
        <v>9532</v>
      </c>
      <c r="Q45" s="140">
        <f t="shared" ref="Q45:Q49" si="61">$Q$9</f>
        <v>3500</v>
      </c>
      <c r="R45" s="141">
        <f t="shared" ref="R45:R49" si="62">Q45/P45</f>
        <v>0.37</v>
      </c>
      <c r="S45" s="142" t="s">
        <v>300</v>
      </c>
      <c r="T45" s="143">
        <v>0.214</v>
      </c>
      <c r="U45" s="144">
        <f t="shared" ref="U45:U49" si="63">I45*T45</f>
        <v>0.82</v>
      </c>
      <c r="V45" s="144">
        <f t="shared" ref="V45:V49" si="64">U45+R45+I45</f>
        <v>5</v>
      </c>
      <c r="W45" s="145"/>
      <c r="X45" s="145"/>
      <c r="Y45" s="146"/>
      <c r="Z45" s="146">
        <f t="shared" ref="Z45:Z49" si="65">AF45*$Z$9</f>
        <v>0.42</v>
      </c>
      <c r="AA45" s="147"/>
      <c r="AB45" s="145"/>
      <c r="AC45" s="148">
        <f t="shared" ref="AC45:AC49" si="66">SUM(W45:AB45)</f>
        <v>0.42</v>
      </c>
      <c r="AD45" s="149">
        <f t="shared" ref="AD45:AD49" si="67">AC45+V45</f>
        <v>5.42</v>
      </c>
      <c r="AE45" s="150">
        <f t="shared" ref="AE45:AE49" si="68">(AF45-AD45)/AF45</f>
        <v>0.28210000000000002</v>
      </c>
      <c r="AF45" s="151">
        <v>7.55</v>
      </c>
      <c r="AG45" s="152">
        <v>1020</v>
      </c>
      <c r="AH45" s="149">
        <f t="shared" ref="AH45:AH49" si="69">AG45*AF45</f>
        <v>7701</v>
      </c>
      <c r="AI45" s="149">
        <f t="shared" ref="AI45:AI49" si="70">AG45*AD45</f>
        <v>5528.4</v>
      </c>
    </row>
    <row r="46" spans="1:36" s="71" customFormat="1" ht="15">
      <c r="A46" s="443"/>
      <c r="B46" s="443"/>
      <c r="C46" s="446"/>
      <c r="D46" s="133" t="s">
        <v>301</v>
      </c>
      <c r="E46" s="201" t="s">
        <v>945</v>
      </c>
      <c r="F46" s="314" t="s">
        <v>998</v>
      </c>
      <c r="G46" s="315" t="s">
        <v>999</v>
      </c>
      <c r="H46" s="137"/>
      <c r="I46" s="137">
        <v>4.66</v>
      </c>
      <c r="J46" s="133">
        <v>29</v>
      </c>
      <c r="K46" s="133">
        <v>29</v>
      </c>
      <c r="L46" s="133">
        <v>33</v>
      </c>
      <c r="M46" s="133">
        <v>4</v>
      </c>
      <c r="N46" s="133">
        <v>6.17</v>
      </c>
      <c r="O46" s="138">
        <f t="shared" si="59"/>
        <v>2.7799999999999998E-2</v>
      </c>
      <c r="P46" s="139">
        <f t="shared" si="60"/>
        <v>8058</v>
      </c>
      <c r="Q46" s="140">
        <f t="shared" si="61"/>
        <v>3500</v>
      </c>
      <c r="R46" s="141">
        <f t="shared" si="62"/>
        <v>0.43</v>
      </c>
      <c r="S46" s="142" t="s">
        <v>300</v>
      </c>
      <c r="T46" s="143">
        <v>0.214</v>
      </c>
      <c r="U46" s="144">
        <f t="shared" si="63"/>
        <v>1</v>
      </c>
      <c r="V46" s="144">
        <f t="shared" si="64"/>
        <v>6.09</v>
      </c>
      <c r="W46" s="145"/>
      <c r="X46" s="145"/>
      <c r="Y46" s="146"/>
      <c r="Z46" s="146">
        <f t="shared" si="65"/>
        <v>0.51</v>
      </c>
      <c r="AA46" s="147"/>
      <c r="AB46" s="145"/>
      <c r="AC46" s="148">
        <f t="shared" si="66"/>
        <v>0.51</v>
      </c>
      <c r="AD46" s="149">
        <f t="shared" si="67"/>
        <v>6.6</v>
      </c>
      <c r="AE46" s="150">
        <f t="shared" si="68"/>
        <v>0.28260000000000002</v>
      </c>
      <c r="AF46" s="151">
        <v>9.1999999999999993</v>
      </c>
      <c r="AG46" s="152">
        <v>756</v>
      </c>
      <c r="AH46" s="149">
        <f t="shared" si="69"/>
        <v>6955.2</v>
      </c>
      <c r="AI46" s="149">
        <f t="shared" si="70"/>
        <v>4989.6000000000004</v>
      </c>
    </row>
    <row r="47" spans="1:36" s="71" customFormat="1" ht="14.25">
      <c r="A47" s="443"/>
      <c r="B47" s="443"/>
      <c r="C47" s="446"/>
      <c r="D47" s="133" t="s">
        <v>302</v>
      </c>
      <c r="E47" s="201" t="s">
        <v>945</v>
      </c>
      <c r="F47" s="316" t="s">
        <v>1000</v>
      </c>
      <c r="G47" s="317" t="s">
        <v>1001</v>
      </c>
      <c r="H47" s="137"/>
      <c r="I47" s="137">
        <v>5.18</v>
      </c>
      <c r="J47" s="133">
        <v>29</v>
      </c>
      <c r="K47" s="133">
        <v>29</v>
      </c>
      <c r="L47" s="133">
        <v>39</v>
      </c>
      <c r="M47" s="133">
        <v>4</v>
      </c>
      <c r="N47" s="133">
        <v>7.04</v>
      </c>
      <c r="O47" s="138">
        <f t="shared" si="59"/>
        <v>3.2800000000000003E-2</v>
      </c>
      <c r="P47" s="139">
        <f t="shared" si="60"/>
        <v>6829</v>
      </c>
      <c r="Q47" s="140">
        <f t="shared" si="61"/>
        <v>3500</v>
      </c>
      <c r="R47" s="141">
        <f t="shared" si="62"/>
        <v>0.51</v>
      </c>
      <c r="S47" s="142" t="s">
        <v>300</v>
      </c>
      <c r="T47" s="143">
        <v>0.214</v>
      </c>
      <c r="U47" s="144">
        <f t="shared" si="63"/>
        <v>1.1100000000000001</v>
      </c>
      <c r="V47" s="144">
        <f t="shared" si="64"/>
        <v>6.8</v>
      </c>
      <c r="W47" s="145"/>
      <c r="X47" s="145"/>
      <c r="Y47" s="146"/>
      <c r="Z47" s="146">
        <f t="shared" si="65"/>
        <v>0.56999999999999995</v>
      </c>
      <c r="AA47" s="147"/>
      <c r="AB47" s="145"/>
      <c r="AC47" s="148">
        <f t="shared" si="66"/>
        <v>0.56999999999999995</v>
      </c>
      <c r="AD47" s="149">
        <f t="shared" si="67"/>
        <v>7.37</v>
      </c>
      <c r="AE47" s="150">
        <f t="shared" si="68"/>
        <v>0.28449999999999998</v>
      </c>
      <c r="AF47" s="151">
        <v>10.3</v>
      </c>
      <c r="AG47" s="156">
        <v>1160</v>
      </c>
      <c r="AH47" s="149">
        <f t="shared" si="69"/>
        <v>11948</v>
      </c>
      <c r="AI47" s="149">
        <f t="shared" si="70"/>
        <v>8549.2000000000007</v>
      </c>
    </row>
    <row r="48" spans="1:36" s="71" customFormat="1" ht="14.25">
      <c r="A48" s="443"/>
      <c r="B48" s="443"/>
      <c r="C48" s="446"/>
      <c r="D48" s="133" t="s">
        <v>302</v>
      </c>
      <c r="E48" s="157" t="s">
        <v>306</v>
      </c>
      <c r="F48" s="306" t="s">
        <v>311</v>
      </c>
      <c r="G48" s="307" t="s">
        <v>312</v>
      </c>
      <c r="H48" s="137"/>
      <c r="I48" s="137">
        <v>5.18</v>
      </c>
      <c r="J48" s="133">
        <v>29</v>
      </c>
      <c r="K48" s="133">
        <v>29</v>
      </c>
      <c r="L48" s="133">
        <v>39</v>
      </c>
      <c r="M48" s="133">
        <v>4</v>
      </c>
      <c r="N48" s="133">
        <v>7.04</v>
      </c>
      <c r="O48" s="138">
        <f t="shared" si="59"/>
        <v>3.2800000000000003E-2</v>
      </c>
      <c r="P48" s="139">
        <f t="shared" si="60"/>
        <v>6829</v>
      </c>
      <c r="Q48" s="140">
        <f t="shared" si="61"/>
        <v>3500</v>
      </c>
      <c r="R48" s="141">
        <f t="shared" si="62"/>
        <v>0.51</v>
      </c>
      <c r="S48" s="142" t="s">
        <v>300</v>
      </c>
      <c r="T48" s="143">
        <v>0.214</v>
      </c>
      <c r="U48" s="144">
        <f t="shared" si="63"/>
        <v>1.1100000000000001</v>
      </c>
      <c r="V48" s="144">
        <f t="shared" si="64"/>
        <v>6.8</v>
      </c>
      <c r="W48" s="145"/>
      <c r="X48" s="145"/>
      <c r="Y48" s="146"/>
      <c r="Z48" s="146">
        <f t="shared" si="65"/>
        <v>0.56999999999999995</v>
      </c>
      <c r="AA48" s="147"/>
      <c r="AB48" s="145"/>
      <c r="AC48" s="148">
        <f t="shared" si="66"/>
        <v>0.56999999999999995</v>
      </c>
      <c r="AD48" s="149">
        <f t="shared" si="67"/>
        <v>7.37</v>
      </c>
      <c r="AE48" s="150">
        <f t="shared" si="68"/>
        <v>0.28449999999999998</v>
      </c>
      <c r="AF48" s="151">
        <f>AF47</f>
        <v>10.3</v>
      </c>
      <c r="AG48" s="156">
        <v>1160</v>
      </c>
      <c r="AH48" s="149">
        <f t="shared" si="69"/>
        <v>11948</v>
      </c>
      <c r="AI48" s="149">
        <f t="shared" si="70"/>
        <v>8549.2000000000007</v>
      </c>
    </row>
    <row r="49" spans="1:36" s="71" customFormat="1" ht="15">
      <c r="A49" s="444"/>
      <c r="B49" s="444"/>
      <c r="C49" s="447"/>
      <c r="D49" s="133" t="s">
        <v>303</v>
      </c>
      <c r="E49" s="157" t="s">
        <v>945</v>
      </c>
      <c r="F49" s="314" t="s">
        <v>1002</v>
      </c>
      <c r="G49" s="315" t="s">
        <v>1003</v>
      </c>
      <c r="H49" s="137"/>
      <c r="I49" s="137">
        <v>5.99</v>
      </c>
      <c r="J49" s="133">
        <v>29</v>
      </c>
      <c r="K49" s="133">
        <v>29</v>
      </c>
      <c r="L49" s="133">
        <v>45</v>
      </c>
      <c r="M49" s="133">
        <v>4</v>
      </c>
      <c r="N49" s="133">
        <v>8.3699999999999992</v>
      </c>
      <c r="O49" s="138">
        <f t="shared" si="59"/>
        <v>3.78E-2</v>
      </c>
      <c r="P49" s="139">
        <f t="shared" si="60"/>
        <v>5926</v>
      </c>
      <c r="Q49" s="140">
        <f t="shared" si="61"/>
        <v>3500</v>
      </c>
      <c r="R49" s="141">
        <f t="shared" si="62"/>
        <v>0.59</v>
      </c>
      <c r="S49" s="142" t="s">
        <v>300</v>
      </c>
      <c r="T49" s="143">
        <v>0.214</v>
      </c>
      <c r="U49" s="144">
        <f t="shared" si="63"/>
        <v>1.28</v>
      </c>
      <c r="V49" s="144">
        <f t="shared" si="64"/>
        <v>7.86</v>
      </c>
      <c r="W49" s="145"/>
      <c r="X49" s="145"/>
      <c r="Y49" s="146"/>
      <c r="Z49" s="146">
        <f t="shared" si="65"/>
        <v>0.66</v>
      </c>
      <c r="AA49" s="147"/>
      <c r="AB49" s="145"/>
      <c r="AC49" s="148">
        <f t="shared" si="66"/>
        <v>0.66</v>
      </c>
      <c r="AD49" s="149">
        <f t="shared" si="67"/>
        <v>8.52</v>
      </c>
      <c r="AE49" s="150">
        <f t="shared" si="68"/>
        <v>0.28999999999999998</v>
      </c>
      <c r="AF49" s="151">
        <v>12</v>
      </c>
      <c r="AG49" s="152">
        <v>1136</v>
      </c>
      <c r="AH49" s="149">
        <f t="shared" si="69"/>
        <v>13632</v>
      </c>
      <c r="AI49" s="149">
        <f t="shared" si="70"/>
        <v>9678.7199999999993</v>
      </c>
    </row>
    <row r="50" spans="1:36" s="70" customFormat="1">
      <c r="A50" s="158" t="s">
        <v>305</v>
      </c>
      <c r="B50" s="159"/>
      <c r="C50" s="160"/>
      <c r="D50" s="159"/>
      <c r="E50" s="161"/>
      <c r="F50" s="162"/>
      <c r="G50" s="162"/>
      <c r="H50" s="163"/>
      <c r="I50" s="163"/>
      <c r="J50" s="164"/>
      <c r="L50" s="165"/>
      <c r="M50" s="164"/>
      <c r="O50" s="202"/>
      <c r="P50" s="203"/>
      <c r="Q50" s="168"/>
      <c r="R50" s="204"/>
      <c r="S50" s="205"/>
      <c r="T50" s="206"/>
      <c r="U50" s="207"/>
      <c r="V50" s="207"/>
      <c r="W50" s="173"/>
      <c r="X50" s="173"/>
      <c r="Y50" s="174"/>
      <c r="Z50" s="174"/>
      <c r="AA50" s="175"/>
      <c r="AB50" s="173"/>
      <c r="AC50" s="176"/>
      <c r="AD50" s="177"/>
      <c r="AE50" s="208"/>
      <c r="AF50" s="179"/>
      <c r="AG50" s="180">
        <f>SUM(AG45:AG49)</f>
        <v>5232</v>
      </c>
      <c r="AH50" s="181">
        <f>SUM(AH45:AH49)</f>
        <v>52184.2</v>
      </c>
      <c r="AI50" s="182">
        <f>SUM(AI45:AI49)</f>
        <v>37295.120000000003</v>
      </c>
      <c r="AJ50" s="183">
        <f>(AH50-AI50)/AH50</f>
        <v>0.28499999999999998</v>
      </c>
    </row>
    <row r="51" spans="1:36" s="70" customFormat="1">
      <c r="A51" s="428" t="s">
        <v>1206</v>
      </c>
      <c r="B51" s="428"/>
      <c r="C51" s="428"/>
      <c r="D51" s="428"/>
      <c r="E51" s="428"/>
      <c r="F51" s="428"/>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5"/>
    </row>
    <row r="52" spans="1:36" s="70" customFormat="1">
      <c r="A52" s="429" t="s">
        <v>938</v>
      </c>
      <c r="B52" s="430"/>
      <c r="C52" s="431"/>
      <c r="D52" s="186"/>
      <c r="E52" s="187"/>
      <c r="F52" s="187"/>
      <c r="G52" s="187"/>
      <c r="H52" s="188"/>
      <c r="I52" s="186"/>
      <c r="J52" s="186"/>
      <c r="K52" s="186"/>
      <c r="L52" s="186"/>
      <c r="M52" s="186"/>
      <c r="N52" s="186"/>
      <c r="O52" s="189"/>
      <c r="P52" s="190"/>
      <c r="Q52" s="191"/>
      <c r="R52" s="192"/>
      <c r="S52" s="193"/>
      <c r="T52" s="194"/>
      <c r="U52" s="195"/>
      <c r="V52" s="195"/>
      <c r="W52" s="196"/>
      <c r="X52" s="196"/>
      <c r="Y52" s="195"/>
      <c r="Z52" s="195"/>
      <c r="AA52" s="195"/>
      <c r="AB52" s="196"/>
      <c r="AC52" s="197"/>
      <c r="AD52" s="198"/>
      <c r="AE52" s="199"/>
      <c r="AF52" s="200" t="s">
        <v>941</v>
      </c>
      <c r="AG52" s="198"/>
      <c r="AH52" s="198"/>
      <c r="AI52" s="198"/>
      <c r="AJ52" s="71"/>
    </row>
    <row r="53" spans="1:36" s="70" customFormat="1" ht="15">
      <c r="A53" s="440" t="str">
        <f>A52</f>
        <v>2pc -- Serta Brand 85gsm Microfiber Pillowcases -- Simply Comfy</v>
      </c>
      <c r="B53" s="440" t="s">
        <v>321</v>
      </c>
      <c r="C53" s="440" t="s">
        <v>297</v>
      </c>
      <c r="D53" s="133" t="s">
        <v>322</v>
      </c>
      <c r="E53" s="201" t="s">
        <v>299</v>
      </c>
      <c r="F53" s="322" t="s">
        <v>1078</v>
      </c>
      <c r="G53" s="323" t="s">
        <v>1079</v>
      </c>
      <c r="H53" s="137"/>
      <c r="I53" s="137">
        <v>1</v>
      </c>
      <c r="J53" s="133">
        <v>25</v>
      </c>
      <c r="K53" s="133">
        <v>16.5</v>
      </c>
      <c r="L53" s="133">
        <v>24</v>
      </c>
      <c r="M53" s="133">
        <v>8</v>
      </c>
      <c r="N53" s="133">
        <v>1.99</v>
      </c>
      <c r="O53" s="138">
        <f t="shared" ref="O53:O64" si="71">J53*K53*L53/1000000</f>
        <v>9.9000000000000008E-3</v>
      </c>
      <c r="P53" s="139">
        <f t="shared" ref="P53:P64" si="72">56/O53*M53</f>
        <v>45253</v>
      </c>
      <c r="Q53" s="140">
        <f t="shared" ref="Q53:Q64" si="73">$Q$9</f>
        <v>3500</v>
      </c>
      <c r="R53" s="141">
        <f t="shared" ref="R53:R64" si="74">Q53/P53</f>
        <v>0.08</v>
      </c>
      <c r="S53" s="142" t="s">
        <v>323</v>
      </c>
      <c r="T53" s="143">
        <v>0.214</v>
      </c>
      <c r="U53" s="144">
        <f t="shared" ref="U53:U64" si="75">I53*T53</f>
        <v>0.21</v>
      </c>
      <c r="V53" s="144">
        <f t="shared" ref="V53:V64" si="76">U53+R53+I53</f>
        <v>1.29</v>
      </c>
      <c r="W53" s="145"/>
      <c r="X53" s="145"/>
      <c r="Y53" s="146"/>
      <c r="Z53" s="146">
        <f t="shared" ref="Z53:Z64" si="77">AF53*$Z$9</f>
        <v>0.13</v>
      </c>
      <c r="AA53" s="147"/>
      <c r="AB53" s="145"/>
      <c r="AC53" s="148">
        <f t="shared" ref="AC53:AC64" si="78">SUM(W53:AB53)</f>
        <v>0.13</v>
      </c>
      <c r="AD53" s="149">
        <f t="shared" ref="AD53:AD64" si="79">AC53+V53</f>
        <v>1.42</v>
      </c>
      <c r="AE53" s="150">
        <f t="shared" ref="AE53:AE64" si="80">(AF53-AD53)/AF53</f>
        <v>0.4108</v>
      </c>
      <c r="AF53" s="209">
        <v>2.41</v>
      </c>
      <c r="AG53" s="152">
        <v>4000</v>
      </c>
      <c r="AH53" s="149">
        <f t="shared" ref="AH53:AH64" si="81">AG53*AF53</f>
        <v>9640</v>
      </c>
      <c r="AI53" s="149">
        <f t="shared" ref="AI53:AI64" si="82">AG53*AD53</f>
        <v>5680</v>
      </c>
      <c r="AJ53" s="71"/>
    </row>
    <row r="54" spans="1:36" s="70" customFormat="1" ht="15">
      <c r="A54" s="440"/>
      <c r="B54" s="440"/>
      <c r="C54" s="440"/>
      <c r="D54" s="133" t="s">
        <v>322</v>
      </c>
      <c r="E54" s="157" t="s">
        <v>963</v>
      </c>
      <c r="F54" s="322" t="s">
        <v>1080</v>
      </c>
      <c r="G54" s="323" t="s">
        <v>1081</v>
      </c>
      <c r="H54" s="137"/>
      <c r="I54" s="137">
        <v>1</v>
      </c>
      <c r="J54" s="133">
        <v>25</v>
      </c>
      <c r="K54" s="133">
        <v>16.5</v>
      </c>
      <c r="L54" s="133">
        <v>24</v>
      </c>
      <c r="M54" s="133">
        <v>8</v>
      </c>
      <c r="N54" s="133">
        <v>1.99</v>
      </c>
      <c r="O54" s="138">
        <f t="shared" si="71"/>
        <v>9.9000000000000008E-3</v>
      </c>
      <c r="P54" s="139">
        <f t="shared" si="72"/>
        <v>45253</v>
      </c>
      <c r="Q54" s="140">
        <f t="shared" si="73"/>
        <v>3500</v>
      </c>
      <c r="R54" s="141">
        <f t="shared" si="74"/>
        <v>0.08</v>
      </c>
      <c r="S54" s="142" t="s">
        <v>323</v>
      </c>
      <c r="T54" s="143">
        <v>0.214</v>
      </c>
      <c r="U54" s="144">
        <f t="shared" si="75"/>
        <v>0.21</v>
      </c>
      <c r="V54" s="144">
        <f t="shared" si="76"/>
        <v>1.29</v>
      </c>
      <c r="W54" s="145"/>
      <c r="X54" s="145"/>
      <c r="Y54" s="146"/>
      <c r="Z54" s="146">
        <f t="shared" si="77"/>
        <v>0.13</v>
      </c>
      <c r="AA54" s="147"/>
      <c r="AB54" s="145"/>
      <c r="AC54" s="148">
        <f t="shared" si="78"/>
        <v>0.13</v>
      </c>
      <c r="AD54" s="149">
        <f t="shared" si="79"/>
        <v>1.42</v>
      </c>
      <c r="AE54" s="150">
        <f t="shared" si="80"/>
        <v>0.4108</v>
      </c>
      <c r="AF54" s="209">
        <v>2.41</v>
      </c>
      <c r="AG54" s="152">
        <v>2000</v>
      </c>
      <c r="AH54" s="149">
        <f t="shared" si="81"/>
        <v>4820</v>
      </c>
      <c r="AI54" s="149">
        <f t="shared" si="82"/>
        <v>2840</v>
      </c>
      <c r="AJ54" s="71"/>
    </row>
    <row r="55" spans="1:36" s="70" customFormat="1" ht="15">
      <c r="A55" s="440"/>
      <c r="B55" s="440"/>
      <c r="C55" s="440"/>
      <c r="D55" s="133" t="s">
        <v>322</v>
      </c>
      <c r="E55" s="157" t="s">
        <v>969</v>
      </c>
      <c r="F55" s="322" t="s">
        <v>1102</v>
      </c>
      <c r="G55" s="323" t="s">
        <v>1103</v>
      </c>
      <c r="H55" s="137"/>
      <c r="I55" s="137">
        <v>1</v>
      </c>
      <c r="J55" s="133">
        <v>25</v>
      </c>
      <c r="K55" s="133">
        <v>16.5</v>
      </c>
      <c r="L55" s="133">
        <v>24</v>
      </c>
      <c r="M55" s="133">
        <v>8</v>
      </c>
      <c r="N55" s="133">
        <v>1.99</v>
      </c>
      <c r="O55" s="138">
        <f t="shared" si="71"/>
        <v>9.9000000000000008E-3</v>
      </c>
      <c r="P55" s="139">
        <f t="shared" si="72"/>
        <v>45253</v>
      </c>
      <c r="Q55" s="140">
        <f t="shared" si="73"/>
        <v>3500</v>
      </c>
      <c r="R55" s="141">
        <f t="shared" si="74"/>
        <v>0.08</v>
      </c>
      <c r="S55" s="142" t="s">
        <v>323</v>
      </c>
      <c r="T55" s="143">
        <v>0.214</v>
      </c>
      <c r="U55" s="144">
        <f t="shared" si="75"/>
        <v>0.21</v>
      </c>
      <c r="V55" s="144">
        <f t="shared" si="76"/>
        <v>1.29</v>
      </c>
      <c r="W55" s="145"/>
      <c r="X55" s="145"/>
      <c r="Y55" s="146"/>
      <c r="Z55" s="146">
        <f t="shared" si="77"/>
        <v>0.13</v>
      </c>
      <c r="AA55" s="147"/>
      <c r="AB55" s="145"/>
      <c r="AC55" s="148">
        <f t="shared" si="78"/>
        <v>0.13</v>
      </c>
      <c r="AD55" s="149">
        <f t="shared" si="79"/>
        <v>1.42</v>
      </c>
      <c r="AE55" s="150">
        <f t="shared" si="80"/>
        <v>0.4108</v>
      </c>
      <c r="AF55" s="209">
        <v>2.41</v>
      </c>
      <c r="AG55" s="152">
        <v>2000</v>
      </c>
      <c r="AH55" s="149">
        <f t="shared" si="81"/>
        <v>4820</v>
      </c>
      <c r="AI55" s="149">
        <f t="shared" si="82"/>
        <v>2840</v>
      </c>
      <c r="AJ55" s="71"/>
    </row>
    <row r="56" spans="1:36" s="70" customFormat="1" ht="15">
      <c r="A56" s="440"/>
      <c r="B56" s="440"/>
      <c r="C56" s="440"/>
      <c r="D56" s="133" t="s">
        <v>322</v>
      </c>
      <c r="E56" s="201" t="s">
        <v>964</v>
      </c>
      <c r="F56" s="322" t="s">
        <v>1104</v>
      </c>
      <c r="G56" s="323" t="s">
        <v>1105</v>
      </c>
      <c r="H56" s="137"/>
      <c r="I56" s="137">
        <v>1</v>
      </c>
      <c r="J56" s="133">
        <v>25</v>
      </c>
      <c r="K56" s="133">
        <v>16.5</v>
      </c>
      <c r="L56" s="133">
        <v>24</v>
      </c>
      <c r="M56" s="133">
        <v>8</v>
      </c>
      <c r="N56" s="133">
        <v>1.99</v>
      </c>
      <c r="O56" s="138">
        <f t="shared" si="71"/>
        <v>9.9000000000000008E-3</v>
      </c>
      <c r="P56" s="139">
        <f t="shared" si="72"/>
        <v>45253</v>
      </c>
      <c r="Q56" s="140">
        <f t="shared" si="73"/>
        <v>3500</v>
      </c>
      <c r="R56" s="141">
        <f t="shared" si="74"/>
        <v>0.08</v>
      </c>
      <c r="S56" s="142" t="s">
        <v>323</v>
      </c>
      <c r="T56" s="143">
        <v>0.214</v>
      </c>
      <c r="U56" s="144">
        <f t="shared" si="75"/>
        <v>0.21</v>
      </c>
      <c r="V56" s="144">
        <f t="shared" si="76"/>
        <v>1.29</v>
      </c>
      <c r="W56" s="145"/>
      <c r="X56" s="145"/>
      <c r="Y56" s="146"/>
      <c r="Z56" s="146">
        <f t="shared" si="77"/>
        <v>0.13</v>
      </c>
      <c r="AA56" s="147"/>
      <c r="AB56" s="145"/>
      <c r="AC56" s="148">
        <f t="shared" si="78"/>
        <v>0.13</v>
      </c>
      <c r="AD56" s="149">
        <f t="shared" si="79"/>
        <v>1.42</v>
      </c>
      <c r="AE56" s="150">
        <f t="shared" si="80"/>
        <v>0.4108</v>
      </c>
      <c r="AF56" s="209">
        <v>2.41</v>
      </c>
      <c r="AG56" s="152">
        <v>2000</v>
      </c>
      <c r="AH56" s="149">
        <f t="shared" si="81"/>
        <v>4820</v>
      </c>
      <c r="AI56" s="149">
        <f t="shared" si="82"/>
        <v>2840</v>
      </c>
      <c r="AJ56" s="71"/>
    </row>
    <row r="57" spans="1:36" s="70" customFormat="1" ht="15">
      <c r="A57" s="440"/>
      <c r="B57" s="440"/>
      <c r="C57" s="440"/>
      <c r="D57" s="133" t="s">
        <v>322</v>
      </c>
      <c r="E57" s="201" t="s">
        <v>960</v>
      </c>
      <c r="F57" s="322" t="s">
        <v>1106</v>
      </c>
      <c r="G57" s="323" t="s">
        <v>1107</v>
      </c>
      <c r="H57" s="137"/>
      <c r="I57" s="137">
        <v>1</v>
      </c>
      <c r="J57" s="133">
        <v>25</v>
      </c>
      <c r="K57" s="133">
        <v>16.5</v>
      </c>
      <c r="L57" s="133">
        <v>24</v>
      </c>
      <c r="M57" s="133">
        <v>8</v>
      </c>
      <c r="N57" s="133">
        <v>1.99</v>
      </c>
      <c r="O57" s="138">
        <f t="shared" si="71"/>
        <v>9.9000000000000008E-3</v>
      </c>
      <c r="P57" s="139">
        <f t="shared" si="72"/>
        <v>45253</v>
      </c>
      <c r="Q57" s="140">
        <f t="shared" si="73"/>
        <v>3500</v>
      </c>
      <c r="R57" s="141">
        <f t="shared" si="74"/>
        <v>0.08</v>
      </c>
      <c r="S57" s="142" t="s">
        <v>323</v>
      </c>
      <c r="T57" s="143">
        <v>0.214</v>
      </c>
      <c r="U57" s="144">
        <f t="shared" si="75"/>
        <v>0.21</v>
      </c>
      <c r="V57" s="144">
        <f t="shared" si="76"/>
        <v>1.29</v>
      </c>
      <c r="W57" s="145"/>
      <c r="X57" s="145"/>
      <c r="Y57" s="146"/>
      <c r="Z57" s="146">
        <f t="shared" si="77"/>
        <v>0.13</v>
      </c>
      <c r="AA57" s="147"/>
      <c r="AB57" s="145"/>
      <c r="AC57" s="148">
        <f t="shared" si="78"/>
        <v>0.13</v>
      </c>
      <c r="AD57" s="149">
        <f t="shared" si="79"/>
        <v>1.42</v>
      </c>
      <c r="AE57" s="150">
        <f t="shared" si="80"/>
        <v>0.4108</v>
      </c>
      <c r="AF57" s="209">
        <v>2.41</v>
      </c>
      <c r="AG57" s="152">
        <v>2000</v>
      </c>
      <c r="AH57" s="149">
        <f t="shared" si="81"/>
        <v>4820</v>
      </c>
      <c r="AI57" s="149">
        <f t="shared" si="82"/>
        <v>2840</v>
      </c>
      <c r="AJ57" s="71"/>
    </row>
    <row r="58" spans="1:36" s="70" customFormat="1" ht="15">
      <c r="A58" s="440"/>
      <c r="B58" s="440"/>
      <c r="C58" s="440"/>
      <c r="D58" s="133" t="s">
        <v>322</v>
      </c>
      <c r="E58" s="201" t="s">
        <v>970</v>
      </c>
      <c r="F58" s="324" t="s">
        <v>1108</v>
      </c>
      <c r="G58" s="325" t="s">
        <v>1109</v>
      </c>
      <c r="H58" s="137"/>
      <c r="I58" s="137">
        <v>1</v>
      </c>
      <c r="J58" s="133">
        <v>25</v>
      </c>
      <c r="K58" s="133">
        <v>16.5</v>
      </c>
      <c r="L58" s="133">
        <v>24</v>
      </c>
      <c r="M58" s="133">
        <v>8</v>
      </c>
      <c r="N58" s="133">
        <v>1.99</v>
      </c>
      <c r="O58" s="138">
        <f t="shared" si="71"/>
        <v>9.9000000000000008E-3</v>
      </c>
      <c r="P58" s="139">
        <f t="shared" si="72"/>
        <v>45253</v>
      </c>
      <c r="Q58" s="140">
        <f t="shared" si="73"/>
        <v>3500</v>
      </c>
      <c r="R58" s="141">
        <f t="shared" si="74"/>
        <v>0.08</v>
      </c>
      <c r="S58" s="142" t="s">
        <v>323</v>
      </c>
      <c r="T58" s="143">
        <v>0.214</v>
      </c>
      <c r="U58" s="144">
        <f t="shared" si="75"/>
        <v>0.21</v>
      </c>
      <c r="V58" s="144">
        <f t="shared" si="76"/>
        <v>1.29</v>
      </c>
      <c r="W58" s="145"/>
      <c r="X58" s="145"/>
      <c r="Y58" s="146"/>
      <c r="Z58" s="146">
        <f t="shared" si="77"/>
        <v>0.13</v>
      </c>
      <c r="AA58" s="147"/>
      <c r="AB58" s="145"/>
      <c r="AC58" s="148">
        <f t="shared" si="78"/>
        <v>0.13</v>
      </c>
      <c r="AD58" s="149">
        <f t="shared" si="79"/>
        <v>1.42</v>
      </c>
      <c r="AE58" s="150">
        <f t="shared" si="80"/>
        <v>0.4108</v>
      </c>
      <c r="AF58" s="209">
        <v>2.41</v>
      </c>
      <c r="AG58" s="152">
        <v>1000</v>
      </c>
      <c r="AH58" s="149">
        <f t="shared" si="81"/>
        <v>2410</v>
      </c>
      <c r="AI58" s="149">
        <f t="shared" si="82"/>
        <v>1420</v>
      </c>
      <c r="AJ58" s="71"/>
    </row>
    <row r="59" spans="1:36" s="70" customFormat="1" ht="15">
      <c r="A59" s="440"/>
      <c r="B59" s="440"/>
      <c r="C59" s="440"/>
      <c r="D59" s="133" t="s">
        <v>322</v>
      </c>
      <c r="E59" s="201" t="s">
        <v>971</v>
      </c>
      <c r="F59" s="324" t="s">
        <v>1110</v>
      </c>
      <c r="G59" s="325" t="s">
        <v>1111</v>
      </c>
      <c r="H59" s="137"/>
      <c r="I59" s="137">
        <v>1</v>
      </c>
      <c r="J59" s="133">
        <v>25</v>
      </c>
      <c r="K59" s="133">
        <v>16.5</v>
      </c>
      <c r="L59" s="133">
        <v>24</v>
      </c>
      <c r="M59" s="133">
        <v>8</v>
      </c>
      <c r="N59" s="133">
        <v>1.99</v>
      </c>
      <c r="O59" s="138">
        <f t="shared" si="71"/>
        <v>9.9000000000000008E-3</v>
      </c>
      <c r="P59" s="139">
        <f t="shared" si="72"/>
        <v>45253</v>
      </c>
      <c r="Q59" s="140">
        <f t="shared" si="73"/>
        <v>3500</v>
      </c>
      <c r="R59" s="141">
        <f t="shared" si="74"/>
        <v>0.08</v>
      </c>
      <c r="S59" s="142" t="s">
        <v>323</v>
      </c>
      <c r="T59" s="143">
        <v>0.214</v>
      </c>
      <c r="U59" s="144">
        <f t="shared" si="75"/>
        <v>0.21</v>
      </c>
      <c r="V59" s="144">
        <f t="shared" si="76"/>
        <v>1.29</v>
      </c>
      <c r="W59" s="145"/>
      <c r="X59" s="145"/>
      <c r="Y59" s="146"/>
      <c r="Z59" s="146">
        <f t="shared" si="77"/>
        <v>0.13</v>
      </c>
      <c r="AA59" s="147"/>
      <c r="AB59" s="145"/>
      <c r="AC59" s="148">
        <f t="shared" si="78"/>
        <v>0.13</v>
      </c>
      <c r="AD59" s="149">
        <f t="shared" si="79"/>
        <v>1.42</v>
      </c>
      <c r="AE59" s="150">
        <f t="shared" si="80"/>
        <v>0.4108</v>
      </c>
      <c r="AF59" s="209">
        <v>2.41</v>
      </c>
      <c r="AG59" s="152">
        <v>1000</v>
      </c>
      <c r="AH59" s="149">
        <f t="shared" si="81"/>
        <v>2410</v>
      </c>
      <c r="AI59" s="149">
        <f t="shared" si="82"/>
        <v>1420</v>
      </c>
      <c r="AJ59" s="71"/>
    </row>
    <row r="60" spans="1:36" s="70" customFormat="1" ht="15">
      <c r="A60" s="440"/>
      <c r="B60" s="440"/>
      <c r="C60" s="440"/>
      <c r="D60" s="133" t="s">
        <v>324</v>
      </c>
      <c r="E60" s="201" t="s">
        <v>299</v>
      </c>
      <c r="F60" s="322" t="s">
        <v>1092</v>
      </c>
      <c r="G60" s="323" t="s">
        <v>1093</v>
      </c>
      <c r="H60" s="137"/>
      <c r="I60" s="137">
        <v>1.1499999999999999</v>
      </c>
      <c r="J60" s="133">
        <v>25</v>
      </c>
      <c r="K60" s="133">
        <v>16.5</v>
      </c>
      <c r="L60" s="133">
        <v>26</v>
      </c>
      <c r="M60" s="133">
        <v>8</v>
      </c>
      <c r="N60" s="133">
        <v>1.99</v>
      </c>
      <c r="O60" s="138">
        <f t="shared" si="71"/>
        <v>1.0699999999999999E-2</v>
      </c>
      <c r="P60" s="139">
        <f t="shared" si="72"/>
        <v>41869</v>
      </c>
      <c r="Q60" s="140">
        <f t="shared" si="73"/>
        <v>3500</v>
      </c>
      <c r="R60" s="141">
        <f t="shared" si="74"/>
        <v>0.08</v>
      </c>
      <c r="S60" s="142" t="s">
        <v>323</v>
      </c>
      <c r="T60" s="143">
        <v>0.214</v>
      </c>
      <c r="U60" s="144">
        <f t="shared" si="75"/>
        <v>0.25</v>
      </c>
      <c r="V60" s="144">
        <f t="shared" si="76"/>
        <v>1.48</v>
      </c>
      <c r="W60" s="145"/>
      <c r="X60" s="145"/>
      <c r="Y60" s="146"/>
      <c r="Z60" s="146">
        <f t="shared" si="77"/>
        <v>0.16</v>
      </c>
      <c r="AA60" s="147"/>
      <c r="AB60" s="145"/>
      <c r="AC60" s="148">
        <f t="shared" si="78"/>
        <v>0.16</v>
      </c>
      <c r="AD60" s="149">
        <f t="shared" si="79"/>
        <v>1.64</v>
      </c>
      <c r="AE60" s="150">
        <f t="shared" si="80"/>
        <v>0.42049999999999998</v>
      </c>
      <c r="AF60" s="209">
        <v>2.83</v>
      </c>
      <c r="AG60" s="152">
        <v>2000</v>
      </c>
      <c r="AH60" s="149">
        <f t="shared" si="81"/>
        <v>5660</v>
      </c>
      <c r="AI60" s="149">
        <f t="shared" si="82"/>
        <v>3280</v>
      </c>
      <c r="AJ60" s="71"/>
    </row>
    <row r="61" spans="1:36" s="70" customFormat="1" ht="15">
      <c r="A61" s="440"/>
      <c r="B61" s="440"/>
      <c r="C61" s="440"/>
      <c r="D61" s="133" t="s">
        <v>324</v>
      </c>
      <c r="E61" s="201" t="s">
        <v>964</v>
      </c>
      <c r="F61" s="322" t="s">
        <v>1100</v>
      </c>
      <c r="G61" s="323" t="s">
        <v>1101</v>
      </c>
      <c r="H61" s="137"/>
      <c r="I61" s="137">
        <v>1.1499999999999999</v>
      </c>
      <c r="J61" s="133">
        <v>25</v>
      </c>
      <c r="K61" s="133">
        <v>16.5</v>
      </c>
      <c r="L61" s="133">
        <v>26</v>
      </c>
      <c r="M61" s="133">
        <v>8</v>
      </c>
      <c r="N61" s="133">
        <v>1.99</v>
      </c>
      <c r="O61" s="138">
        <f t="shared" si="71"/>
        <v>1.0699999999999999E-2</v>
      </c>
      <c r="P61" s="139">
        <f t="shared" si="72"/>
        <v>41869</v>
      </c>
      <c r="Q61" s="140">
        <f t="shared" si="73"/>
        <v>3500</v>
      </c>
      <c r="R61" s="141">
        <f t="shared" si="74"/>
        <v>0.08</v>
      </c>
      <c r="S61" s="142" t="s">
        <v>323</v>
      </c>
      <c r="T61" s="143">
        <v>0.214</v>
      </c>
      <c r="U61" s="144">
        <f t="shared" si="75"/>
        <v>0.25</v>
      </c>
      <c r="V61" s="144">
        <f t="shared" si="76"/>
        <v>1.48</v>
      </c>
      <c r="W61" s="145"/>
      <c r="X61" s="145"/>
      <c r="Y61" s="146"/>
      <c r="Z61" s="146">
        <f t="shared" si="77"/>
        <v>0.16</v>
      </c>
      <c r="AA61" s="147"/>
      <c r="AB61" s="145"/>
      <c r="AC61" s="148">
        <f t="shared" si="78"/>
        <v>0.16</v>
      </c>
      <c r="AD61" s="149">
        <f t="shared" si="79"/>
        <v>1.64</v>
      </c>
      <c r="AE61" s="150">
        <f t="shared" si="80"/>
        <v>0.42049999999999998</v>
      </c>
      <c r="AF61" s="209">
        <f>AF60</f>
        <v>2.83</v>
      </c>
      <c r="AG61" s="152">
        <v>2000</v>
      </c>
      <c r="AH61" s="149">
        <f t="shared" si="81"/>
        <v>5660</v>
      </c>
      <c r="AI61" s="149">
        <f t="shared" si="82"/>
        <v>3280</v>
      </c>
      <c r="AJ61" s="71"/>
    </row>
    <row r="62" spans="1:36" s="70" customFormat="1" ht="15">
      <c r="A62" s="440"/>
      <c r="B62" s="440"/>
      <c r="C62" s="440"/>
      <c r="D62" s="133" t="s">
        <v>324</v>
      </c>
      <c r="E62" s="157" t="s">
        <v>963</v>
      </c>
      <c r="F62" s="322" t="s">
        <v>1094</v>
      </c>
      <c r="G62" s="323" t="s">
        <v>1095</v>
      </c>
      <c r="H62" s="137"/>
      <c r="I62" s="137">
        <v>1.1499999999999999</v>
      </c>
      <c r="J62" s="133">
        <v>25</v>
      </c>
      <c r="K62" s="133">
        <v>16.5</v>
      </c>
      <c r="L62" s="133">
        <v>26</v>
      </c>
      <c r="M62" s="133">
        <v>8</v>
      </c>
      <c r="N62" s="133">
        <v>1.99</v>
      </c>
      <c r="O62" s="138">
        <f t="shared" si="71"/>
        <v>1.0699999999999999E-2</v>
      </c>
      <c r="P62" s="139">
        <f t="shared" si="72"/>
        <v>41869</v>
      </c>
      <c r="Q62" s="140">
        <f t="shared" si="73"/>
        <v>3500</v>
      </c>
      <c r="R62" s="141">
        <f t="shared" si="74"/>
        <v>0.08</v>
      </c>
      <c r="S62" s="142" t="s">
        <v>323</v>
      </c>
      <c r="T62" s="143">
        <v>0.214</v>
      </c>
      <c r="U62" s="144">
        <f t="shared" si="75"/>
        <v>0.25</v>
      </c>
      <c r="V62" s="144">
        <f t="shared" si="76"/>
        <v>1.48</v>
      </c>
      <c r="W62" s="145"/>
      <c r="X62" s="145"/>
      <c r="Y62" s="146"/>
      <c r="Z62" s="146">
        <f t="shared" si="77"/>
        <v>0.16</v>
      </c>
      <c r="AA62" s="147"/>
      <c r="AB62" s="145"/>
      <c r="AC62" s="148">
        <f t="shared" si="78"/>
        <v>0.16</v>
      </c>
      <c r="AD62" s="149">
        <f t="shared" si="79"/>
        <v>1.64</v>
      </c>
      <c r="AE62" s="150">
        <f t="shared" si="80"/>
        <v>0.42049999999999998</v>
      </c>
      <c r="AF62" s="209">
        <f>AF61</f>
        <v>2.83</v>
      </c>
      <c r="AG62" s="152">
        <v>2000</v>
      </c>
      <c r="AH62" s="149">
        <f t="shared" si="81"/>
        <v>5660</v>
      </c>
      <c r="AI62" s="149">
        <f t="shared" si="82"/>
        <v>3280</v>
      </c>
      <c r="AJ62" s="72"/>
    </row>
    <row r="63" spans="1:36" s="70" customFormat="1">
      <c r="A63" s="440"/>
      <c r="B63" s="440"/>
      <c r="C63" s="440"/>
      <c r="D63" s="133" t="s">
        <v>324</v>
      </c>
      <c r="E63" s="157"/>
      <c r="F63" s="135"/>
      <c r="G63" s="136"/>
      <c r="H63" s="137"/>
      <c r="I63" s="137">
        <v>1.1499999999999999</v>
      </c>
      <c r="J63" s="133">
        <v>25</v>
      </c>
      <c r="K63" s="133">
        <v>16.5</v>
      </c>
      <c r="L63" s="133">
        <v>26</v>
      </c>
      <c r="M63" s="133">
        <v>8</v>
      </c>
      <c r="N63" s="133">
        <v>1.99</v>
      </c>
      <c r="O63" s="138">
        <f t="shared" si="71"/>
        <v>1.0699999999999999E-2</v>
      </c>
      <c r="P63" s="139">
        <f t="shared" si="72"/>
        <v>41869</v>
      </c>
      <c r="Q63" s="140">
        <f t="shared" si="73"/>
        <v>3500</v>
      </c>
      <c r="R63" s="141">
        <f t="shared" si="74"/>
        <v>0.08</v>
      </c>
      <c r="S63" s="142" t="s">
        <v>323</v>
      </c>
      <c r="T63" s="143">
        <v>0.214</v>
      </c>
      <c r="U63" s="144">
        <f t="shared" si="75"/>
        <v>0.25</v>
      </c>
      <c r="V63" s="144">
        <f t="shared" si="76"/>
        <v>1.48</v>
      </c>
      <c r="W63" s="145"/>
      <c r="X63" s="145"/>
      <c r="Y63" s="146"/>
      <c r="Z63" s="146">
        <f t="shared" si="77"/>
        <v>0.16</v>
      </c>
      <c r="AA63" s="147"/>
      <c r="AB63" s="145"/>
      <c r="AC63" s="148">
        <f t="shared" si="78"/>
        <v>0.16</v>
      </c>
      <c r="AD63" s="149">
        <f t="shared" si="79"/>
        <v>1.64</v>
      </c>
      <c r="AE63" s="150">
        <f t="shared" si="80"/>
        <v>0.42049999999999998</v>
      </c>
      <c r="AF63" s="209">
        <f>AF62</f>
        <v>2.83</v>
      </c>
      <c r="AG63" s="152"/>
      <c r="AH63" s="149">
        <f t="shared" si="81"/>
        <v>0</v>
      </c>
      <c r="AI63" s="149">
        <f t="shared" si="82"/>
        <v>0</v>
      </c>
      <c r="AJ63" s="72"/>
    </row>
    <row r="64" spans="1:36" s="70" customFormat="1">
      <c r="A64" s="440"/>
      <c r="B64" s="440"/>
      <c r="C64" s="440"/>
      <c r="D64" s="133" t="s">
        <v>324</v>
      </c>
      <c r="E64" s="157"/>
      <c r="F64" s="135"/>
      <c r="G64" s="136"/>
      <c r="H64" s="137"/>
      <c r="I64" s="137">
        <v>1.1499999999999999</v>
      </c>
      <c r="J64" s="133">
        <v>25</v>
      </c>
      <c r="K64" s="133">
        <v>16.5</v>
      </c>
      <c r="L64" s="133">
        <v>26</v>
      </c>
      <c r="M64" s="133">
        <v>8</v>
      </c>
      <c r="N64" s="133">
        <v>1.99</v>
      </c>
      <c r="O64" s="138">
        <f t="shared" si="71"/>
        <v>1.0699999999999999E-2</v>
      </c>
      <c r="P64" s="139">
        <f t="shared" si="72"/>
        <v>41869</v>
      </c>
      <c r="Q64" s="140">
        <f t="shared" si="73"/>
        <v>3500</v>
      </c>
      <c r="R64" s="141">
        <f t="shared" si="74"/>
        <v>0.08</v>
      </c>
      <c r="S64" s="142" t="s">
        <v>323</v>
      </c>
      <c r="T64" s="143">
        <v>0.214</v>
      </c>
      <c r="U64" s="144">
        <f t="shared" si="75"/>
        <v>0.25</v>
      </c>
      <c r="V64" s="144">
        <f t="shared" si="76"/>
        <v>1.48</v>
      </c>
      <c r="W64" s="145"/>
      <c r="X64" s="145"/>
      <c r="Y64" s="146"/>
      <c r="Z64" s="146">
        <f t="shared" si="77"/>
        <v>0.16</v>
      </c>
      <c r="AA64" s="147"/>
      <c r="AB64" s="145"/>
      <c r="AC64" s="148">
        <f t="shared" si="78"/>
        <v>0.16</v>
      </c>
      <c r="AD64" s="149">
        <f t="shared" si="79"/>
        <v>1.64</v>
      </c>
      <c r="AE64" s="150">
        <f t="shared" si="80"/>
        <v>0.42049999999999998</v>
      </c>
      <c r="AF64" s="209">
        <f>AF63</f>
        <v>2.83</v>
      </c>
      <c r="AG64" s="152"/>
      <c r="AH64" s="149">
        <f t="shared" si="81"/>
        <v>0</v>
      </c>
      <c r="AI64" s="149">
        <f t="shared" si="82"/>
        <v>0</v>
      </c>
      <c r="AJ64" s="71"/>
    </row>
    <row r="65" spans="1:36" s="70" customFormat="1">
      <c r="A65" s="158" t="s">
        <v>305</v>
      </c>
      <c r="B65" s="159"/>
      <c r="C65" s="160"/>
      <c r="D65" s="159"/>
      <c r="E65" s="72"/>
      <c r="F65" s="72"/>
      <c r="G65" s="72"/>
      <c r="H65" s="72"/>
      <c r="I65" s="72"/>
      <c r="J65" s="74"/>
      <c r="K65" s="72"/>
      <c r="L65" s="72"/>
      <c r="M65" s="72"/>
      <c r="N65" s="72"/>
      <c r="O65" s="72"/>
      <c r="P65" s="74"/>
      <c r="Q65" s="74"/>
      <c r="R65" s="72"/>
      <c r="S65" s="74"/>
      <c r="T65" s="72"/>
      <c r="U65" s="72"/>
      <c r="V65" s="74"/>
      <c r="W65" s="74"/>
      <c r="X65" s="74"/>
      <c r="Y65" s="72"/>
      <c r="Z65" s="72"/>
      <c r="AA65" s="72"/>
      <c r="AB65" s="72"/>
      <c r="AC65" s="72"/>
      <c r="AD65" s="74"/>
      <c r="AE65" s="74"/>
      <c r="AF65" s="75"/>
      <c r="AG65" s="180">
        <f>SUM(AG53:AG64)</f>
        <v>20000</v>
      </c>
      <c r="AH65" s="181">
        <f>SUM(AH53:AH64)</f>
        <v>50720</v>
      </c>
      <c r="AI65" s="182">
        <f>SUM(AI53:AI64)</f>
        <v>29720</v>
      </c>
      <c r="AJ65" s="183">
        <f>(AH65-AI65)/AH65</f>
        <v>0.41399999999999998</v>
      </c>
    </row>
    <row r="66" spans="1:36" s="70" customFormat="1">
      <c r="A66" s="428" t="s">
        <v>1207</v>
      </c>
      <c r="B66" s="428"/>
      <c r="C66" s="428"/>
      <c r="D66" s="428"/>
      <c r="E66" s="428"/>
      <c r="F66" s="428"/>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5"/>
    </row>
    <row r="67" spans="1:36" s="71" customFormat="1">
      <c r="A67" s="432" t="s">
        <v>295</v>
      </c>
      <c r="B67" s="433"/>
      <c r="C67" s="434"/>
      <c r="D67" s="118"/>
      <c r="E67" s="119"/>
      <c r="F67" s="119"/>
      <c r="G67" s="119"/>
      <c r="H67" s="120"/>
      <c r="I67" s="120"/>
      <c r="J67" s="118"/>
      <c r="K67" s="118"/>
      <c r="L67" s="118"/>
      <c r="M67" s="118"/>
      <c r="N67" s="118"/>
      <c r="O67" s="121"/>
      <c r="P67" s="122"/>
      <c r="Q67" s="123"/>
      <c r="R67" s="124"/>
      <c r="S67" s="125"/>
      <c r="T67" s="126"/>
      <c r="U67" s="127"/>
      <c r="V67" s="127"/>
      <c r="W67" s="128"/>
      <c r="X67" s="128"/>
      <c r="Y67" s="127"/>
      <c r="Z67" s="127"/>
      <c r="AA67" s="127"/>
      <c r="AB67" s="128"/>
      <c r="AC67" s="129"/>
      <c r="AD67" s="130"/>
      <c r="AE67" s="131"/>
      <c r="AF67" s="132"/>
      <c r="AG67" s="130"/>
      <c r="AH67" s="130"/>
      <c r="AI67" s="130"/>
    </row>
    <row r="68" spans="1:36" s="71" customFormat="1">
      <c r="A68" s="441" t="str">
        <f>A67</f>
        <v>6 piece set -- Serta Brand 85gsm Microfiber Sheets -- Simply Comfy</v>
      </c>
      <c r="B68" s="441" t="s">
        <v>296</v>
      </c>
      <c r="C68" s="427" t="s">
        <v>297</v>
      </c>
      <c r="D68" s="133" t="s">
        <v>298</v>
      </c>
      <c r="E68" s="157" t="s">
        <v>948</v>
      </c>
      <c r="F68" s="135" t="s">
        <v>313</v>
      </c>
      <c r="G68" s="136" t="s">
        <v>314</v>
      </c>
      <c r="H68" s="137"/>
      <c r="I68" s="137">
        <v>3.81</v>
      </c>
      <c r="J68" s="133">
        <v>29</v>
      </c>
      <c r="K68" s="133">
        <v>29</v>
      </c>
      <c r="L68" s="133">
        <v>28</v>
      </c>
      <c r="M68" s="133">
        <v>4</v>
      </c>
      <c r="N68" s="133">
        <v>4.3600000000000003</v>
      </c>
      <c r="O68" s="138">
        <f t="shared" ref="O68:O74" si="83">J68*K68*L68/1000000</f>
        <v>2.35E-2</v>
      </c>
      <c r="P68" s="139">
        <f t="shared" ref="P68:P74" si="84">56/O68*M68</f>
        <v>9532</v>
      </c>
      <c r="Q68" s="140">
        <f t="shared" ref="Q68:Q74" si="85">$Q$9</f>
        <v>3500</v>
      </c>
      <c r="R68" s="141">
        <f t="shared" ref="R68:R74" si="86">Q68/P68</f>
        <v>0.37</v>
      </c>
      <c r="S68" s="142" t="s">
        <v>300</v>
      </c>
      <c r="T68" s="143">
        <v>0.214</v>
      </c>
      <c r="U68" s="144">
        <f t="shared" ref="U68:U74" si="87">I68*T68</f>
        <v>0.82</v>
      </c>
      <c r="V68" s="144">
        <f t="shared" ref="V68:V74" si="88">U68+R68+I68</f>
        <v>5</v>
      </c>
      <c r="W68" s="145"/>
      <c r="X68" s="145"/>
      <c r="Y68" s="146"/>
      <c r="Z68" s="146">
        <f t="shared" ref="Z68:Z74" si="89">AF68*$Z$9</f>
        <v>0.42</v>
      </c>
      <c r="AA68" s="147"/>
      <c r="AB68" s="145"/>
      <c r="AC68" s="148">
        <f t="shared" ref="AC68:AC74" si="90">SUM(W68:AB68)</f>
        <v>0.42</v>
      </c>
      <c r="AD68" s="149">
        <f t="shared" ref="AD68:AD74" si="91">AC68+V68</f>
        <v>5.42</v>
      </c>
      <c r="AE68" s="150">
        <f t="shared" ref="AE68:AE74" si="92">(AF68-AD68)/AF68</f>
        <v>0.28210000000000002</v>
      </c>
      <c r="AF68" s="151">
        <v>7.55</v>
      </c>
      <c r="AG68" s="152">
        <v>1572</v>
      </c>
      <c r="AH68" s="149">
        <f t="shared" ref="AH68:AH74" si="93">AG68*AF68</f>
        <v>11868.6</v>
      </c>
      <c r="AI68" s="149">
        <f t="shared" ref="AI68:AI74" si="94">AG68*AD68</f>
        <v>8520.24</v>
      </c>
    </row>
    <row r="69" spans="1:36" s="71" customFormat="1">
      <c r="A69" s="441"/>
      <c r="B69" s="441"/>
      <c r="C69" s="427"/>
      <c r="D69" s="133" t="s">
        <v>301</v>
      </c>
      <c r="E69" s="157" t="s">
        <v>948</v>
      </c>
      <c r="F69" s="135" t="s">
        <v>315</v>
      </c>
      <c r="G69" s="136" t="s">
        <v>316</v>
      </c>
      <c r="H69" s="137"/>
      <c r="I69" s="137">
        <v>4.66</v>
      </c>
      <c r="J69" s="133">
        <v>29</v>
      </c>
      <c r="K69" s="133">
        <v>29</v>
      </c>
      <c r="L69" s="133">
        <v>33</v>
      </c>
      <c r="M69" s="133">
        <v>4</v>
      </c>
      <c r="N69" s="133">
        <v>6.17</v>
      </c>
      <c r="O69" s="138">
        <f t="shared" si="83"/>
        <v>2.7799999999999998E-2</v>
      </c>
      <c r="P69" s="139">
        <f t="shared" si="84"/>
        <v>8058</v>
      </c>
      <c r="Q69" s="140">
        <f t="shared" si="85"/>
        <v>3500</v>
      </c>
      <c r="R69" s="141">
        <f t="shared" si="86"/>
        <v>0.43</v>
      </c>
      <c r="S69" s="142" t="s">
        <v>300</v>
      </c>
      <c r="T69" s="143">
        <v>0.214</v>
      </c>
      <c r="U69" s="144">
        <f t="shared" si="87"/>
        <v>1</v>
      </c>
      <c r="V69" s="144">
        <f t="shared" si="88"/>
        <v>6.09</v>
      </c>
      <c r="W69" s="145"/>
      <c r="X69" s="145"/>
      <c r="Y69" s="146"/>
      <c r="Z69" s="146">
        <f t="shared" si="89"/>
        <v>0.51</v>
      </c>
      <c r="AA69" s="147"/>
      <c r="AB69" s="145"/>
      <c r="AC69" s="148">
        <f t="shared" si="90"/>
        <v>0.51</v>
      </c>
      <c r="AD69" s="149">
        <f t="shared" si="91"/>
        <v>6.6</v>
      </c>
      <c r="AE69" s="150">
        <f t="shared" si="92"/>
        <v>0.28260000000000002</v>
      </c>
      <c r="AF69" s="151">
        <v>9.1999999999999993</v>
      </c>
      <c r="AG69" s="152">
        <v>1160</v>
      </c>
      <c r="AH69" s="149">
        <f t="shared" si="93"/>
        <v>10672</v>
      </c>
      <c r="AI69" s="149">
        <f t="shared" si="94"/>
        <v>7656</v>
      </c>
    </row>
    <row r="70" spans="1:36" s="71" customFormat="1" ht="14.25">
      <c r="A70" s="441"/>
      <c r="B70" s="441"/>
      <c r="C70" s="427"/>
      <c r="D70" s="133" t="s">
        <v>302</v>
      </c>
      <c r="E70" s="157" t="s">
        <v>948</v>
      </c>
      <c r="F70" s="316" t="s">
        <v>1004</v>
      </c>
      <c r="G70" s="317" t="s">
        <v>1005</v>
      </c>
      <c r="H70" s="137"/>
      <c r="I70" s="137">
        <v>5.18</v>
      </c>
      <c r="J70" s="133">
        <v>29</v>
      </c>
      <c r="K70" s="133">
        <v>29</v>
      </c>
      <c r="L70" s="133">
        <v>39</v>
      </c>
      <c r="M70" s="133">
        <v>4</v>
      </c>
      <c r="N70" s="133">
        <v>7.04</v>
      </c>
      <c r="O70" s="138">
        <f t="shared" si="83"/>
        <v>3.2800000000000003E-2</v>
      </c>
      <c r="P70" s="139">
        <f t="shared" si="84"/>
        <v>6829</v>
      </c>
      <c r="Q70" s="140">
        <f t="shared" si="85"/>
        <v>3500</v>
      </c>
      <c r="R70" s="141">
        <f t="shared" si="86"/>
        <v>0.51</v>
      </c>
      <c r="S70" s="142" t="s">
        <v>300</v>
      </c>
      <c r="T70" s="143">
        <v>0.214</v>
      </c>
      <c r="U70" s="144">
        <f t="shared" si="87"/>
        <v>1.1100000000000001</v>
      </c>
      <c r="V70" s="144">
        <f t="shared" si="88"/>
        <v>6.8</v>
      </c>
      <c r="W70" s="145"/>
      <c r="X70" s="145"/>
      <c r="Y70" s="146"/>
      <c r="Z70" s="146">
        <f t="shared" si="89"/>
        <v>0.56999999999999995</v>
      </c>
      <c r="AA70" s="147"/>
      <c r="AB70" s="145"/>
      <c r="AC70" s="148">
        <f t="shared" si="90"/>
        <v>0.56999999999999995</v>
      </c>
      <c r="AD70" s="149">
        <f t="shared" si="91"/>
        <v>7.37</v>
      </c>
      <c r="AE70" s="150">
        <f t="shared" si="92"/>
        <v>0.28449999999999998</v>
      </c>
      <c r="AF70" s="151">
        <v>10.3</v>
      </c>
      <c r="AG70" s="156">
        <v>1188</v>
      </c>
      <c r="AH70" s="149">
        <f t="shared" si="93"/>
        <v>12236.4</v>
      </c>
      <c r="AI70" s="149">
        <f t="shared" si="94"/>
        <v>8755.56</v>
      </c>
    </row>
    <row r="71" spans="1:36" s="71" customFormat="1" ht="14.25">
      <c r="A71" s="441"/>
      <c r="B71" s="441"/>
      <c r="C71" s="427"/>
      <c r="D71" s="133" t="s">
        <v>302</v>
      </c>
      <c r="E71" s="157" t="s">
        <v>962</v>
      </c>
      <c r="F71" s="306" t="s">
        <v>992</v>
      </c>
      <c r="G71" s="307" t="s">
        <v>993</v>
      </c>
      <c r="H71" s="137"/>
      <c r="I71" s="137">
        <v>5.18</v>
      </c>
      <c r="J71" s="133">
        <v>29</v>
      </c>
      <c r="K71" s="133">
        <v>29</v>
      </c>
      <c r="L71" s="133">
        <v>39</v>
      </c>
      <c r="M71" s="133">
        <v>4</v>
      </c>
      <c r="N71" s="133">
        <v>7.04</v>
      </c>
      <c r="O71" s="138">
        <f t="shared" si="83"/>
        <v>3.2800000000000003E-2</v>
      </c>
      <c r="P71" s="139">
        <f t="shared" si="84"/>
        <v>6829</v>
      </c>
      <c r="Q71" s="140">
        <f t="shared" si="85"/>
        <v>3500</v>
      </c>
      <c r="R71" s="141">
        <f t="shared" si="86"/>
        <v>0.51</v>
      </c>
      <c r="S71" s="142" t="s">
        <v>300</v>
      </c>
      <c r="T71" s="143">
        <v>0.214</v>
      </c>
      <c r="U71" s="144">
        <f t="shared" si="87"/>
        <v>1.1100000000000001</v>
      </c>
      <c r="V71" s="144">
        <f t="shared" si="88"/>
        <v>6.8</v>
      </c>
      <c r="W71" s="145"/>
      <c r="X71" s="145"/>
      <c r="Y71" s="146"/>
      <c r="Z71" s="146">
        <f t="shared" si="89"/>
        <v>0.56999999999999995</v>
      </c>
      <c r="AA71" s="147"/>
      <c r="AB71" s="145"/>
      <c r="AC71" s="148">
        <f t="shared" si="90"/>
        <v>0.56999999999999995</v>
      </c>
      <c r="AD71" s="149">
        <f t="shared" si="91"/>
        <v>7.37</v>
      </c>
      <c r="AE71" s="150">
        <f t="shared" si="92"/>
        <v>0.28449999999999998</v>
      </c>
      <c r="AF71" s="151">
        <f>AF70</f>
        <v>10.3</v>
      </c>
      <c r="AG71" s="156">
        <v>1188</v>
      </c>
      <c r="AH71" s="149">
        <f t="shared" si="93"/>
        <v>12236.4</v>
      </c>
      <c r="AI71" s="149">
        <f t="shared" si="94"/>
        <v>8755.56</v>
      </c>
    </row>
    <row r="72" spans="1:36" s="71" customFormat="1" ht="14.25">
      <c r="A72" s="441"/>
      <c r="B72" s="441"/>
      <c r="C72" s="427"/>
      <c r="D72" s="133" t="s">
        <v>302</v>
      </c>
      <c r="E72" s="157" t="s">
        <v>949</v>
      </c>
      <c r="F72" s="306" t="s">
        <v>994</v>
      </c>
      <c r="G72" s="307" t="s">
        <v>995</v>
      </c>
      <c r="H72" s="137"/>
      <c r="I72" s="137">
        <v>5.18</v>
      </c>
      <c r="J72" s="133">
        <v>29</v>
      </c>
      <c r="K72" s="133">
        <v>29</v>
      </c>
      <c r="L72" s="133">
        <v>39</v>
      </c>
      <c r="M72" s="133">
        <v>4</v>
      </c>
      <c r="N72" s="133">
        <v>7.04</v>
      </c>
      <c r="O72" s="138">
        <f t="shared" ref="O72" si="95">J72*K72*L72/1000000</f>
        <v>3.2800000000000003E-2</v>
      </c>
      <c r="P72" s="139">
        <f t="shared" ref="P72" si="96">56/O72*M72</f>
        <v>6829</v>
      </c>
      <c r="Q72" s="140">
        <f t="shared" si="85"/>
        <v>3500</v>
      </c>
      <c r="R72" s="141">
        <f t="shared" ref="R72" si="97">Q72/P72</f>
        <v>0.51</v>
      </c>
      <c r="S72" s="142" t="s">
        <v>300</v>
      </c>
      <c r="T72" s="143">
        <v>0.214</v>
      </c>
      <c r="U72" s="144">
        <f t="shared" ref="U72" si="98">I72*T72</f>
        <v>1.1100000000000001</v>
      </c>
      <c r="V72" s="144">
        <f t="shared" ref="V72" si="99">U72+R72+I72</f>
        <v>6.8</v>
      </c>
      <c r="W72" s="145"/>
      <c r="X72" s="145"/>
      <c r="Y72" s="146"/>
      <c r="Z72" s="146">
        <f t="shared" ref="Z72" si="100">AF72*$Z$9</f>
        <v>0.56999999999999995</v>
      </c>
      <c r="AA72" s="147"/>
      <c r="AB72" s="145"/>
      <c r="AC72" s="148">
        <f t="shared" ref="AC72" si="101">SUM(W72:AB72)</f>
        <v>0.56999999999999995</v>
      </c>
      <c r="AD72" s="149">
        <f t="shared" ref="AD72" si="102">AC72+V72</f>
        <v>7.37</v>
      </c>
      <c r="AE72" s="150">
        <f t="shared" ref="AE72" si="103">(AF72-AD72)/AF72</f>
        <v>0.28449999999999998</v>
      </c>
      <c r="AF72" s="151">
        <f>AF71</f>
        <v>10.3</v>
      </c>
      <c r="AG72" s="156">
        <v>1188</v>
      </c>
      <c r="AH72" s="149">
        <f t="shared" ref="AH72" si="104">AG72*AF72</f>
        <v>12236.4</v>
      </c>
      <c r="AI72" s="149">
        <f t="shared" ref="AI72" si="105">AG72*AD72</f>
        <v>8755.56</v>
      </c>
    </row>
    <row r="73" spans="1:36" s="71" customFormat="1">
      <c r="A73" s="441"/>
      <c r="B73" s="441"/>
      <c r="C73" s="427"/>
      <c r="D73" s="133" t="s">
        <v>946</v>
      </c>
      <c r="E73" s="157" t="s">
        <v>948</v>
      </c>
      <c r="F73" s="154" t="s">
        <v>317</v>
      </c>
      <c r="G73" s="155" t="s">
        <v>318</v>
      </c>
      <c r="H73" s="137"/>
      <c r="I73" s="137">
        <v>5.99</v>
      </c>
      <c r="J73" s="133">
        <v>29</v>
      </c>
      <c r="K73" s="133">
        <v>29</v>
      </c>
      <c r="L73" s="133">
        <v>45</v>
      </c>
      <c r="M73" s="133">
        <v>4</v>
      </c>
      <c r="N73" s="133">
        <v>8.3699999999999992</v>
      </c>
      <c r="O73" s="138">
        <f t="shared" si="83"/>
        <v>3.78E-2</v>
      </c>
      <c r="P73" s="139">
        <f t="shared" si="84"/>
        <v>5926</v>
      </c>
      <c r="Q73" s="140">
        <f t="shared" si="85"/>
        <v>3500</v>
      </c>
      <c r="R73" s="141">
        <f t="shared" si="86"/>
        <v>0.59</v>
      </c>
      <c r="S73" s="142" t="s">
        <v>300</v>
      </c>
      <c r="T73" s="143">
        <v>0.214</v>
      </c>
      <c r="U73" s="144">
        <f t="shared" si="87"/>
        <v>1.28</v>
      </c>
      <c r="V73" s="144">
        <f t="shared" si="88"/>
        <v>7.86</v>
      </c>
      <c r="W73" s="145"/>
      <c r="X73" s="145"/>
      <c r="Y73" s="146"/>
      <c r="Z73" s="146">
        <f t="shared" si="89"/>
        <v>0.66</v>
      </c>
      <c r="AA73" s="147"/>
      <c r="AB73" s="145"/>
      <c r="AC73" s="148">
        <f t="shared" si="90"/>
        <v>0.66</v>
      </c>
      <c r="AD73" s="149">
        <f t="shared" si="91"/>
        <v>8.52</v>
      </c>
      <c r="AE73" s="150">
        <f t="shared" si="92"/>
        <v>0.28999999999999998</v>
      </c>
      <c r="AF73" s="151">
        <v>12</v>
      </c>
      <c r="AG73" s="152">
        <v>1748</v>
      </c>
      <c r="AH73" s="149">
        <f t="shared" si="93"/>
        <v>20976</v>
      </c>
      <c r="AI73" s="149">
        <f t="shared" si="94"/>
        <v>14892.96</v>
      </c>
    </row>
    <row r="74" spans="1:36" s="71" customFormat="1" ht="25.5">
      <c r="A74" s="441"/>
      <c r="B74" s="441"/>
      <c r="C74" s="427"/>
      <c r="D74" s="133" t="s">
        <v>304</v>
      </c>
      <c r="E74" s="157" t="s">
        <v>948</v>
      </c>
      <c r="F74" s="135" t="s">
        <v>319</v>
      </c>
      <c r="G74" s="136" t="s">
        <v>320</v>
      </c>
      <c r="H74" s="137"/>
      <c r="I74" s="137">
        <v>6.08</v>
      </c>
      <c r="J74" s="133">
        <v>29</v>
      </c>
      <c r="K74" s="133">
        <v>29</v>
      </c>
      <c r="L74" s="133">
        <v>45</v>
      </c>
      <c r="M74" s="133">
        <v>4</v>
      </c>
      <c r="N74" s="133">
        <v>8.3699999999999992</v>
      </c>
      <c r="O74" s="138">
        <f t="shared" si="83"/>
        <v>3.78E-2</v>
      </c>
      <c r="P74" s="139">
        <f t="shared" si="84"/>
        <v>5926</v>
      </c>
      <c r="Q74" s="140">
        <f t="shared" si="85"/>
        <v>3500</v>
      </c>
      <c r="R74" s="141">
        <f t="shared" si="86"/>
        <v>0.59</v>
      </c>
      <c r="S74" s="142" t="s">
        <v>300</v>
      </c>
      <c r="T74" s="143">
        <v>0.214</v>
      </c>
      <c r="U74" s="144">
        <f t="shared" si="87"/>
        <v>1.3</v>
      </c>
      <c r="V74" s="144">
        <f t="shared" si="88"/>
        <v>7.97</v>
      </c>
      <c r="W74" s="145"/>
      <c r="X74" s="145"/>
      <c r="Y74" s="146"/>
      <c r="Z74" s="146">
        <f t="shared" si="89"/>
        <v>0.66</v>
      </c>
      <c r="AA74" s="147"/>
      <c r="AB74" s="145"/>
      <c r="AC74" s="148">
        <f t="shared" si="90"/>
        <v>0.66</v>
      </c>
      <c r="AD74" s="149">
        <f t="shared" si="91"/>
        <v>8.6300000000000008</v>
      </c>
      <c r="AE74" s="150">
        <f t="shared" si="92"/>
        <v>0.28079999999999999</v>
      </c>
      <c r="AF74" s="151">
        <f>AF73</f>
        <v>12</v>
      </c>
      <c r="AG74" s="152">
        <v>248</v>
      </c>
      <c r="AH74" s="149">
        <f t="shared" si="93"/>
        <v>2976</v>
      </c>
      <c r="AI74" s="149">
        <f t="shared" si="94"/>
        <v>2140.2399999999998</v>
      </c>
    </row>
    <row r="75" spans="1:36" s="70" customFormat="1">
      <c r="A75" s="158" t="s">
        <v>305</v>
      </c>
      <c r="B75" s="159"/>
      <c r="C75" s="160"/>
      <c r="D75" s="159"/>
      <c r="E75" s="72"/>
      <c r="F75" s="72"/>
      <c r="G75" s="72"/>
      <c r="H75" s="72"/>
      <c r="I75" s="72"/>
      <c r="J75" s="74"/>
      <c r="K75" s="72"/>
      <c r="L75" s="72"/>
      <c r="M75" s="72"/>
      <c r="N75" s="72"/>
      <c r="O75" s="72"/>
      <c r="P75" s="74"/>
      <c r="Q75" s="74"/>
      <c r="R75" s="72"/>
      <c r="S75" s="74"/>
      <c r="T75" s="72"/>
      <c r="U75" s="72"/>
      <c r="V75" s="74"/>
      <c r="W75" s="74"/>
      <c r="X75" s="74"/>
      <c r="Y75" s="72"/>
      <c r="Z75" s="72"/>
      <c r="AA75" s="72"/>
      <c r="AB75" s="72"/>
      <c r="AC75" s="72"/>
      <c r="AD75" s="74"/>
      <c r="AE75" s="74"/>
      <c r="AF75" s="75"/>
      <c r="AG75" s="180">
        <f>SUM(AG68:AG74)</f>
        <v>8292</v>
      </c>
      <c r="AH75" s="181">
        <f>SUM(AH68:AH74)</f>
        <v>83201.8</v>
      </c>
      <c r="AI75" s="182">
        <f>SUM(AI68:AI74)</f>
        <v>59476.12</v>
      </c>
      <c r="AJ75" s="183">
        <f>(AH75-AI75)/AH75</f>
        <v>0.28499999999999998</v>
      </c>
    </row>
    <row r="76" spans="1:36" s="70" customFormat="1">
      <c r="A76" s="428" t="s">
        <v>1216</v>
      </c>
      <c r="B76" s="428"/>
      <c r="C76" s="428"/>
      <c r="D76" s="428"/>
      <c r="E76" s="428"/>
      <c r="F76" s="428"/>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5"/>
    </row>
    <row r="77" spans="1:36" s="71" customFormat="1">
      <c r="A77" s="432" t="s">
        <v>295</v>
      </c>
      <c r="B77" s="433"/>
      <c r="C77" s="434"/>
      <c r="D77" s="118"/>
      <c r="E77" s="119"/>
      <c r="F77" s="119"/>
      <c r="G77" s="119"/>
      <c r="H77" s="120"/>
      <c r="I77" s="120"/>
      <c r="J77" s="118"/>
      <c r="K77" s="118"/>
      <c r="L77" s="118"/>
      <c r="M77" s="118"/>
      <c r="N77" s="118"/>
      <c r="O77" s="121"/>
      <c r="P77" s="122"/>
      <c r="Q77" s="123"/>
      <c r="R77" s="124"/>
      <c r="S77" s="125"/>
      <c r="T77" s="126"/>
      <c r="U77" s="127"/>
      <c r="V77" s="127"/>
      <c r="W77" s="128"/>
      <c r="X77" s="128"/>
      <c r="Y77" s="127"/>
      <c r="Z77" s="127"/>
      <c r="AA77" s="127"/>
      <c r="AB77" s="128"/>
      <c r="AC77" s="129"/>
      <c r="AD77" s="130"/>
      <c r="AE77" s="131"/>
      <c r="AF77" s="132"/>
      <c r="AG77" s="130"/>
      <c r="AH77" s="130"/>
      <c r="AI77" s="130"/>
    </row>
    <row r="78" spans="1:36" s="71" customFormat="1" ht="15">
      <c r="A78" s="441" t="str">
        <f>A77</f>
        <v>6 piece set -- Serta Brand 85gsm Microfiber Sheets -- Simply Comfy</v>
      </c>
      <c r="B78" s="441" t="s">
        <v>296</v>
      </c>
      <c r="C78" s="427" t="s">
        <v>297</v>
      </c>
      <c r="D78" s="133" t="s">
        <v>298</v>
      </c>
      <c r="E78" s="157" t="s">
        <v>952</v>
      </c>
      <c r="F78" s="314" t="s">
        <v>1112</v>
      </c>
      <c r="G78" s="315" t="s">
        <v>1113</v>
      </c>
      <c r="H78" s="137"/>
      <c r="I78" s="137">
        <v>3.81</v>
      </c>
      <c r="J78" s="133">
        <v>29</v>
      </c>
      <c r="K78" s="133">
        <v>29</v>
      </c>
      <c r="L78" s="133">
        <v>28</v>
      </c>
      <c r="M78" s="133">
        <v>4</v>
      </c>
      <c r="N78" s="133">
        <v>4.3600000000000003</v>
      </c>
      <c r="O78" s="138">
        <f t="shared" ref="O78:O84" si="106">J78*K78*L78/1000000</f>
        <v>2.35E-2</v>
      </c>
      <c r="P78" s="139">
        <f t="shared" ref="P78:P84" si="107">56/O78*M78</f>
        <v>9532</v>
      </c>
      <c r="Q78" s="140">
        <f t="shared" ref="Q78:Q84" si="108">$Q$9</f>
        <v>3500</v>
      </c>
      <c r="R78" s="141">
        <f t="shared" ref="R78:R84" si="109">Q78/P78</f>
        <v>0.37</v>
      </c>
      <c r="S78" s="142" t="s">
        <v>300</v>
      </c>
      <c r="T78" s="143">
        <v>0.214</v>
      </c>
      <c r="U78" s="144">
        <f t="shared" ref="U78:U84" si="110">I78*T78</f>
        <v>0.82</v>
      </c>
      <c r="V78" s="144">
        <f t="shared" ref="V78:V84" si="111">U78+R78+I78</f>
        <v>5</v>
      </c>
      <c r="W78" s="145"/>
      <c r="X78" s="145"/>
      <c r="Y78" s="146"/>
      <c r="Z78" s="146">
        <f t="shared" ref="Z78:Z84" si="112">AF78*$Z$9</f>
        <v>0.42</v>
      </c>
      <c r="AA78" s="147"/>
      <c r="AB78" s="145"/>
      <c r="AC78" s="148">
        <f t="shared" ref="AC78:AC84" si="113">SUM(W78:AB78)</f>
        <v>0.42</v>
      </c>
      <c r="AD78" s="149">
        <f t="shared" ref="AD78:AD84" si="114">AC78+V78</f>
        <v>5.42</v>
      </c>
      <c r="AE78" s="150">
        <f t="shared" ref="AE78:AE84" si="115">(AF78-AD78)/AF78</f>
        <v>0.28210000000000002</v>
      </c>
      <c r="AF78" s="151">
        <v>7.55</v>
      </c>
      <c r="AG78" s="152">
        <v>1572</v>
      </c>
      <c r="AH78" s="149">
        <f t="shared" ref="AH78:AH84" si="116">AG78*AF78</f>
        <v>11868.6</v>
      </c>
      <c r="AI78" s="149">
        <f t="shared" ref="AI78:AI84" si="117">AG78*AD78</f>
        <v>8520.24</v>
      </c>
    </row>
    <row r="79" spans="1:36" s="71" customFormat="1" ht="15">
      <c r="A79" s="441"/>
      <c r="B79" s="441"/>
      <c r="C79" s="427"/>
      <c r="D79" s="133" t="s">
        <v>301</v>
      </c>
      <c r="E79" s="157" t="s">
        <v>952</v>
      </c>
      <c r="F79" s="314" t="s">
        <v>1114</v>
      </c>
      <c r="G79" s="315" t="s">
        <v>1115</v>
      </c>
      <c r="H79" s="137"/>
      <c r="I79" s="137">
        <v>4.66</v>
      </c>
      <c r="J79" s="133">
        <v>29</v>
      </c>
      <c r="K79" s="133">
        <v>29</v>
      </c>
      <c r="L79" s="133">
        <v>33</v>
      </c>
      <c r="M79" s="133">
        <v>4</v>
      </c>
      <c r="N79" s="133">
        <v>6.17</v>
      </c>
      <c r="O79" s="138">
        <f t="shared" si="106"/>
        <v>2.7799999999999998E-2</v>
      </c>
      <c r="P79" s="139">
        <f t="shared" si="107"/>
        <v>8058</v>
      </c>
      <c r="Q79" s="140">
        <f t="shared" si="108"/>
        <v>3500</v>
      </c>
      <c r="R79" s="141">
        <f t="shared" si="109"/>
        <v>0.43</v>
      </c>
      <c r="S79" s="142" t="s">
        <v>300</v>
      </c>
      <c r="T79" s="143">
        <v>0.214</v>
      </c>
      <c r="U79" s="144">
        <f t="shared" si="110"/>
        <v>1</v>
      </c>
      <c r="V79" s="144">
        <f t="shared" si="111"/>
        <v>6.09</v>
      </c>
      <c r="W79" s="145"/>
      <c r="X79" s="145"/>
      <c r="Y79" s="146"/>
      <c r="Z79" s="146">
        <f t="shared" si="112"/>
        <v>0.51</v>
      </c>
      <c r="AA79" s="147"/>
      <c r="AB79" s="145"/>
      <c r="AC79" s="148">
        <f t="shared" si="113"/>
        <v>0.51</v>
      </c>
      <c r="AD79" s="149">
        <f t="shared" si="114"/>
        <v>6.6</v>
      </c>
      <c r="AE79" s="150">
        <f t="shared" si="115"/>
        <v>0.28260000000000002</v>
      </c>
      <c r="AF79" s="151">
        <v>9.1999999999999993</v>
      </c>
      <c r="AG79" s="152">
        <v>1160</v>
      </c>
      <c r="AH79" s="149">
        <f t="shared" si="116"/>
        <v>10672</v>
      </c>
      <c r="AI79" s="149">
        <f t="shared" si="117"/>
        <v>7656</v>
      </c>
    </row>
    <row r="80" spans="1:36" s="71" customFormat="1" ht="14.25">
      <c r="A80" s="441"/>
      <c r="B80" s="441"/>
      <c r="C80" s="427"/>
      <c r="D80" s="133" t="s">
        <v>302</v>
      </c>
      <c r="E80" s="157" t="s">
        <v>952</v>
      </c>
      <c r="F80" s="316" t="s">
        <v>1051</v>
      </c>
      <c r="G80" s="317" t="s">
        <v>1052</v>
      </c>
      <c r="H80" s="137"/>
      <c r="I80" s="137">
        <v>5.18</v>
      </c>
      <c r="J80" s="133">
        <v>29</v>
      </c>
      <c r="K80" s="133">
        <v>29</v>
      </c>
      <c r="L80" s="133">
        <v>39</v>
      </c>
      <c r="M80" s="133">
        <v>4</v>
      </c>
      <c r="N80" s="133">
        <v>7.04</v>
      </c>
      <c r="O80" s="138">
        <f t="shared" si="106"/>
        <v>3.2800000000000003E-2</v>
      </c>
      <c r="P80" s="139">
        <f t="shared" si="107"/>
        <v>6829</v>
      </c>
      <c r="Q80" s="140">
        <f t="shared" si="108"/>
        <v>3500</v>
      </c>
      <c r="R80" s="141">
        <f t="shared" si="109"/>
        <v>0.51</v>
      </c>
      <c r="S80" s="142" t="s">
        <v>300</v>
      </c>
      <c r="T80" s="143">
        <v>0.214</v>
      </c>
      <c r="U80" s="144">
        <f t="shared" si="110"/>
        <v>1.1100000000000001</v>
      </c>
      <c r="V80" s="144">
        <f t="shared" si="111"/>
        <v>6.8</v>
      </c>
      <c r="W80" s="145"/>
      <c r="X80" s="145"/>
      <c r="Y80" s="146"/>
      <c r="Z80" s="146">
        <f t="shared" si="112"/>
        <v>0.56999999999999995</v>
      </c>
      <c r="AA80" s="147"/>
      <c r="AB80" s="145"/>
      <c r="AC80" s="148">
        <f t="shared" si="113"/>
        <v>0.56999999999999995</v>
      </c>
      <c r="AD80" s="149">
        <f t="shared" si="114"/>
        <v>7.37</v>
      </c>
      <c r="AE80" s="150">
        <f t="shared" si="115"/>
        <v>0.28449999999999998</v>
      </c>
      <c r="AF80" s="151">
        <v>10.3</v>
      </c>
      <c r="AG80" s="156">
        <v>1188</v>
      </c>
      <c r="AH80" s="149">
        <f t="shared" si="116"/>
        <v>12236.4</v>
      </c>
      <c r="AI80" s="149">
        <f t="shared" si="117"/>
        <v>8755.56</v>
      </c>
    </row>
    <row r="81" spans="1:36" s="71" customFormat="1" ht="14.25">
      <c r="A81" s="441"/>
      <c r="B81" s="441"/>
      <c r="C81" s="427"/>
      <c r="D81" s="133" t="s">
        <v>302</v>
      </c>
      <c r="E81" s="157" t="s">
        <v>961</v>
      </c>
      <c r="F81" s="316" t="s">
        <v>1039</v>
      </c>
      <c r="G81" s="317" t="s">
        <v>1040</v>
      </c>
      <c r="H81" s="137"/>
      <c r="I81" s="137">
        <v>5.18</v>
      </c>
      <c r="J81" s="133">
        <v>29</v>
      </c>
      <c r="K81" s="133">
        <v>29</v>
      </c>
      <c r="L81" s="133">
        <v>39</v>
      </c>
      <c r="M81" s="133">
        <v>4</v>
      </c>
      <c r="N81" s="133">
        <v>7.04</v>
      </c>
      <c r="O81" s="138">
        <f t="shared" si="106"/>
        <v>3.2800000000000003E-2</v>
      </c>
      <c r="P81" s="139">
        <f t="shared" si="107"/>
        <v>6829</v>
      </c>
      <c r="Q81" s="140">
        <f t="shared" si="108"/>
        <v>3500</v>
      </c>
      <c r="R81" s="141">
        <f t="shared" si="109"/>
        <v>0.51</v>
      </c>
      <c r="S81" s="142" t="s">
        <v>300</v>
      </c>
      <c r="T81" s="143">
        <v>0.214</v>
      </c>
      <c r="U81" s="144">
        <f t="shared" si="110"/>
        <v>1.1100000000000001</v>
      </c>
      <c r="V81" s="144">
        <f t="shared" si="111"/>
        <v>6.8</v>
      </c>
      <c r="W81" s="145"/>
      <c r="X81" s="145"/>
      <c r="Y81" s="146"/>
      <c r="Z81" s="146">
        <f t="shared" si="112"/>
        <v>0.56999999999999995</v>
      </c>
      <c r="AA81" s="147"/>
      <c r="AB81" s="145"/>
      <c r="AC81" s="148">
        <f t="shared" si="113"/>
        <v>0.56999999999999995</v>
      </c>
      <c r="AD81" s="149">
        <f t="shared" si="114"/>
        <v>7.37</v>
      </c>
      <c r="AE81" s="150">
        <f t="shared" si="115"/>
        <v>0.28449999999999998</v>
      </c>
      <c r="AF81" s="151">
        <f>AF80</f>
        <v>10.3</v>
      </c>
      <c r="AG81" s="156">
        <v>1188</v>
      </c>
      <c r="AH81" s="149">
        <f t="shared" si="116"/>
        <v>12236.4</v>
      </c>
      <c r="AI81" s="149">
        <f t="shared" si="117"/>
        <v>8755.56</v>
      </c>
    </row>
    <row r="82" spans="1:36" s="71" customFormat="1" ht="14.25">
      <c r="A82" s="441"/>
      <c r="B82" s="441"/>
      <c r="C82" s="427"/>
      <c r="D82" s="133" t="s">
        <v>302</v>
      </c>
      <c r="E82" s="157" t="s">
        <v>951</v>
      </c>
      <c r="F82" s="318" t="s">
        <v>1071</v>
      </c>
      <c r="G82" s="319" t="s">
        <v>1072</v>
      </c>
      <c r="H82" s="137"/>
      <c r="I82" s="137">
        <v>5.18</v>
      </c>
      <c r="J82" s="133">
        <v>29</v>
      </c>
      <c r="K82" s="133">
        <v>29</v>
      </c>
      <c r="L82" s="133">
        <v>39</v>
      </c>
      <c r="M82" s="133">
        <v>4</v>
      </c>
      <c r="N82" s="133">
        <v>7.04</v>
      </c>
      <c r="O82" s="138">
        <f t="shared" si="106"/>
        <v>3.2800000000000003E-2</v>
      </c>
      <c r="P82" s="139">
        <f t="shared" si="107"/>
        <v>6829</v>
      </c>
      <c r="Q82" s="140">
        <f t="shared" si="108"/>
        <v>3500</v>
      </c>
      <c r="R82" s="141">
        <f t="shared" si="109"/>
        <v>0.51</v>
      </c>
      <c r="S82" s="142" t="s">
        <v>300</v>
      </c>
      <c r="T82" s="143">
        <v>0.214</v>
      </c>
      <c r="U82" s="144">
        <f t="shared" si="110"/>
        <v>1.1100000000000001</v>
      </c>
      <c r="V82" s="144">
        <f t="shared" si="111"/>
        <v>6.8</v>
      </c>
      <c r="W82" s="145"/>
      <c r="X82" s="145"/>
      <c r="Y82" s="146"/>
      <c r="Z82" s="146">
        <f t="shared" si="112"/>
        <v>0.56999999999999995</v>
      </c>
      <c r="AA82" s="147"/>
      <c r="AB82" s="145"/>
      <c r="AC82" s="148">
        <f t="shared" si="113"/>
        <v>0.56999999999999995</v>
      </c>
      <c r="AD82" s="149">
        <f t="shared" si="114"/>
        <v>7.37</v>
      </c>
      <c r="AE82" s="150">
        <f t="shared" si="115"/>
        <v>0.28449999999999998</v>
      </c>
      <c r="AF82" s="151">
        <f>AF81</f>
        <v>10.3</v>
      </c>
      <c r="AG82" s="156">
        <v>1188</v>
      </c>
      <c r="AH82" s="149">
        <f t="shared" si="116"/>
        <v>12236.4</v>
      </c>
      <c r="AI82" s="149">
        <f t="shared" si="117"/>
        <v>8755.56</v>
      </c>
    </row>
    <row r="83" spans="1:36" s="71" customFormat="1" ht="15">
      <c r="A83" s="441"/>
      <c r="B83" s="441"/>
      <c r="C83" s="427"/>
      <c r="D83" s="133" t="s">
        <v>946</v>
      </c>
      <c r="E83" s="157" t="s">
        <v>952</v>
      </c>
      <c r="F83" s="314" t="s">
        <v>1116</v>
      </c>
      <c r="G83" s="315" t="s">
        <v>1117</v>
      </c>
      <c r="H83" s="137"/>
      <c r="I83" s="137">
        <v>5.99</v>
      </c>
      <c r="J83" s="133">
        <v>29</v>
      </c>
      <c r="K83" s="133">
        <v>29</v>
      </c>
      <c r="L83" s="133">
        <v>45</v>
      </c>
      <c r="M83" s="133">
        <v>4</v>
      </c>
      <c r="N83" s="133">
        <v>8.3699999999999992</v>
      </c>
      <c r="O83" s="138">
        <f t="shared" si="106"/>
        <v>3.78E-2</v>
      </c>
      <c r="P83" s="139">
        <f t="shared" si="107"/>
        <v>5926</v>
      </c>
      <c r="Q83" s="140">
        <f t="shared" si="108"/>
        <v>3500</v>
      </c>
      <c r="R83" s="141">
        <f t="shared" si="109"/>
        <v>0.59</v>
      </c>
      <c r="S83" s="142" t="s">
        <v>300</v>
      </c>
      <c r="T83" s="143">
        <v>0.214</v>
      </c>
      <c r="U83" s="144">
        <f t="shared" si="110"/>
        <v>1.28</v>
      </c>
      <c r="V83" s="144">
        <f t="shared" si="111"/>
        <v>7.86</v>
      </c>
      <c r="W83" s="145"/>
      <c r="X83" s="145"/>
      <c r="Y83" s="146"/>
      <c r="Z83" s="146">
        <f t="shared" si="112"/>
        <v>0.66</v>
      </c>
      <c r="AA83" s="147"/>
      <c r="AB83" s="145"/>
      <c r="AC83" s="148">
        <f t="shared" si="113"/>
        <v>0.66</v>
      </c>
      <c r="AD83" s="149">
        <f t="shared" si="114"/>
        <v>8.52</v>
      </c>
      <c r="AE83" s="150">
        <f t="shared" si="115"/>
        <v>0.28999999999999998</v>
      </c>
      <c r="AF83" s="151">
        <v>12</v>
      </c>
      <c r="AG83" s="152">
        <v>1748</v>
      </c>
      <c r="AH83" s="149">
        <f t="shared" si="116"/>
        <v>20976</v>
      </c>
      <c r="AI83" s="149">
        <f t="shared" si="117"/>
        <v>14892.96</v>
      </c>
    </row>
    <row r="84" spans="1:36" s="71" customFormat="1" ht="26.25">
      <c r="A84" s="441"/>
      <c r="B84" s="441"/>
      <c r="C84" s="427"/>
      <c r="D84" s="133" t="s">
        <v>304</v>
      </c>
      <c r="E84" s="157" t="s">
        <v>952</v>
      </c>
      <c r="F84" s="314" t="s">
        <v>1118</v>
      </c>
      <c r="G84" s="315" t="s">
        <v>1119</v>
      </c>
      <c r="H84" s="137"/>
      <c r="I84" s="137">
        <v>6.08</v>
      </c>
      <c r="J84" s="133">
        <v>29</v>
      </c>
      <c r="K84" s="133">
        <v>29</v>
      </c>
      <c r="L84" s="133">
        <v>45</v>
      </c>
      <c r="M84" s="133">
        <v>4</v>
      </c>
      <c r="N84" s="133">
        <v>8.3699999999999992</v>
      </c>
      <c r="O84" s="138">
        <f t="shared" si="106"/>
        <v>3.78E-2</v>
      </c>
      <c r="P84" s="139">
        <f t="shared" si="107"/>
        <v>5926</v>
      </c>
      <c r="Q84" s="140">
        <f t="shared" si="108"/>
        <v>3500</v>
      </c>
      <c r="R84" s="141">
        <f t="shared" si="109"/>
        <v>0.59</v>
      </c>
      <c r="S84" s="142" t="s">
        <v>300</v>
      </c>
      <c r="T84" s="143">
        <v>0.214</v>
      </c>
      <c r="U84" s="144">
        <f t="shared" si="110"/>
        <v>1.3</v>
      </c>
      <c r="V84" s="144">
        <f t="shared" si="111"/>
        <v>7.97</v>
      </c>
      <c r="W84" s="145"/>
      <c r="X84" s="145"/>
      <c r="Y84" s="146"/>
      <c r="Z84" s="146">
        <f t="shared" si="112"/>
        <v>0.66</v>
      </c>
      <c r="AA84" s="147"/>
      <c r="AB84" s="145"/>
      <c r="AC84" s="148">
        <f t="shared" si="113"/>
        <v>0.66</v>
      </c>
      <c r="AD84" s="149">
        <f t="shared" si="114"/>
        <v>8.6300000000000008</v>
      </c>
      <c r="AE84" s="150">
        <f t="shared" si="115"/>
        <v>0.28079999999999999</v>
      </c>
      <c r="AF84" s="151">
        <f>AF83</f>
        <v>12</v>
      </c>
      <c r="AG84" s="152">
        <v>248</v>
      </c>
      <c r="AH84" s="149">
        <f t="shared" si="116"/>
        <v>2976</v>
      </c>
      <c r="AI84" s="149">
        <f t="shared" si="117"/>
        <v>2140.2399999999998</v>
      </c>
    </row>
    <row r="85" spans="1:36" s="70" customFormat="1">
      <c r="A85" s="158" t="s">
        <v>305</v>
      </c>
      <c r="B85" s="159"/>
      <c r="C85" s="160"/>
      <c r="D85" s="159"/>
      <c r="E85" s="72"/>
      <c r="F85" s="72"/>
      <c r="G85" s="72"/>
      <c r="H85" s="72"/>
      <c r="I85" s="72"/>
      <c r="J85" s="74"/>
      <c r="K85" s="72"/>
      <c r="L85" s="72"/>
      <c r="M85" s="72"/>
      <c r="N85" s="72"/>
      <c r="O85" s="72"/>
      <c r="P85" s="74"/>
      <c r="Q85" s="74"/>
      <c r="R85" s="72"/>
      <c r="S85" s="74"/>
      <c r="T85" s="72"/>
      <c r="U85" s="72"/>
      <c r="V85" s="74"/>
      <c r="W85" s="74"/>
      <c r="X85" s="74"/>
      <c r="Y85" s="72"/>
      <c r="Z85" s="72"/>
      <c r="AA85" s="72"/>
      <c r="AB85" s="72"/>
      <c r="AC85" s="72"/>
      <c r="AD85" s="74"/>
      <c r="AE85" s="74"/>
      <c r="AF85" s="75"/>
      <c r="AG85" s="180">
        <f>SUM(AG78:AG84)</f>
        <v>8292</v>
      </c>
      <c r="AH85" s="181">
        <f>SUM(AH78:AH84)</f>
        <v>83201.8</v>
      </c>
      <c r="AI85" s="182">
        <f>SUM(AI78:AI84)</f>
        <v>59476.12</v>
      </c>
      <c r="AJ85" s="183">
        <f>(AH85-AI85)/AH85</f>
        <v>0.28499999999999998</v>
      </c>
    </row>
    <row r="86" spans="1:36" s="71" customFormat="1">
      <c r="A86" s="428" t="s">
        <v>1208</v>
      </c>
      <c r="B86" s="428"/>
      <c r="C86" s="428"/>
      <c r="D86" s="428"/>
      <c r="E86" s="428"/>
      <c r="F86" s="428"/>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5"/>
      <c r="AJ86" s="70"/>
    </row>
    <row r="87" spans="1:36" s="71" customFormat="1">
      <c r="A87" s="432" t="s">
        <v>295</v>
      </c>
      <c r="B87" s="433"/>
      <c r="C87" s="434"/>
      <c r="D87" s="118"/>
      <c r="E87" s="119"/>
      <c r="F87" s="119"/>
      <c r="G87" s="119"/>
      <c r="H87" s="120"/>
      <c r="I87" s="120"/>
      <c r="J87" s="118"/>
      <c r="K87" s="118"/>
      <c r="L87" s="118"/>
      <c r="M87" s="118"/>
      <c r="N87" s="118"/>
      <c r="O87" s="121"/>
      <c r="P87" s="122"/>
      <c r="Q87" s="123"/>
      <c r="R87" s="124"/>
      <c r="S87" s="125"/>
      <c r="T87" s="126"/>
      <c r="U87" s="127"/>
      <c r="V87" s="127"/>
      <c r="W87" s="128"/>
      <c r="X87" s="128"/>
      <c r="Y87" s="127"/>
      <c r="Z87" s="127"/>
      <c r="AA87" s="127"/>
      <c r="AB87" s="128"/>
      <c r="AC87" s="129"/>
      <c r="AD87" s="130"/>
      <c r="AE87" s="131"/>
      <c r="AF87" s="132"/>
      <c r="AG87" s="130"/>
      <c r="AH87" s="130"/>
      <c r="AI87" s="130"/>
    </row>
    <row r="88" spans="1:36" ht="15">
      <c r="A88" s="441" t="str">
        <f>A87</f>
        <v>6 piece set -- Serta Brand 85gsm Microfiber Sheets -- Simply Comfy</v>
      </c>
      <c r="B88" s="441" t="s">
        <v>296</v>
      </c>
      <c r="C88" s="427" t="s">
        <v>297</v>
      </c>
      <c r="D88" s="133" t="s">
        <v>298</v>
      </c>
      <c r="E88" s="157" t="s">
        <v>306</v>
      </c>
      <c r="F88" s="304" t="s">
        <v>307</v>
      </c>
      <c r="G88" s="305" t="s">
        <v>308</v>
      </c>
      <c r="H88" s="137"/>
      <c r="I88" s="137">
        <v>3.81</v>
      </c>
      <c r="J88" s="133">
        <v>29</v>
      </c>
      <c r="K88" s="133">
        <v>29</v>
      </c>
      <c r="L88" s="133">
        <v>28</v>
      </c>
      <c r="M88" s="133">
        <v>4</v>
      </c>
      <c r="N88" s="133">
        <v>4.3600000000000003</v>
      </c>
      <c r="O88" s="138">
        <f t="shared" ref="O88:O93" si="118">J88*K88*L88/1000000</f>
        <v>2.35E-2</v>
      </c>
      <c r="P88" s="139">
        <f t="shared" ref="P88:P93" si="119">56/O88*M88</f>
        <v>9532</v>
      </c>
      <c r="Q88" s="140">
        <f t="shared" ref="Q88:Q93" si="120">$Q$9</f>
        <v>3500</v>
      </c>
      <c r="R88" s="141">
        <f t="shared" ref="R88:R93" si="121">Q88/P88</f>
        <v>0.37</v>
      </c>
      <c r="S88" s="142" t="s">
        <v>300</v>
      </c>
      <c r="T88" s="143">
        <v>0.214</v>
      </c>
      <c r="U88" s="144">
        <f t="shared" ref="U88:U93" si="122">I88*T88</f>
        <v>0.82</v>
      </c>
      <c r="V88" s="144">
        <f t="shared" ref="V88:V93" si="123">U88+R88+I88</f>
        <v>5</v>
      </c>
      <c r="W88" s="145"/>
      <c r="X88" s="145"/>
      <c r="Y88" s="146"/>
      <c r="Z88" s="146">
        <f t="shared" ref="Z88:Z93" si="124">AF88*$Z$9</f>
        <v>0.42</v>
      </c>
      <c r="AA88" s="147"/>
      <c r="AB88" s="145"/>
      <c r="AC88" s="148">
        <f t="shared" ref="AC88:AC93" si="125">SUM(W88:AB88)</f>
        <v>0.42</v>
      </c>
      <c r="AD88" s="149">
        <f t="shared" ref="AD88:AD93" si="126">AC88+V88</f>
        <v>5.42</v>
      </c>
      <c r="AE88" s="150">
        <f t="shared" ref="AE88:AE93" si="127">(AF88-AD88)/AF88</f>
        <v>0.28210000000000002</v>
      </c>
      <c r="AF88" s="151">
        <v>7.55</v>
      </c>
      <c r="AG88" s="152">
        <v>1572</v>
      </c>
      <c r="AH88" s="149">
        <f t="shared" ref="AH88:AH93" si="128">AG88*AF88</f>
        <v>11868.6</v>
      </c>
      <c r="AI88" s="149">
        <f t="shared" ref="AI88:AI93" si="129">AG88*AD88</f>
        <v>8520.24</v>
      </c>
      <c r="AJ88" s="71"/>
    </row>
    <row r="89" spans="1:36" ht="15">
      <c r="A89" s="441"/>
      <c r="B89" s="441"/>
      <c r="C89" s="427"/>
      <c r="D89" s="133" t="s">
        <v>301</v>
      </c>
      <c r="E89" s="157" t="s">
        <v>306</v>
      </c>
      <c r="F89" s="304" t="s">
        <v>309</v>
      </c>
      <c r="G89" s="305" t="s">
        <v>310</v>
      </c>
      <c r="H89" s="137"/>
      <c r="I89" s="137">
        <v>4.66</v>
      </c>
      <c r="J89" s="133">
        <v>29</v>
      </c>
      <c r="K89" s="133">
        <v>29</v>
      </c>
      <c r="L89" s="133">
        <v>33</v>
      </c>
      <c r="M89" s="133">
        <v>4</v>
      </c>
      <c r="N89" s="133">
        <v>6.17</v>
      </c>
      <c r="O89" s="138">
        <f t="shared" si="118"/>
        <v>2.7799999999999998E-2</v>
      </c>
      <c r="P89" s="139">
        <f t="shared" si="119"/>
        <v>8058</v>
      </c>
      <c r="Q89" s="140">
        <f t="shared" si="120"/>
        <v>3500</v>
      </c>
      <c r="R89" s="141">
        <f t="shared" si="121"/>
        <v>0.43</v>
      </c>
      <c r="S89" s="142" t="s">
        <v>300</v>
      </c>
      <c r="T89" s="143">
        <v>0.214</v>
      </c>
      <c r="U89" s="144">
        <f t="shared" si="122"/>
        <v>1</v>
      </c>
      <c r="V89" s="144">
        <f t="shared" si="123"/>
        <v>6.09</v>
      </c>
      <c r="W89" s="145"/>
      <c r="X89" s="145"/>
      <c r="Y89" s="146"/>
      <c r="Z89" s="146">
        <f t="shared" si="124"/>
        <v>0.51</v>
      </c>
      <c r="AA89" s="147"/>
      <c r="AB89" s="145"/>
      <c r="AC89" s="148">
        <f t="shared" si="125"/>
        <v>0.51</v>
      </c>
      <c r="AD89" s="149">
        <f t="shared" si="126"/>
        <v>6.6</v>
      </c>
      <c r="AE89" s="150">
        <f t="shared" si="127"/>
        <v>0.28260000000000002</v>
      </c>
      <c r="AF89" s="151">
        <v>9.1999999999999993</v>
      </c>
      <c r="AG89" s="152">
        <v>1160</v>
      </c>
      <c r="AH89" s="149">
        <f t="shared" si="128"/>
        <v>10672</v>
      </c>
      <c r="AI89" s="149">
        <f t="shared" si="129"/>
        <v>7656</v>
      </c>
      <c r="AJ89" s="71"/>
    </row>
    <row r="90" spans="1:36" s="71" customFormat="1" ht="14.25">
      <c r="A90" s="441"/>
      <c r="B90" s="441"/>
      <c r="C90" s="427"/>
      <c r="D90" s="133" t="s">
        <v>302</v>
      </c>
      <c r="E90" s="157" t="s">
        <v>306</v>
      </c>
      <c r="F90" s="306" t="s">
        <v>311</v>
      </c>
      <c r="G90" s="307" t="s">
        <v>312</v>
      </c>
      <c r="H90" s="137"/>
      <c r="I90" s="137">
        <v>5.18</v>
      </c>
      <c r="J90" s="133">
        <v>29</v>
      </c>
      <c r="K90" s="133">
        <v>29</v>
      </c>
      <c r="L90" s="133">
        <v>39</v>
      </c>
      <c r="M90" s="133">
        <v>4</v>
      </c>
      <c r="N90" s="133">
        <v>7.04</v>
      </c>
      <c r="O90" s="138">
        <f t="shared" si="118"/>
        <v>3.2800000000000003E-2</v>
      </c>
      <c r="P90" s="139">
        <f t="shared" si="119"/>
        <v>6829</v>
      </c>
      <c r="Q90" s="140">
        <f t="shared" si="120"/>
        <v>3500</v>
      </c>
      <c r="R90" s="141">
        <f t="shared" si="121"/>
        <v>0.51</v>
      </c>
      <c r="S90" s="142" t="s">
        <v>300</v>
      </c>
      <c r="T90" s="143">
        <v>0.214</v>
      </c>
      <c r="U90" s="144">
        <f t="shared" si="122"/>
        <v>1.1100000000000001</v>
      </c>
      <c r="V90" s="144">
        <f t="shared" si="123"/>
        <v>6.8</v>
      </c>
      <c r="W90" s="145"/>
      <c r="X90" s="145"/>
      <c r="Y90" s="146"/>
      <c r="Z90" s="146">
        <f t="shared" si="124"/>
        <v>0.56999999999999995</v>
      </c>
      <c r="AA90" s="147"/>
      <c r="AB90" s="145"/>
      <c r="AC90" s="148">
        <f t="shared" si="125"/>
        <v>0.56999999999999995</v>
      </c>
      <c r="AD90" s="149">
        <f t="shared" si="126"/>
        <v>7.37</v>
      </c>
      <c r="AE90" s="150">
        <f t="shared" si="127"/>
        <v>0.28449999999999998</v>
      </c>
      <c r="AF90" s="151">
        <v>10.3</v>
      </c>
      <c r="AG90" s="156">
        <v>1188</v>
      </c>
      <c r="AH90" s="149">
        <f t="shared" si="128"/>
        <v>12236.4</v>
      </c>
      <c r="AI90" s="149">
        <f t="shared" si="129"/>
        <v>8755.56</v>
      </c>
    </row>
    <row r="91" spans="1:36" s="70" customFormat="1" ht="14.25">
      <c r="A91" s="441"/>
      <c r="B91" s="441"/>
      <c r="C91" s="427"/>
      <c r="D91" s="133" t="s">
        <v>302</v>
      </c>
      <c r="E91" s="157" t="s">
        <v>299</v>
      </c>
      <c r="F91" s="306" t="s">
        <v>988</v>
      </c>
      <c r="G91" s="307" t="s">
        <v>989</v>
      </c>
      <c r="H91" s="137"/>
      <c r="I91" s="137">
        <v>5.18</v>
      </c>
      <c r="J91" s="133">
        <v>29</v>
      </c>
      <c r="K91" s="133">
        <v>29</v>
      </c>
      <c r="L91" s="133">
        <v>39</v>
      </c>
      <c r="M91" s="133">
        <v>4</v>
      </c>
      <c r="N91" s="133">
        <v>7.04</v>
      </c>
      <c r="O91" s="138">
        <f t="shared" si="118"/>
        <v>3.2800000000000003E-2</v>
      </c>
      <c r="P91" s="139">
        <f t="shared" si="119"/>
        <v>6829</v>
      </c>
      <c r="Q91" s="140">
        <f t="shared" si="120"/>
        <v>3500</v>
      </c>
      <c r="R91" s="141">
        <f t="shared" si="121"/>
        <v>0.51</v>
      </c>
      <c r="S91" s="142" t="s">
        <v>300</v>
      </c>
      <c r="T91" s="143">
        <v>0.214</v>
      </c>
      <c r="U91" s="144">
        <f t="shared" si="122"/>
        <v>1.1100000000000001</v>
      </c>
      <c r="V91" s="144">
        <f t="shared" si="123"/>
        <v>6.8</v>
      </c>
      <c r="W91" s="145"/>
      <c r="X91" s="145"/>
      <c r="Y91" s="146"/>
      <c r="Z91" s="146">
        <f t="shared" si="124"/>
        <v>0.56999999999999995</v>
      </c>
      <c r="AA91" s="147"/>
      <c r="AB91" s="145"/>
      <c r="AC91" s="148">
        <f t="shared" si="125"/>
        <v>0.56999999999999995</v>
      </c>
      <c r="AD91" s="149">
        <f t="shared" si="126"/>
        <v>7.37</v>
      </c>
      <c r="AE91" s="150">
        <f t="shared" si="127"/>
        <v>0.28449999999999998</v>
      </c>
      <c r="AF91" s="151">
        <f>AF90</f>
        <v>10.3</v>
      </c>
      <c r="AG91" s="156">
        <v>2376</v>
      </c>
      <c r="AH91" s="149">
        <f t="shared" si="128"/>
        <v>24472.799999999999</v>
      </c>
      <c r="AI91" s="149">
        <f t="shared" si="129"/>
        <v>17511.12</v>
      </c>
      <c r="AJ91" s="71"/>
    </row>
    <row r="92" spans="1:36" ht="15">
      <c r="A92" s="441"/>
      <c r="B92" s="441"/>
      <c r="C92" s="427"/>
      <c r="D92" s="133" t="s">
        <v>946</v>
      </c>
      <c r="E92" s="157" t="s">
        <v>306</v>
      </c>
      <c r="F92" s="304" t="s">
        <v>1006</v>
      </c>
      <c r="G92" s="305" t="s">
        <v>1007</v>
      </c>
      <c r="H92" s="137"/>
      <c r="I92" s="137">
        <v>5.99</v>
      </c>
      <c r="J92" s="133">
        <v>29</v>
      </c>
      <c r="K92" s="133">
        <v>29</v>
      </c>
      <c r="L92" s="133">
        <v>45</v>
      </c>
      <c r="M92" s="133">
        <v>4</v>
      </c>
      <c r="N92" s="133">
        <v>8.3699999999999992</v>
      </c>
      <c r="O92" s="138">
        <f t="shared" si="118"/>
        <v>3.78E-2</v>
      </c>
      <c r="P92" s="139">
        <f t="shared" si="119"/>
        <v>5926</v>
      </c>
      <c r="Q92" s="140">
        <f t="shared" si="120"/>
        <v>3500</v>
      </c>
      <c r="R92" s="141">
        <f t="shared" si="121"/>
        <v>0.59</v>
      </c>
      <c r="S92" s="142" t="s">
        <v>300</v>
      </c>
      <c r="T92" s="143">
        <v>0.214</v>
      </c>
      <c r="U92" s="144">
        <f t="shared" si="122"/>
        <v>1.28</v>
      </c>
      <c r="V92" s="144">
        <f t="shared" si="123"/>
        <v>7.86</v>
      </c>
      <c r="W92" s="145"/>
      <c r="X92" s="145"/>
      <c r="Y92" s="146"/>
      <c r="Z92" s="146">
        <f t="shared" si="124"/>
        <v>0.66</v>
      </c>
      <c r="AA92" s="147"/>
      <c r="AB92" s="145"/>
      <c r="AC92" s="148">
        <f t="shared" si="125"/>
        <v>0.66</v>
      </c>
      <c r="AD92" s="149">
        <f t="shared" si="126"/>
        <v>8.52</v>
      </c>
      <c r="AE92" s="150">
        <f t="shared" si="127"/>
        <v>0.28999999999999998</v>
      </c>
      <c r="AF92" s="151">
        <v>12</v>
      </c>
      <c r="AG92" s="152">
        <v>1748</v>
      </c>
      <c r="AH92" s="149">
        <f t="shared" si="128"/>
        <v>20976</v>
      </c>
      <c r="AI92" s="149">
        <f t="shared" si="129"/>
        <v>14892.96</v>
      </c>
      <c r="AJ92" s="71"/>
    </row>
    <row r="93" spans="1:36" ht="26.25">
      <c r="A93" s="441"/>
      <c r="B93" s="441"/>
      <c r="C93" s="427"/>
      <c r="D93" s="133" t="s">
        <v>304</v>
      </c>
      <c r="E93" s="157" t="s">
        <v>306</v>
      </c>
      <c r="F93" s="304" t="s">
        <v>1008</v>
      </c>
      <c r="G93" s="305" t="s">
        <v>1009</v>
      </c>
      <c r="H93" s="137"/>
      <c r="I93" s="137">
        <v>6.08</v>
      </c>
      <c r="J93" s="133">
        <v>29</v>
      </c>
      <c r="K93" s="133">
        <v>29</v>
      </c>
      <c r="L93" s="133">
        <v>45</v>
      </c>
      <c r="M93" s="133">
        <v>4</v>
      </c>
      <c r="N93" s="133">
        <v>8.3699999999999992</v>
      </c>
      <c r="O93" s="138">
        <f t="shared" si="118"/>
        <v>3.78E-2</v>
      </c>
      <c r="P93" s="139">
        <f t="shared" si="119"/>
        <v>5926</v>
      </c>
      <c r="Q93" s="140">
        <f t="shared" si="120"/>
        <v>3500</v>
      </c>
      <c r="R93" s="141">
        <f t="shared" si="121"/>
        <v>0.59</v>
      </c>
      <c r="S93" s="142" t="s">
        <v>300</v>
      </c>
      <c r="T93" s="143">
        <v>0.214</v>
      </c>
      <c r="U93" s="144">
        <f t="shared" si="122"/>
        <v>1.3</v>
      </c>
      <c r="V93" s="144">
        <f t="shared" si="123"/>
        <v>7.97</v>
      </c>
      <c r="W93" s="145"/>
      <c r="X93" s="145"/>
      <c r="Y93" s="146"/>
      <c r="Z93" s="146">
        <f t="shared" si="124"/>
        <v>0.66</v>
      </c>
      <c r="AA93" s="147"/>
      <c r="AB93" s="145"/>
      <c r="AC93" s="148">
        <f t="shared" si="125"/>
        <v>0.66</v>
      </c>
      <c r="AD93" s="149">
        <f t="shared" si="126"/>
        <v>8.6300000000000008</v>
      </c>
      <c r="AE93" s="150">
        <f t="shared" si="127"/>
        <v>0.28079999999999999</v>
      </c>
      <c r="AF93" s="151">
        <f>AF92</f>
        <v>12</v>
      </c>
      <c r="AG93" s="152">
        <v>248</v>
      </c>
      <c r="AH93" s="149">
        <f t="shared" si="128"/>
        <v>2976</v>
      </c>
      <c r="AI93" s="149">
        <f t="shared" si="129"/>
        <v>2140.2399999999998</v>
      </c>
      <c r="AJ93" s="71"/>
    </row>
    <row r="94" spans="1:36">
      <c r="A94" s="158" t="s">
        <v>305</v>
      </c>
      <c r="B94" s="159"/>
      <c r="C94" s="160"/>
      <c r="D94" s="159"/>
      <c r="AG94" s="180">
        <f>SUM(AG88:AG93)</f>
        <v>8292</v>
      </c>
      <c r="AH94" s="181">
        <f>SUM(AH88:AH93)</f>
        <v>83201.8</v>
      </c>
      <c r="AI94" s="182">
        <f>SUM(AI88:AI93)</f>
        <v>59476.12</v>
      </c>
      <c r="AJ94" s="183">
        <f>(AH94-AI94)/AH94</f>
        <v>0.28499999999999998</v>
      </c>
    </row>
    <row r="95" spans="1:36">
      <c r="A95" s="428" t="s">
        <v>1217</v>
      </c>
      <c r="B95" s="428"/>
      <c r="C95" s="428"/>
      <c r="D95" s="428"/>
      <c r="E95" s="428"/>
      <c r="F95" s="428"/>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c r="AG95" s="184"/>
      <c r="AH95" s="184"/>
      <c r="AI95" s="185"/>
      <c r="AJ95" s="70"/>
    </row>
    <row r="96" spans="1:36">
      <c r="A96" s="432" t="s">
        <v>295</v>
      </c>
      <c r="B96" s="433"/>
      <c r="C96" s="434"/>
      <c r="D96" s="118"/>
      <c r="E96" s="119"/>
      <c r="F96" s="119"/>
      <c r="G96" s="119"/>
      <c r="H96" s="120"/>
      <c r="I96" s="120"/>
      <c r="J96" s="118"/>
      <c r="K96" s="118"/>
      <c r="L96" s="118"/>
      <c r="M96" s="118"/>
      <c r="N96" s="118"/>
      <c r="O96" s="121"/>
      <c r="P96" s="122"/>
      <c r="Q96" s="123"/>
      <c r="R96" s="124"/>
      <c r="S96" s="125"/>
      <c r="T96" s="126"/>
      <c r="U96" s="127"/>
      <c r="V96" s="127"/>
      <c r="W96" s="128"/>
      <c r="X96" s="128"/>
      <c r="Y96" s="127"/>
      <c r="Z96" s="127"/>
      <c r="AA96" s="127"/>
      <c r="AB96" s="128"/>
      <c r="AC96" s="129"/>
      <c r="AD96" s="130"/>
      <c r="AE96" s="131"/>
      <c r="AF96" s="132"/>
      <c r="AG96" s="130"/>
      <c r="AH96" s="130"/>
      <c r="AI96" s="130"/>
      <c r="AJ96" s="71"/>
    </row>
    <row r="97" spans="1:36" ht="15">
      <c r="A97" s="441" t="str">
        <f>A96</f>
        <v>6 piece set -- Serta Brand 85gsm Microfiber Sheets -- Simply Comfy</v>
      </c>
      <c r="B97" s="441" t="s">
        <v>296</v>
      </c>
      <c r="C97" s="427" t="s">
        <v>297</v>
      </c>
      <c r="D97" s="133" t="s">
        <v>298</v>
      </c>
      <c r="E97" s="157" t="s">
        <v>299</v>
      </c>
      <c r="F97" s="304" t="s">
        <v>1010</v>
      </c>
      <c r="G97" s="305" t="s">
        <v>1011</v>
      </c>
      <c r="H97" s="137"/>
      <c r="I97" s="137">
        <v>3.81</v>
      </c>
      <c r="J97" s="133">
        <v>29</v>
      </c>
      <c r="K97" s="133">
        <v>29</v>
      </c>
      <c r="L97" s="133">
        <v>28</v>
      </c>
      <c r="M97" s="133">
        <v>4</v>
      </c>
      <c r="N97" s="133">
        <v>4.3600000000000003</v>
      </c>
      <c r="O97" s="138">
        <f t="shared" ref="O97:O103" si="130">J97*K97*L97/1000000</f>
        <v>2.35E-2</v>
      </c>
      <c r="P97" s="139">
        <f t="shared" ref="P97:P103" si="131">56/O97*M97</f>
        <v>9532</v>
      </c>
      <c r="Q97" s="140">
        <f t="shared" ref="Q97:Q103" si="132">$Q$9</f>
        <v>3500</v>
      </c>
      <c r="R97" s="141">
        <f t="shared" ref="R97:R103" si="133">Q97/P97</f>
        <v>0.37</v>
      </c>
      <c r="S97" s="142" t="s">
        <v>300</v>
      </c>
      <c r="T97" s="143">
        <v>0.214</v>
      </c>
      <c r="U97" s="144">
        <f t="shared" ref="U97:U103" si="134">I97*T97</f>
        <v>0.82</v>
      </c>
      <c r="V97" s="144">
        <f t="shared" ref="V97:V103" si="135">U97+R97+I97</f>
        <v>5</v>
      </c>
      <c r="W97" s="145"/>
      <c r="X97" s="145"/>
      <c r="Y97" s="146"/>
      <c r="Z97" s="146">
        <f t="shared" ref="Z97:Z103" si="136">AF97*$Z$9</f>
        <v>0.42</v>
      </c>
      <c r="AA97" s="147"/>
      <c r="AB97" s="145"/>
      <c r="AC97" s="148">
        <f t="shared" ref="AC97:AC103" si="137">SUM(W97:AB97)</f>
        <v>0.42</v>
      </c>
      <c r="AD97" s="149">
        <f t="shared" ref="AD97:AD103" si="138">AC97+V97</f>
        <v>5.42</v>
      </c>
      <c r="AE97" s="150">
        <f t="shared" ref="AE97:AE103" si="139">(AF97-AD97)/AF97</f>
        <v>0.28210000000000002</v>
      </c>
      <c r="AF97" s="151">
        <v>7.55</v>
      </c>
      <c r="AG97" s="152">
        <v>1572</v>
      </c>
      <c r="AH97" s="149">
        <f t="shared" ref="AH97:AH103" si="140">AG97*AF97</f>
        <v>11868.6</v>
      </c>
      <c r="AI97" s="149">
        <f t="shared" ref="AI97:AI103" si="141">AG97*AD97</f>
        <v>8520.24</v>
      </c>
      <c r="AJ97" s="71"/>
    </row>
    <row r="98" spans="1:36" ht="15">
      <c r="A98" s="441"/>
      <c r="B98" s="441"/>
      <c r="C98" s="427"/>
      <c r="D98" s="133" t="s">
        <v>301</v>
      </c>
      <c r="E98" s="157" t="s">
        <v>299</v>
      </c>
      <c r="F98" s="304" t="s">
        <v>1012</v>
      </c>
      <c r="G98" s="305" t="s">
        <v>1013</v>
      </c>
      <c r="H98" s="137"/>
      <c r="I98" s="137">
        <v>4.66</v>
      </c>
      <c r="J98" s="133">
        <v>29</v>
      </c>
      <c r="K98" s="133">
        <v>29</v>
      </c>
      <c r="L98" s="133">
        <v>33</v>
      </c>
      <c r="M98" s="133">
        <v>4</v>
      </c>
      <c r="N98" s="133">
        <v>6.17</v>
      </c>
      <c r="O98" s="138">
        <f t="shared" si="130"/>
        <v>2.7799999999999998E-2</v>
      </c>
      <c r="P98" s="139">
        <f t="shared" si="131"/>
        <v>8058</v>
      </c>
      <c r="Q98" s="140">
        <f t="shared" si="132"/>
        <v>3500</v>
      </c>
      <c r="R98" s="141">
        <f t="shared" si="133"/>
        <v>0.43</v>
      </c>
      <c r="S98" s="142" t="s">
        <v>300</v>
      </c>
      <c r="T98" s="143">
        <v>0.214</v>
      </c>
      <c r="U98" s="144">
        <f t="shared" si="134"/>
        <v>1</v>
      </c>
      <c r="V98" s="144">
        <f t="shared" si="135"/>
        <v>6.09</v>
      </c>
      <c r="W98" s="145"/>
      <c r="X98" s="145"/>
      <c r="Y98" s="146"/>
      <c r="Z98" s="146">
        <f t="shared" si="136"/>
        <v>0.51</v>
      </c>
      <c r="AA98" s="147"/>
      <c r="AB98" s="145"/>
      <c r="AC98" s="148">
        <f t="shared" si="137"/>
        <v>0.51</v>
      </c>
      <c r="AD98" s="149">
        <f t="shared" si="138"/>
        <v>6.6</v>
      </c>
      <c r="AE98" s="150">
        <f t="shared" si="139"/>
        <v>0.28260000000000002</v>
      </c>
      <c r="AF98" s="151">
        <v>9.1999999999999993</v>
      </c>
      <c r="AG98" s="152">
        <v>1160</v>
      </c>
      <c r="AH98" s="149">
        <f t="shared" si="140"/>
        <v>10672</v>
      </c>
      <c r="AI98" s="149">
        <f t="shared" si="141"/>
        <v>7656</v>
      </c>
      <c r="AJ98" s="71"/>
    </row>
    <row r="99" spans="1:36" ht="14.25">
      <c r="A99" s="441"/>
      <c r="B99" s="441"/>
      <c r="C99" s="427"/>
      <c r="D99" s="133" t="s">
        <v>302</v>
      </c>
      <c r="E99" s="157" t="s">
        <v>299</v>
      </c>
      <c r="F99" s="306" t="s">
        <v>988</v>
      </c>
      <c r="G99" s="307" t="s">
        <v>989</v>
      </c>
      <c r="H99" s="137"/>
      <c r="I99" s="137">
        <v>5.18</v>
      </c>
      <c r="J99" s="133">
        <v>29</v>
      </c>
      <c r="K99" s="133">
        <v>29</v>
      </c>
      <c r="L99" s="133">
        <v>39</v>
      </c>
      <c r="M99" s="133">
        <v>4</v>
      </c>
      <c r="N99" s="133">
        <v>7.04</v>
      </c>
      <c r="O99" s="138">
        <f t="shared" si="130"/>
        <v>3.2800000000000003E-2</v>
      </c>
      <c r="P99" s="139">
        <f t="shared" si="131"/>
        <v>6829</v>
      </c>
      <c r="Q99" s="140">
        <f t="shared" si="132"/>
        <v>3500</v>
      </c>
      <c r="R99" s="141">
        <f t="shared" si="133"/>
        <v>0.51</v>
      </c>
      <c r="S99" s="142" t="s">
        <v>300</v>
      </c>
      <c r="T99" s="143">
        <v>0.214</v>
      </c>
      <c r="U99" s="144">
        <f t="shared" si="134"/>
        <v>1.1100000000000001</v>
      </c>
      <c r="V99" s="144">
        <f t="shared" si="135"/>
        <v>6.8</v>
      </c>
      <c r="W99" s="145"/>
      <c r="X99" s="145"/>
      <c r="Y99" s="146"/>
      <c r="Z99" s="146">
        <f t="shared" si="136"/>
        <v>0.56999999999999995</v>
      </c>
      <c r="AA99" s="147"/>
      <c r="AB99" s="145"/>
      <c r="AC99" s="148">
        <f t="shared" si="137"/>
        <v>0.56999999999999995</v>
      </c>
      <c r="AD99" s="149">
        <f t="shared" si="138"/>
        <v>7.37</v>
      </c>
      <c r="AE99" s="150">
        <f t="shared" si="139"/>
        <v>0.28449999999999998</v>
      </c>
      <c r="AF99" s="151">
        <v>10.3</v>
      </c>
      <c r="AG99" s="156">
        <v>1188</v>
      </c>
      <c r="AH99" s="149">
        <f t="shared" si="140"/>
        <v>12236.4</v>
      </c>
      <c r="AI99" s="149">
        <f t="shared" si="141"/>
        <v>8755.56</v>
      </c>
      <c r="AJ99" s="71"/>
    </row>
    <row r="100" spans="1:36" ht="14.25">
      <c r="A100" s="441"/>
      <c r="B100" s="441"/>
      <c r="C100" s="427"/>
      <c r="D100" s="133" t="s">
        <v>302</v>
      </c>
      <c r="E100" s="157" t="s">
        <v>960</v>
      </c>
      <c r="F100" s="306" t="s">
        <v>1018</v>
      </c>
      <c r="G100" s="307" t="s">
        <v>1019</v>
      </c>
      <c r="H100" s="137"/>
      <c r="I100" s="137">
        <v>5.18</v>
      </c>
      <c r="J100" s="133">
        <v>29</v>
      </c>
      <c r="K100" s="133">
        <v>29</v>
      </c>
      <c r="L100" s="133">
        <v>39</v>
      </c>
      <c r="M100" s="133">
        <v>4</v>
      </c>
      <c r="N100" s="133">
        <v>7.04</v>
      </c>
      <c r="O100" s="138">
        <f t="shared" si="130"/>
        <v>3.2800000000000003E-2</v>
      </c>
      <c r="P100" s="139">
        <f t="shared" si="131"/>
        <v>6829</v>
      </c>
      <c r="Q100" s="140">
        <f t="shared" si="132"/>
        <v>3500</v>
      </c>
      <c r="R100" s="141">
        <f t="shared" si="133"/>
        <v>0.51</v>
      </c>
      <c r="S100" s="142" t="s">
        <v>300</v>
      </c>
      <c r="T100" s="143">
        <v>0.214</v>
      </c>
      <c r="U100" s="144">
        <f t="shared" si="134"/>
        <v>1.1100000000000001</v>
      </c>
      <c r="V100" s="144">
        <f t="shared" si="135"/>
        <v>6.8</v>
      </c>
      <c r="W100" s="145"/>
      <c r="X100" s="145"/>
      <c r="Y100" s="146"/>
      <c r="Z100" s="146">
        <f t="shared" si="136"/>
        <v>0.56999999999999995</v>
      </c>
      <c r="AA100" s="147"/>
      <c r="AB100" s="145"/>
      <c r="AC100" s="148">
        <f t="shared" si="137"/>
        <v>0.56999999999999995</v>
      </c>
      <c r="AD100" s="149">
        <f t="shared" si="138"/>
        <v>7.37</v>
      </c>
      <c r="AE100" s="150">
        <f t="shared" si="139"/>
        <v>0.28449999999999998</v>
      </c>
      <c r="AF100" s="151">
        <f>AF99</f>
        <v>10.3</v>
      </c>
      <c r="AG100" s="156">
        <v>1188</v>
      </c>
      <c r="AH100" s="149">
        <f t="shared" si="140"/>
        <v>12236.4</v>
      </c>
      <c r="AI100" s="149">
        <f t="shared" si="141"/>
        <v>8755.56</v>
      </c>
      <c r="AJ100" s="71"/>
    </row>
    <row r="101" spans="1:36" ht="14.25">
      <c r="A101" s="441"/>
      <c r="B101" s="441"/>
      <c r="C101" s="427"/>
      <c r="D101" s="133" t="s">
        <v>302</v>
      </c>
      <c r="E101" s="157" t="s">
        <v>953</v>
      </c>
      <c r="F101" s="318" t="s">
        <v>1016</v>
      </c>
      <c r="G101" s="319" t="s">
        <v>1017</v>
      </c>
      <c r="H101" s="137"/>
      <c r="I101" s="137">
        <v>5.18</v>
      </c>
      <c r="J101" s="133">
        <v>29</v>
      </c>
      <c r="K101" s="133">
        <v>29</v>
      </c>
      <c r="L101" s="133">
        <v>39</v>
      </c>
      <c r="M101" s="133">
        <v>4</v>
      </c>
      <c r="N101" s="133">
        <v>7.04</v>
      </c>
      <c r="O101" s="138">
        <f t="shared" si="130"/>
        <v>3.2800000000000003E-2</v>
      </c>
      <c r="P101" s="139">
        <f t="shared" si="131"/>
        <v>6829</v>
      </c>
      <c r="Q101" s="140">
        <f t="shared" si="132"/>
        <v>3500</v>
      </c>
      <c r="R101" s="141">
        <f t="shared" si="133"/>
        <v>0.51</v>
      </c>
      <c r="S101" s="142" t="s">
        <v>300</v>
      </c>
      <c r="T101" s="143">
        <v>0.214</v>
      </c>
      <c r="U101" s="144">
        <f t="shared" si="134"/>
        <v>1.1100000000000001</v>
      </c>
      <c r="V101" s="144">
        <f t="shared" si="135"/>
        <v>6.8</v>
      </c>
      <c r="W101" s="145"/>
      <c r="X101" s="145"/>
      <c r="Y101" s="146"/>
      <c r="Z101" s="146">
        <f t="shared" si="136"/>
        <v>0.56999999999999995</v>
      </c>
      <c r="AA101" s="147"/>
      <c r="AB101" s="145"/>
      <c r="AC101" s="148">
        <f t="shared" si="137"/>
        <v>0.56999999999999995</v>
      </c>
      <c r="AD101" s="149">
        <f t="shared" si="138"/>
        <v>7.37</v>
      </c>
      <c r="AE101" s="150">
        <f t="shared" si="139"/>
        <v>0.28449999999999998</v>
      </c>
      <c r="AF101" s="151">
        <f>AF100</f>
        <v>10.3</v>
      </c>
      <c r="AG101" s="156">
        <v>1188</v>
      </c>
      <c r="AH101" s="149">
        <f t="shared" si="140"/>
        <v>12236.4</v>
      </c>
      <c r="AI101" s="149">
        <f t="shared" si="141"/>
        <v>8755.56</v>
      </c>
      <c r="AJ101" s="71"/>
    </row>
    <row r="102" spans="1:36" ht="15">
      <c r="A102" s="441"/>
      <c r="B102" s="441"/>
      <c r="C102" s="427"/>
      <c r="D102" s="133" t="s">
        <v>946</v>
      </c>
      <c r="E102" s="157" t="s">
        <v>299</v>
      </c>
      <c r="F102" s="304" t="s">
        <v>990</v>
      </c>
      <c r="G102" s="305" t="s">
        <v>991</v>
      </c>
      <c r="H102" s="137"/>
      <c r="I102" s="137">
        <v>5.99</v>
      </c>
      <c r="J102" s="133">
        <v>29</v>
      </c>
      <c r="K102" s="133">
        <v>29</v>
      </c>
      <c r="L102" s="133">
        <v>45</v>
      </c>
      <c r="M102" s="133">
        <v>4</v>
      </c>
      <c r="N102" s="133">
        <v>8.3699999999999992</v>
      </c>
      <c r="O102" s="138">
        <f t="shared" si="130"/>
        <v>3.78E-2</v>
      </c>
      <c r="P102" s="139">
        <f t="shared" si="131"/>
        <v>5926</v>
      </c>
      <c r="Q102" s="140">
        <f t="shared" si="132"/>
        <v>3500</v>
      </c>
      <c r="R102" s="141">
        <f t="shared" si="133"/>
        <v>0.59</v>
      </c>
      <c r="S102" s="142" t="s">
        <v>300</v>
      </c>
      <c r="T102" s="143">
        <v>0.214</v>
      </c>
      <c r="U102" s="144">
        <f t="shared" si="134"/>
        <v>1.28</v>
      </c>
      <c r="V102" s="144">
        <f t="shared" si="135"/>
        <v>7.86</v>
      </c>
      <c r="W102" s="145"/>
      <c r="X102" s="145"/>
      <c r="Y102" s="146"/>
      <c r="Z102" s="146">
        <f t="shared" si="136"/>
        <v>0.66</v>
      </c>
      <c r="AA102" s="147"/>
      <c r="AB102" s="145"/>
      <c r="AC102" s="148">
        <f t="shared" si="137"/>
        <v>0.66</v>
      </c>
      <c r="AD102" s="149">
        <f t="shared" si="138"/>
        <v>8.52</v>
      </c>
      <c r="AE102" s="150">
        <f t="shared" si="139"/>
        <v>0.28999999999999998</v>
      </c>
      <c r="AF102" s="151">
        <v>12</v>
      </c>
      <c r="AG102" s="152">
        <v>1748</v>
      </c>
      <c r="AH102" s="149">
        <f t="shared" si="140"/>
        <v>20976</v>
      </c>
      <c r="AI102" s="149">
        <f t="shared" si="141"/>
        <v>14892.96</v>
      </c>
      <c r="AJ102" s="71"/>
    </row>
    <row r="103" spans="1:36" ht="26.25">
      <c r="A103" s="441"/>
      <c r="B103" s="441"/>
      <c r="C103" s="427"/>
      <c r="D103" s="133" t="s">
        <v>304</v>
      </c>
      <c r="E103" s="157" t="s">
        <v>299</v>
      </c>
      <c r="F103" s="304" t="s">
        <v>1014</v>
      </c>
      <c r="G103" s="305" t="s">
        <v>1015</v>
      </c>
      <c r="H103" s="137"/>
      <c r="I103" s="137">
        <v>6.08</v>
      </c>
      <c r="J103" s="133">
        <v>29</v>
      </c>
      <c r="K103" s="133">
        <v>29</v>
      </c>
      <c r="L103" s="133">
        <v>45</v>
      </c>
      <c r="M103" s="133">
        <v>4</v>
      </c>
      <c r="N103" s="133">
        <v>8.3699999999999992</v>
      </c>
      <c r="O103" s="138">
        <f t="shared" si="130"/>
        <v>3.78E-2</v>
      </c>
      <c r="P103" s="139">
        <f t="shared" si="131"/>
        <v>5926</v>
      </c>
      <c r="Q103" s="140">
        <f t="shared" si="132"/>
        <v>3500</v>
      </c>
      <c r="R103" s="141">
        <f t="shared" si="133"/>
        <v>0.59</v>
      </c>
      <c r="S103" s="142" t="s">
        <v>300</v>
      </c>
      <c r="T103" s="143">
        <v>0.214</v>
      </c>
      <c r="U103" s="144">
        <f t="shared" si="134"/>
        <v>1.3</v>
      </c>
      <c r="V103" s="144">
        <f t="shared" si="135"/>
        <v>7.97</v>
      </c>
      <c r="W103" s="145"/>
      <c r="X103" s="145"/>
      <c r="Y103" s="146"/>
      <c r="Z103" s="146">
        <f t="shared" si="136"/>
        <v>0.66</v>
      </c>
      <c r="AA103" s="147"/>
      <c r="AB103" s="145"/>
      <c r="AC103" s="148">
        <f t="shared" si="137"/>
        <v>0.66</v>
      </c>
      <c r="AD103" s="149">
        <f t="shared" si="138"/>
        <v>8.6300000000000008</v>
      </c>
      <c r="AE103" s="150">
        <f t="shared" si="139"/>
        <v>0.28079999999999999</v>
      </c>
      <c r="AF103" s="151">
        <f>AF102</f>
        <v>12</v>
      </c>
      <c r="AG103" s="152">
        <v>248</v>
      </c>
      <c r="AH103" s="149">
        <f t="shared" si="140"/>
        <v>2976</v>
      </c>
      <c r="AI103" s="149">
        <f t="shared" si="141"/>
        <v>2140.2399999999998</v>
      </c>
      <c r="AJ103" s="71"/>
    </row>
    <row r="104" spans="1:36">
      <c r="A104" s="158" t="s">
        <v>305</v>
      </c>
      <c r="B104" s="159"/>
      <c r="C104" s="160"/>
      <c r="D104" s="159"/>
      <c r="AG104" s="180">
        <f>SUM(AG97:AG103)</f>
        <v>8292</v>
      </c>
      <c r="AH104" s="181">
        <f>SUM(AH97:AH103)</f>
        <v>83201.8</v>
      </c>
      <c r="AI104" s="182">
        <f>SUM(AI97:AI103)</f>
        <v>59476.12</v>
      </c>
      <c r="AJ104" s="183">
        <f>(AH104-AI104)/AH104</f>
        <v>0.28499999999999998</v>
      </c>
    </row>
    <row r="105" spans="1:36">
      <c r="A105" s="428" t="s">
        <v>1218</v>
      </c>
      <c r="B105" s="428"/>
      <c r="C105" s="428"/>
      <c r="D105" s="428"/>
      <c r="E105" s="428"/>
      <c r="F105" s="428"/>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5"/>
      <c r="AJ105" s="70"/>
    </row>
    <row r="106" spans="1:36">
      <c r="A106" s="432" t="s">
        <v>295</v>
      </c>
      <c r="B106" s="433"/>
      <c r="C106" s="434"/>
      <c r="D106" s="118"/>
      <c r="E106" s="119"/>
      <c r="F106" s="119"/>
      <c r="G106" s="119"/>
      <c r="H106" s="120"/>
      <c r="I106" s="120"/>
      <c r="J106" s="118"/>
      <c r="K106" s="118"/>
      <c r="L106" s="118"/>
      <c r="M106" s="118"/>
      <c r="N106" s="118"/>
      <c r="O106" s="121"/>
      <c r="P106" s="122"/>
      <c r="Q106" s="123"/>
      <c r="R106" s="124"/>
      <c r="S106" s="125"/>
      <c r="T106" s="126"/>
      <c r="U106" s="127"/>
      <c r="V106" s="127"/>
      <c r="W106" s="128"/>
      <c r="X106" s="128"/>
      <c r="Y106" s="127"/>
      <c r="Z106" s="127"/>
      <c r="AA106" s="127"/>
      <c r="AB106" s="128"/>
      <c r="AC106" s="129"/>
      <c r="AD106" s="130"/>
      <c r="AE106" s="131"/>
      <c r="AF106" s="132"/>
      <c r="AG106" s="130"/>
      <c r="AH106" s="130"/>
      <c r="AI106" s="130"/>
      <c r="AJ106" s="71"/>
    </row>
    <row r="107" spans="1:36" ht="15">
      <c r="A107" s="441" t="str">
        <f>A106</f>
        <v>6 piece set -- Serta Brand 85gsm Microfiber Sheets -- Simply Comfy</v>
      </c>
      <c r="B107" s="441" t="s">
        <v>296</v>
      </c>
      <c r="C107" s="427" t="s">
        <v>297</v>
      </c>
      <c r="D107" s="133" t="s">
        <v>298</v>
      </c>
      <c r="E107" s="157" t="s">
        <v>299</v>
      </c>
      <c r="F107" s="304" t="s">
        <v>1010</v>
      </c>
      <c r="G107" s="305" t="s">
        <v>1011</v>
      </c>
      <c r="H107" s="137"/>
      <c r="I107" s="137">
        <v>3.81</v>
      </c>
      <c r="J107" s="133">
        <v>29</v>
      </c>
      <c r="K107" s="133">
        <v>29</v>
      </c>
      <c r="L107" s="133">
        <v>28</v>
      </c>
      <c r="M107" s="133">
        <v>4</v>
      </c>
      <c r="N107" s="133">
        <v>4.3600000000000003</v>
      </c>
      <c r="O107" s="138">
        <f t="shared" ref="O107:O112" si="142">J107*K107*L107/1000000</f>
        <v>2.35E-2</v>
      </c>
      <c r="P107" s="139">
        <f t="shared" ref="P107:P112" si="143">56/O107*M107</f>
        <v>9532</v>
      </c>
      <c r="Q107" s="140">
        <f t="shared" ref="Q107:Q112" si="144">$Q$9</f>
        <v>3500</v>
      </c>
      <c r="R107" s="141">
        <f t="shared" ref="R107:R112" si="145">Q107/P107</f>
        <v>0.37</v>
      </c>
      <c r="S107" s="142" t="s">
        <v>300</v>
      </c>
      <c r="T107" s="143">
        <v>0.214</v>
      </c>
      <c r="U107" s="144">
        <f t="shared" ref="U107:U112" si="146">I107*T107</f>
        <v>0.82</v>
      </c>
      <c r="V107" s="144">
        <f t="shared" ref="V107:V112" si="147">U107+R107+I107</f>
        <v>5</v>
      </c>
      <c r="W107" s="145"/>
      <c r="X107" s="145"/>
      <c r="Y107" s="146"/>
      <c r="Z107" s="146">
        <f t="shared" ref="Z107:Z112" si="148">AF107*$Z$9</f>
        <v>0.42</v>
      </c>
      <c r="AA107" s="147"/>
      <c r="AB107" s="145"/>
      <c r="AC107" s="148">
        <f t="shared" ref="AC107:AC112" si="149">SUM(W107:AB107)</f>
        <v>0.42</v>
      </c>
      <c r="AD107" s="149">
        <f t="shared" ref="AD107:AD112" si="150">AC107+V107</f>
        <v>5.42</v>
      </c>
      <c r="AE107" s="150">
        <f t="shared" ref="AE107:AE112" si="151">(AF107-AD107)/AF107</f>
        <v>0.28210000000000002</v>
      </c>
      <c r="AF107" s="151">
        <v>7.55</v>
      </c>
      <c r="AG107" s="152">
        <v>1572</v>
      </c>
      <c r="AH107" s="149">
        <f t="shared" ref="AH107:AH112" si="152">AG107*AF107</f>
        <v>11868.6</v>
      </c>
      <c r="AI107" s="149">
        <f t="shared" ref="AI107:AI112" si="153">AG107*AD107</f>
        <v>8520.24</v>
      </c>
      <c r="AJ107" s="71"/>
    </row>
    <row r="108" spans="1:36" ht="15">
      <c r="A108" s="441"/>
      <c r="B108" s="441"/>
      <c r="C108" s="427"/>
      <c r="D108" s="133" t="s">
        <v>301</v>
      </c>
      <c r="E108" s="157" t="s">
        <v>299</v>
      </c>
      <c r="F108" s="304" t="s">
        <v>1012</v>
      </c>
      <c r="G108" s="305" t="s">
        <v>1013</v>
      </c>
      <c r="H108" s="137"/>
      <c r="I108" s="137">
        <v>4.66</v>
      </c>
      <c r="J108" s="133">
        <v>29</v>
      </c>
      <c r="K108" s="133">
        <v>29</v>
      </c>
      <c r="L108" s="133">
        <v>33</v>
      </c>
      <c r="M108" s="133">
        <v>4</v>
      </c>
      <c r="N108" s="133">
        <v>6.17</v>
      </c>
      <c r="O108" s="138">
        <f t="shared" si="142"/>
        <v>2.7799999999999998E-2</v>
      </c>
      <c r="P108" s="139">
        <f t="shared" si="143"/>
        <v>8058</v>
      </c>
      <c r="Q108" s="140">
        <f t="shared" si="144"/>
        <v>3500</v>
      </c>
      <c r="R108" s="141">
        <f t="shared" si="145"/>
        <v>0.43</v>
      </c>
      <c r="S108" s="142" t="s">
        <v>300</v>
      </c>
      <c r="T108" s="143">
        <v>0.214</v>
      </c>
      <c r="U108" s="144">
        <f t="shared" si="146"/>
        <v>1</v>
      </c>
      <c r="V108" s="144">
        <f t="shared" si="147"/>
        <v>6.09</v>
      </c>
      <c r="W108" s="145"/>
      <c r="X108" s="145"/>
      <c r="Y108" s="146"/>
      <c r="Z108" s="146">
        <f t="shared" si="148"/>
        <v>0.51</v>
      </c>
      <c r="AA108" s="147"/>
      <c r="AB108" s="145"/>
      <c r="AC108" s="148">
        <f t="shared" si="149"/>
        <v>0.51</v>
      </c>
      <c r="AD108" s="149">
        <f t="shared" si="150"/>
        <v>6.6</v>
      </c>
      <c r="AE108" s="150">
        <f t="shared" si="151"/>
        <v>0.28260000000000002</v>
      </c>
      <c r="AF108" s="151">
        <v>9.1999999999999993</v>
      </c>
      <c r="AG108" s="152">
        <v>1160</v>
      </c>
      <c r="AH108" s="149">
        <f t="shared" si="152"/>
        <v>10672</v>
      </c>
      <c r="AI108" s="149">
        <f t="shared" si="153"/>
        <v>7656</v>
      </c>
      <c r="AJ108" s="71"/>
    </row>
    <row r="109" spans="1:36" ht="14.25">
      <c r="A109" s="441"/>
      <c r="B109" s="441"/>
      <c r="C109" s="427"/>
      <c r="D109" s="133" t="s">
        <v>302</v>
      </c>
      <c r="E109" s="157" t="s">
        <v>299</v>
      </c>
      <c r="F109" s="306" t="s">
        <v>988</v>
      </c>
      <c r="G109" s="307" t="s">
        <v>989</v>
      </c>
      <c r="H109" s="137"/>
      <c r="I109" s="137">
        <v>5.18</v>
      </c>
      <c r="J109" s="133">
        <v>29</v>
      </c>
      <c r="K109" s="133">
        <v>29</v>
      </c>
      <c r="L109" s="133">
        <v>39</v>
      </c>
      <c r="M109" s="133">
        <v>4</v>
      </c>
      <c r="N109" s="133">
        <v>7.04</v>
      </c>
      <c r="O109" s="138">
        <f t="shared" si="142"/>
        <v>3.2800000000000003E-2</v>
      </c>
      <c r="P109" s="139">
        <f t="shared" si="143"/>
        <v>6829</v>
      </c>
      <c r="Q109" s="140">
        <f t="shared" si="144"/>
        <v>3500</v>
      </c>
      <c r="R109" s="141">
        <f t="shared" si="145"/>
        <v>0.51</v>
      </c>
      <c r="S109" s="142" t="s">
        <v>300</v>
      </c>
      <c r="T109" s="143">
        <v>0.214</v>
      </c>
      <c r="U109" s="144">
        <f t="shared" si="146"/>
        <v>1.1100000000000001</v>
      </c>
      <c r="V109" s="144">
        <f t="shared" si="147"/>
        <v>6.8</v>
      </c>
      <c r="W109" s="145"/>
      <c r="X109" s="145"/>
      <c r="Y109" s="146"/>
      <c r="Z109" s="146">
        <f t="shared" si="148"/>
        <v>0.56999999999999995</v>
      </c>
      <c r="AA109" s="147"/>
      <c r="AB109" s="145"/>
      <c r="AC109" s="148">
        <f t="shared" si="149"/>
        <v>0.56999999999999995</v>
      </c>
      <c r="AD109" s="149">
        <f t="shared" si="150"/>
        <v>7.37</v>
      </c>
      <c r="AE109" s="150">
        <f t="shared" si="151"/>
        <v>0.28449999999999998</v>
      </c>
      <c r="AF109" s="151">
        <v>10.3</v>
      </c>
      <c r="AG109" s="156">
        <v>1632</v>
      </c>
      <c r="AH109" s="149">
        <f t="shared" si="152"/>
        <v>16809.599999999999</v>
      </c>
      <c r="AI109" s="149">
        <f t="shared" si="153"/>
        <v>12027.84</v>
      </c>
      <c r="AJ109" s="71"/>
    </row>
    <row r="110" spans="1:36" ht="14.25">
      <c r="A110" s="441"/>
      <c r="B110" s="441"/>
      <c r="C110" s="427"/>
      <c r="D110" s="133" t="s">
        <v>302</v>
      </c>
      <c r="E110" s="157" t="s">
        <v>954</v>
      </c>
      <c r="F110" s="310" t="s">
        <v>1020</v>
      </c>
      <c r="G110" s="311" t="s">
        <v>1021</v>
      </c>
      <c r="H110" s="137"/>
      <c r="I110" s="137">
        <v>5.18</v>
      </c>
      <c r="J110" s="133">
        <v>29</v>
      </c>
      <c r="K110" s="133">
        <v>29</v>
      </c>
      <c r="L110" s="133">
        <v>39</v>
      </c>
      <c r="M110" s="133">
        <v>4</v>
      </c>
      <c r="N110" s="133">
        <v>7.04</v>
      </c>
      <c r="O110" s="138">
        <f t="shared" si="142"/>
        <v>3.2800000000000003E-2</v>
      </c>
      <c r="P110" s="139">
        <f t="shared" si="143"/>
        <v>6829</v>
      </c>
      <c r="Q110" s="140">
        <f t="shared" si="144"/>
        <v>3500</v>
      </c>
      <c r="R110" s="141">
        <f t="shared" si="145"/>
        <v>0.51</v>
      </c>
      <c r="S110" s="142" t="s">
        <v>300</v>
      </c>
      <c r="T110" s="143">
        <v>0.214</v>
      </c>
      <c r="U110" s="144">
        <f t="shared" si="146"/>
        <v>1.1100000000000001</v>
      </c>
      <c r="V110" s="144">
        <f t="shared" si="147"/>
        <v>6.8</v>
      </c>
      <c r="W110" s="145"/>
      <c r="X110" s="145"/>
      <c r="Y110" s="146"/>
      <c r="Z110" s="146">
        <f t="shared" si="148"/>
        <v>0.56999999999999995</v>
      </c>
      <c r="AA110" s="147"/>
      <c r="AB110" s="145"/>
      <c r="AC110" s="148">
        <f t="shared" si="149"/>
        <v>0.56999999999999995</v>
      </c>
      <c r="AD110" s="149">
        <f t="shared" si="150"/>
        <v>7.37</v>
      </c>
      <c r="AE110" s="150">
        <f t="shared" si="151"/>
        <v>0.28449999999999998</v>
      </c>
      <c r="AF110" s="151">
        <f>AF109</f>
        <v>10.3</v>
      </c>
      <c r="AG110" s="156">
        <v>1632</v>
      </c>
      <c r="AH110" s="149">
        <f t="shared" si="152"/>
        <v>16809.599999999999</v>
      </c>
      <c r="AI110" s="149">
        <f t="shared" si="153"/>
        <v>12027.84</v>
      </c>
      <c r="AJ110" s="71"/>
    </row>
    <row r="111" spans="1:36" ht="15">
      <c r="A111" s="441"/>
      <c r="B111" s="441"/>
      <c r="C111" s="427"/>
      <c r="D111" s="133" t="s">
        <v>946</v>
      </c>
      <c r="E111" s="157" t="s">
        <v>299</v>
      </c>
      <c r="F111" s="304" t="s">
        <v>990</v>
      </c>
      <c r="G111" s="305" t="s">
        <v>991</v>
      </c>
      <c r="H111" s="137"/>
      <c r="I111" s="137">
        <v>5.99</v>
      </c>
      <c r="J111" s="133">
        <v>29</v>
      </c>
      <c r="K111" s="133">
        <v>29</v>
      </c>
      <c r="L111" s="133">
        <v>45</v>
      </c>
      <c r="M111" s="133">
        <v>4</v>
      </c>
      <c r="N111" s="133">
        <v>8.3699999999999992</v>
      </c>
      <c r="O111" s="138">
        <f t="shared" si="142"/>
        <v>3.78E-2</v>
      </c>
      <c r="P111" s="139">
        <f t="shared" si="143"/>
        <v>5926</v>
      </c>
      <c r="Q111" s="140">
        <f t="shared" si="144"/>
        <v>3500</v>
      </c>
      <c r="R111" s="141">
        <f t="shared" si="145"/>
        <v>0.59</v>
      </c>
      <c r="S111" s="142" t="s">
        <v>300</v>
      </c>
      <c r="T111" s="143">
        <v>0.214</v>
      </c>
      <c r="U111" s="144">
        <f t="shared" si="146"/>
        <v>1.28</v>
      </c>
      <c r="V111" s="144">
        <f t="shared" si="147"/>
        <v>7.86</v>
      </c>
      <c r="W111" s="145"/>
      <c r="X111" s="145"/>
      <c r="Y111" s="146"/>
      <c r="Z111" s="146">
        <f t="shared" si="148"/>
        <v>0.66</v>
      </c>
      <c r="AA111" s="147"/>
      <c r="AB111" s="145"/>
      <c r="AC111" s="148">
        <f t="shared" si="149"/>
        <v>0.66</v>
      </c>
      <c r="AD111" s="149">
        <f t="shared" si="150"/>
        <v>8.52</v>
      </c>
      <c r="AE111" s="150">
        <f t="shared" si="151"/>
        <v>0.28999999999999998</v>
      </c>
      <c r="AF111" s="151">
        <v>12</v>
      </c>
      <c r="AG111" s="152">
        <v>1748</v>
      </c>
      <c r="AH111" s="149">
        <f t="shared" si="152"/>
        <v>20976</v>
      </c>
      <c r="AI111" s="149">
        <f t="shared" si="153"/>
        <v>14892.96</v>
      </c>
      <c r="AJ111" s="71"/>
    </row>
    <row r="112" spans="1:36" ht="26.25">
      <c r="A112" s="441"/>
      <c r="B112" s="441"/>
      <c r="C112" s="427"/>
      <c r="D112" s="133" t="s">
        <v>304</v>
      </c>
      <c r="E112" s="157" t="s">
        <v>299</v>
      </c>
      <c r="F112" s="304" t="s">
        <v>1014</v>
      </c>
      <c r="G112" s="305" t="s">
        <v>1015</v>
      </c>
      <c r="H112" s="137"/>
      <c r="I112" s="137">
        <v>6.08</v>
      </c>
      <c r="J112" s="133">
        <v>29</v>
      </c>
      <c r="K112" s="133">
        <v>29</v>
      </c>
      <c r="L112" s="133">
        <v>45</v>
      </c>
      <c r="M112" s="133">
        <v>4</v>
      </c>
      <c r="N112" s="133">
        <v>8.3699999999999992</v>
      </c>
      <c r="O112" s="138">
        <f t="shared" si="142"/>
        <v>3.78E-2</v>
      </c>
      <c r="P112" s="139">
        <f t="shared" si="143"/>
        <v>5926</v>
      </c>
      <c r="Q112" s="140">
        <f t="shared" si="144"/>
        <v>3500</v>
      </c>
      <c r="R112" s="141">
        <f t="shared" si="145"/>
        <v>0.59</v>
      </c>
      <c r="S112" s="142" t="s">
        <v>300</v>
      </c>
      <c r="T112" s="143">
        <v>0.214</v>
      </c>
      <c r="U112" s="144">
        <f t="shared" si="146"/>
        <v>1.3</v>
      </c>
      <c r="V112" s="144">
        <f t="shared" si="147"/>
        <v>7.97</v>
      </c>
      <c r="W112" s="145"/>
      <c r="X112" s="145"/>
      <c r="Y112" s="146"/>
      <c r="Z112" s="146">
        <f t="shared" si="148"/>
        <v>0.66</v>
      </c>
      <c r="AA112" s="147"/>
      <c r="AB112" s="145"/>
      <c r="AC112" s="148">
        <f t="shared" si="149"/>
        <v>0.66</v>
      </c>
      <c r="AD112" s="149">
        <f t="shared" si="150"/>
        <v>8.6300000000000008</v>
      </c>
      <c r="AE112" s="150">
        <f t="shared" si="151"/>
        <v>0.28079999999999999</v>
      </c>
      <c r="AF112" s="151">
        <f>AF111</f>
        <v>12</v>
      </c>
      <c r="AG112" s="152">
        <v>600</v>
      </c>
      <c r="AH112" s="149">
        <f t="shared" si="152"/>
        <v>7200</v>
      </c>
      <c r="AI112" s="149">
        <f t="shared" si="153"/>
        <v>5178</v>
      </c>
      <c r="AJ112" s="71"/>
    </row>
    <row r="113" spans="1:36">
      <c r="A113" s="158" t="s">
        <v>305</v>
      </c>
      <c r="B113" s="159"/>
      <c r="C113" s="160"/>
      <c r="D113" s="159"/>
      <c r="AG113" s="180">
        <f>SUM(AG107:AG112)</f>
        <v>8344</v>
      </c>
      <c r="AH113" s="181">
        <f>SUM(AH107:AH112)</f>
        <v>84335.8</v>
      </c>
      <c r="AI113" s="182">
        <f>SUM(AI107:AI112)</f>
        <v>60302.879999999997</v>
      </c>
      <c r="AJ113" s="183">
        <f>(AH113-AI113)/AH113</f>
        <v>0.28499999999999998</v>
      </c>
    </row>
    <row r="114" spans="1:36">
      <c r="A114" s="428" t="s">
        <v>1209</v>
      </c>
      <c r="B114" s="428"/>
      <c r="C114" s="428"/>
      <c r="D114" s="428"/>
      <c r="E114" s="428"/>
      <c r="F114" s="428"/>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5"/>
      <c r="AJ114" s="70"/>
    </row>
    <row r="115" spans="1:36">
      <c r="A115" s="432" t="s">
        <v>295</v>
      </c>
      <c r="B115" s="433"/>
      <c r="C115" s="434"/>
      <c r="D115" s="118"/>
      <c r="E115" s="119"/>
      <c r="F115" s="119"/>
      <c r="G115" s="119"/>
      <c r="H115" s="120"/>
      <c r="I115" s="120"/>
      <c r="J115" s="118"/>
      <c r="K115" s="118"/>
      <c r="L115" s="118"/>
      <c r="M115" s="118"/>
      <c r="N115" s="118"/>
      <c r="O115" s="121"/>
      <c r="P115" s="122"/>
      <c r="Q115" s="123"/>
      <c r="R115" s="124"/>
      <c r="S115" s="125"/>
      <c r="T115" s="126"/>
      <c r="U115" s="127"/>
      <c r="V115" s="127"/>
      <c r="W115" s="128"/>
      <c r="X115" s="128"/>
      <c r="Y115" s="127"/>
      <c r="Z115" s="127"/>
      <c r="AA115" s="127"/>
      <c r="AB115" s="128"/>
      <c r="AC115" s="129"/>
      <c r="AD115" s="130"/>
      <c r="AE115" s="131"/>
      <c r="AF115" s="132"/>
      <c r="AG115" s="130"/>
      <c r="AH115" s="130"/>
      <c r="AI115" s="130"/>
      <c r="AJ115" s="71"/>
    </row>
    <row r="116" spans="1:36" ht="15">
      <c r="A116" s="441" t="str">
        <f>A115</f>
        <v>6 piece set -- Serta Brand 85gsm Microfiber Sheets -- Simply Comfy</v>
      </c>
      <c r="B116" s="441" t="s">
        <v>296</v>
      </c>
      <c r="C116" s="427" t="s">
        <v>297</v>
      </c>
      <c r="D116" s="133" t="s">
        <v>298</v>
      </c>
      <c r="E116" s="157" t="s">
        <v>306</v>
      </c>
      <c r="F116" s="304" t="s">
        <v>307</v>
      </c>
      <c r="G116" s="305" t="s">
        <v>308</v>
      </c>
      <c r="H116" s="137"/>
      <c r="I116" s="137">
        <v>3.81</v>
      </c>
      <c r="J116" s="133">
        <v>29</v>
      </c>
      <c r="K116" s="133">
        <v>29</v>
      </c>
      <c r="L116" s="133">
        <v>28</v>
      </c>
      <c r="M116" s="133">
        <v>4</v>
      </c>
      <c r="N116" s="133">
        <v>4.3600000000000003</v>
      </c>
      <c r="O116" s="138">
        <f t="shared" ref="O116:O121" si="154">J116*K116*L116/1000000</f>
        <v>2.35E-2</v>
      </c>
      <c r="P116" s="139">
        <f t="shared" ref="P116:P121" si="155">56/O116*M116</f>
        <v>9532</v>
      </c>
      <c r="Q116" s="140">
        <f t="shared" ref="Q116:Q121" si="156">$Q$9</f>
        <v>3500</v>
      </c>
      <c r="R116" s="141">
        <f t="shared" ref="R116:R121" si="157">Q116/P116</f>
        <v>0.37</v>
      </c>
      <c r="S116" s="142" t="s">
        <v>300</v>
      </c>
      <c r="T116" s="143">
        <v>0.214</v>
      </c>
      <c r="U116" s="144">
        <f t="shared" ref="U116:U121" si="158">I116*T116</f>
        <v>0.82</v>
      </c>
      <c r="V116" s="144">
        <f t="shared" ref="V116:V121" si="159">U116+R116+I116</f>
        <v>5</v>
      </c>
      <c r="W116" s="145"/>
      <c r="X116" s="145"/>
      <c r="Y116" s="146"/>
      <c r="Z116" s="146">
        <f t="shared" ref="Z116:Z121" si="160">AF116*$Z$9</f>
        <v>0.42</v>
      </c>
      <c r="AA116" s="147"/>
      <c r="AB116" s="145"/>
      <c r="AC116" s="148">
        <f t="shared" ref="AC116:AC121" si="161">SUM(W116:AB116)</f>
        <v>0.42</v>
      </c>
      <c r="AD116" s="149">
        <f t="shared" ref="AD116:AD121" si="162">AC116+V116</f>
        <v>5.42</v>
      </c>
      <c r="AE116" s="150">
        <f t="shared" ref="AE116:AE121" si="163">(AF116-AD116)/AF116</f>
        <v>0.28210000000000002</v>
      </c>
      <c r="AF116" s="151">
        <v>7.55</v>
      </c>
      <c r="AG116" s="152">
        <v>1572</v>
      </c>
      <c r="AH116" s="149">
        <f t="shared" ref="AH116:AH121" si="164">AG116*AF116</f>
        <v>11868.6</v>
      </c>
      <c r="AI116" s="149">
        <f t="shared" ref="AI116:AI121" si="165">AG116*AD116</f>
        <v>8520.24</v>
      </c>
      <c r="AJ116" s="71"/>
    </row>
    <row r="117" spans="1:36" ht="15">
      <c r="A117" s="441"/>
      <c r="B117" s="441"/>
      <c r="C117" s="427"/>
      <c r="D117" s="133" t="s">
        <v>301</v>
      </c>
      <c r="E117" s="157" t="s">
        <v>306</v>
      </c>
      <c r="F117" s="304" t="s">
        <v>309</v>
      </c>
      <c r="G117" s="305" t="s">
        <v>310</v>
      </c>
      <c r="H117" s="137"/>
      <c r="I117" s="137">
        <v>4.66</v>
      </c>
      <c r="J117" s="133">
        <v>29</v>
      </c>
      <c r="K117" s="133">
        <v>29</v>
      </c>
      <c r="L117" s="133">
        <v>33</v>
      </c>
      <c r="M117" s="133">
        <v>4</v>
      </c>
      <c r="N117" s="133">
        <v>6.17</v>
      </c>
      <c r="O117" s="138">
        <f t="shared" si="154"/>
        <v>2.7799999999999998E-2</v>
      </c>
      <c r="P117" s="139">
        <f t="shared" si="155"/>
        <v>8058</v>
      </c>
      <c r="Q117" s="140">
        <f t="shared" si="156"/>
        <v>3500</v>
      </c>
      <c r="R117" s="141">
        <f t="shared" si="157"/>
        <v>0.43</v>
      </c>
      <c r="S117" s="142" t="s">
        <v>300</v>
      </c>
      <c r="T117" s="143">
        <v>0.214</v>
      </c>
      <c r="U117" s="144">
        <f t="shared" si="158"/>
        <v>1</v>
      </c>
      <c r="V117" s="144">
        <f t="shared" si="159"/>
        <v>6.09</v>
      </c>
      <c r="W117" s="145"/>
      <c r="X117" s="145"/>
      <c r="Y117" s="146"/>
      <c r="Z117" s="146">
        <f t="shared" si="160"/>
        <v>0.51</v>
      </c>
      <c r="AA117" s="147"/>
      <c r="AB117" s="145"/>
      <c r="AC117" s="148">
        <f t="shared" si="161"/>
        <v>0.51</v>
      </c>
      <c r="AD117" s="149">
        <f t="shared" si="162"/>
        <v>6.6</v>
      </c>
      <c r="AE117" s="150">
        <f t="shared" si="163"/>
        <v>0.28260000000000002</v>
      </c>
      <c r="AF117" s="151">
        <v>9.1999999999999993</v>
      </c>
      <c r="AG117" s="152">
        <v>1160</v>
      </c>
      <c r="AH117" s="149">
        <f t="shared" si="164"/>
        <v>10672</v>
      </c>
      <c r="AI117" s="149">
        <f t="shared" si="165"/>
        <v>7656</v>
      </c>
      <c r="AJ117" s="71"/>
    </row>
    <row r="118" spans="1:36" ht="14.25">
      <c r="A118" s="441"/>
      <c r="B118" s="441"/>
      <c r="C118" s="427"/>
      <c r="D118" s="133" t="s">
        <v>302</v>
      </c>
      <c r="E118" s="157" t="s">
        <v>306</v>
      </c>
      <c r="F118" s="306" t="s">
        <v>311</v>
      </c>
      <c r="G118" s="307" t="s">
        <v>312</v>
      </c>
      <c r="H118" s="137"/>
      <c r="I118" s="137">
        <v>5.18</v>
      </c>
      <c r="J118" s="133">
        <v>29</v>
      </c>
      <c r="K118" s="133">
        <v>29</v>
      </c>
      <c r="L118" s="133">
        <v>39</v>
      </c>
      <c r="M118" s="133">
        <v>4</v>
      </c>
      <c r="N118" s="133">
        <v>7.04</v>
      </c>
      <c r="O118" s="138">
        <f t="shared" si="154"/>
        <v>3.2800000000000003E-2</v>
      </c>
      <c r="P118" s="139">
        <f t="shared" si="155"/>
        <v>6829</v>
      </c>
      <c r="Q118" s="140">
        <f t="shared" si="156"/>
        <v>3500</v>
      </c>
      <c r="R118" s="141">
        <f t="shared" si="157"/>
        <v>0.51</v>
      </c>
      <c r="S118" s="142" t="s">
        <v>300</v>
      </c>
      <c r="T118" s="143">
        <v>0.214</v>
      </c>
      <c r="U118" s="144">
        <f t="shared" si="158"/>
        <v>1.1100000000000001</v>
      </c>
      <c r="V118" s="144">
        <f t="shared" si="159"/>
        <v>6.8</v>
      </c>
      <c r="W118" s="145"/>
      <c r="X118" s="145"/>
      <c r="Y118" s="146"/>
      <c r="Z118" s="146">
        <f t="shared" si="160"/>
        <v>0.56999999999999995</v>
      </c>
      <c r="AA118" s="147"/>
      <c r="AB118" s="145"/>
      <c r="AC118" s="148">
        <f t="shared" si="161"/>
        <v>0.56999999999999995</v>
      </c>
      <c r="AD118" s="149">
        <f t="shared" si="162"/>
        <v>7.37</v>
      </c>
      <c r="AE118" s="150">
        <f t="shared" si="163"/>
        <v>0.28449999999999998</v>
      </c>
      <c r="AF118" s="151">
        <v>10.3</v>
      </c>
      <c r="AG118" s="156">
        <v>1632</v>
      </c>
      <c r="AH118" s="149">
        <f t="shared" si="164"/>
        <v>16809.599999999999</v>
      </c>
      <c r="AI118" s="149">
        <f t="shared" si="165"/>
        <v>12027.84</v>
      </c>
      <c r="AJ118" s="71"/>
    </row>
    <row r="119" spans="1:36" ht="15">
      <c r="A119" s="441"/>
      <c r="B119" s="441"/>
      <c r="C119" s="427"/>
      <c r="D119" s="133" t="s">
        <v>302</v>
      </c>
      <c r="E119" s="157" t="s">
        <v>1022</v>
      </c>
      <c r="F119" s="385" t="s">
        <v>1191</v>
      </c>
      <c r="G119" s="386" t="s">
        <v>1192</v>
      </c>
      <c r="H119" s="137"/>
      <c r="I119" s="137">
        <v>5.18</v>
      </c>
      <c r="J119" s="133">
        <v>29</v>
      </c>
      <c r="K119" s="133">
        <v>29</v>
      </c>
      <c r="L119" s="133">
        <v>39</v>
      </c>
      <c r="M119" s="133">
        <v>4</v>
      </c>
      <c r="N119" s="133">
        <v>7.04</v>
      </c>
      <c r="O119" s="138">
        <f t="shared" si="154"/>
        <v>3.2800000000000003E-2</v>
      </c>
      <c r="P119" s="139">
        <f t="shared" si="155"/>
        <v>6829</v>
      </c>
      <c r="Q119" s="140">
        <f t="shared" si="156"/>
        <v>3500</v>
      </c>
      <c r="R119" s="141">
        <f t="shared" si="157"/>
        <v>0.51</v>
      </c>
      <c r="S119" s="142" t="s">
        <v>300</v>
      </c>
      <c r="T119" s="143">
        <v>0.214</v>
      </c>
      <c r="U119" s="144">
        <f t="shared" si="158"/>
        <v>1.1100000000000001</v>
      </c>
      <c r="V119" s="144">
        <f t="shared" si="159"/>
        <v>6.8</v>
      </c>
      <c r="W119" s="145"/>
      <c r="X119" s="145"/>
      <c r="Y119" s="146"/>
      <c r="Z119" s="146">
        <f t="shared" si="160"/>
        <v>0.56999999999999995</v>
      </c>
      <c r="AA119" s="147"/>
      <c r="AB119" s="145"/>
      <c r="AC119" s="148">
        <f t="shared" si="161"/>
        <v>0.56999999999999995</v>
      </c>
      <c r="AD119" s="149">
        <f t="shared" si="162"/>
        <v>7.37</v>
      </c>
      <c r="AE119" s="150">
        <f t="shared" si="163"/>
        <v>0.28449999999999998</v>
      </c>
      <c r="AF119" s="151">
        <f>AF118</f>
        <v>10.3</v>
      </c>
      <c r="AG119" s="156">
        <v>1632</v>
      </c>
      <c r="AH119" s="149">
        <f t="shared" si="164"/>
        <v>16809.599999999999</v>
      </c>
      <c r="AI119" s="149">
        <f t="shared" si="165"/>
        <v>12027.84</v>
      </c>
      <c r="AJ119" s="71"/>
    </row>
    <row r="120" spans="1:36" ht="15">
      <c r="A120" s="441"/>
      <c r="B120" s="441"/>
      <c r="C120" s="427"/>
      <c r="D120" s="133" t="s">
        <v>946</v>
      </c>
      <c r="E120" s="157" t="s">
        <v>306</v>
      </c>
      <c r="F120" s="304" t="s">
        <v>1006</v>
      </c>
      <c r="G120" s="305" t="s">
        <v>1007</v>
      </c>
      <c r="H120" s="137"/>
      <c r="I120" s="137">
        <v>5.99</v>
      </c>
      <c r="J120" s="133">
        <v>29</v>
      </c>
      <c r="K120" s="133">
        <v>29</v>
      </c>
      <c r="L120" s="133">
        <v>45</v>
      </c>
      <c r="M120" s="133">
        <v>4</v>
      </c>
      <c r="N120" s="133">
        <v>8.3699999999999992</v>
      </c>
      <c r="O120" s="138">
        <f t="shared" si="154"/>
        <v>3.78E-2</v>
      </c>
      <c r="P120" s="139">
        <f t="shared" si="155"/>
        <v>5926</v>
      </c>
      <c r="Q120" s="140">
        <f t="shared" si="156"/>
        <v>3500</v>
      </c>
      <c r="R120" s="141">
        <f t="shared" si="157"/>
        <v>0.59</v>
      </c>
      <c r="S120" s="142" t="s">
        <v>300</v>
      </c>
      <c r="T120" s="143">
        <v>0.214</v>
      </c>
      <c r="U120" s="144">
        <f t="shared" si="158"/>
        <v>1.28</v>
      </c>
      <c r="V120" s="144">
        <f t="shared" si="159"/>
        <v>7.86</v>
      </c>
      <c r="W120" s="145"/>
      <c r="X120" s="145"/>
      <c r="Y120" s="146"/>
      <c r="Z120" s="146">
        <f t="shared" si="160"/>
        <v>0.66</v>
      </c>
      <c r="AA120" s="147"/>
      <c r="AB120" s="145"/>
      <c r="AC120" s="148">
        <f t="shared" si="161"/>
        <v>0.66</v>
      </c>
      <c r="AD120" s="149">
        <f t="shared" si="162"/>
        <v>8.52</v>
      </c>
      <c r="AE120" s="150">
        <f t="shared" si="163"/>
        <v>0.28999999999999998</v>
      </c>
      <c r="AF120" s="151">
        <v>12</v>
      </c>
      <c r="AG120" s="152">
        <v>1748</v>
      </c>
      <c r="AH120" s="149">
        <f t="shared" si="164"/>
        <v>20976</v>
      </c>
      <c r="AI120" s="149">
        <f t="shared" si="165"/>
        <v>14892.96</v>
      </c>
      <c r="AJ120" s="71"/>
    </row>
    <row r="121" spans="1:36" ht="26.25">
      <c r="A121" s="441"/>
      <c r="B121" s="441"/>
      <c r="C121" s="427"/>
      <c r="D121" s="133" t="s">
        <v>304</v>
      </c>
      <c r="E121" s="157" t="s">
        <v>306</v>
      </c>
      <c r="F121" s="304" t="s">
        <v>1008</v>
      </c>
      <c r="G121" s="305" t="s">
        <v>1009</v>
      </c>
      <c r="H121" s="137"/>
      <c r="I121" s="137">
        <v>6.08</v>
      </c>
      <c r="J121" s="133">
        <v>29</v>
      </c>
      <c r="K121" s="133">
        <v>29</v>
      </c>
      <c r="L121" s="133">
        <v>45</v>
      </c>
      <c r="M121" s="133">
        <v>4</v>
      </c>
      <c r="N121" s="133">
        <v>8.3699999999999992</v>
      </c>
      <c r="O121" s="138">
        <f t="shared" si="154"/>
        <v>3.78E-2</v>
      </c>
      <c r="P121" s="139">
        <f t="shared" si="155"/>
        <v>5926</v>
      </c>
      <c r="Q121" s="140">
        <f t="shared" si="156"/>
        <v>3500</v>
      </c>
      <c r="R121" s="141">
        <f t="shared" si="157"/>
        <v>0.59</v>
      </c>
      <c r="S121" s="142" t="s">
        <v>300</v>
      </c>
      <c r="T121" s="143">
        <v>0.214</v>
      </c>
      <c r="U121" s="144">
        <f t="shared" si="158"/>
        <v>1.3</v>
      </c>
      <c r="V121" s="144">
        <f t="shared" si="159"/>
        <v>7.97</v>
      </c>
      <c r="W121" s="145"/>
      <c r="X121" s="145"/>
      <c r="Y121" s="146"/>
      <c r="Z121" s="146">
        <f t="shared" si="160"/>
        <v>0.66</v>
      </c>
      <c r="AA121" s="147"/>
      <c r="AB121" s="145"/>
      <c r="AC121" s="148">
        <f t="shared" si="161"/>
        <v>0.66</v>
      </c>
      <c r="AD121" s="149">
        <f t="shared" si="162"/>
        <v>8.6300000000000008</v>
      </c>
      <c r="AE121" s="150">
        <f t="shared" si="163"/>
        <v>0.28079999999999999</v>
      </c>
      <c r="AF121" s="151">
        <f>AF120</f>
        <v>12</v>
      </c>
      <c r="AG121" s="152">
        <v>600</v>
      </c>
      <c r="AH121" s="149">
        <f t="shared" si="164"/>
        <v>7200</v>
      </c>
      <c r="AI121" s="149">
        <f t="shared" si="165"/>
        <v>5178</v>
      </c>
      <c r="AJ121" s="71"/>
    </row>
    <row r="122" spans="1:36">
      <c r="A122" s="158" t="s">
        <v>305</v>
      </c>
      <c r="B122" s="159"/>
      <c r="C122" s="160"/>
      <c r="D122" s="159"/>
      <c r="AG122" s="180">
        <f>SUM(AG116:AG121)</f>
        <v>8344</v>
      </c>
      <c r="AH122" s="181">
        <f>SUM(AH116:AH121)</f>
        <v>84335.8</v>
      </c>
      <c r="AI122" s="182">
        <f>SUM(AI116:AI121)</f>
        <v>60302.879999999997</v>
      </c>
      <c r="AJ122" s="183">
        <f>(AH122-AI122)/AH122</f>
        <v>0.28499999999999998</v>
      </c>
    </row>
    <row r="123" spans="1:36">
      <c r="A123" s="428" t="s">
        <v>1210</v>
      </c>
      <c r="B123" s="428"/>
      <c r="C123" s="428"/>
      <c r="D123" s="428"/>
      <c r="E123" s="428"/>
      <c r="F123" s="428"/>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c r="AE123" s="184"/>
      <c r="AF123" s="184"/>
      <c r="AG123" s="184"/>
      <c r="AH123" s="184"/>
      <c r="AI123" s="185"/>
      <c r="AJ123" s="70"/>
    </row>
    <row r="124" spans="1:36">
      <c r="A124" s="432" t="s">
        <v>295</v>
      </c>
      <c r="B124" s="433"/>
      <c r="C124" s="434"/>
      <c r="D124" s="118"/>
      <c r="E124" s="119"/>
      <c r="F124" s="119"/>
      <c r="G124" s="119"/>
      <c r="H124" s="120"/>
      <c r="I124" s="120"/>
      <c r="J124" s="118"/>
      <c r="K124" s="118"/>
      <c r="L124" s="118"/>
      <c r="M124" s="118"/>
      <c r="N124" s="118"/>
      <c r="O124" s="121"/>
      <c r="P124" s="122"/>
      <c r="Q124" s="123"/>
      <c r="R124" s="124"/>
      <c r="S124" s="125"/>
      <c r="T124" s="126"/>
      <c r="U124" s="127"/>
      <c r="V124" s="127"/>
      <c r="W124" s="128"/>
      <c r="X124" s="128"/>
      <c r="Y124" s="127"/>
      <c r="Z124" s="127"/>
      <c r="AA124" s="127"/>
      <c r="AB124" s="128"/>
      <c r="AC124" s="129"/>
      <c r="AD124" s="130"/>
      <c r="AE124" s="131"/>
      <c r="AF124" s="132"/>
      <c r="AG124" s="130"/>
      <c r="AH124" s="130"/>
      <c r="AI124" s="130"/>
      <c r="AJ124" s="71"/>
    </row>
    <row r="125" spans="1:36" ht="15">
      <c r="A125" s="441" t="str">
        <f>A124</f>
        <v>6 piece set -- Serta Brand 85gsm Microfiber Sheets -- Simply Comfy</v>
      </c>
      <c r="B125" s="441" t="s">
        <v>296</v>
      </c>
      <c r="C125" s="427" t="s">
        <v>297</v>
      </c>
      <c r="D125" s="133" t="s">
        <v>298</v>
      </c>
      <c r="E125" s="157" t="s">
        <v>955</v>
      </c>
      <c r="F125" s="320" t="s">
        <v>1023</v>
      </c>
      <c r="G125" s="321" t="s">
        <v>1024</v>
      </c>
      <c r="H125" s="137"/>
      <c r="I125" s="137">
        <v>3.81</v>
      </c>
      <c r="J125" s="133">
        <v>29</v>
      </c>
      <c r="K125" s="133">
        <v>29</v>
      </c>
      <c r="L125" s="133">
        <v>28</v>
      </c>
      <c r="M125" s="133">
        <v>4</v>
      </c>
      <c r="N125" s="133">
        <v>4.3600000000000003</v>
      </c>
      <c r="O125" s="138">
        <f t="shared" ref="O125:O130" si="166">J125*K125*L125/1000000</f>
        <v>2.35E-2</v>
      </c>
      <c r="P125" s="139">
        <f t="shared" ref="P125:P130" si="167">56/O125*M125</f>
        <v>9532</v>
      </c>
      <c r="Q125" s="140">
        <f t="shared" ref="Q125:Q130" si="168">$Q$9</f>
        <v>3500</v>
      </c>
      <c r="R125" s="141">
        <f t="shared" ref="R125:R130" si="169">Q125/P125</f>
        <v>0.37</v>
      </c>
      <c r="S125" s="142" t="s">
        <v>300</v>
      </c>
      <c r="T125" s="143">
        <v>0.214</v>
      </c>
      <c r="U125" s="144">
        <f t="shared" ref="U125:U130" si="170">I125*T125</f>
        <v>0.82</v>
      </c>
      <c r="V125" s="144">
        <f t="shared" ref="V125:V130" si="171">U125+R125+I125</f>
        <v>5</v>
      </c>
      <c r="W125" s="145"/>
      <c r="X125" s="145"/>
      <c r="Y125" s="146"/>
      <c r="Z125" s="146">
        <f t="shared" ref="Z125:Z130" si="172">AF125*$Z$9</f>
        <v>0.42</v>
      </c>
      <c r="AA125" s="147"/>
      <c r="AB125" s="145"/>
      <c r="AC125" s="148">
        <f t="shared" ref="AC125:AC130" si="173">SUM(W125:AB125)</f>
        <v>0.42</v>
      </c>
      <c r="AD125" s="149">
        <f t="shared" ref="AD125:AD130" si="174">AC125+V125</f>
        <v>5.42</v>
      </c>
      <c r="AE125" s="150">
        <f t="shared" ref="AE125:AE130" si="175">(AF125-AD125)/AF125</f>
        <v>0.28210000000000002</v>
      </c>
      <c r="AF125" s="151">
        <v>7.55</v>
      </c>
      <c r="AG125" s="152">
        <v>1572</v>
      </c>
      <c r="AH125" s="149">
        <f t="shared" ref="AH125:AH130" si="176">AG125*AF125</f>
        <v>11868.6</v>
      </c>
      <c r="AI125" s="149">
        <f t="shared" ref="AI125:AI130" si="177">AG125*AD125</f>
        <v>8520.24</v>
      </c>
      <c r="AJ125" s="71"/>
    </row>
    <row r="126" spans="1:36" ht="15">
      <c r="A126" s="441"/>
      <c r="B126" s="441"/>
      <c r="C126" s="427"/>
      <c r="D126" s="133" t="s">
        <v>301</v>
      </c>
      <c r="E126" s="157" t="s">
        <v>955</v>
      </c>
      <c r="F126" s="320" t="s">
        <v>1025</v>
      </c>
      <c r="G126" s="321" t="s">
        <v>1026</v>
      </c>
      <c r="H126" s="137"/>
      <c r="I126" s="137">
        <v>4.66</v>
      </c>
      <c r="J126" s="133">
        <v>29</v>
      </c>
      <c r="K126" s="133">
        <v>29</v>
      </c>
      <c r="L126" s="133">
        <v>33</v>
      </c>
      <c r="M126" s="133">
        <v>4</v>
      </c>
      <c r="N126" s="133">
        <v>6.17</v>
      </c>
      <c r="O126" s="138">
        <f t="shared" si="166"/>
        <v>2.7799999999999998E-2</v>
      </c>
      <c r="P126" s="139">
        <f t="shared" si="167"/>
        <v>8058</v>
      </c>
      <c r="Q126" s="140">
        <f t="shared" si="168"/>
        <v>3500</v>
      </c>
      <c r="R126" s="141">
        <f t="shared" si="169"/>
        <v>0.43</v>
      </c>
      <c r="S126" s="142" t="s">
        <v>300</v>
      </c>
      <c r="T126" s="143">
        <v>0.214</v>
      </c>
      <c r="U126" s="144">
        <f t="shared" si="170"/>
        <v>1</v>
      </c>
      <c r="V126" s="144">
        <f t="shared" si="171"/>
        <v>6.09</v>
      </c>
      <c r="W126" s="145"/>
      <c r="X126" s="145"/>
      <c r="Y126" s="146"/>
      <c r="Z126" s="146">
        <f t="shared" si="172"/>
        <v>0.51</v>
      </c>
      <c r="AA126" s="147"/>
      <c r="AB126" s="145"/>
      <c r="AC126" s="148">
        <f t="shared" si="173"/>
        <v>0.51</v>
      </c>
      <c r="AD126" s="149">
        <f t="shared" si="174"/>
        <v>6.6</v>
      </c>
      <c r="AE126" s="150">
        <f t="shared" si="175"/>
        <v>0.28260000000000002</v>
      </c>
      <c r="AF126" s="151">
        <v>9.1999999999999993</v>
      </c>
      <c r="AG126" s="152">
        <v>1160</v>
      </c>
      <c r="AH126" s="149">
        <f t="shared" si="176"/>
        <v>10672</v>
      </c>
      <c r="AI126" s="149">
        <f t="shared" si="177"/>
        <v>7656</v>
      </c>
      <c r="AJ126" s="71"/>
    </row>
    <row r="127" spans="1:36" ht="14.25">
      <c r="A127" s="441"/>
      <c r="B127" s="441"/>
      <c r="C127" s="427"/>
      <c r="D127" s="133" t="s">
        <v>302</v>
      </c>
      <c r="E127" s="157" t="s">
        <v>955</v>
      </c>
      <c r="F127" s="318" t="s">
        <v>1027</v>
      </c>
      <c r="G127" s="319" t="s">
        <v>1028</v>
      </c>
      <c r="H127" s="137"/>
      <c r="I127" s="137">
        <v>5.18</v>
      </c>
      <c r="J127" s="133">
        <v>29</v>
      </c>
      <c r="K127" s="133">
        <v>29</v>
      </c>
      <c r="L127" s="133">
        <v>39</v>
      </c>
      <c r="M127" s="133">
        <v>4</v>
      </c>
      <c r="N127" s="133">
        <v>7.04</v>
      </c>
      <c r="O127" s="138">
        <f t="shared" si="166"/>
        <v>3.2800000000000003E-2</v>
      </c>
      <c r="P127" s="139">
        <f t="shared" si="167"/>
        <v>6829</v>
      </c>
      <c r="Q127" s="140">
        <f t="shared" si="168"/>
        <v>3500</v>
      </c>
      <c r="R127" s="141">
        <f t="shared" si="169"/>
        <v>0.51</v>
      </c>
      <c r="S127" s="142" t="s">
        <v>300</v>
      </c>
      <c r="T127" s="143">
        <v>0.214</v>
      </c>
      <c r="U127" s="144">
        <f t="shared" si="170"/>
        <v>1.1100000000000001</v>
      </c>
      <c r="V127" s="144">
        <f t="shared" si="171"/>
        <v>6.8</v>
      </c>
      <c r="W127" s="145"/>
      <c r="X127" s="145"/>
      <c r="Y127" s="146"/>
      <c r="Z127" s="146">
        <f t="shared" si="172"/>
        <v>0.56999999999999995</v>
      </c>
      <c r="AA127" s="147"/>
      <c r="AB127" s="145"/>
      <c r="AC127" s="148">
        <f t="shared" si="173"/>
        <v>0.56999999999999995</v>
      </c>
      <c r="AD127" s="149">
        <f t="shared" si="174"/>
        <v>7.37</v>
      </c>
      <c r="AE127" s="150">
        <f t="shared" si="175"/>
        <v>0.28449999999999998</v>
      </c>
      <c r="AF127" s="151">
        <v>10.3</v>
      </c>
      <c r="AG127" s="156">
        <v>1632</v>
      </c>
      <c r="AH127" s="149">
        <f t="shared" si="176"/>
        <v>16809.599999999999</v>
      </c>
      <c r="AI127" s="149">
        <f t="shared" si="177"/>
        <v>12027.84</v>
      </c>
      <c r="AJ127" s="71"/>
    </row>
    <row r="128" spans="1:36" ht="14.25">
      <c r="A128" s="441"/>
      <c r="B128" s="441"/>
      <c r="C128" s="427"/>
      <c r="D128" s="133" t="s">
        <v>302</v>
      </c>
      <c r="E128" s="157" t="s">
        <v>956</v>
      </c>
      <c r="F128" s="318" t="s">
        <v>1031</v>
      </c>
      <c r="G128" s="319" t="s">
        <v>1032</v>
      </c>
      <c r="H128" s="137"/>
      <c r="I128" s="137">
        <v>5.18</v>
      </c>
      <c r="J128" s="133">
        <v>29</v>
      </c>
      <c r="K128" s="133">
        <v>29</v>
      </c>
      <c r="L128" s="133">
        <v>39</v>
      </c>
      <c r="M128" s="133">
        <v>4</v>
      </c>
      <c r="N128" s="133">
        <v>7.04</v>
      </c>
      <c r="O128" s="138">
        <f t="shared" si="166"/>
        <v>3.2800000000000003E-2</v>
      </c>
      <c r="P128" s="139">
        <f t="shared" si="167"/>
        <v>6829</v>
      </c>
      <c r="Q128" s="140">
        <f t="shared" si="168"/>
        <v>3500</v>
      </c>
      <c r="R128" s="141">
        <f t="shared" si="169"/>
        <v>0.51</v>
      </c>
      <c r="S128" s="142" t="s">
        <v>300</v>
      </c>
      <c r="T128" s="143">
        <v>0.214</v>
      </c>
      <c r="U128" s="144">
        <f t="shared" si="170"/>
        <v>1.1100000000000001</v>
      </c>
      <c r="V128" s="144">
        <f t="shared" si="171"/>
        <v>6.8</v>
      </c>
      <c r="W128" s="145"/>
      <c r="X128" s="145"/>
      <c r="Y128" s="146"/>
      <c r="Z128" s="146">
        <f t="shared" si="172"/>
        <v>0.56999999999999995</v>
      </c>
      <c r="AA128" s="147"/>
      <c r="AB128" s="145"/>
      <c r="AC128" s="148">
        <f t="shared" si="173"/>
        <v>0.56999999999999995</v>
      </c>
      <c r="AD128" s="149">
        <f t="shared" si="174"/>
        <v>7.37</v>
      </c>
      <c r="AE128" s="150">
        <f t="shared" si="175"/>
        <v>0.28449999999999998</v>
      </c>
      <c r="AF128" s="151">
        <f>AF127</f>
        <v>10.3</v>
      </c>
      <c r="AG128" s="156">
        <v>1632</v>
      </c>
      <c r="AH128" s="149">
        <f t="shared" si="176"/>
        <v>16809.599999999999</v>
      </c>
      <c r="AI128" s="149">
        <f t="shared" si="177"/>
        <v>12027.84</v>
      </c>
      <c r="AJ128" s="71"/>
    </row>
    <row r="129" spans="1:36" ht="15">
      <c r="A129" s="441"/>
      <c r="B129" s="441"/>
      <c r="C129" s="427"/>
      <c r="D129" s="133" t="s">
        <v>946</v>
      </c>
      <c r="E129" s="157" t="s">
        <v>956</v>
      </c>
      <c r="F129" s="320" t="s">
        <v>1033</v>
      </c>
      <c r="G129" s="321" t="s">
        <v>1034</v>
      </c>
      <c r="H129" s="137"/>
      <c r="I129" s="137">
        <v>5.99</v>
      </c>
      <c r="J129" s="133">
        <v>29</v>
      </c>
      <c r="K129" s="133">
        <v>29</v>
      </c>
      <c r="L129" s="133">
        <v>45</v>
      </c>
      <c r="M129" s="133">
        <v>4</v>
      </c>
      <c r="N129" s="133">
        <v>8.3699999999999992</v>
      </c>
      <c r="O129" s="138">
        <f t="shared" si="166"/>
        <v>3.78E-2</v>
      </c>
      <c r="P129" s="139">
        <f t="shared" si="167"/>
        <v>5926</v>
      </c>
      <c r="Q129" s="140">
        <f t="shared" si="168"/>
        <v>3500</v>
      </c>
      <c r="R129" s="141">
        <f t="shared" si="169"/>
        <v>0.59</v>
      </c>
      <c r="S129" s="142" t="s">
        <v>300</v>
      </c>
      <c r="T129" s="143">
        <v>0.214</v>
      </c>
      <c r="U129" s="144">
        <f t="shared" si="170"/>
        <v>1.28</v>
      </c>
      <c r="V129" s="144">
        <f t="shared" si="171"/>
        <v>7.86</v>
      </c>
      <c r="W129" s="145"/>
      <c r="X129" s="145"/>
      <c r="Y129" s="146"/>
      <c r="Z129" s="146">
        <f t="shared" si="172"/>
        <v>0.66</v>
      </c>
      <c r="AA129" s="147"/>
      <c r="AB129" s="145"/>
      <c r="AC129" s="148">
        <f t="shared" si="173"/>
        <v>0.66</v>
      </c>
      <c r="AD129" s="149">
        <f t="shared" si="174"/>
        <v>8.52</v>
      </c>
      <c r="AE129" s="150">
        <f t="shared" si="175"/>
        <v>0.28999999999999998</v>
      </c>
      <c r="AF129" s="151">
        <v>12</v>
      </c>
      <c r="AG129" s="152">
        <v>1748</v>
      </c>
      <c r="AH129" s="149">
        <f t="shared" si="176"/>
        <v>20976</v>
      </c>
      <c r="AI129" s="149">
        <f t="shared" si="177"/>
        <v>14892.96</v>
      </c>
      <c r="AJ129" s="71"/>
    </row>
    <row r="130" spans="1:36" ht="26.25">
      <c r="A130" s="441"/>
      <c r="B130" s="441"/>
      <c r="C130" s="427"/>
      <c r="D130" s="133" t="s">
        <v>304</v>
      </c>
      <c r="E130" s="157" t="s">
        <v>955</v>
      </c>
      <c r="F130" s="320" t="s">
        <v>1029</v>
      </c>
      <c r="G130" s="321" t="s">
        <v>1030</v>
      </c>
      <c r="H130" s="137"/>
      <c r="I130" s="137">
        <v>6.08</v>
      </c>
      <c r="J130" s="133">
        <v>29</v>
      </c>
      <c r="K130" s="133">
        <v>29</v>
      </c>
      <c r="L130" s="133">
        <v>45</v>
      </c>
      <c r="M130" s="133">
        <v>4</v>
      </c>
      <c r="N130" s="133">
        <v>8.3699999999999992</v>
      </c>
      <c r="O130" s="138">
        <f t="shared" si="166"/>
        <v>3.78E-2</v>
      </c>
      <c r="P130" s="139">
        <f t="shared" si="167"/>
        <v>5926</v>
      </c>
      <c r="Q130" s="140">
        <f t="shared" si="168"/>
        <v>3500</v>
      </c>
      <c r="R130" s="141">
        <f t="shared" si="169"/>
        <v>0.59</v>
      </c>
      <c r="S130" s="142" t="s">
        <v>300</v>
      </c>
      <c r="T130" s="143">
        <v>0.214</v>
      </c>
      <c r="U130" s="144">
        <f t="shared" si="170"/>
        <v>1.3</v>
      </c>
      <c r="V130" s="144">
        <f t="shared" si="171"/>
        <v>7.97</v>
      </c>
      <c r="W130" s="145"/>
      <c r="X130" s="145"/>
      <c r="Y130" s="146"/>
      <c r="Z130" s="146">
        <f t="shared" si="172"/>
        <v>0.66</v>
      </c>
      <c r="AA130" s="147"/>
      <c r="AB130" s="145"/>
      <c r="AC130" s="148">
        <f t="shared" si="173"/>
        <v>0.66</v>
      </c>
      <c r="AD130" s="149">
        <f t="shared" si="174"/>
        <v>8.6300000000000008</v>
      </c>
      <c r="AE130" s="150">
        <f t="shared" si="175"/>
        <v>0.28079999999999999</v>
      </c>
      <c r="AF130" s="151">
        <f>AF129</f>
        <v>12</v>
      </c>
      <c r="AG130" s="152">
        <v>600</v>
      </c>
      <c r="AH130" s="149">
        <f t="shared" si="176"/>
        <v>7200</v>
      </c>
      <c r="AI130" s="149">
        <f t="shared" si="177"/>
        <v>5178</v>
      </c>
      <c r="AJ130" s="71"/>
    </row>
    <row r="131" spans="1:36">
      <c r="A131" s="158" t="s">
        <v>305</v>
      </c>
      <c r="B131" s="159"/>
      <c r="C131" s="160"/>
      <c r="D131" s="159"/>
      <c r="AG131" s="180">
        <f>SUM(AG125:AG130)</f>
        <v>8344</v>
      </c>
      <c r="AH131" s="181">
        <f>SUM(AH125:AH130)</f>
        <v>84335.8</v>
      </c>
      <c r="AI131" s="182">
        <f>SUM(AI125:AI130)</f>
        <v>60302.879999999997</v>
      </c>
      <c r="AJ131" s="183">
        <f>(AH131-AI131)/AH131</f>
        <v>0.28499999999999998</v>
      </c>
    </row>
    <row r="132" spans="1:36">
      <c r="A132" s="428" t="s">
        <v>1219</v>
      </c>
      <c r="B132" s="428"/>
      <c r="C132" s="428"/>
      <c r="D132" s="428"/>
      <c r="E132" s="428"/>
      <c r="F132" s="428"/>
      <c r="G132" s="184"/>
      <c r="H132" s="184"/>
      <c r="I132" s="184"/>
      <c r="J132" s="184"/>
      <c r="K132" s="184"/>
      <c r="L132" s="184"/>
      <c r="M132" s="184"/>
      <c r="N132" s="184"/>
      <c r="O132" s="184"/>
      <c r="P132" s="184"/>
      <c r="Q132" s="184"/>
      <c r="R132" s="184"/>
      <c r="S132" s="184"/>
      <c r="T132" s="184"/>
      <c r="U132" s="184"/>
      <c r="V132" s="184"/>
      <c r="W132" s="184"/>
      <c r="X132" s="184"/>
      <c r="Y132" s="184"/>
      <c r="Z132" s="184"/>
      <c r="AA132" s="184"/>
      <c r="AB132" s="184"/>
      <c r="AC132" s="184"/>
      <c r="AD132" s="184"/>
      <c r="AE132" s="184"/>
      <c r="AF132" s="184"/>
      <c r="AG132" s="184"/>
      <c r="AH132" s="184"/>
      <c r="AI132" s="185"/>
      <c r="AJ132" s="70"/>
    </row>
    <row r="133" spans="1:36">
      <c r="A133" s="432" t="s">
        <v>295</v>
      </c>
      <c r="B133" s="433"/>
      <c r="C133" s="434"/>
      <c r="D133" s="118"/>
      <c r="E133" s="119"/>
      <c r="F133" s="119"/>
      <c r="G133" s="119"/>
      <c r="H133" s="120"/>
      <c r="I133" s="120"/>
      <c r="J133" s="118"/>
      <c r="K133" s="118"/>
      <c r="L133" s="118"/>
      <c r="M133" s="118"/>
      <c r="N133" s="118"/>
      <c r="O133" s="121"/>
      <c r="P133" s="122"/>
      <c r="Q133" s="123"/>
      <c r="R133" s="124"/>
      <c r="S133" s="125"/>
      <c r="T133" s="126"/>
      <c r="U133" s="127"/>
      <c r="V133" s="127"/>
      <c r="W133" s="128"/>
      <c r="X133" s="128"/>
      <c r="Y133" s="127"/>
      <c r="Z133" s="127"/>
      <c r="AA133" s="127"/>
      <c r="AB133" s="128"/>
      <c r="AC133" s="129"/>
      <c r="AD133" s="130"/>
      <c r="AE133" s="131"/>
      <c r="AF133" s="132"/>
      <c r="AG133" s="130"/>
      <c r="AH133" s="130"/>
      <c r="AI133" s="130"/>
      <c r="AJ133" s="71"/>
    </row>
    <row r="134" spans="1:36" ht="15">
      <c r="A134" s="441" t="str">
        <f>A133</f>
        <v>6 piece set -- Serta Brand 85gsm Microfiber Sheets -- Simply Comfy</v>
      </c>
      <c r="B134" s="441" t="s">
        <v>296</v>
      </c>
      <c r="C134" s="427" t="s">
        <v>297</v>
      </c>
      <c r="D134" s="133" t="s">
        <v>298</v>
      </c>
      <c r="E134" s="157" t="s">
        <v>948</v>
      </c>
      <c r="F134" s="314" t="s">
        <v>313</v>
      </c>
      <c r="G134" s="315" t="s">
        <v>314</v>
      </c>
      <c r="H134" s="137"/>
      <c r="I134" s="137">
        <v>3.81</v>
      </c>
      <c r="J134" s="133">
        <v>29</v>
      </c>
      <c r="K134" s="133">
        <v>29</v>
      </c>
      <c r="L134" s="133">
        <v>28</v>
      </c>
      <c r="M134" s="133">
        <v>4</v>
      </c>
      <c r="N134" s="133">
        <v>4.3600000000000003</v>
      </c>
      <c r="O134" s="138">
        <f t="shared" ref="O134:O139" si="178">J134*K134*L134/1000000</f>
        <v>2.35E-2</v>
      </c>
      <c r="P134" s="139">
        <f t="shared" ref="P134:P139" si="179">56/O134*M134</f>
        <v>9532</v>
      </c>
      <c r="Q134" s="140">
        <f t="shared" ref="Q134:Q139" si="180">$Q$9</f>
        <v>3500</v>
      </c>
      <c r="R134" s="141">
        <f t="shared" ref="R134:R139" si="181">Q134/P134</f>
        <v>0.37</v>
      </c>
      <c r="S134" s="142" t="s">
        <v>300</v>
      </c>
      <c r="T134" s="143">
        <v>0.214</v>
      </c>
      <c r="U134" s="144">
        <f t="shared" ref="U134:U139" si="182">I134*T134</f>
        <v>0.82</v>
      </c>
      <c r="V134" s="144">
        <f t="shared" ref="V134:V139" si="183">U134+R134+I134</f>
        <v>5</v>
      </c>
      <c r="W134" s="145"/>
      <c r="X134" s="145"/>
      <c r="Y134" s="146"/>
      <c r="Z134" s="146">
        <f t="shared" ref="Z134:Z139" si="184">AF134*$Z$9</f>
        <v>0.42</v>
      </c>
      <c r="AA134" s="147"/>
      <c r="AB134" s="145"/>
      <c r="AC134" s="148">
        <f t="shared" ref="AC134:AC139" si="185">SUM(W134:AB134)</f>
        <v>0.42</v>
      </c>
      <c r="AD134" s="149">
        <f t="shared" ref="AD134:AD139" si="186">AC134+V134</f>
        <v>5.42</v>
      </c>
      <c r="AE134" s="150">
        <f t="shared" ref="AE134:AE139" si="187">(AF134-AD134)/AF134</f>
        <v>0.28210000000000002</v>
      </c>
      <c r="AF134" s="151">
        <v>7.55</v>
      </c>
      <c r="AG134" s="152">
        <v>1572</v>
      </c>
      <c r="AH134" s="149">
        <f t="shared" ref="AH134:AH139" si="188">AG134*AF134</f>
        <v>11868.6</v>
      </c>
      <c r="AI134" s="149">
        <f t="shared" ref="AI134:AI139" si="189">AG134*AD134</f>
        <v>8520.24</v>
      </c>
      <c r="AJ134" s="71"/>
    </row>
    <row r="135" spans="1:36" ht="15">
      <c r="A135" s="441"/>
      <c r="B135" s="441"/>
      <c r="C135" s="427"/>
      <c r="D135" s="133" t="s">
        <v>301</v>
      </c>
      <c r="E135" s="157" t="s">
        <v>948</v>
      </c>
      <c r="F135" s="314" t="s">
        <v>315</v>
      </c>
      <c r="G135" s="315" t="s">
        <v>316</v>
      </c>
      <c r="H135" s="137"/>
      <c r="I135" s="137">
        <v>4.66</v>
      </c>
      <c r="J135" s="133">
        <v>29</v>
      </c>
      <c r="K135" s="133">
        <v>29</v>
      </c>
      <c r="L135" s="133">
        <v>33</v>
      </c>
      <c r="M135" s="133">
        <v>4</v>
      </c>
      <c r="N135" s="133">
        <v>6.17</v>
      </c>
      <c r="O135" s="138">
        <f t="shared" si="178"/>
        <v>2.7799999999999998E-2</v>
      </c>
      <c r="P135" s="139">
        <f t="shared" si="179"/>
        <v>8058</v>
      </c>
      <c r="Q135" s="140">
        <f t="shared" si="180"/>
        <v>3500</v>
      </c>
      <c r="R135" s="141">
        <f t="shared" si="181"/>
        <v>0.43</v>
      </c>
      <c r="S135" s="142" t="s">
        <v>300</v>
      </c>
      <c r="T135" s="143">
        <v>0.214</v>
      </c>
      <c r="U135" s="144">
        <f t="shared" si="182"/>
        <v>1</v>
      </c>
      <c r="V135" s="144">
        <f t="shared" si="183"/>
        <v>6.09</v>
      </c>
      <c r="W135" s="145"/>
      <c r="X135" s="145"/>
      <c r="Y135" s="146"/>
      <c r="Z135" s="146">
        <f t="shared" si="184"/>
        <v>0.51</v>
      </c>
      <c r="AA135" s="147"/>
      <c r="AB135" s="145"/>
      <c r="AC135" s="148">
        <f t="shared" si="185"/>
        <v>0.51</v>
      </c>
      <c r="AD135" s="149">
        <f t="shared" si="186"/>
        <v>6.6</v>
      </c>
      <c r="AE135" s="150">
        <f t="shared" si="187"/>
        <v>0.28260000000000002</v>
      </c>
      <c r="AF135" s="151">
        <v>9.1999999999999993</v>
      </c>
      <c r="AG135" s="152">
        <v>1160</v>
      </c>
      <c r="AH135" s="149">
        <f t="shared" si="188"/>
        <v>10672</v>
      </c>
      <c r="AI135" s="149">
        <f t="shared" si="189"/>
        <v>7656</v>
      </c>
      <c r="AJ135" s="71"/>
    </row>
    <row r="136" spans="1:36" ht="14.25">
      <c r="A136" s="441"/>
      <c r="B136" s="441"/>
      <c r="C136" s="427"/>
      <c r="D136" s="133" t="s">
        <v>302</v>
      </c>
      <c r="E136" s="157" t="s">
        <v>306</v>
      </c>
      <c r="F136" s="306" t="s">
        <v>311</v>
      </c>
      <c r="G136" s="307" t="s">
        <v>312</v>
      </c>
      <c r="H136" s="137"/>
      <c r="I136" s="137">
        <v>5.18</v>
      </c>
      <c r="J136" s="133">
        <v>29</v>
      </c>
      <c r="K136" s="133">
        <v>29</v>
      </c>
      <c r="L136" s="133">
        <v>39</v>
      </c>
      <c r="M136" s="133">
        <v>4</v>
      </c>
      <c r="N136" s="133">
        <v>7.04</v>
      </c>
      <c r="O136" s="138">
        <f t="shared" si="178"/>
        <v>3.2800000000000003E-2</v>
      </c>
      <c r="P136" s="139">
        <f t="shared" si="179"/>
        <v>6829</v>
      </c>
      <c r="Q136" s="140">
        <f t="shared" si="180"/>
        <v>3500</v>
      </c>
      <c r="R136" s="141">
        <f t="shared" si="181"/>
        <v>0.51</v>
      </c>
      <c r="S136" s="142" t="s">
        <v>300</v>
      </c>
      <c r="T136" s="143">
        <v>0.214</v>
      </c>
      <c r="U136" s="144">
        <f t="shared" si="182"/>
        <v>1.1100000000000001</v>
      </c>
      <c r="V136" s="144">
        <f t="shared" si="183"/>
        <v>6.8</v>
      </c>
      <c r="W136" s="145"/>
      <c r="X136" s="145"/>
      <c r="Y136" s="146"/>
      <c r="Z136" s="146">
        <f t="shared" si="184"/>
        <v>0.56999999999999995</v>
      </c>
      <c r="AA136" s="147"/>
      <c r="AB136" s="145"/>
      <c r="AC136" s="148">
        <f t="shared" si="185"/>
        <v>0.56999999999999995</v>
      </c>
      <c r="AD136" s="149">
        <f t="shared" si="186"/>
        <v>7.37</v>
      </c>
      <c r="AE136" s="150">
        <f t="shared" si="187"/>
        <v>0.28449999999999998</v>
      </c>
      <c r="AF136" s="151">
        <v>10.3</v>
      </c>
      <c r="AG136" s="156">
        <v>1632</v>
      </c>
      <c r="AH136" s="149">
        <f t="shared" si="188"/>
        <v>16809.599999999999</v>
      </c>
      <c r="AI136" s="149">
        <f t="shared" si="189"/>
        <v>12027.84</v>
      </c>
      <c r="AJ136" s="71"/>
    </row>
    <row r="137" spans="1:36" ht="14.25">
      <c r="A137" s="441"/>
      <c r="B137" s="441"/>
      <c r="C137" s="427"/>
      <c r="D137" s="133" t="s">
        <v>302</v>
      </c>
      <c r="E137" s="157" t="s">
        <v>299</v>
      </c>
      <c r="F137" s="306" t="s">
        <v>988</v>
      </c>
      <c r="G137" s="307" t="s">
        <v>989</v>
      </c>
      <c r="H137" s="137"/>
      <c r="I137" s="137">
        <v>5.18</v>
      </c>
      <c r="J137" s="133">
        <v>29</v>
      </c>
      <c r="K137" s="133">
        <v>29</v>
      </c>
      <c r="L137" s="133">
        <v>39</v>
      </c>
      <c r="M137" s="133">
        <v>4</v>
      </c>
      <c r="N137" s="133">
        <v>7.04</v>
      </c>
      <c r="O137" s="138">
        <f t="shared" si="178"/>
        <v>3.2800000000000003E-2</v>
      </c>
      <c r="P137" s="139">
        <f t="shared" si="179"/>
        <v>6829</v>
      </c>
      <c r="Q137" s="140">
        <f t="shared" si="180"/>
        <v>3500</v>
      </c>
      <c r="R137" s="141">
        <f t="shared" si="181"/>
        <v>0.51</v>
      </c>
      <c r="S137" s="142" t="s">
        <v>300</v>
      </c>
      <c r="T137" s="143">
        <v>0.214</v>
      </c>
      <c r="U137" s="144">
        <f t="shared" si="182"/>
        <v>1.1100000000000001</v>
      </c>
      <c r="V137" s="144">
        <f t="shared" si="183"/>
        <v>6.8</v>
      </c>
      <c r="W137" s="145"/>
      <c r="X137" s="145"/>
      <c r="Y137" s="146"/>
      <c r="Z137" s="146">
        <f t="shared" si="184"/>
        <v>0.56999999999999995</v>
      </c>
      <c r="AA137" s="147"/>
      <c r="AB137" s="145"/>
      <c r="AC137" s="148">
        <f t="shared" si="185"/>
        <v>0.56999999999999995</v>
      </c>
      <c r="AD137" s="149">
        <f t="shared" si="186"/>
        <v>7.37</v>
      </c>
      <c r="AE137" s="150">
        <f t="shared" si="187"/>
        <v>0.28449999999999998</v>
      </c>
      <c r="AF137" s="151">
        <f>AF136</f>
        <v>10.3</v>
      </c>
      <c r="AG137" s="156">
        <v>1632</v>
      </c>
      <c r="AH137" s="149">
        <f t="shared" si="188"/>
        <v>16809.599999999999</v>
      </c>
      <c r="AI137" s="149">
        <f t="shared" si="189"/>
        <v>12027.84</v>
      </c>
      <c r="AJ137" s="71"/>
    </row>
    <row r="138" spans="1:36" ht="15">
      <c r="A138" s="441"/>
      <c r="B138" s="441"/>
      <c r="C138" s="427"/>
      <c r="D138" s="133" t="s">
        <v>946</v>
      </c>
      <c r="E138" s="157" t="s">
        <v>948</v>
      </c>
      <c r="F138" s="314" t="s">
        <v>317</v>
      </c>
      <c r="G138" s="315" t="s">
        <v>318</v>
      </c>
      <c r="H138" s="137"/>
      <c r="I138" s="137">
        <v>5.99</v>
      </c>
      <c r="J138" s="133">
        <v>29</v>
      </c>
      <c r="K138" s="133">
        <v>29</v>
      </c>
      <c r="L138" s="133">
        <v>45</v>
      </c>
      <c r="M138" s="133">
        <v>4</v>
      </c>
      <c r="N138" s="133">
        <v>8.3699999999999992</v>
      </c>
      <c r="O138" s="138">
        <f t="shared" si="178"/>
        <v>3.78E-2</v>
      </c>
      <c r="P138" s="139">
        <f t="shared" si="179"/>
        <v>5926</v>
      </c>
      <c r="Q138" s="140">
        <f t="shared" si="180"/>
        <v>3500</v>
      </c>
      <c r="R138" s="141">
        <f t="shared" si="181"/>
        <v>0.59</v>
      </c>
      <c r="S138" s="142" t="s">
        <v>300</v>
      </c>
      <c r="T138" s="143">
        <v>0.214</v>
      </c>
      <c r="U138" s="144">
        <f t="shared" si="182"/>
        <v>1.28</v>
      </c>
      <c r="V138" s="144">
        <f t="shared" si="183"/>
        <v>7.86</v>
      </c>
      <c r="W138" s="145"/>
      <c r="X138" s="145"/>
      <c r="Y138" s="146"/>
      <c r="Z138" s="146">
        <f t="shared" si="184"/>
        <v>0.66</v>
      </c>
      <c r="AA138" s="147"/>
      <c r="AB138" s="145"/>
      <c r="AC138" s="148">
        <f t="shared" si="185"/>
        <v>0.66</v>
      </c>
      <c r="AD138" s="149">
        <f t="shared" si="186"/>
        <v>8.52</v>
      </c>
      <c r="AE138" s="150">
        <f t="shared" si="187"/>
        <v>0.28999999999999998</v>
      </c>
      <c r="AF138" s="151">
        <v>12</v>
      </c>
      <c r="AG138" s="152">
        <v>1748</v>
      </c>
      <c r="AH138" s="149">
        <f t="shared" si="188"/>
        <v>20976</v>
      </c>
      <c r="AI138" s="149">
        <f t="shared" si="189"/>
        <v>14892.96</v>
      </c>
      <c r="AJ138" s="71"/>
    </row>
    <row r="139" spans="1:36" ht="26.25">
      <c r="A139" s="441"/>
      <c r="B139" s="441"/>
      <c r="C139" s="427"/>
      <c r="D139" s="133" t="s">
        <v>304</v>
      </c>
      <c r="E139" s="157" t="s">
        <v>948</v>
      </c>
      <c r="F139" s="314" t="s">
        <v>319</v>
      </c>
      <c r="G139" s="315" t="s">
        <v>320</v>
      </c>
      <c r="H139" s="137"/>
      <c r="I139" s="137">
        <v>6.08</v>
      </c>
      <c r="J139" s="133">
        <v>29</v>
      </c>
      <c r="K139" s="133">
        <v>29</v>
      </c>
      <c r="L139" s="133">
        <v>45</v>
      </c>
      <c r="M139" s="133">
        <v>4</v>
      </c>
      <c r="N139" s="133">
        <v>8.3699999999999992</v>
      </c>
      <c r="O139" s="138">
        <f t="shared" si="178"/>
        <v>3.78E-2</v>
      </c>
      <c r="P139" s="139">
        <f t="shared" si="179"/>
        <v>5926</v>
      </c>
      <c r="Q139" s="140">
        <f t="shared" si="180"/>
        <v>3500</v>
      </c>
      <c r="R139" s="141">
        <f t="shared" si="181"/>
        <v>0.59</v>
      </c>
      <c r="S139" s="142" t="s">
        <v>300</v>
      </c>
      <c r="T139" s="143">
        <v>0.214</v>
      </c>
      <c r="U139" s="144">
        <f t="shared" si="182"/>
        <v>1.3</v>
      </c>
      <c r="V139" s="144">
        <f t="shared" si="183"/>
        <v>7.97</v>
      </c>
      <c r="W139" s="145"/>
      <c r="X139" s="145"/>
      <c r="Y139" s="146"/>
      <c r="Z139" s="146">
        <f t="shared" si="184"/>
        <v>0.66</v>
      </c>
      <c r="AA139" s="147"/>
      <c r="AB139" s="145"/>
      <c r="AC139" s="148">
        <f t="shared" si="185"/>
        <v>0.66</v>
      </c>
      <c r="AD139" s="149">
        <f t="shared" si="186"/>
        <v>8.6300000000000008</v>
      </c>
      <c r="AE139" s="150">
        <f t="shared" si="187"/>
        <v>0.28079999999999999</v>
      </c>
      <c r="AF139" s="151">
        <f>AF138</f>
        <v>12</v>
      </c>
      <c r="AG139" s="152">
        <v>600</v>
      </c>
      <c r="AH139" s="149">
        <f t="shared" si="188"/>
        <v>7200</v>
      </c>
      <c r="AI139" s="149">
        <f t="shared" si="189"/>
        <v>5178</v>
      </c>
      <c r="AJ139" s="71"/>
    </row>
    <row r="140" spans="1:36">
      <c r="A140" s="158" t="s">
        <v>305</v>
      </c>
      <c r="B140" s="159"/>
      <c r="C140" s="160"/>
      <c r="D140" s="159"/>
      <c r="AG140" s="180">
        <f>SUM(AG134:AG139)</f>
        <v>8344</v>
      </c>
      <c r="AH140" s="181">
        <f>SUM(AH134:AH139)</f>
        <v>84335.8</v>
      </c>
      <c r="AI140" s="182">
        <f>SUM(AI134:AI139)</f>
        <v>60302.879999999997</v>
      </c>
      <c r="AJ140" s="183">
        <f>(AH140-AI140)/AH140</f>
        <v>0.28499999999999998</v>
      </c>
    </row>
    <row r="141" spans="1:36">
      <c r="A141" s="428" t="s">
        <v>1220</v>
      </c>
      <c r="B141" s="428"/>
      <c r="C141" s="428"/>
      <c r="D141" s="428"/>
      <c r="E141" s="428"/>
      <c r="F141" s="428"/>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c r="AE141" s="184"/>
      <c r="AF141" s="184"/>
      <c r="AG141" s="184"/>
      <c r="AH141" s="184"/>
      <c r="AI141" s="185"/>
      <c r="AJ141" s="70"/>
    </row>
    <row r="142" spans="1:36">
      <c r="A142" s="432" t="s">
        <v>295</v>
      </c>
      <c r="B142" s="433"/>
      <c r="C142" s="434"/>
      <c r="D142" s="118"/>
      <c r="E142" s="119"/>
      <c r="F142" s="119"/>
      <c r="G142" s="119"/>
      <c r="H142" s="120"/>
      <c r="I142" s="120"/>
      <c r="J142" s="118"/>
      <c r="K142" s="118"/>
      <c r="L142" s="118"/>
      <c r="M142" s="118"/>
      <c r="N142" s="118"/>
      <c r="O142" s="121"/>
      <c r="P142" s="122"/>
      <c r="Q142" s="123"/>
      <c r="R142" s="124"/>
      <c r="S142" s="125"/>
      <c r="T142" s="126"/>
      <c r="U142" s="127"/>
      <c r="V142" s="127"/>
      <c r="W142" s="128"/>
      <c r="X142" s="128"/>
      <c r="Y142" s="127"/>
      <c r="Z142" s="127"/>
      <c r="AA142" s="127"/>
      <c r="AB142" s="128"/>
      <c r="AC142" s="129"/>
      <c r="AD142" s="130"/>
      <c r="AE142" s="131"/>
      <c r="AF142" s="132"/>
      <c r="AG142" s="130"/>
      <c r="AH142" s="130"/>
      <c r="AI142" s="130"/>
      <c r="AJ142" s="71"/>
    </row>
    <row r="143" spans="1:36" ht="15">
      <c r="A143" s="442" t="str">
        <f>A142</f>
        <v>6 piece set -- Serta Brand 85gsm Microfiber Sheets -- Simply Comfy</v>
      </c>
      <c r="B143" s="442" t="s">
        <v>296</v>
      </c>
      <c r="C143" s="445" t="s">
        <v>297</v>
      </c>
      <c r="D143" s="133" t="s">
        <v>298</v>
      </c>
      <c r="E143" s="201" t="s">
        <v>950</v>
      </c>
      <c r="F143" s="314" t="s">
        <v>1035</v>
      </c>
      <c r="G143" s="315" t="s">
        <v>1036</v>
      </c>
      <c r="H143" s="137"/>
      <c r="I143" s="137">
        <v>3.81</v>
      </c>
      <c r="J143" s="133">
        <v>29</v>
      </c>
      <c r="K143" s="133">
        <v>29</v>
      </c>
      <c r="L143" s="133">
        <v>28</v>
      </c>
      <c r="M143" s="133">
        <v>4</v>
      </c>
      <c r="N143" s="133">
        <v>4.3600000000000003</v>
      </c>
      <c r="O143" s="138">
        <f t="shared" ref="O143:O146" si="190">J143*K143*L143/1000000</f>
        <v>2.35E-2</v>
      </c>
      <c r="P143" s="139">
        <f t="shared" ref="P143:P146" si="191">56/O143*M143</f>
        <v>9532</v>
      </c>
      <c r="Q143" s="140">
        <f t="shared" ref="Q143:Q146" si="192">$Q$9</f>
        <v>3500</v>
      </c>
      <c r="R143" s="141">
        <f t="shared" ref="R143:R146" si="193">Q143/P143</f>
        <v>0.37</v>
      </c>
      <c r="S143" s="142" t="s">
        <v>300</v>
      </c>
      <c r="T143" s="143">
        <v>0.214</v>
      </c>
      <c r="U143" s="144">
        <f t="shared" ref="U143:U146" si="194">I143*T143</f>
        <v>0.82</v>
      </c>
      <c r="V143" s="144">
        <f t="shared" ref="V143:V146" si="195">U143+R143+I143</f>
        <v>5</v>
      </c>
      <c r="W143" s="145"/>
      <c r="X143" s="145"/>
      <c r="Y143" s="146"/>
      <c r="Z143" s="146">
        <f t="shared" ref="Z143:Z146" si="196">AF143*$Z$9</f>
        <v>0.42</v>
      </c>
      <c r="AA143" s="147"/>
      <c r="AB143" s="145"/>
      <c r="AC143" s="148">
        <f t="shared" ref="AC143:AC146" si="197">SUM(W143:AB143)</f>
        <v>0.42</v>
      </c>
      <c r="AD143" s="149">
        <f t="shared" ref="AD143:AD146" si="198">AC143+V143</f>
        <v>5.42</v>
      </c>
      <c r="AE143" s="150">
        <f t="shared" ref="AE143:AE146" si="199">(AF143-AD143)/AF143</f>
        <v>0.28210000000000002</v>
      </c>
      <c r="AF143" s="151">
        <v>7.55</v>
      </c>
      <c r="AG143" s="152">
        <v>1572</v>
      </c>
      <c r="AH143" s="149">
        <f t="shared" ref="AH143:AH146" si="200">AG143*AF143</f>
        <v>11868.6</v>
      </c>
      <c r="AI143" s="149">
        <f t="shared" ref="AI143:AI146" si="201">AG143*AD143</f>
        <v>8520.24</v>
      </c>
      <c r="AJ143" s="71"/>
    </row>
    <row r="144" spans="1:36" ht="15">
      <c r="A144" s="443"/>
      <c r="B144" s="443"/>
      <c r="C144" s="446"/>
      <c r="D144" s="133" t="s">
        <v>301</v>
      </c>
      <c r="E144" s="201" t="s">
        <v>950</v>
      </c>
      <c r="F144" s="314" t="s">
        <v>1037</v>
      </c>
      <c r="G144" s="315" t="s">
        <v>1038</v>
      </c>
      <c r="H144" s="137"/>
      <c r="I144" s="137">
        <v>4.66</v>
      </c>
      <c r="J144" s="133">
        <v>29</v>
      </c>
      <c r="K144" s="133">
        <v>29</v>
      </c>
      <c r="L144" s="133">
        <v>33</v>
      </c>
      <c r="M144" s="133">
        <v>4</v>
      </c>
      <c r="N144" s="133">
        <v>6.17</v>
      </c>
      <c r="O144" s="138">
        <f t="shared" si="190"/>
        <v>2.7799999999999998E-2</v>
      </c>
      <c r="P144" s="139">
        <f t="shared" si="191"/>
        <v>8058</v>
      </c>
      <c r="Q144" s="140">
        <f t="shared" si="192"/>
        <v>3500</v>
      </c>
      <c r="R144" s="141">
        <f t="shared" si="193"/>
        <v>0.43</v>
      </c>
      <c r="S144" s="142" t="s">
        <v>300</v>
      </c>
      <c r="T144" s="143">
        <v>0.214</v>
      </c>
      <c r="U144" s="144">
        <f t="shared" si="194"/>
        <v>1</v>
      </c>
      <c r="V144" s="144">
        <f t="shared" si="195"/>
        <v>6.09</v>
      </c>
      <c r="W144" s="145"/>
      <c r="X144" s="145"/>
      <c r="Y144" s="146"/>
      <c r="Z144" s="146">
        <f t="shared" si="196"/>
        <v>0.51</v>
      </c>
      <c r="AA144" s="147"/>
      <c r="AB144" s="145"/>
      <c r="AC144" s="148">
        <f t="shared" si="197"/>
        <v>0.51</v>
      </c>
      <c r="AD144" s="149">
        <f t="shared" si="198"/>
        <v>6.6</v>
      </c>
      <c r="AE144" s="150">
        <f t="shared" si="199"/>
        <v>0.28260000000000002</v>
      </c>
      <c r="AF144" s="151">
        <v>9.1999999999999993</v>
      </c>
      <c r="AG144" s="152">
        <v>1160</v>
      </c>
      <c r="AH144" s="149">
        <f t="shared" si="200"/>
        <v>10672</v>
      </c>
      <c r="AI144" s="149">
        <f t="shared" si="201"/>
        <v>7656</v>
      </c>
      <c r="AJ144" s="71"/>
    </row>
    <row r="145" spans="1:36" ht="14.25">
      <c r="A145" s="443"/>
      <c r="B145" s="443"/>
      <c r="C145" s="446"/>
      <c r="D145" s="133" t="s">
        <v>302</v>
      </c>
      <c r="E145" s="201" t="s">
        <v>950</v>
      </c>
      <c r="F145" s="316" t="s">
        <v>1039</v>
      </c>
      <c r="G145" s="317" t="s">
        <v>1040</v>
      </c>
      <c r="H145" s="137"/>
      <c r="I145" s="137">
        <v>5.18</v>
      </c>
      <c r="J145" s="133">
        <v>29</v>
      </c>
      <c r="K145" s="133">
        <v>29</v>
      </c>
      <c r="L145" s="133">
        <v>39</v>
      </c>
      <c r="M145" s="133">
        <v>4</v>
      </c>
      <c r="N145" s="133">
        <v>7.04</v>
      </c>
      <c r="O145" s="138">
        <f t="shared" si="190"/>
        <v>3.2800000000000003E-2</v>
      </c>
      <c r="P145" s="139">
        <f t="shared" si="191"/>
        <v>6829</v>
      </c>
      <c r="Q145" s="140">
        <f t="shared" si="192"/>
        <v>3500</v>
      </c>
      <c r="R145" s="141">
        <f t="shared" si="193"/>
        <v>0.51</v>
      </c>
      <c r="S145" s="142" t="s">
        <v>300</v>
      </c>
      <c r="T145" s="143">
        <v>0.214</v>
      </c>
      <c r="U145" s="144">
        <f t="shared" si="194"/>
        <v>1.1100000000000001</v>
      </c>
      <c r="V145" s="144">
        <f t="shared" si="195"/>
        <v>6.8</v>
      </c>
      <c r="W145" s="145"/>
      <c r="X145" s="145"/>
      <c r="Y145" s="146"/>
      <c r="Z145" s="146">
        <f t="shared" si="196"/>
        <v>0.56999999999999995</v>
      </c>
      <c r="AA145" s="147"/>
      <c r="AB145" s="145"/>
      <c r="AC145" s="148">
        <f t="shared" si="197"/>
        <v>0.56999999999999995</v>
      </c>
      <c r="AD145" s="149">
        <f t="shared" si="198"/>
        <v>7.37</v>
      </c>
      <c r="AE145" s="150">
        <f t="shared" si="199"/>
        <v>0.28449999999999998</v>
      </c>
      <c r="AF145" s="151">
        <v>10.3</v>
      </c>
      <c r="AG145" s="156">
        <v>1632</v>
      </c>
      <c r="AH145" s="149">
        <f t="shared" si="200"/>
        <v>16809.599999999999</v>
      </c>
      <c r="AI145" s="149">
        <f t="shared" si="201"/>
        <v>12027.84</v>
      </c>
      <c r="AJ145" s="71"/>
    </row>
    <row r="146" spans="1:36" ht="15">
      <c r="A146" s="444"/>
      <c r="B146" s="444"/>
      <c r="C146" s="447"/>
      <c r="D146" s="133" t="s">
        <v>303</v>
      </c>
      <c r="E146" s="157" t="s">
        <v>950</v>
      </c>
      <c r="F146" s="314" t="s">
        <v>1041</v>
      </c>
      <c r="G146" s="315" t="s">
        <v>1042</v>
      </c>
      <c r="H146" s="137"/>
      <c r="I146" s="137">
        <v>5.99</v>
      </c>
      <c r="J146" s="133">
        <v>29</v>
      </c>
      <c r="K146" s="133">
        <v>29</v>
      </c>
      <c r="L146" s="133">
        <v>45</v>
      </c>
      <c r="M146" s="133">
        <v>4</v>
      </c>
      <c r="N146" s="133">
        <v>8.3699999999999992</v>
      </c>
      <c r="O146" s="138">
        <f t="shared" si="190"/>
        <v>3.78E-2</v>
      </c>
      <c r="P146" s="139">
        <f t="shared" si="191"/>
        <v>5926</v>
      </c>
      <c r="Q146" s="140">
        <f t="shared" si="192"/>
        <v>3500</v>
      </c>
      <c r="R146" s="141">
        <f t="shared" si="193"/>
        <v>0.59</v>
      </c>
      <c r="S146" s="142" t="s">
        <v>300</v>
      </c>
      <c r="T146" s="143">
        <v>0.214</v>
      </c>
      <c r="U146" s="144">
        <f t="shared" si="194"/>
        <v>1.28</v>
      </c>
      <c r="V146" s="144">
        <f t="shared" si="195"/>
        <v>7.86</v>
      </c>
      <c r="W146" s="145"/>
      <c r="X146" s="145"/>
      <c r="Y146" s="146"/>
      <c r="Z146" s="146">
        <f t="shared" si="196"/>
        <v>0.66</v>
      </c>
      <c r="AA146" s="147"/>
      <c r="AB146" s="145"/>
      <c r="AC146" s="148">
        <f t="shared" si="197"/>
        <v>0.66</v>
      </c>
      <c r="AD146" s="149">
        <f t="shared" si="198"/>
        <v>8.52</v>
      </c>
      <c r="AE146" s="150">
        <f t="shared" si="199"/>
        <v>0.28999999999999998</v>
      </c>
      <c r="AF146" s="151">
        <v>12</v>
      </c>
      <c r="AG146" s="152">
        <v>1748</v>
      </c>
      <c r="AH146" s="149">
        <f t="shared" si="200"/>
        <v>20976</v>
      </c>
      <c r="AI146" s="149">
        <f t="shared" si="201"/>
        <v>14892.96</v>
      </c>
      <c r="AJ146" s="71"/>
    </row>
    <row r="147" spans="1:36">
      <c r="A147" s="158" t="s">
        <v>305</v>
      </c>
      <c r="B147" s="159"/>
      <c r="C147" s="160"/>
      <c r="D147" s="159"/>
      <c r="E147" s="161"/>
      <c r="F147" s="162"/>
      <c r="G147" s="162"/>
      <c r="H147" s="163"/>
      <c r="I147" s="163"/>
      <c r="J147" s="164"/>
      <c r="K147" s="70"/>
      <c r="L147" s="165"/>
      <c r="M147" s="164"/>
      <c r="N147" s="70"/>
      <c r="O147" s="202"/>
      <c r="P147" s="203"/>
      <c r="Q147" s="168"/>
      <c r="R147" s="204"/>
      <c r="S147" s="205"/>
      <c r="T147" s="206"/>
      <c r="U147" s="207"/>
      <c r="V147" s="207"/>
      <c r="W147" s="173"/>
      <c r="X147" s="173"/>
      <c r="Y147" s="174"/>
      <c r="Z147" s="174"/>
      <c r="AA147" s="175"/>
      <c r="AB147" s="173"/>
      <c r="AC147" s="176"/>
      <c r="AD147" s="177"/>
      <c r="AE147" s="208"/>
      <c r="AF147" s="179"/>
      <c r="AG147" s="180">
        <f>SUM(AG143:AG146)</f>
        <v>6112</v>
      </c>
      <c r="AH147" s="181">
        <f>SUM(AH143:AH146)</f>
        <v>60326.2</v>
      </c>
      <c r="AI147" s="182">
        <f>SUM(AI143:AI146)</f>
        <v>43097.04</v>
      </c>
      <c r="AJ147" s="183">
        <f>(AH147-AI147)/AH147</f>
        <v>0.28599999999999998</v>
      </c>
    </row>
    <row r="148" spans="1:36">
      <c r="A148" s="428" t="s">
        <v>1211</v>
      </c>
      <c r="B148" s="428"/>
      <c r="C148" s="428"/>
      <c r="D148" s="428"/>
      <c r="E148" s="428"/>
      <c r="F148" s="428"/>
      <c r="G148" s="184"/>
      <c r="H148" s="184"/>
      <c r="I148" s="184"/>
      <c r="J148" s="184"/>
      <c r="K148" s="184"/>
      <c r="L148" s="184"/>
      <c r="M148" s="184"/>
      <c r="N148" s="184"/>
      <c r="O148" s="184"/>
      <c r="P148" s="184"/>
      <c r="Q148" s="184"/>
      <c r="R148" s="184"/>
      <c r="S148" s="184"/>
      <c r="T148" s="184"/>
      <c r="U148" s="184"/>
      <c r="V148" s="184"/>
      <c r="W148" s="184"/>
      <c r="X148" s="184"/>
      <c r="Y148" s="184"/>
      <c r="Z148" s="184"/>
      <c r="AA148" s="184"/>
      <c r="AB148" s="184"/>
      <c r="AC148" s="184"/>
      <c r="AD148" s="184"/>
      <c r="AE148" s="184"/>
      <c r="AF148" s="184"/>
      <c r="AG148" s="184"/>
      <c r="AH148" s="184"/>
      <c r="AI148" s="185"/>
      <c r="AJ148" s="70"/>
    </row>
    <row r="149" spans="1:36">
      <c r="A149" s="429" t="s">
        <v>938</v>
      </c>
      <c r="B149" s="430"/>
      <c r="C149" s="431"/>
      <c r="D149" s="186"/>
      <c r="E149" s="187"/>
      <c r="F149" s="187"/>
      <c r="G149" s="187"/>
      <c r="H149" s="188"/>
      <c r="I149" s="186"/>
      <c r="J149" s="186"/>
      <c r="K149" s="186"/>
      <c r="L149" s="186"/>
      <c r="M149" s="186"/>
      <c r="N149" s="186"/>
      <c r="O149" s="189"/>
      <c r="P149" s="190"/>
      <c r="Q149" s="191"/>
      <c r="R149" s="192"/>
      <c r="S149" s="193"/>
      <c r="T149" s="194"/>
      <c r="U149" s="195"/>
      <c r="V149" s="195"/>
      <c r="W149" s="196"/>
      <c r="X149" s="196"/>
      <c r="Y149" s="195"/>
      <c r="Z149" s="195"/>
      <c r="AA149" s="195"/>
      <c r="AB149" s="196"/>
      <c r="AC149" s="197"/>
      <c r="AD149" s="198"/>
      <c r="AE149" s="199"/>
      <c r="AF149" s="200" t="s">
        <v>941</v>
      </c>
      <c r="AG149" s="198"/>
      <c r="AH149" s="198"/>
      <c r="AI149" s="198"/>
      <c r="AJ149" s="71"/>
    </row>
    <row r="150" spans="1:36" ht="15">
      <c r="A150" s="440" t="str">
        <f>A149</f>
        <v>2pc -- Serta Brand 85gsm Microfiber Pillowcases -- Simply Comfy</v>
      </c>
      <c r="B150" s="440" t="s">
        <v>321</v>
      </c>
      <c r="C150" s="440" t="s">
        <v>297</v>
      </c>
      <c r="D150" s="133" t="s">
        <v>322</v>
      </c>
      <c r="E150" s="201" t="s">
        <v>299</v>
      </c>
      <c r="F150" s="322" t="s">
        <v>1078</v>
      </c>
      <c r="G150" s="323" t="s">
        <v>1079</v>
      </c>
      <c r="H150" s="137"/>
      <c r="I150" s="137">
        <v>1</v>
      </c>
      <c r="J150" s="133">
        <v>25</v>
      </c>
      <c r="K150" s="133">
        <v>16.5</v>
      </c>
      <c r="L150" s="133">
        <v>24</v>
      </c>
      <c r="M150" s="133">
        <v>8</v>
      </c>
      <c r="N150" s="133">
        <v>1.99</v>
      </c>
      <c r="O150" s="138">
        <f t="shared" ref="O150:O161" si="202">J150*K150*L150/1000000</f>
        <v>9.9000000000000008E-3</v>
      </c>
      <c r="P150" s="139">
        <f t="shared" ref="P150:P161" si="203">56/O150*M150</f>
        <v>45253</v>
      </c>
      <c r="Q150" s="140">
        <f t="shared" ref="Q150:Q161" si="204">$Q$9</f>
        <v>3500</v>
      </c>
      <c r="R150" s="141">
        <f t="shared" ref="R150:R161" si="205">Q150/P150</f>
        <v>0.08</v>
      </c>
      <c r="S150" s="142" t="s">
        <v>323</v>
      </c>
      <c r="T150" s="143">
        <v>0.214</v>
      </c>
      <c r="U150" s="144">
        <f t="shared" ref="U150:U161" si="206">I150*T150</f>
        <v>0.21</v>
      </c>
      <c r="V150" s="144">
        <f t="shared" ref="V150:V161" si="207">U150+R150+I150</f>
        <v>1.29</v>
      </c>
      <c r="W150" s="145"/>
      <c r="X150" s="145"/>
      <c r="Y150" s="146"/>
      <c r="Z150" s="146">
        <f t="shared" ref="Z150:Z161" si="208">AF150*$Z$9</f>
        <v>0.13</v>
      </c>
      <c r="AA150" s="147"/>
      <c r="AB150" s="145"/>
      <c r="AC150" s="148">
        <f t="shared" ref="AC150:AC161" si="209">SUM(W150:AB150)</f>
        <v>0.13</v>
      </c>
      <c r="AD150" s="149">
        <f t="shared" ref="AD150:AD161" si="210">AC150+V150</f>
        <v>1.42</v>
      </c>
      <c r="AE150" s="150">
        <f t="shared" ref="AE150:AE161" si="211">(AF150-AD150)/AF150</f>
        <v>0.4108</v>
      </c>
      <c r="AF150" s="209">
        <v>2.41</v>
      </c>
      <c r="AG150" s="152">
        <v>3000</v>
      </c>
      <c r="AH150" s="149">
        <f t="shared" ref="AH150:AH161" si="212">AG150*AF150</f>
        <v>7230</v>
      </c>
      <c r="AI150" s="149">
        <f t="shared" ref="AI150:AI161" si="213">AG150*AD150</f>
        <v>4260</v>
      </c>
      <c r="AJ150" s="71"/>
    </row>
    <row r="151" spans="1:36" ht="15">
      <c r="A151" s="440"/>
      <c r="B151" s="440"/>
      <c r="C151" s="440"/>
      <c r="D151" s="133" t="s">
        <v>322</v>
      </c>
      <c r="E151" s="157" t="s">
        <v>963</v>
      </c>
      <c r="F151" s="322" t="s">
        <v>1080</v>
      </c>
      <c r="G151" s="323" t="s">
        <v>1081</v>
      </c>
      <c r="H151" s="137"/>
      <c r="I151" s="137">
        <v>1</v>
      </c>
      <c r="J151" s="133">
        <v>25</v>
      </c>
      <c r="K151" s="133">
        <v>16.5</v>
      </c>
      <c r="L151" s="133">
        <v>24</v>
      </c>
      <c r="M151" s="133">
        <v>8</v>
      </c>
      <c r="N151" s="133">
        <v>1.99</v>
      </c>
      <c r="O151" s="138">
        <f t="shared" si="202"/>
        <v>9.9000000000000008E-3</v>
      </c>
      <c r="P151" s="139">
        <f t="shared" si="203"/>
        <v>45253</v>
      </c>
      <c r="Q151" s="140">
        <f t="shared" si="204"/>
        <v>3500</v>
      </c>
      <c r="R151" s="141">
        <f t="shared" si="205"/>
        <v>0.08</v>
      </c>
      <c r="S151" s="142" t="s">
        <v>323</v>
      </c>
      <c r="T151" s="143">
        <v>0.214</v>
      </c>
      <c r="U151" s="144">
        <f t="shared" si="206"/>
        <v>0.21</v>
      </c>
      <c r="V151" s="144">
        <f t="shared" si="207"/>
        <v>1.29</v>
      </c>
      <c r="W151" s="145"/>
      <c r="X151" s="145"/>
      <c r="Y151" s="146"/>
      <c r="Z151" s="146">
        <f t="shared" si="208"/>
        <v>0.13</v>
      </c>
      <c r="AA151" s="147"/>
      <c r="AB151" s="145"/>
      <c r="AC151" s="148">
        <f t="shared" si="209"/>
        <v>0.13</v>
      </c>
      <c r="AD151" s="149">
        <f t="shared" si="210"/>
        <v>1.42</v>
      </c>
      <c r="AE151" s="150">
        <f t="shared" si="211"/>
        <v>0.4108</v>
      </c>
      <c r="AF151" s="209">
        <v>2.41</v>
      </c>
      <c r="AG151" s="152">
        <v>2000</v>
      </c>
      <c r="AH151" s="149">
        <f t="shared" si="212"/>
        <v>4820</v>
      </c>
      <c r="AI151" s="149">
        <f t="shared" si="213"/>
        <v>2840</v>
      </c>
      <c r="AJ151" s="71"/>
    </row>
    <row r="152" spans="1:36" ht="15">
      <c r="A152" s="440"/>
      <c r="B152" s="440"/>
      <c r="C152" s="440"/>
      <c r="D152" s="133" t="s">
        <v>322</v>
      </c>
      <c r="E152" s="157" t="s">
        <v>956</v>
      </c>
      <c r="F152" s="322" t="s">
        <v>1102</v>
      </c>
      <c r="G152" s="323" t="s">
        <v>1103</v>
      </c>
      <c r="H152" s="137"/>
      <c r="I152" s="137">
        <v>1</v>
      </c>
      <c r="J152" s="133">
        <v>25</v>
      </c>
      <c r="K152" s="133">
        <v>16.5</v>
      </c>
      <c r="L152" s="133">
        <v>24</v>
      </c>
      <c r="M152" s="133">
        <v>8</v>
      </c>
      <c r="N152" s="133">
        <v>1.99</v>
      </c>
      <c r="O152" s="138">
        <f t="shared" si="202"/>
        <v>9.9000000000000008E-3</v>
      </c>
      <c r="P152" s="139">
        <f t="shared" si="203"/>
        <v>45253</v>
      </c>
      <c r="Q152" s="140">
        <f t="shared" si="204"/>
        <v>3500</v>
      </c>
      <c r="R152" s="141">
        <f t="shared" si="205"/>
        <v>0.08</v>
      </c>
      <c r="S152" s="142" t="s">
        <v>323</v>
      </c>
      <c r="T152" s="143">
        <v>0.214</v>
      </c>
      <c r="U152" s="144">
        <f t="shared" si="206"/>
        <v>0.21</v>
      </c>
      <c r="V152" s="144">
        <f t="shared" si="207"/>
        <v>1.29</v>
      </c>
      <c r="W152" s="145"/>
      <c r="X152" s="145"/>
      <c r="Y152" s="146"/>
      <c r="Z152" s="146">
        <f t="shared" si="208"/>
        <v>0.13</v>
      </c>
      <c r="AA152" s="147"/>
      <c r="AB152" s="145"/>
      <c r="AC152" s="148">
        <f t="shared" si="209"/>
        <v>0.13</v>
      </c>
      <c r="AD152" s="149">
        <f t="shared" si="210"/>
        <v>1.42</v>
      </c>
      <c r="AE152" s="150">
        <f t="shared" si="211"/>
        <v>0.4108</v>
      </c>
      <c r="AF152" s="209">
        <v>2.41</v>
      </c>
      <c r="AG152" s="152">
        <v>2000</v>
      </c>
      <c r="AH152" s="149">
        <f t="shared" si="212"/>
        <v>4820</v>
      </c>
      <c r="AI152" s="149">
        <f t="shared" si="213"/>
        <v>2840</v>
      </c>
      <c r="AJ152" s="71"/>
    </row>
    <row r="153" spans="1:36" ht="15">
      <c r="A153" s="440"/>
      <c r="B153" s="440"/>
      <c r="C153" s="440"/>
      <c r="D153" s="133" t="s">
        <v>322</v>
      </c>
      <c r="E153" s="201" t="s">
        <v>964</v>
      </c>
      <c r="F153" s="322" t="s">
        <v>1104</v>
      </c>
      <c r="G153" s="323" t="s">
        <v>1105</v>
      </c>
      <c r="H153" s="137"/>
      <c r="I153" s="137">
        <v>1</v>
      </c>
      <c r="J153" s="133">
        <v>25</v>
      </c>
      <c r="K153" s="133">
        <v>16.5</v>
      </c>
      <c r="L153" s="133">
        <v>24</v>
      </c>
      <c r="M153" s="133">
        <v>8</v>
      </c>
      <c r="N153" s="133">
        <v>1.99</v>
      </c>
      <c r="O153" s="138">
        <f t="shared" si="202"/>
        <v>9.9000000000000008E-3</v>
      </c>
      <c r="P153" s="139">
        <f t="shared" si="203"/>
        <v>45253</v>
      </c>
      <c r="Q153" s="140">
        <f t="shared" si="204"/>
        <v>3500</v>
      </c>
      <c r="R153" s="141">
        <f t="shared" si="205"/>
        <v>0.08</v>
      </c>
      <c r="S153" s="142" t="s">
        <v>323</v>
      </c>
      <c r="T153" s="143">
        <v>0.214</v>
      </c>
      <c r="U153" s="144">
        <f t="shared" si="206"/>
        <v>0.21</v>
      </c>
      <c r="V153" s="144">
        <f t="shared" si="207"/>
        <v>1.29</v>
      </c>
      <c r="W153" s="145"/>
      <c r="X153" s="145"/>
      <c r="Y153" s="146"/>
      <c r="Z153" s="146">
        <f t="shared" si="208"/>
        <v>0.13</v>
      </c>
      <c r="AA153" s="147"/>
      <c r="AB153" s="145"/>
      <c r="AC153" s="148">
        <f t="shared" si="209"/>
        <v>0.13</v>
      </c>
      <c r="AD153" s="149">
        <f t="shared" si="210"/>
        <v>1.42</v>
      </c>
      <c r="AE153" s="150">
        <f t="shared" si="211"/>
        <v>0.4108</v>
      </c>
      <c r="AF153" s="209">
        <v>2.41</v>
      </c>
      <c r="AG153" s="152">
        <v>2000</v>
      </c>
      <c r="AH153" s="149">
        <f t="shared" si="212"/>
        <v>4820</v>
      </c>
      <c r="AI153" s="149">
        <f t="shared" si="213"/>
        <v>2840</v>
      </c>
      <c r="AJ153" s="71"/>
    </row>
    <row r="154" spans="1:36" ht="15">
      <c r="A154" s="440"/>
      <c r="B154" s="440"/>
      <c r="C154" s="440"/>
      <c r="D154" s="133" t="s">
        <v>322</v>
      </c>
      <c r="E154" s="201" t="s">
        <v>965</v>
      </c>
      <c r="F154" s="322" t="s">
        <v>1120</v>
      </c>
      <c r="G154" s="323" t="s">
        <v>1121</v>
      </c>
      <c r="H154" s="137"/>
      <c r="I154" s="137">
        <v>1</v>
      </c>
      <c r="J154" s="133">
        <v>25</v>
      </c>
      <c r="K154" s="133">
        <v>16.5</v>
      </c>
      <c r="L154" s="133">
        <v>24</v>
      </c>
      <c r="M154" s="133">
        <v>8</v>
      </c>
      <c r="N154" s="133">
        <v>1.99</v>
      </c>
      <c r="O154" s="138">
        <f t="shared" si="202"/>
        <v>9.9000000000000008E-3</v>
      </c>
      <c r="P154" s="139">
        <f t="shared" si="203"/>
        <v>45253</v>
      </c>
      <c r="Q154" s="140">
        <f t="shared" si="204"/>
        <v>3500</v>
      </c>
      <c r="R154" s="141">
        <f t="shared" si="205"/>
        <v>0.08</v>
      </c>
      <c r="S154" s="142" t="s">
        <v>323</v>
      </c>
      <c r="T154" s="143">
        <v>0.214</v>
      </c>
      <c r="U154" s="144">
        <f t="shared" si="206"/>
        <v>0.21</v>
      </c>
      <c r="V154" s="144">
        <f t="shared" si="207"/>
        <v>1.29</v>
      </c>
      <c r="W154" s="145"/>
      <c r="X154" s="145"/>
      <c r="Y154" s="146"/>
      <c r="Z154" s="146">
        <f t="shared" si="208"/>
        <v>0.13</v>
      </c>
      <c r="AA154" s="147"/>
      <c r="AB154" s="145"/>
      <c r="AC154" s="148">
        <f t="shared" si="209"/>
        <v>0.13</v>
      </c>
      <c r="AD154" s="149">
        <f t="shared" si="210"/>
        <v>1.42</v>
      </c>
      <c r="AE154" s="150">
        <f t="shared" si="211"/>
        <v>0.4108</v>
      </c>
      <c r="AF154" s="209">
        <v>2.41</v>
      </c>
      <c r="AG154" s="152">
        <v>2000</v>
      </c>
      <c r="AH154" s="149">
        <f t="shared" si="212"/>
        <v>4820</v>
      </c>
      <c r="AI154" s="149">
        <f t="shared" si="213"/>
        <v>2840</v>
      </c>
      <c r="AJ154" s="71"/>
    </row>
    <row r="155" spans="1:36" ht="15">
      <c r="A155" s="440"/>
      <c r="B155" s="440"/>
      <c r="C155" s="440"/>
      <c r="D155" s="133" t="s">
        <v>322</v>
      </c>
      <c r="E155" s="201" t="s">
        <v>966</v>
      </c>
      <c r="F155" s="324" t="s">
        <v>1084</v>
      </c>
      <c r="G155" s="325" t="s">
        <v>1085</v>
      </c>
      <c r="H155" s="137"/>
      <c r="I155" s="137">
        <v>1</v>
      </c>
      <c r="J155" s="133">
        <v>25</v>
      </c>
      <c r="K155" s="133">
        <v>16.5</v>
      </c>
      <c r="L155" s="133">
        <v>24</v>
      </c>
      <c r="M155" s="133">
        <v>8</v>
      </c>
      <c r="N155" s="133">
        <v>1.99</v>
      </c>
      <c r="O155" s="138">
        <f t="shared" si="202"/>
        <v>9.9000000000000008E-3</v>
      </c>
      <c r="P155" s="139">
        <f t="shared" si="203"/>
        <v>45253</v>
      </c>
      <c r="Q155" s="140">
        <f t="shared" si="204"/>
        <v>3500</v>
      </c>
      <c r="R155" s="141">
        <f t="shared" si="205"/>
        <v>0.08</v>
      </c>
      <c r="S155" s="142" t="s">
        <v>323</v>
      </c>
      <c r="T155" s="143">
        <v>0.214</v>
      </c>
      <c r="U155" s="144">
        <f t="shared" si="206"/>
        <v>0.21</v>
      </c>
      <c r="V155" s="144">
        <f t="shared" si="207"/>
        <v>1.29</v>
      </c>
      <c r="W155" s="145"/>
      <c r="X155" s="145"/>
      <c r="Y155" s="146"/>
      <c r="Z155" s="146">
        <f t="shared" si="208"/>
        <v>0.13</v>
      </c>
      <c r="AA155" s="147"/>
      <c r="AB155" s="145"/>
      <c r="AC155" s="148">
        <f t="shared" si="209"/>
        <v>0.13</v>
      </c>
      <c r="AD155" s="149">
        <f t="shared" si="210"/>
        <v>1.42</v>
      </c>
      <c r="AE155" s="150">
        <f t="shared" si="211"/>
        <v>0.4108</v>
      </c>
      <c r="AF155" s="209">
        <v>2.41</v>
      </c>
      <c r="AG155" s="152">
        <v>2000</v>
      </c>
      <c r="AH155" s="149">
        <f t="shared" si="212"/>
        <v>4820</v>
      </c>
      <c r="AI155" s="149">
        <f t="shared" si="213"/>
        <v>2840</v>
      </c>
      <c r="AJ155" s="71"/>
    </row>
    <row r="156" spans="1:36" ht="15">
      <c r="A156" s="440"/>
      <c r="B156" s="440"/>
      <c r="C156" s="440"/>
      <c r="D156" s="133" t="s">
        <v>322</v>
      </c>
      <c r="E156" s="157" t="s">
        <v>948</v>
      </c>
      <c r="F156" s="324" t="s">
        <v>1122</v>
      </c>
      <c r="G156" s="325" t="s">
        <v>1123</v>
      </c>
      <c r="H156" s="137"/>
      <c r="I156" s="137">
        <v>1</v>
      </c>
      <c r="J156" s="133">
        <v>25</v>
      </c>
      <c r="K156" s="133">
        <v>16.5</v>
      </c>
      <c r="L156" s="133">
        <v>24</v>
      </c>
      <c r="M156" s="133">
        <v>8</v>
      </c>
      <c r="N156" s="133">
        <v>1.99</v>
      </c>
      <c r="O156" s="138">
        <f t="shared" si="202"/>
        <v>9.9000000000000008E-3</v>
      </c>
      <c r="P156" s="139">
        <f t="shared" si="203"/>
        <v>45253</v>
      </c>
      <c r="Q156" s="140">
        <f t="shared" si="204"/>
        <v>3500</v>
      </c>
      <c r="R156" s="141">
        <f t="shared" si="205"/>
        <v>0.08</v>
      </c>
      <c r="S156" s="142" t="s">
        <v>323</v>
      </c>
      <c r="T156" s="143">
        <v>0.214</v>
      </c>
      <c r="U156" s="144">
        <f t="shared" si="206"/>
        <v>0.21</v>
      </c>
      <c r="V156" s="144">
        <f t="shared" si="207"/>
        <v>1.29</v>
      </c>
      <c r="W156" s="145"/>
      <c r="X156" s="145"/>
      <c r="Y156" s="146"/>
      <c r="Z156" s="146">
        <f t="shared" si="208"/>
        <v>0.13</v>
      </c>
      <c r="AA156" s="147"/>
      <c r="AB156" s="145"/>
      <c r="AC156" s="148">
        <f t="shared" si="209"/>
        <v>0.13</v>
      </c>
      <c r="AD156" s="149">
        <f t="shared" si="210"/>
        <v>1.42</v>
      </c>
      <c r="AE156" s="150">
        <f t="shared" si="211"/>
        <v>0.4108</v>
      </c>
      <c r="AF156" s="209">
        <v>2.41</v>
      </c>
      <c r="AG156" s="152">
        <v>1000</v>
      </c>
      <c r="AH156" s="149">
        <f t="shared" si="212"/>
        <v>2410</v>
      </c>
      <c r="AI156" s="149">
        <f t="shared" si="213"/>
        <v>1420</v>
      </c>
      <c r="AJ156" s="71"/>
    </row>
    <row r="157" spans="1:36" ht="15">
      <c r="A157" s="440"/>
      <c r="B157" s="440"/>
      <c r="C157" s="440"/>
      <c r="D157" s="133" t="s">
        <v>324</v>
      </c>
      <c r="E157" s="201" t="s">
        <v>299</v>
      </c>
      <c r="F157" s="322" t="s">
        <v>1092</v>
      </c>
      <c r="G157" s="323" t="s">
        <v>1093</v>
      </c>
      <c r="H157" s="137"/>
      <c r="I157" s="137">
        <v>1.1499999999999999</v>
      </c>
      <c r="J157" s="133">
        <v>25</v>
      </c>
      <c r="K157" s="133">
        <v>16.5</v>
      </c>
      <c r="L157" s="133">
        <v>26</v>
      </c>
      <c r="M157" s="133">
        <v>8</v>
      </c>
      <c r="N157" s="133">
        <v>1.99</v>
      </c>
      <c r="O157" s="138">
        <f t="shared" si="202"/>
        <v>1.0699999999999999E-2</v>
      </c>
      <c r="P157" s="139">
        <f t="shared" si="203"/>
        <v>41869</v>
      </c>
      <c r="Q157" s="140">
        <f t="shared" si="204"/>
        <v>3500</v>
      </c>
      <c r="R157" s="141">
        <f t="shared" si="205"/>
        <v>0.08</v>
      </c>
      <c r="S157" s="142" t="s">
        <v>323</v>
      </c>
      <c r="T157" s="143">
        <v>0.214</v>
      </c>
      <c r="U157" s="144">
        <f t="shared" si="206"/>
        <v>0.25</v>
      </c>
      <c r="V157" s="144">
        <f t="shared" si="207"/>
        <v>1.48</v>
      </c>
      <c r="W157" s="145"/>
      <c r="X157" s="145"/>
      <c r="Y157" s="146"/>
      <c r="Z157" s="146">
        <f t="shared" si="208"/>
        <v>0.16</v>
      </c>
      <c r="AA157" s="147"/>
      <c r="AB157" s="145"/>
      <c r="AC157" s="148">
        <f t="shared" si="209"/>
        <v>0.16</v>
      </c>
      <c r="AD157" s="149">
        <f t="shared" si="210"/>
        <v>1.64</v>
      </c>
      <c r="AE157" s="150">
        <f t="shared" si="211"/>
        <v>0.42049999999999998</v>
      </c>
      <c r="AF157" s="209">
        <v>2.83</v>
      </c>
      <c r="AG157" s="152">
        <v>2000</v>
      </c>
      <c r="AH157" s="149">
        <f t="shared" si="212"/>
        <v>5660</v>
      </c>
      <c r="AI157" s="149">
        <f t="shared" si="213"/>
        <v>3280</v>
      </c>
      <c r="AJ157" s="71"/>
    </row>
    <row r="158" spans="1:36" ht="15">
      <c r="A158" s="440"/>
      <c r="B158" s="440"/>
      <c r="C158" s="440"/>
      <c r="D158" s="133" t="s">
        <v>324</v>
      </c>
      <c r="E158" s="157" t="s">
        <v>963</v>
      </c>
      <c r="F158" s="322" t="s">
        <v>1094</v>
      </c>
      <c r="G158" s="323" t="s">
        <v>1095</v>
      </c>
      <c r="H158" s="137"/>
      <c r="I158" s="137">
        <v>1.1499999999999999</v>
      </c>
      <c r="J158" s="133">
        <v>25</v>
      </c>
      <c r="K158" s="133">
        <v>16.5</v>
      </c>
      <c r="L158" s="133">
        <v>26</v>
      </c>
      <c r="M158" s="133">
        <v>8</v>
      </c>
      <c r="N158" s="133">
        <v>1.99</v>
      </c>
      <c r="O158" s="138">
        <f t="shared" si="202"/>
        <v>1.0699999999999999E-2</v>
      </c>
      <c r="P158" s="139">
        <f t="shared" si="203"/>
        <v>41869</v>
      </c>
      <c r="Q158" s="140">
        <f t="shared" si="204"/>
        <v>3500</v>
      </c>
      <c r="R158" s="141">
        <f t="shared" si="205"/>
        <v>0.08</v>
      </c>
      <c r="S158" s="142" t="s">
        <v>323</v>
      </c>
      <c r="T158" s="143">
        <v>0.214</v>
      </c>
      <c r="U158" s="144">
        <f t="shared" si="206"/>
        <v>0.25</v>
      </c>
      <c r="V158" s="144">
        <f t="shared" si="207"/>
        <v>1.48</v>
      </c>
      <c r="W158" s="145"/>
      <c r="X158" s="145"/>
      <c r="Y158" s="146"/>
      <c r="Z158" s="146">
        <f t="shared" si="208"/>
        <v>0.16</v>
      </c>
      <c r="AA158" s="147"/>
      <c r="AB158" s="145"/>
      <c r="AC158" s="148">
        <f t="shared" si="209"/>
        <v>0.16</v>
      </c>
      <c r="AD158" s="149">
        <f t="shared" si="210"/>
        <v>1.64</v>
      </c>
      <c r="AE158" s="150">
        <f t="shared" si="211"/>
        <v>0.42049999999999998</v>
      </c>
      <c r="AF158" s="209">
        <f>AF157</f>
        <v>2.83</v>
      </c>
      <c r="AG158" s="152">
        <v>2000</v>
      </c>
      <c r="AH158" s="149">
        <f t="shared" si="212"/>
        <v>5660</v>
      </c>
      <c r="AI158" s="149">
        <f t="shared" si="213"/>
        <v>3280</v>
      </c>
      <c r="AJ158" s="71"/>
    </row>
    <row r="159" spans="1:36" ht="15">
      <c r="A159" s="440"/>
      <c r="B159" s="440"/>
      <c r="C159" s="440"/>
      <c r="D159" s="133" t="s">
        <v>324</v>
      </c>
      <c r="E159" s="201" t="s">
        <v>964</v>
      </c>
      <c r="F159" s="322" t="s">
        <v>1100</v>
      </c>
      <c r="G159" s="323" t="s">
        <v>1101</v>
      </c>
      <c r="H159" s="137"/>
      <c r="I159" s="137">
        <v>1.1499999999999999</v>
      </c>
      <c r="J159" s="133">
        <v>25</v>
      </c>
      <c r="K159" s="133">
        <v>16.5</v>
      </c>
      <c r="L159" s="133">
        <v>26</v>
      </c>
      <c r="M159" s="133">
        <v>8</v>
      </c>
      <c r="N159" s="133">
        <v>1.99</v>
      </c>
      <c r="O159" s="138">
        <f t="shared" si="202"/>
        <v>1.0699999999999999E-2</v>
      </c>
      <c r="P159" s="139">
        <f t="shared" si="203"/>
        <v>41869</v>
      </c>
      <c r="Q159" s="140">
        <f t="shared" si="204"/>
        <v>3500</v>
      </c>
      <c r="R159" s="141">
        <f t="shared" si="205"/>
        <v>0.08</v>
      </c>
      <c r="S159" s="142" t="s">
        <v>323</v>
      </c>
      <c r="T159" s="143">
        <v>0.214</v>
      </c>
      <c r="U159" s="144">
        <f t="shared" si="206"/>
        <v>0.25</v>
      </c>
      <c r="V159" s="144">
        <f t="shared" si="207"/>
        <v>1.48</v>
      </c>
      <c r="W159" s="145"/>
      <c r="X159" s="145"/>
      <c r="Y159" s="146"/>
      <c r="Z159" s="146">
        <f t="shared" si="208"/>
        <v>0.16</v>
      </c>
      <c r="AA159" s="147"/>
      <c r="AB159" s="145"/>
      <c r="AC159" s="148">
        <f t="shared" si="209"/>
        <v>0.16</v>
      </c>
      <c r="AD159" s="149">
        <f t="shared" si="210"/>
        <v>1.64</v>
      </c>
      <c r="AE159" s="150">
        <f t="shared" si="211"/>
        <v>0.42049999999999998</v>
      </c>
      <c r="AF159" s="209">
        <f>AF158</f>
        <v>2.83</v>
      </c>
      <c r="AG159" s="152">
        <v>1000</v>
      </c>
      <c r="AH159" s="149">
        <f t="shared" si="212"/>
        <v>2830</v>
      </c>
      <c r="AI159" s="149">
        <f t="shared" si="213"/>
        <v>1640</v>
      </c>
    </row>
    <row r="160" spans="1:36" ht="15">
      <c r="A160" s="440"/>
      <c r="B160" s="440"/>
      <c r="C160" s="440"/>
      <c r="D160" s="133" t="s">
        <v>324</v>
      </c>
      <c r="E160" s="157" t="s">
        <v>956</v>
      </c>
      <c r="F160" s="322" t="s">
        <v>1124</v>
      </c>
      <c r="G160" s="323" t="s">
        <v>1125</v>
      </c>
      <c r="H160" s="137"/>
      <c r="I160" s="137">
        <v>1.1499999999999999</v>
      </c>
      <c r="J160" s="133">
        <v>25</v>
      </c>
      <c r="K160" s="133">
        <v>16.5</v>
      </c>
      <c r="L160" s="133">
        <v>26</v>
      </c>
      <c r="M160" s="133">
        <v>8</v>
      </c>
      <c r="N160" s="133">
        <v>1.99</v>
      </c>
      <c r="O160" s="138">
        <f t="shared" si="202"/>
        <v>1.0699999999999999E-2</v>
      </c>
      <c r="P160" s="139">
        <f t="shared" si="203"/>
        <v>41869</v>
      </c>
      <c r="Q160" s="140">
        <f t="shared" si="204"/>
        <v>3500</v>
      </c>
      <c r="R160" s="141">
        <f t="shared" si="205"/>
        <v>0.08</v>
      </c>
      <c r="S160" s="142" t="s">
        <v>323</v>
      </c>
      <c r="T160" s="143">
        <v>0.214</v>
      </c>
      <c r="U160" s="144">
        <f t="shared" si="206"/>
        <v>0.25</v>
      </c>
      <c r="V160" s="144">
        <f t="shared" si="207"/>
        <v>1.48</v>
      </c>
      <c r="W160" s="145"/>
      <c r="X160" s="145"/>
      <c r="Y160" s="146"/>
      <c r="Z160" s="146">
        <f t="shared" si="208"/>
        <v>0.16</v>
      </c>
      <c r="AA160" s="147"/>
      <c r="AB160" s="145"/>
      <c r="AC160" s="148">
        <f t="shared" si="209"/>
        <v>0.16</v>
      </c>
      <c r="AD160" s="149">
        <f t="shared" si="210"/>
        <v>1.64</v>
      </c>
      <c r="AE160" s="150">
        <f t="shared" si="211"/>
        <v>0.42049999999999998</v>
      </c>
      <c r="AF160" s="209">
        <f>AF159</f>
        <v>2.83</v>
      </c>
      <c r="AG160" s="152">
        <v>1000</v>
      </c>
      <c r="AH160" s="149">
        <f t="shared" si="212"/>
        <v>2830</v>
      </c>
      <c r="AI160" s="149">
        <f t="shared" si="213"/>
        <v>1640</v>
      </c>
    </row>
    <row r="161" spans="1:36">
      <c r="A161" s="440"/>
      <c r="B161" s="440"/>
      <c r="C161" s="440"/>
      <c r="D161" s="133" t="s">
        <v>324</v>
      </c>
      <c r="E161" s="157"/>
      <c r="F161" s="157"/>
      <c r="G161" s="136"/>
      <c r="H161" s="137"/>
      <c r="I161" s="137">
        <v>1.1499999999999999</v>
      </c>
      <c r="J161" s="133">
        <v>25</v>
      </c>
      <c r="K161" s="133">
        <v>16.5</v>
      </c>
      <c r="L161" s="133">
        <v>26</v>
      </c>
      <c r="M161" s="133">
        <v>8</v>
      </c>
      <c r="N161" s="133">
        <v>1.99</v>
      </c>
      <c r="O161" s="138">
        <f t="shared" si="202"/>
        <v>1.0699999999999999E-2</v>
      </c>
      <c r="P161" s="139">
        <f t="shared" si="203"/>
        <v>41869</v>
      </c>
      <c r="Q161" s="140">
        <f t="shared" si="204"/>
        <v>3500</v>
      </c>
      <c r="R161" s="141">
        <f t="shared" si="205"/>
        <v>0.08</v>
      </c>
      <c r="S161" s="142" t="s">
        <v>323</v>
      </c>
      <c r="T161" s="143">
        <v>0.214</v>
      </c>
      <c r="U161" s="144">
        <f t="shared" si="206"/>
        <v>0.25</v>
      </c>
      <c r="V161" s="144">
        <f t="shared" si="207"/>
        <v>1.48</v>
      </c>
      <c r="W161" s="145"/>
      <c r="X161" s="145"/>
      <c r="Y161" s="146"/>
      <c r="Z161" s="146">
        <f t="shared" si="208"/>
        <v>0.16</v>
      </c>
      <c r="AA161" s="147"/>
      <c r="AB161" s="145"/>
      <c r="AC161" s="148">
        <f t="shared" si="209"/>
        <v>0.16</v>
      </c>
      <c r="AD161" s="149">
        <f t="shared" si="210"/>
        <v>1.64</v>
      </c>
      <c r="AE161" s="150">
        <f t="shared" si="211"/>
        <v>0.42049999999999998</v>
      </c>
      <c r="AF161" s="209">
        <f>AF160</f>
        <v>2.83</v>
      </c>
      <c r="AG161" s="152">
        <v>0</v>
      </c>
      <c r="AH161" s="149">
        <f t="shared" si="212"/>
        <v>0</v>
      </c>
      <c r="AI161" s="149">
        <f t="shared" si="213"/>
        <v>0</v>
      </c>
      <c r="AJ161" s="71"/>
    </row>
    <row r="162" spans="1:36">
      <c r="A162" s="158" t="s">
        <v>305</v>
      </c>
      <c r="B162" s="159"/>
      <c r="C162" s="160"/>
      <c r="D162" s="159"/>
      <c r="AG162" s="180">
        <f>SUM(AG150:AG161)</f>
        <v>20000</v>
      </c>
      <c r="AH162" s="181">
        <f>SUM(AH150:AH161)</f>
        <v>50720</v>
      </c>
      <c r="AI162" s="182">
        <f>SUM(AI150:AI161)</f>
        <v>29720</v>
      </c>
      <c r="AJ162" s="183">
        <f>(AH162-AI162)/AH162</f>
        <v>0.41399999999999998</v>
      </c>
    </row>
    <row r="163" spans="1:36">
      <c r="A163" s="428" t="s">
        <v>1221</v>
      </c>
      <c r="B163" s="428"/>
      <c r="C163" s="428"/>
      <c r="D163" s="428"/>
      <c r="E163" s="428"/>
      <c r="F163" s="428"/>
      <c r="G163" s="184"/>
      <c r="H163" s="184"/>
      <c r="I163" s="184"/>
      <c r="J163" s="184"/>
      <c r="K163" s="184"/>
      <c r="L163" s="184"/>
      <c r="M163" s="184"/>
      <c r="N163" s="184"/>
      <c r="O163" s="184"/>
      <c r="P163" s="184"/>
      <c r="Q163" s="184"/>
      <c r="R163" s="184"/>
      <c r="S163" s="184"/>
      <c r="T163" s="184"/>
      <c r="U163" s="184"/>
      <c r="V163" s="184"/>
      <c r="W163" s="184"/>
      <c r="X163" s="184"/>
      <c r="Y163" s="184"/>
      <c r="Z163" s="184"/>
      <c r="AA163" s="184"/>
      <c r="AB163" s="184"/>
      <c r="AC163" s="184"/>
      <c r="AD163" s="184"/>
      <c r="AE163" s="184"/>
      <c r="AF163" s="184"/>
      <c r="AG163" s="184"/>
      <c r="AH163" s="184"/>
      <c r="AI163" s="185"/>
      <c r="AJ163" s="70"/>
    </row>
    <row r="164" spans="1:36">
      <c r="A164" s="432" t="s">
        <v>295</v>
      </c>
      <c r="B164" s="433"/>
      <c r="C164" s="434"/>
      <c r="D164" s="118"/>
      <c r="E164" s="119"/>
      <c r="F164" s="119"/>
      <c r="G164" s="119"/>
      <c r="H164" s="120"/>
      <c r="I164" s="120"/>
      <c r="J164" s="118"/>
      <c r="K164" s="118"/>
      <c r="L164" s="118"/>
      <c r="M164" s="118"/>
      <c r="N164" s="118"/>
      <c r="O164" s="121"/>
      <c r="P164" s="122"/>
      <c r="Q164" s="123"/>
      <c r="R164" s="124"/>
      <c r="S164" s="125"/>
      <c r="T164" s="126"/>
      <c r="U164" s="127"/>
      <c r="V164" s="127"/>
      <c r="W164" s="128"/>
      <c r="X164" s="128"/>
      <c r="Y164" s="127"/>
      <c r="Z164" s="127"/>
      <c r="AA164" s="127"/>
      <c r="AB164" s="128"/>
      <c r="AC164" s="129"/>
      <c r="AD164" s="130"/>
      <c r="AE164" s="131"/>
      <c r="AF164" s="132"/>
      <c r="AG164" s="130"/>
      <c r="AH164" s="130"/>
      <c r="AI164" s="130"/>
      <c r="AJ164" s="71"/>
    </row>
    <row r="165" spans="1:36" ht="15">
      <c r="A165" s="441" t="str">
        <f>A164</f>
        <v>6 piece set -- Serta Brand 85gsm Microfiber Sheets -- Simply Comfy</v>
      </c>
      <c r="B165" s="441" t="s">
        <v>296</v>
      </c>
      <c r="C165" s="427" t="s">
        <v>297</v>
      </c>
      <c r="D165" s="133" t="s">
        <v>298</v>
      </c>
      <c r="E165" s="157" t="s">
        <v>957</v>
      </c>
      <c r="F165" s="308" t="s">
        <v>1049</v>
      </c>
      <c r="G165" s="309" t="s">
        <v>1050</v>
      </c>
      <c r="H165" s="137"/>
      <c r="I165" s="137">
        <v>3.81</v>
      </c>
      <c r="J165" s="133">
        <v>29</v>
      </c>
      <c r="K165" s="133">
        <v>29</v>
      </c>
      <c r="L165" s="133">
        <v>28</v>
      </c>
      <c r="M165" s="133">
        <v>4</v>
      </c>
      <c r="N165" s="133">
        <v>4.3600000000000003</v>
      </c>
      <c r="O165" s="138">
        <f t="shared" ref="O165:O171" si="214">J165*K165*L165/1000000</f>
        <v>2.35E-2</v>
      </c>
      <c r="P165" s="139">
        <f t="shared" ref="P165:P171" si="215">56/O165*M165</f>
        <v>9532</v>
      </c>
      <c r="Q165" s="140">
        <f t="shared" ref="Q165:Q171" si="216">$Q$9</f>
        <v>3500</v>
      </c>
      <c r="R165" s="141">
        <f t="shared" ref="R165:R171" si="217">Q165/P165</f>
        <v>0.37</v>
      </c>
      <c r="S165" s="142" t="s">
        <v>300</v>
      </c>
      <c r="T165" s="143">
        <v>0.214</v>
      </c>
      <c r="U165" s="144">
        <f t="shared" ref="U165:U171" si="218">I165*T165</f>
        <v>0.82</v>
      </c>
      <c r="V165" s="144">
        <f t="shared" ref="V165:V171" si="219">U165+R165+I165</f>
        <v>5</v>
      </c>
      <c r="W165" s="145"/>
      <c r="X165" s="145"/>
      <c r="Y165" s="146"/>
      <c r="Z165" s="146">
        <f t="shared" ref="Z165:Z171" si="220">AF165*$Z$9</f>
        <v>0.42</v>
      </c>
      <c r="AA165" s="147"/>
      <c r="AB165" s="145"/>
      <c r="AC165" s="148">
        <f t="shared" ref="AC165:AC171" si="221">SUM(W165:AB165)</f>
        <v>0.42</v>
      </c>
      <c r="AD165" s="149">
        <f t="shared" ref="AD165:AD171" si="222">AC165+V165</f>
        <v>5.42</v>
      </c>
      <c r="AE165" s="150">
        <f t="shared" ref="AE165:AE171" si="223">(AF165-AD165)/AF165</f>
        <v>0.28210000000000002</v>
      </c>
      <c r="AF165" s="151">
        <v>7.55</v>
      </c>
      <c r="AG165" s="152">
        <v>1572</v>
      </c>
      <c r="AH165" s="149">
        <f t="shared" ref="AH165:AH171" si="224">AG165*AF165</f>
        <v>11868.6</v>
      </c>
      <c r="AI165" s="149">
        <f t="shared" ref="AI165:AI171" si="225">AG165*AD165</f>
        <v>8520.24</v>
      </c>
      <c r="AJ165" s="71"/>
    </row>
    <row r="166" spans="1:36" ht="15">
      <c r="A166" s="441"/>
      <c r="B166" s="441"/>
      <c r="C166" s="427"/>
      <c r="D166" s="133" t="s">
        <v>301</v>
      </c>
      <c r="E166" s="157" t="s">
        <v>956</v>
      </c>
      <c r="F166" s="320" t="s">
        <v>1043</v>
      </c>
      <c r="G166" s="321" t="s">
        <v>1044</v>
      </c>
      <c r="H166" s="137"/>
      <c r="I166" s="137">
        <v>4.66</v>
      </c>
      <c r="J166" s="133">
        <v>29</v>
      </c>
      <c r="K166" s="133">
        <v>29</v>
      </c>
      <c r="L166" s="133">
        <v>33</v>
      </c>
      <c r="M166" s="133">
        <v>4</v>
      </c>
      <c r="N166" s="133">
        <v>6.17</v>
      </c>
      <c r="O166" s="138">
        <f t="shared" si="214"/>
        <v>2.7799999999999998E-2</v>
      </c>
      <c r="P166" s="139">
        <f t="shared" si="215"/>
        <v>8058</v>
      </c>
      <c r="Q166" s="140">
        <f t="shared" si="216"/>
        <v>3500</v>
      </c>
      <c r="R166" s="141">
        <f t="shared" si="217"/>
        <v>0.43</v>
      </c>
      <c r="S166" s="142" t="s">
        <v>300</v>
      </c>
      <c r="T166" s="143">
        <v>0.214</v>
      </c>
      <c r="U166" s="144">
        <f t="shared" si="218"/>
        <v>1</v>
      </c>
      <c r="V166" s="144">
        <f t="shared" si="219"/>
        <v>6.09</v>
      </c>
      <c r="W166" s="145"/>
      <c r="X166" s="145"/>
      <c r="Y166" s="146"/>
      <c r="Z166" s="146">
        <f t="shared" si="220"/>
        <v>0.51</v>
      </c>
      <c r="AA166" s="147"/>
      <c r="AB166" s="145"/>
      <c r="AC166" s="148">
        <f t="shared" si="221"/>
        <v>0.51</v>
      </c>
      <c r="AD166" s="149">
        <f t="shared" si="222"/>
        <v>6.6</v>
      </c>
      <c r="AE166" s="150">
        <f t="shared" si="223"/>
        <v>0.28260000000000002</v>
      </c>
      <c r="AF166" s="151">
        <v>9.1999999999999993</v>
      </c>
      <c r="AG166" s="152">
        <v>1160</v>
      </c>
      <c r="AH166" s="149">
        <f t="shared" si="224"/>
        <v>10672</v>
      </c>
      <c r="AI166" s="149">
        <f t="shared" si="225"/>
        <v>7656</v>
      </c>
      <c r="AJ166" s="71"/>
    </row>
    <row r="167" spans="1:36" ht="14.25">
      <c r="A167" s="441"/>
      <c r="B167" s="441"/>
      <c r="C167" s="427"/>
      <c r="D167" s="133" t="s">
        <v>302</v>
      </c>
      <c r="E167" s="157" t="s">
        <v>956</v>
      </c>
      <c r="F167" s="318" t="s">
        <v>1031</v>
      </c>
      <c r="G167" s="319" t="s">
        <v>1032</v>
      </c>
      <c r="H167" s="137"/>
      <c r="I167" s="137">
        <v>5.18</v>
      </c>
      <c r="J167" s="133">
        <v>29</v>
      </c>
      <c r="K167" s="133">
        <v>29</v>
      </c>
      <c r="L167" s="133">
        <v>39</v>
      </c>
      <c r="M167" s="133">
        <v>4</v>
      </c>
      <c r="N167" s="133">
        <v>7.04</v>
      </c>
      <c r="O167" s="138">
        <f t="shared" si="214"/>
        <v>3.2800000000000003E-2</v>
      </c>
      <c r="P167" s="139">
        <f t="shared" si="215"/>
        <v>6829</v>
      </c>
      <c r="Q167" s="140">
        <f t="shared" si="216"/>
        <v>3500</v>
      </c>
      <c r="R167" s="141">
        <f t="shared" si="217"/>
        <v>0.51</v>
      </c>
      <c r="S167" s="142" t="s">
        <v>300</v>
      </c>
      <c r="T167" s="143">
        <v>0.214</v>
      </c>
      <c r="U167" s="144">
        <f t="shared" si="218"/>
        <v>1.1100000000000001</v>
      </c>
      <c r="V167" s="144">
        <f t="shared" si="219"/>
        <v>6.8</v>
      </c>
      <c r="W167" s="145"/>
      <c r="X167" s="145"/>
      <c r="Y167" s="146"/>
      <c r="Z167" s="146">
        <f t="shared" si="220"/>
        <v>0.56999999999999995</v>
      </c>
      <c r="AA167" s="147"/>
      <c r="AB167" s="145"/>
      <c r="AC167" s="148">
        <f t="shared" si="221"/>
        <v>0.56999999999999995</v>
      </c>
      <c r="AD167" s="149">
        <f t="shared" si="222"/>
        <v>7.37</v>
      </c>
      <c r="AE167" s="150">
        <f t="shared" si="223"/>
        <v>0.28449999999999998</v>
      </c>
      <c r="AF167" s="151">
        <v>10.3</v>
      </c>
      <c r="AG167" s="156">
        <v>1188</v>
      </c>
      <c r="AH167" s="149">
        <f t="shared" si="224"/>
        <v>12236.4</v>
      </c>
      <c r="AI167" s="149">
        <f t="shared" si="225"/>
        <v>8755.56</v>
      </c>
      <c r="AJ167" s="71"/>
    </row>
    <row r="168" spans="1:36" ht="14.25">
      <c r="A168" s="441"/>
      <c r="B168" s="441"/>
      <c r="C168" s="427"/>
      <c r="D168" s="133" t="s">
        <v>302</v>
      </c>
      <c r="E168" s="157" t="s">
        <v>957</v>
      </c>
      <c r="F168" s="310" t="s">
        <v>1047</v>
      </c>
      <c r="G168" s="311" t="s">
        <v>1048</v>
      </c>
      <c r="H168" s="137"/>
      <c r="I168" s="137">
        <v>5.18</v>
      </c>
      <c r="J168" s="133">
        <v>29</v>
      </c>
      <c r="K168" s="133">
        <v>29</v>
      </c>
      <c r="L168" s="133">
        <v>39</v>
      </c>
      <c r="M168" s="133">
        <v>4</v>
      </c>
      <c r="N168" s="133">
        <v>7.04</v>
      </c>
      <c r="O168" s="138">
        <f t="shared" si="214"/>
        <v>3.2800000000000003E-2</v>
      </c>
      <c r="P168" s="139">
        <f t="shared" si="215"/>
        <v>6829</v>
      </c>
      <c r="Q168" s="140">
        <f t="shared" si="216"/>
        <v>3500</v>
      </c>
      <c r="R168" s="141">
        <f t="shared" si="217"/>
        <v>0.51</v>
      </c>
      <c r="S168" s="142" t="s">
        <v>300</v>
      </c>
      <c r="T168" s="143">
        <v>0.214</v>
      </c>
      <c r="U168" s="144">
        <f t="shared" si="218"/>
        <v>1.1100000000000001</v>
      </c>
      <c r="V168" s="144">
        <f t="shared" si="219"/>
        <v>6.8</v>
      </c>
      <c r="W168" s="145"/>
      <c r="X168" s="145"/>
      <c r="Y168" s="146"/>
      <c r="Z168" s="146">
        <f t="shared" si="220"/>
        <v>0.56999999999999995</v>
      </c>
      <c r="AA168" s="147"/>
      <c r="AB168" s="145"/>
      <c r="AC168" s="148">
        <f t="shared" si="221"/>
        <v>0.56999999999999995</v>
      </c>
      <c r="AD168" s="149">
        <f t="shared" si="222"/>
        <v>7.37</v>
      </c>
      <c r="AE168" s="150">
        <f t="shared" si="223"/>
        <v>0.28449999999999998</v>
      </c>
      <c r="AF168" s="151">
        <f>AF167</f>
        <v>10.3</v>
      </c>
      <c r="AG168" s="156">
        <v>1176</v>
      </c>
      <c r="AH168" s="149">
        <f t="shared" si="224"/>
        <v>12112.8</v>
      </c>
      <c r="AI168" s="149">
        <f t="shared" si="225"/>
        <v>8667.1200000000008</v>
      </c>
      <c r="AJ168" s="71"/>
    </row>
    <row r="169" spans="1:36" ht="14.25">
      <c r="A169" s="441"/>
      <c r="B169" s="441"/>
      <c r="C169" s="427"/>
      <c r="D169" s="133" t="s">
        <v>302</v>
      </c>
      <c r="E169" s="157" t="s">
        <v>952</v>
      </c>
      <c r="F169" s="316" t="s">
        <v>1051</v>
      </c>
      <c r="G169" s="317" t="s">
        <v>1052</v>
      </c>
      <c r="H169" s="137"/>
      <c r="I169" s="137">
        <v>5.18</v>
      </c>
      <c r="J169" s="133">
        <v>29</v>
      </c>
      <c r="K169" s="133">
        <v>29</v>
      </c>
      <c r="L169" s="133">
        <v>39</v>
      </c>
      <c r="M169" s="133">
        <v>4</v>
      </c>
      <c r="N169" s="133">
        <v>7.04</v>
      </c>
      <c r="O169" s="138">
        <f t="shared" si="214"/>
        <v>3.2800000000000003E-2</v>
      </c>
      <c r="P169" s="139">
        <f t="shared" si="215"/>
        <v>6829</v>
      </c>
      <c r="Q169" s="140">
        <f t="shared" si="216"/>
        <v>3500</v>
      </c>
      <c r="R169" s="141">
        <f t="shared" si="217"/>
        <v>0.51</v>
      </c>
      <c r="S169" s="142" t="s">
        <v>300</v>
      </c>
      <c r="T169" s="143">
        <v>0.214</v>
      </c>
      <c r="U169" s="144">
        <f t="shared" si="218"/>
        <v>1.1100000000000001</v>
      </c>
      <c r="V169" s="144">
        <f t="shared" si="219"/>
        <v>6.8</v>
      </c>
      <c r="W169" s="145"/>
      <c r="X169" s="145"/>
      <c r="Y169" s="146"/>
      <c r="Z169" s="146">
        <f t="shared" si="220"/>
        <v>0.56999999999999995</v>
      </c>
      <c r="AA169" s="147"/>
      <c r="AB169" s="145"/>
      <c r="AC169" s="148">
        <f t="shared" si="221"/>
        <v>0.56999999999999995</v>
      </c>
      <c r="AD169" s="149">
        <f t="shared" si="222"/>
        <v>7.37</v>
      </c>
      <c r="AE169" s="150">
        <f t="shared" si="223"/>
        <v>0.28449999999999998</v>
      </c>
      <c r="AF169" s="151">
        <f>AF168</f>
        <v>10.3</v>
      </c>
      <c r="AG169" s="156">
        <v>1188</v>
      </c>
      <c r="AH169" s="149">
        <f t="shared" si="224"/>
        <v>12236.4</v>
      </c>
      <c r="AI169" s="149">
        <f t="shared" si="225"/>
        <v>8755.56</v>
      </c>
      <c r="AJ169" s="71"/>
    </row>
    <row r="170" spans="1:36" ht="15">
      <c r="A170" s="441"/>
      <c r="B170" s="441"/>
      <c r="C170" s="427"/>
      <c r="D170" s="133" t="s">
        <v>946</v>
      </c>
      <c r="E170" s="157" t="s">
        <v>956</v>
      </c>
      <c r="F170" s="320" t="s">
        <v>1033</v>
      </c>
      <c r="G170" s="321" t="s">
        <v>1034</v>
      </c>
      <c r="H170" s="137"/>
      <c r="I170" s="137">
        <v>5.99</v>
      </c>
      <c r="J170" s="133">
        <v>29</v>
      </c>
      <c r="K170" s="133">
        <v>29</v>
      </c>
      <c r="L170" s="133">
        <v>45</v>
      </c>
      <c r="M170" s="133">
        <v>4</v>
      </c>
      <c r="N170" s="133">
        <v>8.3699999999999992</v>
      </c>
      <c r="O170" s="138">
        <f t="shared" si="214"/>
        <v>3.78E-2</v>
      </c>
      <c r="P170" s="139">
        <f t="shared" si="215"/>
        <v>5926</v>
      </c>
      <c r="Q170" s="140">
        <f t="shared" si="216"/>
        <v>3500</v>
      </c>
      <c r="R170" s="141">
        <f t="shared" si="217"/>
        <v>0.59</v>
      </c>
      <c r="S170" s="142" t="s">
        <v>300</v>
      </c>
      <c r="T170" s="143">
        <v>0.214</v>
      </c>
      <c r="U170" s="144">
        <f t="shared" si="218"/>
        <v>1.28</v>
      </c>
      <c r="V170" s="144">
        <f t="shared" si="219"/>
        <v>7.86</v>
      </c>
      <c r="W170" s="145"/>
      <c r="X170" s="145"/>
      <c r="Y170" s="146"/>
      <c r="Z170" s="146">
        <f t="shared" si="220"/>
        <v>0.66</v>
      </c>
      <c r="AA170" s="147"/>
      <c r="AB170" s="145"/>
      <c r="AC170" s="148">
        <f t="shared" si="221"/>
        <v>0.66</v>
      </c>
      <c r="AD170" s="149">
        <f t="shared" si="222"/>
        <v>8.52</v>
      </c>
      <c r="AE170" s="150">
        <f t="shared" si="223"/>
        <v>0.28999999999999998</v>
      </c>
      <c r="AF170" s="151">
        <v>12</v>
      </c>
      <c r="AG170" s="152">
        <v>1748</v>
      </c>
      <c r="AH170" s="149">
        <f t="shared" si="224"/>
        <v>20976</v>
      </c>
      <c r="AI170" s="149">
        <f t="shared" si="225"/>
        <v>14892.96</v>
      </c>
      <c r="AJ170" s="71"/>
    </row>
    <row r="171" spans="1:36" ht="26.25">
      <c r="A171" s="441"/>
      <c r="B171" s="441"/>
      <c r="C171" s="427"/>
      <c r="D171" s="133" t="s">
        <v>304</v>
      </c>
      <c r="E171" s="157" t="s">
        <v>956</v>
      </c>
      <c r="F171" s="320" t="s">
        <v>1045</v>
      </c>
      <c r="G171" s="321" t="s">
        <v>1046</v>
      </c>
      <c r="H171" s="137"/>
      <c r="I171" s="137">
        <v>6.08</v>
      </c>
      <c r="J171" s="133">
        <v>29</v>
      </c>
      <c r="K171" s="133">
        <v>29</v>
      </c>
      <c r="L171" s="133">
        <v>45</v>
      </c>
      <c r="M171" s="133">
        <v>4</v>
      </c>
      <c r="N171" s="133">
        <v>8.3699999999999992</v>
      </c>
      <c r="O171" s="138">
        <f t="shared" si="214"/>
        <v>3.78E-2</v>
      </c>
      <c r="P171" s="139">
        <f t="shared" si="215"/>
        <v>5926</v>
      </c>
      <c r="Q171" s="140">
        <f t="shared" si="216"/>
        <v>3500</v>
      </c>
      <c r="R171" s="141">
        <f t="shared" si="217"/>
        <v>0.59</v>
      </c>
      <c r="S171" s="142" t="s">
        <v>300</v>
      </c>
      <c r="T171" s="143">
        <v>0.214</v>
      </c>
      <c r="U171" s="144">
        <f t="shared" si="218"/>
        <v>1.3</v>
      </c>
      <c r="V171" s="144">
        <f t="shared" si="219"/>
        <v>7.97</v>
      </c>
      <c r="W171" s="145"/>
      <c r="X171" s="145"/>
      <c r="Y171" s="146"/>
      <c r="Z171" s="146">
        <f t="shared" si="220"/>
        <v>0.66</v>
      </c>
      <c r="AA171" s="147"/>
      <c r="AB171" s="145"/>
      <c r="AC171" s="148">
        <f t="shared" si="221"/>
        <v>0.66</v>
      </c>
      <c r="AD171" s="149">
        <f t="shared" si="222"/>
        <v>8.6300000000000008</v>
      </c>
      <c r="AE171" s="150">
        <f t="shared" si="223"/>
        <v>0.28079999999999999</v>
      </c>
      <c r="AF171" s="151">
        <f>AF170</f>
        <v>12</v>
      </c>
      <c r="AG171" s="152">
        <v>248</v>
      </c>
      <c r="AH171" s="149">
        <f t="shared" si="224"/>
        <v>2976</v>
      </c>
      <c r="AI171" s="149">
        <f t="shared" si="225"/>
        <v>2140.2399999999998</v>
      </c>
      <c r="AJ171" s="71"/>
    </row>
    <row r="172" spans="1:36">
      <c r="A172" s="158" t="s">
        <v>305</v>
      </c>
      <c r="B172" s="159"/>
      <c r="C172" s="160"/>
      <c r="D172" s="159"/>
      <c r="AG172" s="180">
        <f>SUM(AG165:AG171)</f>
        <v>8280</v>
      </c>
      <c r="AH172" s="181">
        <f>SUM(AH165:AH171)</f>
        <v>83078.2</v>
      </c>
      <c r="AI172" s="182">
        <f>SUM(AI165:AI171)</f>
        <v>59387.68</v>
      </c>
      <c r="AJ172" s="183">
        <f>(AH172-AI172)/AH172</f>
        <v>0.28499999999999998</v>
      </c>
    </row>
    <row r="173" spans="1:36">
      <c r="A173" s="428" t="s">
        <v>1222</v>
      </c>
      <c r="B173" s="428"/>
      <c r="C173" s="428"/>
      <c r="D173" s="428"/>
      <c r="E173" s="428"/>
      <c r="F173" s="428"/>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4"/>
      <c r="AE173" s="184"/>
      <c r="AF173" s="184"/>
      <c r="AG173" s="184"/>
      <c r="AH173" s="184"/>
      <c r="AI173" s="185"/>
      <c r="AJ173" s="70"/>
    </row>
    <row r="174" spans="1:36">
      <c r="A174" s="432" t="s">
        <v>295</v>
      </c>
      <c r="B174" s="433"/>
      <c r="C174" s="434"/>
      <c r="D174" s="118"/>
      <c r="E174" s="119"/>
      <c r="F174" s="119"/>
      <c r="G174" s="119"/>
      <c r="H174" s="120"/>
      <c r="I174" s="120"/>
      <c r="J174" s="118"/>
      <c r="K174" s="118"/>
      <c r="L174" s="118"/>
      <c r="M174" s="118"/>
      <c r="N174" s="118"/>
      <c r="O174" s="121"/>
      <c r="P174" s="122"/>
      <c r="Q174" s="123"/>
      <c r="R174" s="124"/>
      <c r="S174" s="125"/>
      <c r="T174" s="126"/>
      <c r="U174" s="127"/>
      <c r="V174" s="127"/>
      <c r="W174" s="128"/>
      <c r="X174" s="128"/>
      <c r="Y174" s="127"/>
      <c r="Z174" s="127"/>
      <c r="AA174" s="127"/>
      <c r="AB174" s="128"/>
      <c r="AC174" s="129"/>
      <c r="AD174" s="130"/>
      <c r="AE174" s="131"/>
      <c r="AF174" s="132"/>
      <c r="AG174" s="130"/>
      <c r="AH174" s="130"/>
      <c r="AI174" s="130"/>
      <c r="AJ174" s="71"/>
    </row>
    <row r="175" spans="1:36" ht="15">
      <c r="A175" s="442" t="str">
        <f>A174</f>
        <v>6 piece set -- Serta Brand 85gsm Microfiber Sheets -- Simply Comfy</v>
      </c>
      <c r="B175" s="442" t="s">
        <v>296</v>
      </c>
      <c r="C175" s="445" t="s">
        <v>297</v>
      </c>
      <c r="D175" s="133" t="s">
        <v>298</v>
      </c>
      <c r="E175" s="201" t="s">
        <v>299</v>
      </c>
      <c r="F175" s="304" t="s">
        <v>1010</v>
      </c>
      <c r="G175" s="305" t="s">
        <v>1011</v>
      </c>
      <c r="H175" s="137"/>
      <c r="I175" s="137">
        <v>3.81</v>
      </c>
      <c r="J175" s="133">
        <v>29</v>
      </c>
      <c r="K175" s="133">
        <v>29</v>
      </c>
      <c r="L175" s="133">
        <v>28</v>
      </c>
      <c r="M175" s="133">
        <v>4</v>
      </c>
      <c r="N175" s="133">
        <v>4.3600000000000003</v>
      </c>
      <c r="O175" s="138">
        <f t="shared" ref="O175:O179" si="226">J175*K175*L175/1000000</f>
        <v>2.35E-2</v>
      </c>
      <c r="P175" s="139">
        <f t="shared" ref="P175:P179" si="227">56/O175*M175</f>
        <v>9532</v>
      </c>
      <c r="Q175" s="140">
        <f t="shared" ref="Q175:Q179" si="228">$Q$9</f>
        <v>3500</v>
      </c>
      <c r="R175" s="141">
        <f t="shared" ref="R175:R179" si="229">Q175/P175</f>
        <v>0.37</v>
      </c>
      <c r="S175" s="142" t="s">
        <v>300</v>
      </c>
      <c r="T175" s="143">
        <v>0.214</v>
      </c>
      <c r="U175" s="144">
        <f t="shared" ref="U175:U179" si="230">I175*T175</f>
        <v>0.82</v>
      </c>
      <c r="V175" s="144">
        <f t="shared" ref="V175:V179" si="231">U175+R175+I175</f>
        <v>5</v>
      </c>
      <c r="W175" s="145"/>
      <c r="X175" s="145"/>
      <c r="Y175" s="146"/>
      <c r="Z175" s="146">
        <f t="shared" ref="Z175:Z179" si="232">AF175*$Z$9</f>
        <v>0.42</v>
      </c>
      <c r="AA175" s="147"/>
      <c r="AB175" s="145"/>
      <c r="AC175" s="148">
        <f t="shared" ref="AC175:AC179" si="233">SUM(W175:AB175)</f>
        <v>0.42</v>
      </c>
      <c r="AD175" s="149">
        <f t="shared" ref="AD175:AD179" si="234">AC175+V175</f>
        <v>5.42</v>
      </c>
      <c r="AE175" s="150">
        <f t="shared" ref="AE175:AE179" si="235">(AF175-AD175)/AF175</f>
        <v>0.28210000000000002</v>
      </c>
      <c r="AF175" s="151">
        <v>7.55</v>
      </c>
      <c r="AG175" s="152">
        <v>980</v>
      </c>
      <c r="AH175" s="149">
        <f t="shared" ref="AH175:AH179" si="236">AG175*AF175</f>
        <v>7399</v>
      </c>
      <c r="AI175" s="149">
        <f t="shared" ref="AI175:AI179" si="237">AG175*AD175</f>
        <v>5311.6</v>
      </c>
      <c r="AJ175" s="71"/>
    </row>
    <row r="176" spans="1:36" ht="15">
      <c r="A176" s="443"/>
      <c r="B176" s="443"/>
      <c r="C176" s="446"/>
      <c r="D176" s="133" t="s">
        <v>301</v>
      </c>
      <c r="E176" s="201" t="s">
        <v>299</v>
      </c>
      <c r="F176" s="304" t="s">
        <v>1012</v>
      </c>
      <c r="G176" s="305" t="s">
        <v>1013</v>
      </c>
      <c r="H176" s="137"/>
      <c r="I176" s="137">
        <v>4.66</v>
      </c>
      <c r="J176" s="133">
        <v>29</v>
      </c>
      <c r="K176" s="133">
        <v>29</v>
      </c>
      <c r="L176" s="133">
        <v>33</v>
      </c>
      <c r="M176" s="133">
        <v>4</v>
      </c>
      <c r="N176" s="133">
        <v>6.17</v>
      </c>
      <c r="O176" s="138">
        <f t="shared" si="226"/>
        <v>2.7799999999999998E-2</v>
      </c>
      <c r="P176" s="139">
        <f t="shared" si="227"/>
        <v>8058</v>
      </c>
      <c r="Q176" s="140">
        <f t="shared" si="228"/>
        <v>3500</v>
      </c>
      <c r="R176" s="141">
        <f t="shared" si="229"/>
        <v>0.43</v>
      </c>
      <c r="S176" s="142" t="s">
        <v>300</v>
      </c>
      <c r="T176" s="143">
        <v>0.214</v>
      </c>
      <c r="U176" s="144">
        <f t="shared" si="230"/>
        <v>1</v>
      </c>
      <c r="V176" s="144">
        <f t="shared" si="231"/>
        <v>6.09</v>
      </c>
      <c r="W176" s="145"/>
      <c r="X176" s="145"/>
      <c r="Y176" s="146"/>
      <c r="Z176" s="146">
        <f t="shared" si="232"/>
        <v>0.51</v>
      </c>
      <c r="AA176" s="147"/>
      <c r="AB176" s="145"/>
      <c r="AC176" s="148">
        <f t="shared" si="233"/>
        <v>0.51</v>
      </c>
      <c r="AD176" s="149">
        <f t="shared" si="234"/>
        <v>6.6</v>
      </c>
      <c r="AE176" s="150">
        <f t="shared" si="235"/>
        <v>0.28260000000000002</v>
      </c>
      <c r="AF176" s="151">
        <v>9.1999999999999993</v>
      </c>
      <c r="AG176" s="152">
        <v>756</v>
      </c>
      <c r="AH176" s="149">
        <f t="shared" si="236"/>
        <v>6955.2</v>
      </c>
      <c r="AI176" s="149">
        <f t="shared" si="237"/>
        <v>4989.6000000000004</v>
      </c>
      <c r="AJ176" s="71"/>
    </row>
    <row r="177" spans="1:36" ht="14.25">
      <c r="A177" s="443"/>
      <c r="B177" s="443"/>
      <c r="C177" s="446"/>
      <c r="D177" s="133" t="s">
        <v>302</v>
      </c>
      <c r="E177" s="201" t="s">
        <v>299</v>
      </c>
      <c r="F177" s="306" t="s">
        <v>988</v>
      </c>
      <c r="G177" s="307" t="s">
        <v>989</v>
      </c>
      <c r="H177" s="137"/>
      <c r="I177" s="137">
        <v>5.18</v>
      </c>
      <c r="J177" s="133">
        <v>29</v>
      </c>
      <c r="K177" s="133">
        <v>29</v>
      </c>
      <c r="L177" s="133">
        <v>39</v>
      </c>
      <c r="M177" s="133">
        <v>4</v>
      </c>
      <c r="N177" s="133">
        <v>7.04</v>
      </c>
      <c r="O177" s="138">
        <f t="shared" si="226"/>
        <v>3.2800000000000003E-2</v>
      </c>
      <c r="P177" s="139">
        <f t="shared" si="227"/>
        <v>6829</v>
      </c>
      <c r="Q177" s="140">
        <f t="shared" si="228"/>
        <v>3500</v>
      </c>
      <c r="R177" s="141">
        <f t="shared" si="229"/>
        <v>0.51</v>
      </c>
      <c r="S177" s="142" t="s">
        <v>300</v>
      </c>
      <c r="T177" s="143">
        <v>0.214</v>
      </c>
      <c r="U177" s="144">
        <f t="shared" si="230"/>
        <v>1.1100000000000001</v>
      </c>
      <c r="V177" s="144">
        <f t="shared" si="231"/>
        <v>6.8</v>
      </c>
      <c r="W177" s="145"/>
      <c r="X177" s="145"/>
      <c r="Y177" s="146"/>
      <c r="Z177" s="146">
        <f t="shared" si="232"/>
        <v>0.56999999999999995</v>
      </c>
      <c r="AA177" s="147"/>
      <c r="AB177" s="145"/>
      <c r="AC177" s="148">
        <f t="shared" si="233"/>
        <v>0.56999999999999995</v>
      </c>
      <c r="AD177" s="149">
        <f t="shared" si="234"/>
        <v>7.37</v>
      </c>
      <c r="AE177" s="150">
        <f t="shared" si="235"/>
        <v>0.28449999999999998</v>
      </c>
      <c r="AF177" s="151">
        <v>10.3</v>
      </c>
      <c r="AG177" s="156">
        <v>1160</v>
      </c>
      <c r="AH177" s="149">
        <f t="shared" si="236"/>
        <v>11948</v>
      </c>
      <c r="AI177" s="149">
        <f t="shared" si="237"/>
        <v>8549.2000000000007</v>
      </c>
      <c r="AJ177" s="71"/>
    </row>
    <row r="178" spans="1:36" ht="14.25">
      <c r="A178" s="443"/>
      <c r="B178" s="443"/>
      <c r="C178" s="446"/>
      <c r="D178" s="133" t="s">
        <v>302</v>
      </c>
      <c r="E178" s="201" t="s">
        <v>306</v>
      </c>
      <c r="F178" s="306" t="s">
        <v>311</v>
      </c>
      <c r="G178" s="307" t="s">
        <v>312</v>
      </c>
      <c r="H178" s="137"/>
      <c r="I178" s="137">
        <v>5.18</v>
      </c>
      <c r="J178" s="133">
        <v>29</v>
      </c>
      <c r="K178" s="133">
        <v>29</v>
      </c>
      <c r="L178" s="133">
        <v>39</v>
      </c>
      <c r="M178" s="133">
        <v>4</v>
      </c>
      <c r="N178" s="133">
        <v>7.04</v>
      </c>
      <c r="O178" s="138">
        <f t="shared" ref="O178" si="238">J178*K178*L178/1000000</f>
        <v>3.2800000000000003E-2</v>
      </c>
      <c r="P178" s="139">
        <f t="shared" ref="P178" si="239">56/O178*M178</f>
        <v>6829</v>
      </c>
      <c r="Q178" s="140">
        <f t="shared" si="228"/>
        <v>3500</v>
      </c>
      <c r="R178" s="141">
        <f t="shared" ref="R178" si="240">Q178/P178</f>
        <v>0.51</v>
      </c>
      <c r="S178" s="142" t="s">
        <v>300</v>
      </c>
      <c r="T178" s="143">
        <v>0.214</v>
      </c>
      <c r="U178" s="144">
        <f t="shared" ref="U178" si="241">I178*T178</f>
        <v>1.1100000000000001</v>
      </c>
      <c r="V178" s="144">
        <f t="shared" ref="V178" si="242">U178+R178+I178</f>
        <v>6.8</v>
      </c>
      <c r="W178" s="145"/>
      <c r="X178" s="145"/>
      <c r="Y178" s="146"/>
      <c r="Z178" s="146">
        <f t="shared" ref="Z178" si="243">AF178*$Z$9</f>
        <v>0.56999999999999995</v>
      </c>
      <c r="AA178" s="147"/>
      <c r="AB178" s="145"/>
      <c r="AC178" s="148">
        <f t="shared" ref="AC178" si="244">SUM(W178:AB178)</f>
        <v>0.56999999999999995</v>
      </c>
      <c r="AD178" s="149">
        <f t="shared" ref="AD178" si="245">AC178+V178</f>
        <v>7.37</v>
      </c>
      <c r="AE178" s="150">
        <f t="shared" ref="AE178" si="246">(AF178-AD178)/AF178</f>
        <v>0.28449999999999998</v>
      </c>
      <c r="AF178" s="151">
        <v>10.3</v>
      </c>
      <c r="AG178" s="156">
        <v>1152</v>
      </c>
      <c r="AH178" s="149">
        <f t="shared" ref="AH178" si="247">AG178*AF178</f>
        <v>11865.6</v>
      </c>
      <c r="AI178" s="149">
        <f t="shared" ref="AI178" si="248">AG178*AD178</f>
        <v>8490.24</v>
      </c>
      <c r="AJ178" s="71"/>
    </row>
    <row r="179" spans="1:36" ht="15">
      <c r="A179" s="444"/>
      <c r="B179" s="444"/>
      <c r="C179" s="447"/>
      <c r="D179" s="133" t="s">
        <v>303</v>
      </c>
      <c r="E179" s="157" t="s">
        <v>299</v>
      </c>
      <c r="F179" s="304" t="s">
        <v>990</v>
      </c>
      <c r="G179" s="305" t="s">
        <v>991</v>
      </c>
      <c r="H179" s="137"/>
      <c r="I179" s="137">
        <v>5.99</v>
      </c>
      <c r="J179" s="133">
        <v>29</v>
      </c>
      <c r="K179" s="133">
        <v>29</v>
      </c>
      <c r="L179" s="133">
        <v>45</v>
      </c>
      <c r="M179" s="133">
        <v>4</v>
      </c>
      <c r="N179" s="133">
        <v>8.3699999999999992</v>
      </c>
      <c r="O179" s="138">
        <f t="shared" si="226"/>
        <v>3.78E-2</v>
      </c>
      <c r="P179" s="139">
        <f t="shared" si="227"/>
        <v>5926</v>
      </c>
      <c r="Q179" s="140">
        <f t="shared" si="228"/>
        <v>3500</v>
      </c>
      <c r="R179" s="141">
        <f t="shared" si="229"/>
        <v>0.59</v>
      </c>
      <c r="S179" s="142" t="s">
        <v>300</v>
      </c>
      <c r="T179" s="143">
        <v>0.214</v>
      </c>
      <c r="U179" s="144">
        <f t="shared" si="230"/>
        <v>1.28</v>
      </c>
      <c r="V179" s="144">
        <f t="shared" si="231"/>
        <v>7.86</v>
      </c>
      <c r="W179" s="145"/>
      <c r="X179" s="145"/>
      <c r="Y179" s="146"/>
      <c r="Z179" s="146">
        <f t="shared" si="232"/>
        <v>0.66</v>
      </c>
      <c r="AA179" s="147"/>
      <c r="AB179" s="145"/>
      <c r="AC179" s="148">
        <f t="shared" si="233"/>
        <v>0.66</v>
      </c>
      <c r="AD179" s="149">
        <f t="shared" si="234"/>
        <v>8.52</v>
      </c>
      <c r="AE179" s="150">
        <f t="shared" si="235"/>
        <v>0.28999999999999998</v>
      </c>
      <c r="AF179" s="151">
        <v>12</v>
      </c>
      <c r="AG179" s="152">
        <v>1136</v>
      </c>
      <c r="AH179" s="149">
        <f t="shared" si="236"/>
        <v>13632</v>
      </c>
      <c r="AI179" s="149">
        <f t="shared" si="237"/>
        <v>9678.7199999999993</v>
      </c>
      <c r="AJ179" s="71"/>
    </row>
    <row r="180" spans="1:36">
      <c r="A180" s="158" t="s">
        <v>305</v>
      </c>
      <c r="B180" s="159"/>
      <c r="C180" s="160"/>
      <c r="D180" s="159"/>
      <c r="E180" s="161"/>
      <c r="F180" s="162"/>
      <c r="G180" s="162"/>
      <c r="H180" s="163"/>
      <c r="I180" s="163"/>
      <c r="J180" s="164"/>
      <c r="K180" s="70"/>
      <c r="L180" s="165"/>
      <c r="M180" s="164"/>
      <c r="N180" s="70"/>
      <c r="O180" s="202"/>
      <c r="P180" s="203"/>
      <c r="Q180" s="168"/>
      <c r="R180" s="204"/>
      <c r="S180" s="205"/>
      <c r="T180" s="206"/>
      <c r="U180" s="207"/>
      <c r="V180" s="207"/>
      <c r="W180" s="173"/>
      <c r="X180" s="173"/>
      <c r="Y180" s="174"/>
      <c r="Z180" s="174"/>
      <c r="AA180" s="175"/>
      <c r="AB180" s="173"/>
      <c r="AC180" s="176"/>
      <c r="AD180" s="177"/>
      <c r="AE180" s="208"/>
      <c r="AF180" s="179"/>
      <c r="AG180" s="180">
        <f>SUM(AG175:AG179)</f>
        <v>5184</v>
      </c>
      <c r="AH180" s="181">
        <f>SUM(AH175:AH179)</f>
        <v>51799.8</v>
      </c>
      <c r="AI180" s="182">
        <f>SUM(AI175:AI179)</f>
        <v>37019.360000000001</v>
      </c>
      <c r="AJ180" s="183">
        <f>(AH180-AI180)/AH180</f>
        <v>0.28499999999999998</v>
      </c>
    </row>
    <row r="181" spans="1:36">
      <c r="A181" s="428" t="s">
        <v>1212</v>
      </c>
      <c r="B181" s="428"/>
      <c r="C181" s="428"/>
      <c r="D181" s="428"/>
      <c r="E181" s="428"/>
      <c r="F181" s="428"/>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c r="AG181" s="184"/>
      <c r="AH181" s="184"/>
      <c r="AI181" s="185"/>
      <c r="AJ181" s="70"/>
    </row>
    <row r="182" spans="1:36">
      <c r="A182" s="429" t="s">
        <v>938</v>
      </c>
      <c r="B182" s="430"/>
      <c r="C182" s="431"/>
      <c r="D182" s="186"/>
      <c r="E182" s="187"/>
      <c r="F182" s="187"/>
      <c r="G182" s="187"/>
      <c r="H182" s="188"/>
      <c r="I182" s="186"/>
      <c r="J182" s="186"/>
      <c r="K182" s="186"/>
      <c r="L182" s="186"/>
      <c r="M182" s="186"/>
      <c r="N182" s="186"/>
      <c r="O182" s="189"/>
      <c r="P182" s="190"/>
      <c r="Q182" s="191"/>
      <c r="R182" s="192"/>
      <c r="S182" s="193"/>
      <c r="T182" s="194"/>
      <c r="U182" s="195"/>
      <c r="V182" s="195"/>
      <c r="W182" s="196"/>
      <c r="X182" s="196"/>
      <c r="Y182" s="195"/>
      <c r="Z182" s="195"/>
      <c r="AA182" s="195"/>
      <c r="AB182" s="196"/>
      <c r="AC182" s="197"/>
      <c r="AD182" s="198"/>
      <c r="AE182" s="199"/>
      <c r="AF182" s="200" t="s">
        <v>941</v>
      </c>
      <c r="AG182" s="198"/>
      <c r="AH182" s="198"/>
      <c r="AI182" s="198"/>
      <c r="AJ182" s="71"/>
    </row>
    <row r="183" spans="1:36" ht="15">
      <c r="A183" s="440" t="str">
        <f>A182</f>
        <v>2pc -- Serta Brand 85gsm Microfiber Pillowcases -- Simply Comfy</v>
      </c>
      <c r="B183" s="440" t="s">
        <v>321</v>
      </c>
      <c r="C183" s="440" t="s">
        <v>297</v>
      </c>
      <c r="D183" s="133" t="s">
        <v>322</v>
      </c>
      <c r="E183" s="201" t="s">
        <v>299</v>
      </c>
      <c r="F183" s="322" t="s">
        <v>1078</v>
      </c>
      <c r="G183" s="323" t="s">
        <v>1079</v>
      </c>
      <c r="H183" s="137"/>
      <c r="I183" s="137">
        <v>1</v>
      </c>
      <c r="J183" s="133">
        <v>25</v>
      </c>
      <c r="K183" s="133">
        <v>16.5</v>
      </c>
      <c r="L183" s="133">
        <v>24</v>
      </c>
      <c r="M183" s="133">
        <v>8</v>
      </c>
      <c r="N183" s="133">
        <v>1.99</v>
      </c>
      <c r="O183" s="138">
        <f t="shared" ref="O183:O194" si="249">J183*K183*L183/1000000</f>
        <v>9.9000000000000008E-3</v>
      </c>
      <c r="P183" s="139">
        <f t="shared" ref="P183:P194" si="250">56/O183*M183</f>
        <v>45253</v>
      </c>
      <c r="Q183" s="140">
        <f t="shared" ref="Q183:Q194" si="251">$Q$9</f>
        <v>3500</v>
      </c>
      <c r="R183" s="141">
        <f t="shared" ref="R183:R194" si="252">Q183/P183</f>
        <v>0.08</v>
      </c>
      <c r="S183" s="142" t="s">
        <v>323</v>
      </c>
      <c r="T183" s="143">
        <v>0.214</v>
      </c>
      <c r="U183" s="144">
        <f t="shared" ref="U183:U194" si="253">I183*T183</f>
        <v>0.21</v>
      </c>
      <c r="V183" s="144">
        <f t="shared" ref="V183:V194" si="254">U183+R183+I183</f>
        <v>1.29</v>
      </c>
      <c r="W183" s="145"/>
      <c r="X183" s="145"/>
      <c r="Y183" s="146"/>
      <c r="Z183" s="146">
        <f t="shared" ref="Z183:Z194" si="255">AF183*$Z$9</f>
        <v>0.13</v>
      </c>
      <c r="AA183" s="147"/>
      <c r="AB183" s="145"/>
      <c r="AC183" s="148">
        <f t="shared" ref="AC183:AC194" si="256">SUM(W183:AB183)</f>
        <v>0.13</v>
      </c>
      <c r="AD183" s="149">
        <f t="shared" ref="AD183:AD194" si="257">AC183+V183</f>
        <v>1.42</v>
      </c>
      <c r="AE183" s="150">
        <f t="shared" ref="AE183:AE194" si="258">(AF183-AD183)/AF183</f>
        <v>0.4108</v>
      </c>
      <c r="AF183" s="209">
        <v>2.41</v>
      </c>
      <c r="AG183" s="152">
        <v>3000</v>
      </c>
      <c r="AH183" s="149">
        <f t="shared" ref="AH183:AH194" si="259">AG183*AF183</f>
        <v>7230</v>
      </c>
      <c r="AI183" s="149">
        <f t="shared" ref="AI183:AI194" si="260">AG183*AD183</f>
        <v>4260</v>
      </c>
      <c r="AJ183" s="71"/>
    </row>
    <row r="184" spans="1:36" ht="15">
      <c r="A184" s="440"/>
      <c r="B184" s="440"/>
      <c r="C184" s="440"/>
      <c r="D184" s="133" t="s">
        <v>322</v>
      </c>
      <c r="E184" s="201" t="s">
        <v>306</v>
      </c>
      <c r="F184" s="322" t="s">
        <v>1080</v>
      </c>
      <c r="G184" s="323" t="s">
        <v>1081</v>
      </c>
      <c r="H184" s="137"/>
      <c r="I184" s="137">
        <v>1</v>
      </c>
      <c r="J184" s="133">
        <v>25</v>
      </c>
      <c r="K184" s="133">
        <v>16.5</v>
      </c>
      <c r="L184" s="133">
        <v>24</v>
      </c>
      <c r="M184" s="133">
        <v>8</v>
      </c>
      <c r="N184" s="133">
        <v>1.99</v>
      </c>
      <c r="O184" s="138">
        <f t="shared" si="249"/>
        <v>9.9000000000000008E-3</v>
      </c>
      <c r="P184" s="139">
        <f t="shared" si="250"/>
        <v>45253</v>
      </c>
      <c r="Q184" s="140">
        <f t="shared" si="251"/>
        <v>3500</v>
      </c>
      <c r="R184" s="141">
        <f t="shared" si="252"/>
        <v>0.08</v>
      </c>
      <c r="S184" s="142" t="s">
        <v>323</v>
      </c>
      <c r="T184" s="143">
        <v>0.214</v>
      </c>
      <c r="U184" s="144">
        <f t="shared" si="253"/>
        <v>0.21</v>
      </c>
      <c r="V184" s="144">
        <f t="shared" si="254"/>
        <v>1.29</v>
      </c>
      <c r="W184" s="145"/>
      <c r="X184" s="145"/>
      <c r="Y184" s="146"/>
      <c r="Z184" s="146">
        <f t="shared" si="255"/>
        <v>0.13</v>
      </c>
      <c r="AA184" s="147"/>
      <c r="AB184" s="145"/>
      <c r="AC184" s="148">
        <f t="shared" si="256"/>
        <v>0.13</v>
      </c>
      <c r="AD184" s="149">
        <f t="shared" si="257"/>
        <v>1.42</v>
      </c>
      <c r="AE184" s="150">
        <f t="shared" si="258"/>
        <v>0.4108</v>
      </c>
      <c r="AF184" s="209">
        <v>2.41</v>
      </c>
      <c r="AG184" s="152">
        <v>2000</v>
      </c>
      <c r="AH184" s="149">
        <f t="shared" si="259"/>
        <v>4820</v>
      </c>
      <c r="AI184" s="149">
        <f t="shared" si="260"/>
        <v>2840</v>
      </c>
      <c r="AJ184" s="71"/>
    </row>
    <row r="185" spans="1:36" ht="15">
      <c r="A185" s="440"/>
      <c r="B185" s="440"/>
      <c r="C185" s="440"/>
      <c r="D185" s="133" t="s">
        <v>322</v>
      </c>
      <c r="E185" s="157" t="s">
        <v>972</v>
      </c>
      <c r="F185" s="322" t="s">
        <v>1130</v>
      </c>
      <c r="G185" s="323" t="s">
        <v>1131</v>
      </c>
      <c r="H185" s="137"/>
      <c r="I185" s="137">
        <v>1</v>
      </c>
      <c r="J185" s="133">
        <v>25</v>
      </c>
      <c r="K185" s="133">
        <v>16.5</v>
      </c>
      <c r="L185" s="133">
        <v>24</v>
      </c>
      <c r="M185" s="133">
        <v>8</v>
      </c>
      <c r="N185" s="133">
        <v>1.99</v>
      </c>
      <c r="O185" s="138">
        <f t="shared" si="249"/>
        <v>9.9000000000000008E-3</v>
      </c>
      <c r="P185" s="139">
        <f t="shared" si="250"/>
        <v>45253</v>
      </c>
      <c r="Q185" s="140">
        <f t="shared" si="251"/>
        <v>3500</v>
      </c>
      <c r="R185" s="141">
        <f t="shared" si="252"/>
        <v>0.08</v>
      </c>
      <c r="S185" s="142" t="s">
        <v>323</v>
      </c>
      <c r="T185" s="143">
        <v>0.214</v>
      </c>
      <c r="U185" s="144">
        <f t="shared" si="253"/>
        <v>0.21</v>
      </c>
      <c r="V185" s="144">
        <f t="shared" si="254"/>
        <v>1.29</v>
      </c>
      <c r="W185" s="145"/>
      <c r="X185" s="145"/>
      <c r="Y185" s="146"/>
      <c r="Z185" s="146">
        <f t="shared" si="255"/>
        <v>0.13</v>
      </c>
      <c r="AA185" s="147"/>
      <c r="AB185" s="145"/>
      <c r="AC185" s="148">
        <f t="shared" si="256"/>
        <v>0.13</v>
      </c>
      <c r="AD185" s="149">
        <f t="shared" si="257"/>
        <v>1.42</v>
      </c>
      <c r="AE185" s="150">
        <f t="shared" si="258"/>
        <v>0.4108</v>
      </c>
      <c r="AF185" s="209">
        <v>2.41</v>
      </c>
      <c r="AG185" s="152">
        <v>2000</v>
      </c>
      <c r="AH185" s="149">
        <f t="shared" si="259"/>
        <v>4820</v>
      </c>
      <c r="AI185" s="149">
        <f t="shared" si="260"/>
        <v>2840</v>
      </c>
      <c r="AJ185" s="71"/>
    </row>
    <row r="186" spans="1:36" ht="15">
      <c r="A186" s="440"/>
      <c r="B186" s="440"/>
      <c r="C186" s="440"/>
      <c r="D186" s="133" t="s">
        <v>322</v>
      </c>
      <c r="E186" s="201" t="s">
        <v>948</v>
      </c>
      <c r="F186" s="324" t="s">
        <v>1122</v>
      </c>
      <c r="G186" s="325" t="s">
        <v>1123</v>
      </c>
      <c r="H186" s="137"/>
      <c r="I186" s="137">
        <v>1</v>
      </c>
      <c r="J186" s="133">
        <v>25</v>
      </c>
      <c r="K186" s="133">
        <v>16.5</v>
      </c>
      <c r="L186" s="133">
        <v>24</v>
      </c>
      <c r="M186" s="133">
        <v>8</v>
      </c>
      <c r="N186" s="133">
        <v>1.99</v>
      </c>
      <c r="O186" s="138">
        <f t="shared" si="249"/>
        <v>9.9000000000000008E-3</v>
      </c>
      <c r="P186" s="139">
        <f t="shared" si="250"/>
        <v>45253</v>
      </c>
      <c r="Q186" s="140">
        <f t="shared" si="251"/>
        <v>3500</v>
      </c>
      <c r="R186" s="141">
        <f t="shared" si="252"/>
        <v>0.08</v>
      </c>
      <c r="S186" s="142" t="s">
        <v>323</v>
      </c>
      <c r="T186" s="143">
        <v>0.214</v>
      </c>
      <c r="U186" s="144">
        <f t="shared" si="253"/>
        <v>0.21</v>
      </c>
      <c r="V186" s="144">
        <f t="shared" si="254"/>
        <v>1.29</v>
      </c>
      <c r="W186" s="145"/>
      <c r="X186" s="145"/>
      <c r="Y186" s="146"/>
      <c r="Z186" s="146">
        <f t="shared" si="255"/>
        <v>0.13</v>
      </c>
      <c r="AA186" s="147"/>
      <c r="AB186" s="145"/>
      <c r="AC186" s="148">
        <f t="shared" si="256"/>
        <v>0.13</v>
      </c>
      <c r="AD186" s="149">
        <f t="shared" si="257"/>
        <v>1.42</v>
      </c>
      <c r="AE186" s="150">
        <f t="shared" si="258"/>
        <v>0.4108</v>
      </c>
      <c r="AF186" s="209">
        <v>2.41</v>
      </c>
      <c r="AG186" s="152">
        <v>2000</v>
      </c>
      <c r="AH186" s="149">
        <f t="shared" si="259"/>
        <v>4820</v>
      </c>
      <c r="AI186" s="149">
        <f t="shared" si="260"/>
        <v>2840</v>
      </c>
      <c r="AJ186" s="71"/>
    </row>
    <row r="187" spans="1:36" ht="15">
      <c r="A187" s="440"/>
      <c r="B187" s="440"/>
      <c r="C187" s="440"/>
      <c r="D187" s="133" t="s">
        <v>322</v>
      </c>
      <c r="E187" s="201" t="s">
        <v>960</v>
      </c>
      <c r="F187" s="322" t="s">
        <v>1106</v>
      </c>
      <c r="G187" s="323" t="s">
        <v>1107</v>
      </c>
      <c r="H187" s="137"/>
      <c r="I187" s="137">
        <v>1</v>
      </c>
      <c r="J187" s="133">
        <v>25</v>
      </c>
      <c r="K187" s="133">
        <v>16.5</v>
      </c>
      <c r="L187" s="133">
        <v>24</v>
      </c>
      <c r="M187" s="133">
        <v>8</v>
      </c>
      <c r="N187" s="133">
        <v>1.99</v>
      </c>
      <c r="O187" s="138">
        <f t="shared" si="249"/>
        <v>9.9000000000000008E-3</v>
      </c>
      <c r="P187" s="139">
        <f t="shared" si="250"/>
        <v>45253</v>
      </c>
      <c r="Q187" s="140">
        <f t="shared" si="251"/>
        <v>3500</v>
      </c>
      <c r="R187" s="141">
        <f t="shared" si="252"/>
        <v>0.08</v>
      </c>
      <c r="S187" s="142" t="s">
        <v>323</v>
      </c>
      <c r="T187" s="143">
        <v>0.214</v>
      </c>
      <c r="U187" s="144">
        <f t="shared" si="253"/>
        <v>0.21</v>
      </c>
      <c r="V187" s="144">
        <f t="shared" si="254"/>
        <v>1.29</v>
      </c>
      <c r="W187" s="145"/>
      <c r="X187" s="145"/>
      <c r="Y187" s="146"/>
      <c r="Z187" s="146">
        <f t="shared" si="255"/>
        <v>0.13</v>
      </c>
      <c r="AA187" s="147"/>
      <c r="AB187" s="145"/>
      <c r="AC187" s="148">
        <f t="shared" si="256"/>
        <v>0.13</v>
      </c>
      <c r="AD187" s="149">
        <f t="shared" si="257"/>
        <v>1.42</v>
      </c>
      <c r="AE187" s="150">
        <f t="shared" si="258"/>
        <v>0.4108</v>
      </c>
      <c r="AF187" s="209">
        <v>2.41</v>
      </c>
      <c r="AG187" s="152">
        <v>2000</v>
      </c>
      <c r="AH187" s="149">
        <f t="shared" si="259"/>
        <v>4820</v>
      </c>
      <c r="AI187" s="149">
        <f t="shared" si="260"/>
        <v>2840</v>
      </c>
      <c r="AJ187" s="71"/>
    </row>
    <row r="188" spans="1:36" ht="15">
      <c r="A188" s="440"/>
      <c r="B188" s="440"/>
      <c r="C188" s="440"/>
      <c r="D188" s="133" t="s">
        <v>322</v>
      </c>
      <c r="E188" s="201" t="s">
        <v>973</v>
      </c>
      <c r="F188" s="322" t="s">
        <v>1132</v>
      </c>
      <c r="G188" s="323" t="s">
        <v>1133</v>
      </c>
      <c r="H188" s="137"/>
      <c r="I188" s="137">
        <v>1</v>
      </c>
      <c r="J188" s="133">
        <v>25</v>
      </c>
      <c r="K188" s="133">
        <v>16.5</v>
      </c>
      <c r="L188" s="133">
        <v>24</v>
      </c>
      <c r="M188" s="133">
        <v>8</v>
      </c>
      <c r="N188" s="133">
        <v>1.99</v>
      </c>
      <c r="O188" s="138">
        <f t="shared" si="249"/>
        <v>9.9000000000000008E-3</v>
      </c>
      <c r="P188" s="139">
        <f t="shared" si="250"/>
        <v>45253</v>
      </c>
      <c r="Q188" s="140">
        <f t="shared" si="251"/>
        <v>3500</v>
      </c>
      <c r="R188" s="141">
        <f t="shared" si="252"/>
        <v>0.08</v>
      </c>
      <c r="S188" s="142" t="s">
        <v>323</v>
      </c>
      <c r="T188" s="143">
        <v>0.214</v>
      </c>
      <c r="U188" s="144">
        <f t="shared" si="253"/>
        <v>0.21</v>
      </c>
      <c r="V188" s="144">
        <f t="shared" si="254"/>
        <v>1.29</v>
      </c>
      <c r="W188" s="145"/>
      <c r="X188" s="145"/>
      <c r="Y188" s="146"/>
      <c r="Z188" s="146">
        <f t="shared" si="255"/>
        <v>0.13</v>
      </c>
      <c r="AA188" s="147"/>
      <c r="AB188" s="145"/>
      <c r="AC188" s="148">
        <f t="shared" si="256"/>
        <v>0.13</v>
      </c>
      <c r="AD188" s="149">
        <f t="shared" si="257"/>
        <v>1.42</v>
      </c>
      <c r="AE188" s="150">
        <f t="shared" si="258"/>
        <v>0.4108</v>
      </c>
      <c r="AF188" s="209">
        <v>2.41</v>
      </c>
      <c r="AG188" s="152">
        <v>2000</v>
      </c>
      <c r="AH188" s="149">
        <f t="shared" si="259"/>
        <v>4820</v>
      </c>
      <c r="AI188" s="149">
        <f t="shared" si="260"/>
        <v>2840</v>
      </c>
      <c r="AJ188" s="71"/>
    </row>
    <row r="189" spans="1:36">
      <c r="A189" s="440"/>
      <c r="B189" s="440"/>
      <c r="C189" s="440"/>
      <c r="D189" s="133" t="s">
        <v>322</v>
      </c>
      <c r="E189" s="201"/>
      <c r="F189" s="135"/>
      <c r="G189" s="136"/>
      <c r="H189" s="137"/>
      <c r="I189" s="137">
        <v>1</v>
      </c>
      <c r="J189" s="133">
        <v>25</v>
      </c>
      <c r="K189" s="133">
        <v>16.5</v>
      </c>
      <c r="L189" s="133">
        <v>24</v>
      </c>
      <c r="M189" s="133">
        <v>8</v>
      </c>
      <c r="N189" s="133">
        <v>1.99</v>
      </c>
      <c r="O189" s="138">
        <f t="shared" si="249"/>
        <v>9.9000000000000008E-3</v>
      </c>
      <c r="P189" s="139">
        <f t="shared" si="250"/>
        <v>45253</v>
      </c>
      <c r="Q189" s="140">
        <f t="shared" si="251"/>
        <v>3500</v>
      </c>
      <c r="R189" s="141">
        <f t="shared" si="252"/>
        <v>0.08</v>
      </c>
      <c r="S189" s="142" t="s">
        <v>323</v>
      </c>
      <c r="T189" s="143">
        <v>0.214</v>
      </c>
      <c r="U189" s="144">
        <f t="shared" si="253"/>
        <v>0.21</v>
      </c>
      <c r="V189" s="144">
        <f t="shared" si="254"/>
        <v>1.29</v>
      </c>
      <c r="W189" s="145"/>
      <c r="X189" s="145"/>
      <c r="Y189" s="146"/>
      <c r="Z189" s="146">
        <f t="shared" si="255"/>
        <v>0.13</v>
      </c>
      <c r="AA189" s="147"/>
      <c r="AB189" s="145"/>
      <c r="AC189" s="148">
        <f t="shared" si="256"/>
        <v>0.13</v>
      </c>
      <c r="AD189" s="149">
        <f t="shared" si="257"/>
        <v>1.42</v>
      </c>
      <c r="AE189" s="150">
        <f t="shared" si="258"/>
        <v>0.4108</v>
      </c>
      <c r="AF189" s="209">
        <v>2.41</v>
      </c>
      <c r="AG189" s="152"/>
      <c r="AH189" s="149">
        <f t="shared" si="259"/>
        <v>0</v>
      </c>
      <c r="AI189" s="149">
        <f t="shared" si="260"/>
        <v>0</v>
      </c>
      <c r="AJ189" s="71"/>
    </row>
    <row r="190" spans="1:36" ht="15">
      <c r="A190" s="440"/>
      <c r="B190" s="440"/>
      <c r="C190" s="440"/>
      <c r="D190" s="133" t="s">
        <v>324</v>
      </c>
      <c r="E190" s="201" t="s">
        <v>299</v>
      </c>
      <c r="F190" s="322" t="s">
        <v>1092</v>
      </c>
      <c r="G190" s="323" t="s">
        <v>1093</v>
      </c>
      <c r="H190" s="137"/>
      <c r="I190" s="137">
        <v>1.1499999999999999</v>
      </c>
      <c r="J190" s="133">
        <v>25</v>
      </c>
      <c r="K190" s="133">
        <v>16.5</v>
      </c>
      <c r="L190" s="133">
        <v>26</v>
      </c>
      <c r="M190" s="133">
        <v>8</v>
      </c>
      <c r="N190" s="133">
        <v>1.99</v>
      </c>
      <c r="O190" s="138">
        <f t="shared" si="249"/>
        <v>1.0699999999999999E-2</v>
      </c>
      <c r="P190" s="139">
        <f t="shared" si="250"/>
        <v>41869</v>
      </c>
      <c r="Q190" s="140">
        <f t="shared" si="251"/>
        <v>3500</v>
      </c>
      <c r="R190" s="141">
        <f t="shared" si="252"/>
        <v>0.08</v>
      </c>
      <c r="S190" s="142" t="s">
        <v>323</v>
      </c>
      <c r="T190" s="143">
        <v>0.214</v>
      </c>
      <c r="U190" s="144">
        <f t="shared" si="253"/>
        <v>0.25</v>
      </c>
      <c r="V190" s="144">
        <f t="shared" si="254"/>
        <v>1.48</v>
      </c>
      <c r="W190" s="145"/>
      <c r="X190" s="145"/>
      <c r="Y190" s="146"/>
      <c r="Z190" s="146">
        <f t="shared" si="255"/>
        <v>0.16</v>
      </c>
      <c r="AA190" s="147"/>
      <c r="AB190" s="145"/>
      <c r="AC190" s="148">
        <f t="shared" si="256"/>
        <v>0.16</v>
      </c>
      <c r="AD190" s="149">
        <f t="shared" si="257"/>
        <v>1.64</v>
      </c>
      <c r="AE190" s="150">
        <f t="shared" si="258"/>
        <v>0.42049999999999998</v>
      </c>
      <c r="AF190" s="209">
        <v>2.83</v>
      </c>
      <c r="AG190" s="152">
        <v>2000</v>
      </c>
      <c r="AH190" s="149">
        <f t="shared" si="259"/>
        <v>5660</v>
      </c>
      <c r="AI190" s="149">
        <f t="shared" si="260"/>
        <v>3280</v>
      </c>
      <c r="AJ190" s="71"/>
    </row>
    <row r="191" spans="1:36" ht="15">
      <c r="A191" s="440"/>
      <c r="B191" s="440"/>
      <c r="C191" s="440"/>
      <c r="D191" s="133" t="s">
        <v>324</v>
      </c>
      <c r="E191" s="201" t="s">
        <v>306</v>
      </c>
      <c r="F191" s="322" t="s">
        <v>1094</v>
      </c>
      <c r="G191" s="323" t="s">
        <v>1095</v>
      </c>
      <c r="H191" s="137"/>
      <c r="I191" s="137">
        <v>1.1499999999999999</v>
      </c>
      <c r="J191" s="133">
        <v>25</v>
      </c>
      <c r="K191" s="133">
        <v>16.5</v>
      </c>
      <c r="L191" s="133">
        <v>26</v>
      </c>
      <c r="M191" s="133">
        <v>8</v>
      </c>
      <c r="N191" s="133">
        <v>1.99</v>
      </c>
      <c r="O191" s="138">
        <f t="shared" si="249"/>
        <v>1.0699999999999999E-2</v>
      </c>
      <c r="P191" s="139">
        <f t="shared" si="250"/>
        <v>41869</v>
      </c>
      <c r="Q191" s="140">
        <f t="shared" si="251"/>
        <v>3500</v>
      </c>
      <c r="R191" s="141">
        <f t="shared" si="252"/>
        <v>0.08</v>
      </c>
      <c r="S191" s="142" t="s">
        <v>323</v>
      </c>
      <c r="T191" s="143">
        <v>0.214</v>
      </c>
      <c r="U191" s="144">
        <f t="shared" si="253"/>
        <v>0.25</v>
      </c>
      <c r="V191" s="144">
        <f t="shared" si="254"/>
        <v>1.48</v>
      </c>
      <c r="W191" s="145"/>
      <c r="X191" s="145"/>
      <c r="Y191" s="146"/>
      <c r="Z191" s="146">
        <f t="shared" si="255"/>
        <v>0.16</v>
      </c>
      <c r="AA191" s="147"/>
      <c r="AB191" s="145"/>
      <c r="AC191" s="148">
        <f t="shared" si="256"/>
        <v>0.16</v>
      </c>
      <c r="AD191" s="149">
        <f t="shared" si="257"/>
        <v>1.64</v>
      </c>
      <c r="AE191" s="150">
        <f t="shared" si="258"/>
        <v>0.42049999999999998</v>
      </c>
      <c r="AF191" s="209">
        <f>AF190</f>
        <v>2.83</v>
      </c>
      <c r="AG191" s="152">
        <v>2000</v>
      </c>
      <c r="AH191" s="149">
        <f t="shared" si="259"/>
        <v>5660</v>
      </c>
      <c r="AI191" s="149">
        <f t="shared" si="260"/>
        <v>3280</v>
      </c>
      <c r="AJ191" s="71"/>
    </row>
    <row r="192" spans="1:36" ht="15">
      <c r="A192" s="440"/>
      <c r="B192" s="440"/>
      <c r="C192" s="440"/>
      <c r="D192" s="133" t="s">
        <v>324</v>
      </c>
      <c r="E192" s="201" t="s">
        <v>948</v>
      </c>
      <c r="F192" s="324" t="s">
        <v>1128</v>
      </c>
      <c r="G192" s="325" t="s">
        <v>1129</v>
      </c>
      <c r="H192" s="137"/>
      <c r="I192" s="137">
        <v>1.1499999999999999</v>
      </c>
      <c r="J192" s="133">
        <v>25</v>
      </c>
      <c r="K192" s="133">
        <v>16.5</v>
      </c>
      <c r="L192" s="133">
        <v>26</v>
      </c>
      <c r="M192" s="133">
        <v>8</v>
      </c>
      <c r="N192" s="133">
        <v>1.99</v>
      </c>
      <c r="O192" s="138">
        <f t="shared" si="249"/>
        <v>1.0699999999999999E-2</v>
      </c>
      <c r="P192" s="139">
        <f t="shared" si="250"/>
        <v>41869</v>
      </c>
      <c r="Q192" s="140">
        <f t="shared" si="251"/>
        <v>3500</v>
      </c>
      <c r="R192" s="141">
        <f t="shared" si="252"/>
        <v>0.08</v>
      </c>
      <c r="S192" s="142" t="s">
        <v>323</v>
      </c>
      <c r="T192" s="143">
        <v>0.214</v>
      </c>
      <c r="U192" s="144">
        <f t="shared" si="253"/>
        <v>0.25</v>
      </c>
      <c r="V192" s="144">
        <f t="shared" si="254"/>
        <v>1.48</v>
      </c>
      <c r="W192" s="145"/>
      <c r="X192" s="145"/>
      <c r="Y192" s="146"/>
      <c r="Z192" s="146">
        <f t="shared" si="255"/>
        <v>0.16</v>
      </c>
      <c r="AA192" s="147"/>
      <c r="AB192" s="145"/>
      <c r="AC192" s="148">
        <f t="shared" si="256"/>
        <v>0.16</v>
      </c>
      <c r="AD192" s="149">
        <f t="shared" si="257"/>
        <v>1.64</v>
      </c>
      <c r="AE192" s="150">
        <f t="shared" si="258"/>
        <v>0.42049999999999998</v>
      </c>
      <c r="AF192" s="209">
        <f>AF191</f>
        <v>2.83</v>
      </c>
      <c r="AG192" s="152">
        <v>2000</v>
      </c>
      <c r="AH192" s="149">
        <f t="shared" si="259"/>
        <v>5660</v>
      </c>
      <c r="AI192" s="149">
        <f t="shared" si="260"/>
        <v>3280</v>
      </c>
    </row>
    <row r="193" spans="1:36" ht="15">
      <c r="A193" s="440"/>
      <c r="B193" s="440"/>
      <c r="C193" s="440"/>
      <c r="D193" s="133" t="s">
        <v>324</v>
      </c>
      <c r="E193" s="157" t="s">
        <v>972</v>
      </c>
      <c r="F193" s="322" t="s">
        <v>1126</v>
      </c>
      <c r="G193" s="323" t="s">
        <v>1127</v>
      </c>
      <c r="H193" s="137"/>
      <c r="I193" s="137">
        <v>1.1499999999999999</v>
      </c>
      <c r="J193" s="133">
        <v>25</v>
      </c>
      <c r="K193" s="133">
        <v>16.5</v>
      </c>
      <c r="L193" s="133">
        <v>26</v>
      </c>
      <c r="M193" s="133">
        <v>8</v>
      </c>
      <c r="N193" s="133">
        <v>1.99</v>
      </c>
      <c r="O193" s="138">
        <f t="shared" si="249"/>
        <v>1.0699999999999999E-2</v>
      </c>
      <c r="P193" s="139">
        <f t="shared" si="250"/>
        <v>41869</v>
      </c>
      <c r="Q193" s="140">
        <f t="shared" si="251"/>
        <v>3500</v>
      </c>
      <c r="R193" s="141">
        <f t="shared" si="252"/>
        <v>0.08</v>
      </c>
      <c r="S193" s="142" t="s">
        <v>323</v>
      </c>
      <c r="T193" s="143">
        <v>0.214</v>
      </c>
      <c r="U193" s="144">
        <f t="shared" si="253"/>
        <v>0.25</v>
      </c>
      <c r="V193" s="144">
        <f t="shared" si="254"/>
        <v>1.48</v>
      </c>
      <c r="W193" s="145"/>
      <c r="X193" s="145"/>
      <c r="Y193" s="146"/>
      <c r="Z193" s="146">
        <f t="shared" si="255"/>
        <v>0.16</v>
      </c>
      <c r="AA193" s="147"/>
      <c r="AB193" s="145"/>
      <c r="AC193" s="148">
        <f t="shared" si="256"/>
        <v>0.16</v>
      </c>
      <c r="AD193" s="149">
        <f t="shared" si="257"/>
        <v>1.64</v>
      </c>
      <c r="AE193" s="150">
        <f t="shared" si="258"/>
        <v>0.42049999999999998</v>
      </c>
      <c r="AF193" s="209">
        <f>AF192</f>
        <v>2.83</v>
      </c>
      <c r="AG193" s="152">
        <v>1000</v>
      </c>
      <c r="AH193" s="149">
        <f t="shared" si="259"/>
        <v>2830</v>
      </c>
      <c r="AI193" s="149">
        <f t="shared" si="260"/>
        <v>1640</v>
      </c>
    </row>
    <row r="194" spans="1:36">
      <c r="A194" s="440"/>
      <c r="B194" s="440"/>
      <c r="C194" s="440"/>
      <c r="D194" s="133" t="s">
        <v>324</v>
      </c>
      <c r="E194" s="157"/>
      <c r="F194" s="135"/>
      <c r="G194" s="136"/>
      <c r="H194" s="137"/>
      <c r="I194" s="137">
        <v>1.1499999999999999</v>
      </c>
      <c r="J194" s="133">
        <v>25</v>
      </c>
      <c r="K194" s="133">
        <v>16.5</v>
      </c>
      <c r="L194" s="133">
        <v>26</v>
      </c>
      <c r="M194" s="133">
        <v>8</v>
      </c>
      <c r="N194" s="133">
        <v>1.99</v>
      </c>
      <c r="O194" s="138">
        <f t="shared" si="249"/>
        <v>1.0699999999999999E-2</v>
      </c>
      <c r="P194" s="139">
        <f t="shared" si="250"/>
        <v>41869</v>
      </c>
      <c r="Q194" s="140">
        <f t="shared" si="251"/>
        <v>3500</v>
      </c>
      <c r="R194" s="141">
        <f t="shared" si="252"/>
        <v>0.08</v>
      </c>
      <c r="S194" s="142" t="s">
        <v>323</v>
      </c>
      <c r="T194" s="143">
        <v>0.214</v>
      </c>
      <c r="U194" s="144">
        <f t="shared" si="253"/>
        <v>0.25</v>
      </c>
      <c r="V194" s="144">
        <f t="shared" si="254"/>
        <v>1.48</v>
      </c>
      <c r="W194" s="145"/>
      <c r="X194" s="145"/>
      <c r="Y194" s="146"/>
      <c r="Z194" s="146">
        <f t="shared" si="255"/>
        <v>0.16</v>
      </c>
      <c r="AA194" s="147"/>
      <c r="AB194" s="145"/>
      <c r="AC194" s="148">
        <f t="shared" si="256"/>
        <v>0.16</v>
      </c>
      <c r="AD194" s="149">
        <f t="shared" si="257"/>
        <v>1.64</v>
      </c>
      <c r="AE194" s="150">
        <f t="shared" si="258"/>
        <v>0.42049999999999998</v>
      </c>
      <c r="AF194" s="209">
        <f>AF193</f>
        <v>2.83</v>
      </c>
      <c r="AG194" s="152"/>
      <c r="AH194" s="149">
        <f t="shared" si="259"/>
        <v>0</v>
      </c>
      <c r="AI194" s="149">
        <f t="shared" si="260"/>
        <v>0</v>
      </c>
      <c r="AJ194" s="71"/>
    </row>
    <row r="195" spans="1:36">
      <c r="A195" s="158" t="s">
        <v>305</v>
      </c>
      <c r="B195" s="159"/>
      <c r="C195" s="160"/>
      <c r="D195" s="159"/>
      <c r="AG195" s="180">
        <f>SUM(AG183:AG194)</f>
        <v>20000</v>
      </c>
      <c r="AH195" s="181">
        <f>SUM(AH183:AH194)</f>
        <v>51140</v>
      </c>
      <c r="AI195" s="182">
        <f>SUM(AI183:AI194)</f>
        <v>29940</v>
      </c>
      <c r="AJ195" s="183">
        <f>(AH195-AI195)/AH195</f>
        <v>0.41499999999999998</v>
      </c>
    </row>
    <row r="196" spans="1:36">
      <c r="A196" s="428" t="s">
        <v>1213</v>
      </c>
      <c r="B196" s="428"/>
      <c r="C196" s="428"/>
      <c r="D196" s="428"/>
      <c r="E196" s="428"/>
      <c r="F196" s="428"/>
      <c r="G196" s="184"/>
      <c r="H196" s="184"/>
      <c r="I196" s="184"/>
      <c r="J196" s="184"/>
      <c r="K196" s="184"/>
      <c r="L196" s="184"/>
      <c r="M196" s="184"/>
      <c r="N196" s="184"/>
      <c r="O196" s="184"/>
      <c r="P196" s="184"/>
      <c r="Q196" s="184"/>
      <c r="R196" s="184"/>
      <c r="S196" s="184"/>
      <c r="T196" s="184"/>
      <c r="U196" s="184"/>
      <c r="V196" s="184"/>
      <c r="W196" s="184"/>
      <c r="X196" s="184"/>
      <c r="Y196" s="184"/>
      <c r="Z196" s="184"/>
      <c r="AA196" s="184"/>
      <c r="AB196" s="184"/>
      <c r="AC196" s="184"/>
      <c r="AD196" s="184"/>
      <c r="AE196" s="184"/>
      <c r="AF196" s="184"/>
      <c r="AG196" s="184"/>
      <c r="AH196" s="184"/>
      <c r="AI196" s="185"/>
      <c r="AJ196" s="70"/>
    </row>
    <row r="197" spans="1:36">
      <c r="A197" s="432" t="s">
        <v>295</v>
      </c>
      <c r="B197" s="433"/>
      <c r="C197" s="434"/>
      <c r="D197" s="118"/>
      <c r="E197" s="119"/>
      <c r="F197" s="119"/>
      <c r="G197" s="119"/>
      <c r="H197" s="120"/>
      <c r="I197" s="120"/>
      <c r="J197" s="118"/>
      <c r="K197" s="118"/>
      <c r="L197" s="118"/>
      <c r="M197" s="118"/>
      <c r="N197" s="118"/>
      <c r="O197" s="121"/>
      <c r="P197" s="122"/>
      <c r="Q197" s="123"/>
      <c r="R197" s="124"/>
      <c r="S197" s="125"/>
      <c r="T197" s="126"/>
      <c r="U197" s="127"/>
      <c r="V197" s="127"/>
      <c r="W197" s="128"/>
      <c r="X197" s="128"/>
      <c r="Y197" s="127"/>
      <c r="Z197" s="127"/>
      <c r="AA197" s="127"/>
      <c r="AB197" s="128"/>
      <c r="AC197" s="129"/>
      <c r="AD197" s="130"/>
      <c r="AE197" s="131"/>
      <c r="AF197" s="132"/>
      <c r="AG197" s="130"/>
      <c r="AH197" s="130"/>
      <c r="AI197" s="130"/>
      <c r="AJ197" s="71"/>
    </row>
    <row r="198" spans="1:36" ht="15">
      <c r="A198" s="441" t="str">
        <f>A197</f>
        <v>6 piece set -- Serta Brand 85gsm Microfiber Sheets -- Simply Comfy</v>
      </c>
      <c r="B198" s="441" t="s">
        <v>296</v>
      </c>
      <c r="C198" s="427" t="s">
        <v>297</v>
      </c>
      <c r="D198" s="133" t="s">
        <v>298</v>
      </c>
      <c r="E198" s="157" t="s">
        <v>954</v>
      </c>
      <c r="F198" s="308" t="s">
        <v>1053</v>
      </c>
      <c r="G198" s="309" t="s">
        <v>1054</v>
      </c>
      <c r="H198" s="137"/>
      <c r="I198" s="137">
        <v>3.81</v>
      </c>
      <c r="J198" s="133">
        <v>29</v>
      </c>
      <c r="K198" s="133">
        <v>29</v>
      </c>
      <c r="L198" s="133">
        <v>28</v>
      </c>
      <c r="M198" s="133">
        <v>4</v>
      </c>
      <c r="N198" s="133">
        <v>4.3600000000000003</v>
      </c>
      <c r="O198" s="138">
        <f t="shared" ref="O198:O204" si="261">J198*K198*L198/1000000</f>
        <v>2.35E-2</v>
      </c>
      <c r="P198" s="139">
        <f t="shared" ref="P198:P204" si="262">56/O198*M198</f>
        <v>9532</v>
      </c>
      <c r="Q198" s="140">
        <f t="shared" ref="Q198:Q204" si="263">$Q$9</f>
        <v>3500</v>
      </c>
      <c r="R198" s="141">
        <f t="shared" ref="R198:R204" si="264">Q198/P198</f>
        <v>0.37</v>
      </c>
      <c r="S198" s="142" t="s">
        <v>300</v>
      </c>
      <c r="T198" s="143">
        <v>0.214</v>
      </c>
      <c r="U198" s="144">
        <f t="shared" ref="U198:U204" si="265">I198*T198</f>
        <v>0.82</v>
      </c>
      <c r="V198" s="144">
        <f t="shared" ref="V198:V204" si="266">U198+R198+I198</f>
        <v>5</v>
      </c>
      <c r="W198" s="145"/>
      <c r="X198" s="145"/>
      <c r="Y198" s="146"/>
      <c r="Z198" s="146">
        <f t="shared" ref="Z198:Z204" si="267">AF198*$Z$9</f>
        <v>0.42</v>
      </c>
      <c r="AA198" s="147"/>
      <c r="AB198" s="145"/>
      <c r="AC198" s="148">
        <f t="shared" ref="AC198:AC204" si="268">SUM(W198:AB198)</f>
        <v>0.42</v>
      </c>
      <c r="AD198" s="149">
        <f t="shared" ref="AD198:AD204" si="269">AC198+V198</f>
        <v>5.42</v>
      </c>
      <c r="AE198" s="150">
        <f t="shared" ref="AE198:AE204" si="270">(AF198-AD198)/AF198</f>
        <v>0.28210000000000002</v>
      </c>
      <c r="AF198" s="151">
        <v>7.55</v>
      </c>
      <c r="AG198" s="152">
        <v>1572</v>
      </c>
      <c r="AH198" s="149">
        <f t="shared" ref="AH198:AH204" si="271">AG198*AF198</f>
        <v>11868.6</v>
      </c>
      <c r="AI198" s="149">
        <f t="shared" ref="AI198:AI204" si="272">AG198*AD198</f>
        <v>8520.24</v>
      </c>
      <c r="AJ198" s="71"/>
    </row>
    <row r="199" spans="1:36" ht="15">
      <c r="A199" s="441"/>
      <c r="B199" s="441"/>
      <c r="C199" s="427"/>
      <c r="D199" s="133" t="s">
        <v>301</v>
      </c>
      <c r="E199" s="157" t="s">
        <v>954</v>
      </c>
      <c r="F199" s="308" t="s">
        <v>1055</v>
      </c>
      <c r="G199" s="309" t="s">
        <v>1056</v>
      </c>
      <c r="H199" s="137"/>
      <c r="I199" s="137">
        <v>4.66</v>
      </c>
      <c r="J199" s="133">
        <v>29</v>
      </c>
      <c r="K199" s="133">
        <v>29</v>
      </c>
      <c r="L199" s="133">
        <v>33</v>
      </c>
      <c r="M199" s="133">
        <v>4</v>
      </c>
      <c r="N199" s="133">
        <v>6.17</v>
      </c>
      <c r="O199" s="138">
        <f t="shared" si="261"/>
        <v>2.7799999999999998E-2</v>
      </c>
      <c r="P199" s="139">
        <f t="shared" si="262"/>
        <v>8058</v>
      </c>
      <c r="Q199" s="140">
        <f t="shared" si="263"/>
        <v>3500</v>
      </c>
      <c r="R199" s="141">
        <f t="shared" si="264"/>
        <v>0.43</v>
      </c>
      <c r="S199" s="142" t="s">
        <v>300</v>
      </c>
      <c r="T199" s="143">
        <v>0.214</v>
      </c>
      <c r="U199" s="144">
        <f t="shared" si="265"/>
        <v>1</v>
      </c>
      <c r="V199" s="144">
        <f t="shared" si="266"/>
        <v>6.09</v>
      </c>
      <c r="W199" s="145"/>
      <c r="X199" s="145"/>
      <c r="Y199" s="146"/>
      <c r="Z199" s="146">
        <f t="shared" si="267"/>
        <v>0.51</v>
      </c>
      <c r="AA199" s="147"/>
      <c r="AB199" s="145"/>
      <c r="AC199" s="148">
        <f t="shared" si="268"/>
        <v>0.51</v>
      </c>
      <c r="AD199" s="149">
        <f t="shared" si="269"/>
        <v>6.6</v>
      </c>
      <c r="AE199" s="150">
        <f t="shared" si="270"/>
        <v>0.28260000000000002</v>
      </c>
      <c r="AF199" s="151">
        <v>9.1999999999999993</v>
      </c>
      <c r="AG199" s="152">
        <v>1160</v>
      </c>
      <c r="AH199" s="149">
        <f t="shared" si="271"/>
        <v>10672</v>
      </c>
      <c r="AI199" s="149">
        <f t="shared" si="272"/>
        <v>7656</v>
      </c>
      <c r="AJ199" s="71"/>
    </row>
    <row r="200" spans="1:36" ht="14.25">
      <c r="A200" s="441"/>
      <c r="B200" s="441"/>
      <c r="C200" s="427"/>
      <c r="D200" s="133" t="s">
        <v>302</v>
      </c>
      <c r="E200" s="157" t="s">
        <v>954</v>
      </c>
      <c r="F200" s="310" t="s">
        <v>1020</v>
      </c>
      <c r="G200" s="311" t="s">
        <v>1021</v>
      </c>
      <c r="H200" s="137"/>
      <c r="I200" s="137">
        <v>5.18</v>
      </c>
      <c r="J200" s="133">
        <v>29</v>
      </c>
      <c r="K200" s="133">
        <v>29</v>
      </c>
      <c r="L200" s="133">
        <v>39</v>
      </c>
      <c r="M200" s="133">
        <v>4</v>
      </c>
      <c r="N200" s="133">
        <v>7.04</v>
      </c>
      <c r="O200" s="138">
        <f t="shared" si="261"/>
        <v>3.2800000000000003E-2</v>
      </c>
      <c r="P200" s="139">
        <f t="shared" si="262"/>
        <v>6829</v>
      </c>
      <c r="Q200" s="140">
        <f t="shared" si="263"/>
        <v>3500</v>
      </c>
      <c r="R200" s="141">
        <f t="shared" si="264"/>
        <v>0.51</v>
      </c>
      <c r="S200" s="142" t="s">
        <v>300</v>
      </c>
      <c r="T200" s="143">
        <v>0.214</v>
      </c>
      <c r="U200" s="144">
        <f t="shared" si="265"/>
        <v>1.1100000000000001</v>
      </c>
      <c r="V200" s="144">
        <f t="shared" si="266"/>
        <v>6.8</v>
      </c>
      <c r="W200" s="145"/>
      <c r="X200" s="145"/>
      <c r="Y200" s="146"/>
      <c r="Z200" s="146">
        <f t="shared" si="267"/>
        <v>0.56999999999999995</v>
      </c>
      <c r="AA200" s="147"/>
      <c r="AB200" s="145"/>
      <c r="AC200" s="148">
        <f t="shared" si="268"/>
        <v>0.56999999999999995</v>
      </c>
      <c r="AD200" s="149">
        <f t="shared" si="269"/>
        <v>7.37</v>
      </c>
      <c r="AE200" s="150">
        <f t="shared" si="270"/>
        <v>0.28449999999999998</v>
      </c>
      <c r="AF200" s="151">
        <v>10.3</v>
      </c>
      <c r="AG200" s="152">
        <v>1160</v>
      </c>
      <c r="AH200" s="149">
        <f t="shared" si="271"/>
        <v>11948</v>
      </c>
      <c r="AI200" s="149">
        <f t="shared" si="272"/>
        <v>8549.2000000000007</v>
      </c>
      <c r="AJ200" s="71"/>
    </row>
    <row r="201" spans="1:36" ht="14.25">
      <c r="A201" s="441"/>
      <c r="B201" s="441"/>
      <c r="C201" s="427"/>
      <c r="D201" s="133" t="s">
        <v>302</v>
      </c>
      <c r="E201" s="157" t="s">
        <v>959</v>
      </c>
      <c r="F201" s="312" t="s">
        <v>1061</v>
      </c>
      <c r="G201" s="313" t="s">
        <v>1062</v>
      </c>
      <c r="H201" s="137"/>
      <c r="I201" s="137">
        <v>5.18</v>
      </c>
      <c r="J201" s="133">
        <v>29</v>
      </c>
      <c r="K201" s="133">
        <v>29</v>
      </c>
      <c r="L201" s="133">
        <v>39</v>
      </c>
      <c r="M201" s="133">
        <v>4</v>
      </c>
      <c r="N201" s="133">
        <v>7.04</v>
      </c>
      <c r="O201" s="138">
        <f t="shared" si="261"/>
        <v>3.2800000000000003E-2</v>
      </c>
      <c r="P201" s="139">
        <f t="shared" si="262"/>
        <v>6829</v>
      </c>
      <c r="Q201" s="140">
        <f t="shared" si="263"/>
        <v>3500</v>
      </c>
      <c r="R201" s="141">
        <f t="shared" si="264"/>
        <v>0.51</v>
      </c>
      <c r="S201" s="142" t="s">
        <v>300</v>
      </c>
      <c r="T201" s="143">
        <v>0.214</v>
      </c>
      <c r="U201" s="144">
        <f t="shared" si="265"/>
        <v>1.1100000000000001</v>
      </c>
      <c r="V201" s="144">
        <f t="shared" si="266"/>
        <v>6.8</v>
      </c>
      <c r="W201" s="145"/>
      <c r="X201" s="145"/>
      <c r="Y201" s="146"/>
      <c r="Z201" s="146">
        <f t="shared" si="267"/>
        <v>0.56999999999999995</v>
      </c>
      <c r="AA201" s="147"/>
      <c r="AB201" s="145"/>
      <c r="AC201" s="148">
        <f t="shared" si="268"/>
        <v>0.56999999999999995</v>
      </c>
      <c r="AD201" s="149">
        <f t="shared" si="269"/>
        <v>7.37</v>
      </c>
      <c r="AE201" s="150">
        <f t="shared" si="270"/>
        <v>0.28449999999999998</v>
      </c>
      <c r="AF201" s="151">
        <f>AF200</f>
        <v>10.3</v>
      </c>
      <c r="AG201" s="152">
        <v>1140</v>
      </c>
      <c r="AH201" s="149">
        <f t="shared" si="271"/>
        <v>11742</v>
      </c>
      <c r="AI201" s="149">
        <f t="shared" si="272"/>
        <v>8401.7999999999993</v>
      </c>
      <c r="AJ201" s="71"/>
    </row>
    <row r="202" spans="1:36" ht="14.25">
      <c r="A202" s="441"/>
      <c r="B202" s="441"/>
      <c r="C202" s="427"/>
      <c r="D202" s="133" t="s">
        <v>302</v>
      </c>
      <c r="E202" s="157" t="s">
        <v>958</v>
      </c>
      <c r="F202" s="316" t="s">
        <v>1076</v>
      </c>
      <c r="G202" s="317" t="s">
        <v>1077</v>
      </c>
      <c r="H202" s="137"/>
      <c r="I202" s="137">
        <v>5.18</v>
      </c>
      <c r="J202" s="133">
        <v>29</v>
      </c>
      <c r="K202" s="133">
        <v>29</v>
      </c>
      <c r="L202" s="133">
        <v>39</v>
      </c>
      <c r="M202" s="133">
        <v>4</v>
      </c>
      <c r="N202" s="133">
        <v>7.04</v>
      </c>
      <c r="O202" s="138">
        <f t="shared" si="261"/>
        <v>3.2800000000000003E-2</v>
      </c>
      <c r="P202" s="139">
        <f t="shared" si="262"/>
        <v>6829</v>
      </c>
      <c r="Q202" s="140">
        <f t="shared" si="263"/>
        <v>3500</v>
      </c>
      <c r="R202" s="141">
        <f t="shared" si="264"/>
        <v>0.51</v>
      </c>
      <c r="S202" s="142" t="s">
        <v>300</v>
      </c>
      <c r="T202" s="143">
        <v>0.214</v>
      </c>
      <c r="U202" s="144">
        <f t="shared" si="265"/>
        <v>1.1100000000000001</v>
      </c>
      <c r="V202" s="144">
        <f t="shared" si="266"/>
        <v>6.8</v>
      </c>
      <c r="W202" s="145"/>
      <c r="X202" s="145"/>
      <c r="Y202" s="146"/>
      <c r="Z202" s="146">
        <f t="shared" si="267"/>
        <v>0.56999999999999995</v>
      </c>
      <c r="AA202" s="147"/>
      <c r="AB202" s="145"/>
      <c r="AC202" s="148">
        <f t="shared" si="268"/>
        <v>0.56999999999999995</v>
      </c>
      <c r="AD202" s="149">
        <f t="shared" si="269"/>
        <v>7.37</v>
      </c>
      <c r="AE202" s="150">
        <f t="shared" si="270"/>
        <v>0.28449999999999998</v>
      </c>
      <c r="AF202" s="151">
        <f>AF201</f>
        <v>10.3</v>
      </c>
      <c r="AG202" s="156">
        <v>1188</v>
      </c>
      <c r="AH202" s="149">
        <f t="shared" si="271"/>
        <v>12236.4</v>
      </c>
      <c r="AI202" s="149">
        <f t="shared" si="272"/>
        <v>8755.56</v>
      </c>
      <c r="AJ202" s="71"/>
    </row>
    <row r="203" spans="1:36" ht="15">
      <c r="A203" s="441"/>
      <c r="B203" s="441"/>
      <c r="C203" s="427"/>
      <c r="D203" s="133" t="s">
        <v>946</v>
      </c>
      <c r="E203" s="157" t="s">
        <v>954</v>
      </c>
      <c r="F203" s="308" t="s">
        <v>1057</v>
      </c>
      <c r="G203" s="309" t="s">
        <v>1058</v>
      </c>
      <c r="H203" s="137"/>
      <c r="I203" s="137">
        <v>5.99</v>
      </c>
      <c r="J203" s="133">
        <v>29</v>
      </c>
      <c r="K203" s="133">
        <v>29</v>
      </c>
      <c r="L203" s="133">
        <v>45</v>
      </c>
      <c r="M203" s="133">
        <v>4</v>
      </c>
      <c r="N203" s="133">
        <v>8.3699999999999992</v>
      </c>
      <c r="O203" s="138">
        <f t="shared" si="261"/>
        <v>3.78E-2</v>
      </c>
      <c r="P203" s="139">
        <f t="shared" si="262"/>
        <v>5926</v>
      </c>
      <c r="Q203" s="140">
        <f t="shared" si="263"/>
        <v>3500</v>
      </c>
      <c r="R203" s="141">
        <f t="shared" si="264"/>
        <v>0.59</v>
      </c>
      <c r="S203" s="142" t="s">
        <v>300</v>
      </c>
      <c r="T203" s="143">
        <v>0.214</v>
      </c>
      <c r="U203" s="144">
        <f t="shared" si="265"/>
        <v>1.28</v>
      </c>
      <c r="V203" s="144">
        <f t="shared" si="266"/>
        <v>7.86</v>
      </c>
      <c r="W203" s="145"/>
      <c r="X203" s="145"/>
      <c r="Y203" s="146"/>
      <c r="Z203" s="146">
        <f t="shared" si="267"/>
        <v>0.66</v>
      </c>
      <c r="AA203" s="147"/>
      <c r="AB203" s="145"/>
      <c r="AC203" s="148">
        <f t="shared" si="268"/>
        <v>0.66</v>
      </c>
      <c r="AD203" s="149">
        <f t="shared" si="269"/>
        <v>8.52</v>
      </c>
      <c r="AE203" s="150">
        <f t="shared" si="270"/>
        <v>0.28999999999999998</v>
      </c>
      <c r="AF203" s="151">
        <v>12</v>
      </c>
      <c r="AG203" s="152">
        <v>1748</v>
      </c>
      <c r="AH203" s="149">
        <f t="shared" si="271"/>
        <v>20976</v>
      </c>
      <c r="AI203" s="149">
        <f t="shared" si="272"/>
        <v>14892.96</v>
      </c>
      <c r="AJ203" s="71"/>
    </row>
    <row r="204" spans="1:36" ht="26.25">
      <c r="A204" s="441"/>
      <c r="B204" s="441"/>
      <c r="C204" s="427"/>
      <c r="D204" s="133" t="s">
        <v>304</v>
      </c>
      <c r="E204" s="157" t="s">
        <v>954</v>
      </c>
      <c r="F204" s="308" t="s">
        <v>1059</v>
      </c>
      <c r="G204" s="309" t="s">
        <v>1060</v>
      </c>
      <c r="H204" s="137"/>
      <c r="I204" s="137">
        <v>6.08</v>
      </c>
      <c r="J204" s="133">
        <v>29</v>
      </c>
      <c r="K204" s="133">
        <v>29</v>
      </c>
      <c r="L204" s="133">
        <v>45</v>
      </c>
      <c r="M204" s="133">
        <v>4</v>
      </c>
      <c r="N204" s="133">
        <v>8.3699999999999992</v>
      </c>
      <c r="O204" s="138">
        <f t="shared" si="261"/>
        <v>3.78E-2</v>
      </c>
      <c r="P204" s="139">
        <f t="shared" si="262"/>
        <v>5926</v>
      </c>
      <c r="Q204" s="140">
        <f t="shared" si="263"/>
        <v>3500</v>
      </c>
      <c r="R204" s="141">
        <f t="shared" si="264"/>
        <v>0.59</v>
      </c>
      <c r="S204" s="142" t="s">
        <v>300</v>
      </c>
      <c r="T204" s="143">
        <v>0.214</v>
      </c>
      <c r="U204" s="144">
        <f t="shared" si="265"/>
        <v>1.3</v>
      </c>
      <c r="V204" s="144">
        <f t="shared" si="266"/>
        <v>7.97</v>
      </c>
      <c r="W204" s="145"/>
      <c r="X204" s="145"/>
      <c r="Y204" s="146"/>
      <c r="Z204" s="146">
        <f t="shared" si="267"/>
        <v>0.66</v>
      </c>
      <c r="AA204" s="147"/>
      <c r="AB204" s="145"/>
      <c r="AC204" s="148">
        <f t="shared" si="268"/>
        <v>0.66</v>
      </c>
      <c r="AD204" s="149">
        <f t="shared" si="269"/>
        <v>8.6300000000000008</v>
      </c>
      <c r="AE204" s="150">
        <f t="shared" si="270"/>
        <v>0.28079999999999999</v>
      </c>
      <c r="AF204" s="151">
        <f>AF203</f>
        <v>12</v>
      </c>
      <c r="AG204" s="152">
        <v>248</v>
      </c>
      <c r="AH204" s="149">
        <f t="shared" si="271"/>
        <v>2976</v>
      </c>
      <c r="AI204" s="149">
        <f t="shared" si="272"/>
        <v>2140.2399999999998</v>
      </c>
      <c r="AJ204" s="71"/>
    </row>
    <row r="205" spans="1:36">
      <c r="A205" s="158" t="s">
        <v>305</v>
      </c>
      <c r="B205" s="159"/>
      <c r="C205" s="160"/>
      <c r="D205" s="159"/>
      <c r="AG205" s="180">
        <f>SUM(AG198:AG204)</f>
        <v>8216</v>
      </c>
      <c r="AH205" s="181">
        <f>SUM(AH198:AH204)</f>
        <v>82419</v>
      </c>
      <c r="AI205" s="182">
        <f>SUM(AI198:AI204)</f>
        <v>58916</v>
      </c>
      <c r="AJ205" s="183">
        <f>(AH205-AI205)/AH205</f>
        <v>0.28499999999999998</v>
      </c>
    </row>
    <row r="206" spans="1:36">
      <c r="A206" s="428" t="s">
        <v>1214</v>
      </c>
      <c r="B206" s="428"/>
      <c r="C206" s="428"/>
      <c r="D206" s="428"/>
      <c r="E206" s="428"/>
      <c r="F206" s="428"/>
      <c r="G206" s="184"/>
      <c r="H206" s="184"/>
      <c r="I206" s="184"/>
      <c r="J206" s="184"/>
      <c r="K206" s="184"/>
      <c r="L206" s="184"/>
      <c r="M206" s="184"/>
      <c r="N206" s="184"/>
      <c r="O206" s="184"/>
      <c r="P206" s="184"/>
      <c r="Q206" s="184"/>
      <c r="R206" s="184"/>
      <c r="S206" s="184"/>
      <c r="T206" s="184"/>
      <c r="U206" s="184"/>
      <c r="V206" s="184"/>
      <c r="W206" s="184"/>
      <c r="X206" s="184"/>
      <c r="Y206" s="184"/>
      <c r="Z206" s="184"/>
      <c r="AA206" s="184"/>
      <c r="AB206" s="184"/>
      <c r="AC206" s="184"/>
      <c r="AD206" s="184"/>
      <c r="AE206" s="184"/>
      <c r="AF206" s="184"/>
      <c r="AG206" s="184"/>
      <c r="AH206" s="184"/>
      <c r="AI206" s="185"/>
      <c r="AJ206" s="70"/>
    </row>
    <row r="207" spans="1:36">
      <c r="A207" s="432" t="s">
        <v>295</v>
      </c>
      <c r="B207" s="433"/>
      <c r="C207" s="434"/>
      <c r="D207" s="118"/>
      <c r="E207" s="119"/>
      <c r="F207" s="119"/>
      <c r="G207" s="119"/>
      <c r="H207" s="120"/>
      <c r="I207" s="120"/>
      <c r="J207" s="118"/>
      <c r="K207" s="118"/>
      <c r="L207" s="118"/>
      <c r="M207" s="118"/>
      <c r="N207" s="118"/>
      <c r="O207" s="121"/>
      <c r="P207" s="122"/>
      <c r="Q207" s="123"/>
      <c r="R207" s="124"/>
      <c r="S207" s="125"/>
      <c r="T207" s="126"/>
      <c r="U207" s="127"/>
      <c r="V207" s="127"/>
      <c r="W207" s="128"/>
      <c r="X207" s="128"/>
      <c r="Y207" s="127"/>
      <c r="Z207" s="127"/>
      <c r="AA207" s="127"/>
      <c r="AB207" s="128"/>
      <c r="AC207" s="129"/>
      <c r="AD207" s="130"/>
      <c r="AE207" s="131"/>
      <c r="AF207" s="132"/>
      <c r="AG207" s="130"/>
      <c r="AH207" s="130"/>
      <c r="AI207" s="130"/>
      <c r="AJ207" s="71"/>
    </row>
    <row r="208" spans="1:36" ht="15">
      <c r="A208" s="441" t="str">
        <f>A207</f>
        <v>6 piece set -- Serta Brand 85gsm Microfiber Sheets -- Simply Comfy</v>
      </c>
      <c r="B208" s="441" t="s">
        <v>296</v>
      </c>
      <c r="C208" s="427" t="s">
        <v>297</v>
      </c>
      <c r="D208" s="133" t="s">
        <v>298</v>
      </c>
      <c r="E208" s="157" t="s">
        <v>960</v>
      </c>
      <c r="F208" s="304" t="s">
        <v>1063</v>
      </c>
      <c r="G208" s="305" t="s">
        <v>1064</v>
      </c>
      <c r="H208" s="137"/>
      <c r="I208" s="137">
        <v>3.81</v>
      </c>
      <c r="J208" s="133">
        <v>29</v>
      </c>
      <c r="K208" s="133">
        <v>29</v>
      </c>
      <c r="L208" s="133">
        <v>28</v>
      </c>
      <c r="M208" s="133">
        <v>4</v>
      </c>
      <c r="N208" s="133">
        <v>4.3600000000000003</v>
      </c>
      <c r="O208" s="138">
        <f t="shared" ref="O208:O214" si="273">J208*K208*L208/1000000</f>
        <v>2.35E-2</v>
      </c>
      <c r="P208" s="139">
        <f t="shared" ref="P208:P214" si="274">56/O208*M208</f>
        <v>9532</v>
      </c>
      <c r="Q208" s="140">
        <f t="shared" ref="Q208:Q214" si="275">$Q$9</f>
        <v>3500</v>
      </c>
      <c r="R208" s="141">
        <f t="shared" ref="R208:R214" si="276">Q208/P208</f>
        <v>0.37</v>
      </c>
      <c r="S208" s="142" t="s">
        <v>300</v>
      </c>
      <c r="T208" s="143">
        <v>0.214</v>
      </c>
      <c r="U208" s="144">
        <f t="shared" ref="U208:U214" si="277">I208*T208</f>
        <v>0.82</v>
      </c>
      <c r="V208" s="144">
        <f t="shared" ref="V208:V214" si="278">U208+R208+I208</f>
        <v>5</v>
      </c>
      <c r="W208" s="145"/>
      <c r="X208" s="145"/>
      <c r="Y208" s="146"/>
      <c r="Z208" s="146">
        <f t="shared" ref="Z208:Z214" si="279">AF208*$Z$9</f>
        <v>0.42</v>
      </c>
      <c r="AA208" s="147"/>
      <c r="AB208" s="145"/>
      <c r="AC208" s="148">
        <f t="shared" ref="AC208:AC214" si="280">SUM(W208:AB208)</f>
        <v>0.42</v>
      </c>
      <c r="AD208" s="149">
        <f t="shared" ref="AD208:AD214" si="281">AC208+V208</f>
        <v>5.42</v>
      </c>
      <c r="AE208" s="150">
        <f t="shared" ref="AE208:AE214" si="282">(AF208-AD208)/AF208</f>
        <v>0.28210000000000002</v>
      </c>
      <c r="AF208" s="151">
        <v>7.55</v>
      </c>
      <c r="AG208" s="152">
        <v>1572</v>
      </c>
      <c r="AH208" s="149">
        <f t="shared" ref="AH208:AH214" si="283">AG208*AF208</f>
        <v>11868.6</v>
      </c>
      <c r="AI208" s="149">
        <f t="shared" ref="AI208:AI214" si="284">AG208*AD208</f>
        <v>8520.24</v>
      </c>
      <c r="AJ208" s="71"/>
    </row>
    <row r="209" spans="1:36" ht="15">
      <c r="A209" s="441"/>
      <c r="B209" s="441"/>
      <c r="C209" s="427"/>
      <c r="D209" s="133" t="s">
        <v>301</v>
      </c>
      <c r="E209" s="157" t="s">
        <v>960</v>
      </c>
      <c r="F209" s="304" t="s">
        <v>1065</v>
      </c>
      <c r="G209" s="305" t="s">
        <v>1066</v>
      </c>
      <c r="H209" s="137"/>
      <c r="I209" s="137">
        <v>4.66</v>
      </c>
      <c r="J209" s="133">
        <v>29</v>
      </c>
      <c r="K209" s="133">
        <v>29</v>
      </c>
      <c r="L209" s="133">
        <v>33</v>
      </c>
      <c r="M209" s="133">
        <v>4</v>
      </c>
      <c r="N209" s="133">
        <v>6.17</v>
      </c>
      <c r="O209" s="138">
        <f t="shared" si="273"/>
        <v>2.7799999999999998E-2</v>
      </c>
      <c r="P209" s="139">
        <f t="shared" si="274"/>
        <v>8058</v>
      </c>
      <c r="Q209" s="140">
        <f t="shared" si="275"/>
        <v>3500</v>
      </c>
      <c r="R209" s="141">
        <f t="shared" si="276"/>
        <v>0.43</v>
      </c>
      <c r="S209" s="142" t="s">
        <v>300</v>
      </c>
      <c r="T209" s="143">
        <v>0.214</v>
      </c>
      <c r="U209" s="144">
        <f t="shared" si="277"/>
        <v>1</v>
      </c>
      <c r="V209" s="144">
        <f t="shared" si="278"/>
        <v>6.09</v>
      </c>
      <c r="W209" s="145"/>
      <c r="X209" s="145"/>
      <c r="Y209" s="146"/>
      <c r="Z209" s="146">
        <f t="shared" si="279"/>
        <v>0.51</v>
      </c>
      <c r="AA209" s="147"/>
      <c r="AB209" s="145"/>
      <c r="AC209" s="148">
        <f t="shared" si="280"/>
        <v>0.51</v>
      </c>
      <c r="AD209" s="149">
        <f t="shared" si="281"/>
        <v>6.6</v>
      </c>
      <c r="AE209" s="150">
        <f t="shared" si="282"/>
        <v>0.28260000000000002</v>
      </c>
      <c r="AF209" s="151">
        <v>9.1999999999999993</v>
      </c>
      <c r="AG209" s="152">
        <v>1148</v>
      </c>
      <c r="AH209" s="149">
        <f t="shared" si="283"/>
        <v>10561.6</v>
      </c>
      <c r="AI209" s="149">
        <f t="shared" si="284"/>
        <v>7576.8</v>
      </c>
      <c r="AJ209" s="71"/>
    </row>
    <row r="210" spans="1:36" ht="14.25">
      <c r="A210" s="441"/>
      <c r="B210" s="441"/>
      <c r="C210" s="427"/>
      <c r="D210" s="133" t="s">
        <v>302</v>
      </c>
      <c r="E210" s="157" t="s">
        <v>960</v>
      </c>
      <c r="F210" s="306" t="s">
        <v>1018</v>
      </c>
      <c r="G210" s="307" t="s">
        <v>1019</v>
      </c>
      <c r="H210" s="137"/>
      <c r="I210" s="137">
        <v>5.18</v>
      </c>
      <c r="J210" s="133">
        <v>29</v>
      </c>
      <c r="K210" s="133">
        <v>29</v>
      </c>
      <c r="L210" s="133">
        <v>39</v>
      </c>
      <c r="M210" s="133">
        <v>4</v>
      </c>
      <c r="N210" s="133">
        <v>7.04</v>
      </c>
      <c r="O210" s="138">
        <f t="shared" si="273"/>
        <v>3.2800000000000003E-2</v>
      </c>
      <c r="P210" s="139">
        <f t="shared" si="274"/>
        <v>6829</v>
      </c>
      <c r="Q210" s="140">
        <f t="shared" si="275"/>
        <v>3500</v>
      </c>
      <c r="R210" s="141">
        <f t="shared" si="276"/>
        <v>0.51</v>
      </c>
      <c r="S210" s="142" t="s">
        <v>300</v>
      </c>
      <c r="T210" s="143">
        <v>0.214</v>
      </c>
      <c r="U210" s="144">
        <f t="shared" si="277"/>
        <v>1.1100000000000001</v>
      </c>
      <c r="V210" s="144">
        <f t="shared" si="278"/>
        <v>6.8</v>
      </c>
      <c r="W210" s="145"/>
      <c r="X210" s="145"/>
      <c r="Y210" s="146"/>
      <c r="Z210" s="146">
        <f t="shared" si="279"/>
        <v>0.56999999999999995</v>
      </c>
      <c r="AA210" s="147"/>
      <c r="AB210" s="145"/>
      <c r="AC210" s="148">
        <f t="shared" si="280"/>
        <v>0.56999999999999995</v>
      </c>
      <c r="AD210" s="149">
        <f t="shared" si="281"/>
        <v>7.37</v>
      </c>
      <c r="AE210" s="150">
        <f t="shared" si="282"/>
        <v>0.28449999999999998</v>
      </c>
      <c r="AF210" s="151">
        <v>10.3</v>
      </c>
      <c r="AG210" s="156">
        <v>1152</v>
      </c>
      <c r="AH210" s="149">
        <f t="shared" si="283"/>
        <v>11865.6</v>
      </c>
      <c r="AI210" s="149">
        <f t="shared" si="284"/>
        <v>8490.24</v>
      </c>
      <c r="AJ210" s="71"/>
    </row>
    <row r="211" spans="1:36" ht="14.25">
      <c r="A211" s="441"/>
      <c r="B211" s="441"/>
      <c r="C211" s="427"/>
      <c r="D211" s="133" t="s">
        <v>302</v>
      </c>
      <c r="E211" s="157" t="s">
        <v>947</v>
      </c>
      <c r="F211" s="316" t="s">
        <v>1004</v>
      </c>
      <c r="G211" s="317" t="s">
        <v>1005</v>
      </c>
      <c r="H211" s="137"/>
      <c r="I211" s="137">
        <v>5.18</v>
      </c>
      <c r="J211" s="133">
        <v>29</v>
      </c>
      <c r="K211" s="133">
        <v>29</v>
      </c>
      <c r="L211" s="133">
        <v>39</v>
      </c>
      <c r="M211" s="133">
        <v>4</v>
      </c>
      <c r="N211" s="133">
        <v>7.04</v>
      </c>
      <c r="O211" s="138">
        <f t="shared" si="273"/>
        <v>3.2800000000000003E-2</v>
      </c>
      <c r="P211" s="139">
        <f t="shared" si="274"/>
        <v>6829</v>
      </c>
      <c r="Q211" s="140">
        <f t="shared" si="275"/>
        <v>3500</v>
      </c>
      <c r="R211" s="141">
        <f t="shared" si="276"/>
        <v>0.51</v>
      </c>
      <c r="S211" s="142" t="s">
        <v>300</v>
      </c>
      <c r="T211" s="143">
        <v>0.214</v>
      </c>
      <c r="U211" s="144">
        <f t="shared" si="277"/>
        <v>1.1100000000000001</v>
      </c>
      <c r="V211" s="144">
        <f t="shared" si="278"/>
        <v>6.8</v>
      </c>
      <c r="W211" s="145"/>
      <c r="X211" s="145"/>
      <c r="Y211" s="146"/>
      <c r="Z211" s="146">
        <f t="shared" si="279"/>
        <v>0.56999999999999995</v>
      </c>
      <c r="AA211" s="147"/>
      <c r="AB211" s="145"/>
      <c r="AC211" s="148">
        <f t="shared" si="280"/>
        <v>0.56999999999999995</v>
      </c>
      <c r="AD211" s="149">
        <f t="shared" si="281"/>
        <v>7.37</v>
      </c>
      <c r="AE211" s="150">
        <f t="shared" si="282"/>
        <v>0.28449999999999998</v>
      </c>
      <c r="AF211" s="151">
        <f>AF210</f>
        <v>10.3</v>
      </c>
      <c r="AG211" s="156">
        <v>1168</v>
      </c>
      <c r="AH211" s="149">
        <f t="shared" si="283"/>
        <v>12030.4</v>
      </c>
      <c r="AI211" s="149">
        <f t="shared" si="284"/>
        <v>8608.16</v>
      </c>
      <c r="AJ211" s="71"/>
    </row>
    <row r="212" spans="1:36" ht="14.25">
      <c r="A212" s="441"/>
      <c r="B212" s="441"/>
      <c r="C212" s="427"/>
      <c r="D212" s="133" t="s">
        <v>302</v>
      </c>
      <c r="E212" s="157" t="s">
        <v>959</v>
      </c>
      <c r="F212" s="312" t="s">
        <v>1061</v>
      </c>
      <c r="G212" s="313" t="s">
        <v>1062</v>
      </c>
      <c r="H212" s="137"/>
      <c r="I212" s="137">
        <v>5.18</v>
      </c>
      <c r="J212" s="133">
        <v>29</v>
      </c>
      <c r="K212" s="133">
        <v>29</v>
      </c>
      <c r="L212" s="133">
        <v>39</v>
      </c>
      <c r="M212" s="133">
        <v>4</v>
      </c>
      <c r="N212" s="133">
        <v>7.04</v>
      </c>
      <c r="O212" s="138">
        <f t="shared" si="273"/>
        <v>3.2800000000000003E-2</v>
      </c>
      <c r="P212" s="139">
        <f t="shared" si="274"/>
        <v>6829</v>
      </c>
      <c r="Q212" s="140">
        <f t="shared" si="275"/>
        <v>3500</v>
      </c>
      <c r="R212" s="141">
        <f t="shared" si="276"/>
        <v>0.51</v>
      </c>
      <c r="S212" s="142" t="s">
        <v>300</v>
      </c>
      <c r="T212" s="143">
        <v>0.214</v>
      </c>
      <c r="U212" s="144">
        <f t="shared" si="277"/>
        <v>1.1100000000000001</v>
      </c>
      <c r="V212" s="144">
        <f t="shared" si="278"/>
        <v>6.8</v>
      </c>
      <c r="W212" s="145"/>
      <c r="X212" s="145"/>
      <c r="Y212" s="146"/>
      <c r="Z212" s="146">
        <f t="shared" si="279"/>
        <v>0.56999999999999995</v>
      </c>
      <c r="AA212" s="147"/>
      <c r="AB212" s="145"/>
      <c r="AC212" s="148">
        <f t="shared" si="280"/>
        <v>0.56999999999999995</v>
      </c>
      <c r="AD212" s="149">
        <f t="shared" si="281"/>
        <v>7.37</v>
      </c>
      <c r="AE212" s="150">
        <f t="shared" si="282"/>
        <v>0.28449999999999998</v>
      </c>
      <c r="AF212" s="151">
        <f>AF211</f>
        <v>10.3</v>
      </c>
      <c r="AG212" s="156">
        <v>1188</v>
      </c>
      <c r="AH212" s="149">
        <f t="shared" si="283"/>
        <v>12236.4</v>
      </c>
      <c r="AI212" s="149">
        <f t="shared" si="284"/>
        <v>8755.56</v>
      </c>
      <c r="AJ212" s="71"/>
    </row>
    <row r="213" spans="1:36" ht="15">
      <c r="A213" s="441"/>
      <c r="B213" s="441"/>
      <c r="C213" s="427"/>
      <c r="D213" s="133" t="s">
        <v>946</v>
      </c>
      <c r="E213" s="157" t="s">
        <v>960</v>
      </c>
      <c r="F213" s="304" t="s">
        <v>1067</v>
      </c>
      <c r="G213" s="305" t="s">
        <v>1068</v>
      </c>
      <c r="H213" s="137"/>
      <c r="I213" s="137">
        <v>5.99</v>
      </c>
      <c r="J213" s="133">
        <v>29</v>
      </c>
      <c r="K213" s="133">
        <v>29</v>
      </c>
      <c r="L213" s="133">
        <v>45</v>
      </c>
      <c r="M213" s="133">
        <v>4</v>
      </c>
      <c r="N213" s="133">
        <v>8.3699999999999992</v>
      </c>
      <c r="O213" s="138">
        <f t="shared" si="273"/>
        <v>3.78E-2</v>
      </c>
      <c r="P213" s="139">
        <f t="shared" si="274"/>
        <v>5926</v>
      </c>
      <c r="Q213" s="140">
        <f t="shared" si="275"/>
        <v>3500</v>
      </c>
      <c r="R213" s="141">
        <f t="shared" si="276"/>
        <v>0.59</v>
      </c>
      <c r="S213" s="142" t="s">
        <v>300</v>
      </c>
      <c r="T213" s="143">
        <v>0.214</v>
      </c>
      <c r="U213" s="144">
        <f t="shared" si="277"/>
        <v>1.28</v>
      </c>
      <c r="V213" s="144">
        <f t="shared" si="278"/>
        <v>7.86</v>
      </c>
      <c r="W213" s="145"/>
      <c r="X213" s="145"/>
      <c r="Y213" s="146"/>
      <c r="Z213" s="146">
        <f t="shared" si="279"/>
        <v>0.66</v>
      </c>
      <c r="AA213" s="147"/>
      <c r="AB213" s="145"/>
      <c r="AC213" s="148">
        <f t="shared" si="280"/>
        <v>0.66</v>
      </c>
      <c r="AD213" s="149">
        <f t="shared" si="281"/>
        <v>8.52</v>
      </c>
      <c r="AE213" s="150">
        <f t="shared" si="282"/>
        <v>0.28999999999999998</v>
      </c>
      <c r="AF213" s="151">
        <v>12</v>
      </c>
      <c r="AG213" s="152">
        <v>1748</v>
      </c>
      <c r="AH213" s="149">
        <f t="shared" si="283"/>
        <v>20976</v>
      </c>
      <c r="AI213" s="149">
        <f t="shared" si="284"/>
        <v>14892.96</v>
      </c>
      <c r="AJ213" s="71"/>
    </row>
    <row r="214" spans="1:36" ht="26.25">
      <c r="A214" s="441"/>
      <c r="B214" s="441"/>
      <c r="C214" s="427"/>
      <c r="D214" s="133" t="s">
        <v>304</v>
      </c>
      <c r="E214" s="157" t="s">
        <v>960</v>
      </c>
      <c r="F214" s="304" t="s">
        <v>1069</v>
      </c>
      <c r="G214" s="305" t="s">
        <v>1070</v>
      </c>
      <c r="H214" s="137"/>
      <c r="I214" s="137">
        <v>6.08</v>
      </c>
      <c r="J214" s="133">
        <v>29</v>
      </c>
      <c r="K214" s="133">
        <v>29</v>
      </c>
      <c r="L214" s="133">
        <v>45</v>
      </c>
      <c r="M214" s="133">
        <v>4</v>
      </c>
      <c r="N214" s="133">
        <v>8.3699999999999992</v>
      </c>
      <c r="O214" s="138">
        <f t="shared" si="273"/>
        <v>3.78E-2</v>
      </c>
      <c r="P214" s="139">
        <f t="shared" si="274"/>
        <v>5926</v>
      </c>
      <c r="Q214" s="140">
        <f t="shared" si="275"/>
        <v>3500</v>
      </c>
      <c r="R214" s="141">
        <f t="shared" si="276"/>
        <v>0.59</v>
      </c>
      <c r="S214" s="142" t="s">
        <v>300</v>
      </c>
      <c r="T214" s="143">
        <v>0.214</v>
      </c>
      <c r="U214" s="144">
        <f t="shared" si="277"/>
        <v>1.3</v>
      </c>
      <c r="V214" s="144">
        <f t="shared" si="278"/>
        <v>7.97</v>
      </c>
      <c r="W214" s="145"/>
      <c r="X214" s="145"/>
      <c r="Y214" s="146"/>
      <c r="Z214" s="146">
        <f t="shared" si="279"/>
        <v>0.66</v>
      </c>
      <c r="AA214" s="147"/>
      <c r="AB214" s="145"/>
      <c r="AC214" s="148">
        <f t="shared" si="280"/>
        <v>0.66</v>
      </c>
      <c r="AD214" s="149">
        <f t="shared" si="281"/>
        <v>8.6300000000000008</v>
      </c>
      <c r="AE214" s="150">
        <f t="shared" si="282"/>
        <v>0.28079999999999999</v>
      </c>
      <c r="AF214" s="151">
        <f>AF213</f>
        <v>12</v>
      </c>
      <c r="AG214" s="152">
        <v>212</v>
      </c>
      <c r="AH214" s="149">
        <f t="shared" si="283"/>
        <v>2544</v>
      </c>
      <c r="AI214" s="149">
        <f t="shared" si="284"/>
        <v>1829.56</v>
      </c>
      <c r="AJ214" s="71"/>
    </row>
    <row r="215" spans="1:36">
      <c r="A215" s="158" t="s">
        <v>305</v>
      </c>
      <c r="B215" s="159"/>
      <c r="C215" s="160"/>
      <c r="D215" s="159"/>
      <c r="AG215" s="180">
        <f>SUM(AG208:AG214)</f>
        <v>8188</v>
      </c>
      <c r="AH215" s="181">
        <f>SUM(AH208:AH214)</f>
        <v>82082.600000000006</v>
      </c>
      <c r="AI215" s="182">
        <f>SUM(AI208:AI214)</f>
        <v>58673.52</v>
      </c>
      <c r="AJ215" s="183">
        <f>(AH215-AI215)/AH215</f>
        <v>0.28499999999999998</v>
      </c>
    </row>
    <row r="216" spans="1:36">
      <c r="A216" s="428" t="s">
        <v>1223</v>
      </c>
      <c r="B216" s="428"/>
      <c r="C216" s="428"/>
      <c r="D216" s="428"/>
      <c r="E216" s="428"/>
      <c r="F216" s="428"/>
      <c r="G216" s="184"/>
      <c r="H216" s="184"/>
      <c r="I216" s="184"/>
      <c r="J216" s="184"/>
      <c r="K216" s="184"/>
      <c r="L216" s="184"/>
      <c r="M216" s="184"/>
      <c r="N216" s="184"/>
      <c r="O216" s="184"/>
      <c r="P216" s="184"/>
      <c r="Q216" s="184"/>
      <c r="R216" s="184"/>
      <c r="S216" s="184"/>
      <c r="T216" s="184"/>
      <c r="U216" s="184"/>
      <c r="V216" s="184"/>
      <c r="W216" s="184"/>
      <c r="X216" s="184"/>
      <c r="Y216" s="184"/>
      <c r="Z216" s="184"/>
      <c r="AA216" s="184"/>
      <c r="AB216" s="184"/>
      <c r="AC216" s="184"/>
      <c r="AD216" s="184"/>
      <c r="AE216" s="184"/>
      <c r="AF216" s="184"/>
      <c r="AG216" s="184"/>
      <c r="AH216" s="184"/>
      <c r="AI216" s="185"/>
      <c r="AJ216" s="70"/>
    </row>
    <row r="217" spans="1:36">
      <c r="A217" s="432" t="s">
        <v>295</v>
      </c>
      <c r="B217" s="433"/>
      <c r="C217" s="434"/>
      <c r="D217" s="118"/>
      <c r="E217" s="119"/>
      <c r="F217" s="119"/>
      <c r="G217" s="119"/>
      <c r="H217" s="120"/>
      <c r="I217" s="120"/>
      <c r="J217" s="118"/>
      <c r="K217" s="118"/>
      <c r="L217" s="118"/>
      <c r="M217" s="118"/>
      <c r="N217" s="118"/>
      <c r="O217" s="121"/>
      <c r="P217" s="122"/>
      <c r="Q217" s="123"/>
      <c r="R217" s="124"/>
      <c r="S217" s="125"/>
      <c r="T217" s="126"/>
      <c r="U217" s="127"/>
      <c r="V217" s="127"/>
      <c r="W217" s="128"/>
      <c r="X217" s="128"/>
      <c r="Y217" s="127"/>
      <c r="Z217" s="127"/>
      <c r="AA217" s="127"/>
      <c r="AB217" s="128"/>
      <c r="AC217" s="129"/>
      <c r="AD217" s="130"/>
      <c r="AE217" s="131"/>
      <c r="AF217" s="132"/>
      <c r="AG217" s="130"/>
      <c r="AH217" s="130"/>
      <c r="AI217" s="130"/>
      <c r="AJ217" s="71"/>
    </row>
    <row r="218" spans="1:36" ht="15">
      <c r="A218" s="441" t="str">
        <f>A217</f>
        <v>6 piece set -- Serta Brand 85gsm Microfiber Sheets -- Simply Comfy</v>
      </c>
      <c r="B218" s="441" t="s">
        <v>296</v>
      </c>
      <c r="C218" s="427" t="s">
        <v>297</v>
      </c>
      <c r="D218" s="133" t="s">
        <v>298</v>
      </c>
      <c r="E218" s="157" t="s">
        <v>306</v>
      </c>
      <c r="F218" s="304" t="s">
        <v>307</v>
      </c>
      <c r="G218" s="305" t="s">
        <v>308</v>
      </c>
      <c r="H218" s="137"/>
      <c r="I218" s="137">
        <v>3.81</v>
      </c>
      <c r="J218" s="133">
        <v>29</v>
      </c>
      <c r="K218" s="133">
        <v>29</v>
      </c>
      <c r="L218" s="133">
        <v>28</v>
      </c>
      <c r="M218" s="133">
        <v>4</v>
      </c>
      <c r="N218" s="133">
        <v>4.3600000000000003</v>
      </c>
      <c r="O218" s="138">
        <f t="shared" ref="O218:O224" si="285">J218*K218*L218/1000000</f>
        <v>2.35E-2</v>
      </c>
      <c r="P218" s="139">
        <f t="shared" ref="P218:P224" si="286">56/O218*M218</f>
        <v>9532</v>
      </c>
      <c r="Q218" s="140">
        <f t="shared" ref="Q218:Q224" si="287">$Q$9</f>
        <v>3500</v>
      </c>
      <c r="R218" s="141">
        <f t="shared" ref="R218:R224" si="288">Q218/P218</f>
        <v>0.37</v>
      </c>
      <c r="S218" s="142" t="s">
        <v>300</v>
      </c>
      <c r="T218" s="143">
        <v>0.214</v>
      </c>
      <c r="U218" s="144">
        <f t="shared" ref="U218:U224" si="289">I218*T218</f>
        <v>0.82</v>
      </c>
      <c r="V218" s="144">
        <f t="shared" ref="V218:V224" si="290">U218+R218+I218</f>
        <v>5</v>
      </c>
      <c r="W218" s="145"/>
      <c r="X218" s="145"/>
      <c r="Y218" s="146"/>
      <c r="Z218" s="146">
        <f t="shared" ref="Z218:Z224" si="291">AF218*$Z$9</f>
        <v>0.42</v>
      </c>
      <c r="AA218" s="147"/>
      <c r="AB218" s="145"/>
      <c r="AC218" s="148">
        <f t="shared" ref="AC218:AC224" si="292">SUM(W218:AB218)</f>
        <v>0.42</v>
      </c>
      <c r="AD218" s="149">
        <f t="shared" ref="AD218:AD224" si="293">AC218+V218</f>
        <v>5.42</v>
      </c>
      <c r="AE218" s="150">
        <f t="shared" ref="AE218:AE224" si="294">(AF218-AD218)/AF218</f>
        <v>0.28210000000000002</v>
      </c>
      <c r="AF218" s="151">
        <v>7.55</v>
      </c>
      <c r="AG218" s="152">
        <v>1572</v>
      </c>
      <c r="AH218" s="149">
        <f t="shared" ref="AH218:AH224" si="295">AG218*AF218</f>
        <v>11868.6</v>
      </c>
      <c r="AI218" s="149">
        <f t="shared" ref="AI218:AI224" si="296">AG218*AD218</f>
        <v>8520.24</v>
      </c>
      <c r="AJ218" s="71"/>
    </row>
    <row r="219" spans="1:36" ht="15">
      <c r="A219" s="441"/>
      <c r="B219" s="441"/>
      <c r="C219" s="427"/>
      <c r="D219" s="133" t="s">
        <v>301</v>
      </c>
      <c r="E219" s="157" t="s">
        <v>306</v>
      </c>
      <c r="F219" s="304" t="s">
        <v>309</v>
      </c>
      <c r="G219" s="305" t="s">
        <v>310</v>
      </c>
      <c r="H219" s="137"/>
      <c r="I219" s="137">
        <v>4.66</v>
      </c>
      <c r="J219" s="133">
        <v>29</v>
      </c>
      <c r="K219" s="133">
        <v>29</v>
      </c>
      <c r="L219" s="133">
        <v>33</v>
      </c>
      <c r="M219" s="133">
        <v>4</v>
      </c>
      <c r="N219" s="133">
        <v>6.17</v>
      </c>
      <c r="O219" s="138">
        <f t="shared" si="285"/>
        <v>2.7799999999999998E-2</v>
      </c>
      <c r="P219" s="139">
        <f t="shared" si="286"/>
        <v>8058</v>
      </c>
      <c r="Q219" s="140">
        <f t="shared" si="287"/>
        <v>3500</v>
      </c>
      <c r="R219" s="141">
        <f t="shared" si="288"/>
        <v>0.43</v>
      </c>
      <c r="S219" s="142" t="s">
        <v>300</v>
      </c>
      <c r="T219" s="143">
        <v>0.214</v>
      </c>
      <c r="U219" s="144">
        <f t="shared" si="289"/>
        <v>1</v>
      </c>
      <c r="V219" s="144">
        <f t="shared" si="290"/>
        <v>6.09</v>
      </c>
      <c r="W219" s="145"/>
      <c r="X219" s="145"/>
      <c r="Y219" s="146"/>
      <c r="Z219" s="146">
        <f t="shared" si="291"/>
        <v>0.51</v>
      </c>
      <c r="AA219" s="147"/>
      <c r="AB219" s="145"/>
      <c r="AC219" s="148">
        <f t="shared" si="292"/>
        <v>0.51</v>
      </c>
      <c r="AD219" s="149">
        <f t="shared" si="293"/>
        <v>6.6</v>
      </c>
      <c r="AE219" s="150">
        <f t="shared" si="294"/>
        <v>0.28260000000000002</v>
      </c>
      <c r="AF219" s="151">
        <v>9.1999999999999993</v>
      </c>
      <c r="AG219" s="152">
        <v>1160</v>
      </c>
      <c r="AH219" s="149">
        <f t="shared" si="295"/>
        <v>10672</v>
      </c>
      <c r="AI219" s="149">
        <f t="shared" si="296"/>
        <v>7656</v>
      </c>
      <c r="AJ219" s="71"/>
    </row>
    <row r="220" spans="1:36" ht="14.25">
      <c r="A220" s="441"/>
      <c r="B220" s="441"/>
      <c r="C220" s="427"/>
      <c r="D220" s="133" t="s">
        <v>302</v>
      </c>
      <c r="E220" s="157" t="s">
        <v>306</v>
      </c>
      <c r="F220" s="306" t="s">
        <v>311</v>
      </c>
      <c r="G220" s="307" t="s">
        <v>312</v>
      </c>
      <c r="H220" s="137"/>
      <c r="I220" s="137">
        <v>5.18</v>
      </c>
      <c r="J220" s="133">
        <v>29</v>
      </c>
      <c r="K220" s="133">
        <v>29</v>
      </c>
      <c r="L220" s="133">
        <v>39</v>
      </c>
      <c r="M220" s="133">
        <v>4</v>
      </c>
      <c r="N220" s="133">
        <v>7.04</v>
      </c>
      <c r="O220" s="138">
        <f t="shared" si="285"/>
        <v>3.2800000000000003E-2</v>
      </c>
      <c r="P220" s="139">
        <f t="shared" si="286"/>
        <v>6829</v>
      </c>
      <c r="Q220" s="140">
        <f t="shared" si="287"/>
        <v>3500</v>
      </c>
      <c r="R220" s="141">
        <f t="shared" si="288"/>
        <v>0.51</v>
      </c>
      <c r="S220" s="142" t="s">
        <v>300</v>
      </c>
      <c r="T220" s="143">
        <v>0.214</v>
      </c>
      <c r="U220" s="144">
        <f t="shared" si="289"/>
        <v>1.1100000000000001</v>
      </c>
      <c r="V220" s="144">
        <f t="shared" si="290"/>
        <v>6.8</v>
      </c>
      <c r="W220" s="145"/>
      <c r="X220" s="145"/>
      <c r="Y220" s="146"/>
      <c r="Z220" s="146">
        <f t="shared" si="291"/>
        <v>0.56999999999999995</v>
      </c>
      <c r="AA220" s="147"/>
      <c r="AB220" s="145"/>
      <c r="AC220" s="148">
        <f t="shared" si="292"/>
        <v>0.56999999999999995</v>
      </c>
      <c r="AD220" s="149">
        <f t="shared" si="293"/>
        <v>7.37</v>
      </c>
      <c r="AE220" s="150">
        <f t="shared" si="294"/>
        <v>0.28449999999999998</v>
      </c>
      <c r="AF220" s="151">
        <v>10.3</v>
      </c>
      <c r="AG220" s="156">
        <v>1188</v>
      </c>
      <c r="AH220" s="149">
        <f t="shared" si="295"/>
        <v>12236.4</v>
      </c>
      <c r="AI220" s="149">
        <f t="shared" si="296"/>
        <v>8755.56</v>
      </c>
      <c r="AJ220" s="71"/>
    </row>
    <row r="221" spans="1:36" ht="14.25">
      <c r="A221" s="441"/>
      <c r="B221" s="441"/>
      <c r="C221" s="427"/>
      <c r="D221" s="133" t="s">
        <v>302</v>
      </c>
      <c r="E221" s="157" t="s">
        <v>299</v>
      </c>
      <c r="F221" s="306" t="s">
        <v>988</v>
      </c>
      <c r="G221" s="307" t="s">
        <v>989</v>
      </c>
      <c r="H221" s="137"/>
      <c r="I221" s="137">
        <v>5.18</v>
      </c>
      <c r="J221" s="133">
        <v>29</v>
      </c>
      <c r="K221" s="133">
        <v>29</v>
      </c>
      <c r="L221" s="133">
        <v>39</v>
      </c>
      <c r="M221" s="133">
        <v>4</v>
      </c>
      <c r="N221" s="133">
        <v>7.04</v>
      </c>
      <c r="O221" s="138">
        <f t="shared" si="285"/>
        <v>3.2800000000000003E-2</v>
      </c>
      <c r="P221" s="139">
        <f t="shared" si="286"/>
        <v>6829</v>
      </c>
      <c r="Q221" s="140">
        <f t="shared" si="287"/>
        <v>3500</v>
      </c>
      <c r="R221" s="141">
        <f t="shared" si="288"/>
        <v>0.51</v>
      </c>
      <c r="S221" s="142" t="s">
        <v>300</v>
      </c>
      <c r="T221" s="143">
        <v>0.214</v>
      </c>
      <c r="U221" s="144">
        <f t="shared" si="289"/>
        <v>1.1100000000000001</v>
      </c>
      <c r="V221" s="144">
        <f t="shared" si="290"/>
        <v>6.8</v>
      </c>
      <c r="W221" s="145"/>
      <c r="X221" s="145"/>
      <c r="Y221" s="146"/>
      <c r="Z221" s="146">
        <f t="shared" si="291"/>
        <v>0.56999999999999995</v>
      </c>
      <c r="AA221" s="147"/>
      <c r="AB221" s="145"/>
      <c r="AC221" s="148">
        <f t="shared" si="292"/>
        <v>0.56999999999999995</v>
      </c>
      <c r="AD221" s="149">
        <f t="shared" si="293"/>
        <v>7.37</v>
      </c>
      <c r="AE221" s="150">
        <f t="shared" si="294"/>
        <v>0.28449999999999998</v>
      </c>
      <c r="AF221" s="151">
        <f>AF220</f>
        <v>10.3</v>
      </c>
      <c r="AG221" s="156">
        <v>1188</v>
      </c>
      <c r="AH221" s="149">
        <f t="shared" si="295"/>
        <v>12236.4</v>
      </c>
      <c r="AI221" s="149">
        <f t="shared" si="296"/>
        <v>8755.56</v>
      </c>
      <c r="AJ221" s="71"/>
    </row>
    <row r="222" spans="1:36" ht="14.25">
      <c r="A222" s="441"/>
      <c r="B222" s="441"/>
      <c r="C222" s="427"/>
      <c r="D222" s="133" t="s">
        <v>302</v>
      </c>
      <c r="E222" s="157" t="s">
        <v>951</v>
      </c>
      <c r="F222" s="318" t="s">
        <v>1071</v>
      </c>
      <c r="G222" s="319" t="s">
        <v>1072</v>
      </c>
      <c r="H222" s="137"/>
      <c r="I222" s="137">
        <v>5.18</v>
      </c>
      <c r="J222" s="133">
        <v>29</v>
      </c>
      <c r="K222" s="133">
        <v>29</v>
      </c>
      <c r="L222" s="133">
        <v>39</v>
      </c>
      <c r="M222" s="133">
        <v>4</v>
      </c>
      <c r="N222" s="133">
        <v>7.04</v>
      </c>
      <c r="O222" s="138">
        <f t="shared" si="285"/>
        <v>3.2800000000000003E-2</v>
      </c>
      <c r="P222" s="139">
        <f t="shared" si="286"/>
        <v>6829</v>
      </c>
      <c r="Q222" s="140">
        <f t="shared" si="287"/>
        <v>3500</v>
      </c>
      <c r="R222" s="141">
        <f t="shared" si="288"/>
        <v>0.51</v>
      </c>
      <c r="S222" s="142" t="s">
        <v>300</v>
      </c>
      <c r="T222" s="143">
        <v>0.214</v>
      </c>
      <c r="U222" s="144">
        <f t="shared" si="289"/>
        <v>1.1100000000000001</v>
      </c>
      <c r="V222" s="144">
        <f t="shared" si="290"/>
        <v>6.8</v>
      </c>
      <c r="W222" s="145"/>
      <c r="X222" s="145"/>
      <c r="Y222" s="146"/>
      <c r="Z222" s="146">
        <f t="shared" si="291"/>
        <v>0.56999999999999995</v>
      </c>
      <c r="AA222" s="147"/>
      <c r="AB222" s="145"/>
      <c r="AC222" s="148">
        <f t="shared" si="292"/>
        <v>0.56999999999999995</v>
      </c>
      <c r="AD222" s="149">
        <f t="shared" si="293"/>
        <v>7.37</v>
      </c>
      <c r="AE222" s="150">
        <f t="shared" si="294"/>
        <v>0.28449999999999998</v>
      </c>
      <c r="AF222" s="151">
        <f>AF221</f>
        <v>10.3</v>
      </c>
      <c r="AG222" s="156">
        <v>1166</v>
      </c>
      <c r="AH222" s="149">
        <f t="shared" si="295"/>
        <v>12009.8</v>
      </c>
      <c r="AI222" s="149">
        <f t="shared" si="296"/>
        <v>8593.42</v>
      </c>
      <c r="AJ222" s="71"/>
    </row>
    <row r="223" spans="1:36" ht="15">
      <c r="A223" s="441"/>
      <c r="B223" s="441"/>
      <c r="C223" s="427"/>
      <c r="D223" s="133" t="s">
        <v>946</v>
      </c>
      <c r="E223" s="157" t="s">
        <v>306</v>
      </c>
      <c r="F223" s="304" t="s">
        <v>1006</v>
      </c>
      <c r="G223" s="305" t="s">
        <v>1007</v>
      </c>
      <c r="H223" s="137"/>
      <c r="I223" s="137">
        <v>5.99</v>
      </c>
      <c r="J223" s="133">
        <v>29</v>
      </c>
      <c r="K223" s="133">
        <v>29</v>
      </c>
      <c r="L223" s="133">
        <v>45</v>
      </c>
      <c r="M223" s="133">
        <v>4</v>
      </c>
      <c r="N223" s="133">
        <v>8.3699999999999992</v>
      </c>
      <c r="O223" s="138">
        <f t="shared" si="285"/>
        <v>3.78E-2</v>
      </c>
      <c r="P223" s="139">
        <f t="shared" si="286"/>
        <v>5926</v>
      </c>
      <c r="Q223" s="140">
        <f t="shared" si="287"/>
        <v>3500</v>
      </c>
      <c r="R223" s="141">
        <f t="shared" si="288"/>
        <v>0.59</v>
      </c>
      <c r="S223" s="142" t="s">
        <v>300</v>
      </c>
      <c r="T223" s="143">
        <v>0.214</v>
      </c>
      <c r="U223" s="144">
        <f t="shared" si="289"/>
        <v>1.28</v>
      </c>
      <c r="V223" s="144">
        <f t="shared" si="290"/>
        <v>7.86</v>
      </c>
      <c r="W223" s="145"/>
      <c r="X223" s="145"/>
      <c r="Y223" s="146"/>
      <c r="Z223" s="146">
        <f t="shared" si="291"/>
        <v>0.66</v>
      </c>
      <c r="AA223" s="147"/>
      <c r="AB223" s="145"/>
      <c r="AC223" s="148">
        <f t="shared" si="292"/>
        <v>0.66</v>
      </c>
      <c r="AD223" s="149">
        <f t="shared" si="293"/>
        <v>8.52</v>
      </c>
      <c r="AE223" s="150">
        <f t="shared" si="294"/>
        <v>0.28999999999999998</v>
      </c>
      <c r="AF223" s="151">
        <v>12</v>
      </c>
      <c r="AG223" s="152">
        <v>1748</v>
      </c>
      <c r="AH223" s="149">
        <f t="shared" si="295"/>
        <v>20976</v>
      </c>
      <c r="AI223" s="149">
        <f t="shared" si="296"/>
        <v>14892.96</v>
      </c>
      <c r="AJ223" s="71"/>
    </row>
    <row r="224" spans="1:36" ht="26.25">
      <c r="A224" s="441"/>
      <c r="B224" s="441"/>
      <c r="C224" s="427"/>
      <c r="D224" s="133" t="s">
        <v>304</v>
      </c>
      <c r="E224" s="157" t="s">
        <v>306</v>
      </c>
      <c r="F224" s="304" t="s">
        <v>1008</v>
      </c>
      <c r="G224" s="305" t="s">
        <v>1009</v>
      </c>
      <c r="H224" s="137"/>
      <c r="I224" s="137">
        <v>6.08</v>
      </c>
      <c r="J224" s="133">
        <v>29</v>
      </c>
      <c r="K224" s="133">
        <v>29</v>
      </c>
      <c r="L224" s="133">
        <v>45</v>
      </c>
      <c r="M224" s="133">
        <v>4</v>
      </c>
      <c r="N224" s="133">
        <v>8.3699999999999992</v>
      </c>
      <c r="O224" s="138">
        <f t="shared" si="285"/>
        <v>3.78E-2</v>
      </c>
      <c r="P224" s="139">
        <f t="shared" si="286"/>
        <v>5926</v>
      </c>
      <c r="Q224" s="140">
        <f t="shared" si="287"/>
        <v>3500</v>
      </c>
      <c r="R224" s="141">
        <f t="shared" si="288"/>
        <v>0.59</v>
      </c>
      <c r="S224" s="142" t="s">
        <v>300</v>
      </c>
      <c r="T224" s="143">
        <v>0.214</v>
      </c>
      <c r="U224" s="144">
        <f t="shared" si="289"/>
        <v>1.3</v>
      </c>
      <c r="V224" s="144">
        <f t="shared" si="290"/>
        <v>7.97</v>
      </c>
      <c r="W224" s="145"/>
      <c r="X224" s="145"/>
      <c r="Y224" s="146"/>
      <c r="Z224" s="146">
        <f t="shared" si="291"/>
        <v>0.66</v>
      </c>
      <c r="AA224" s="147"/>
      <c r="AB224" s="145"/>
      <c r="AC224" s="148">
        <f t="shared" si="292"/>
        <v>0.66</v>
      </c>
      <c r="AD224" s="149">
        <f t="shared" si="293"/>
        <v>8.6300000000000008</v>
      </c>
      <c r="AE224" s="150">
        <f t="shared" si="294"/>
        <v>0.28079999999999999</v>
      </c>
      <c r="AF224" s="151">
        <f>AF223</f>
        <v>12</v>
      </c>
      <c r="AG224" s="152">
        <v>248</v>
      </c>
      <c r="AH224" s="149">
        <f t="shared" si="295"/>
        <v>2976</v>
      </c>
      <c r="AI224" s="149">
        <f t="shared" si="296"/>
        <v>2140.2399999999998</v>
      </c>
      <c r="AJ224" s="71"/>
    </row>
    <row r="225" spans="1:36">
      <c r="A225" s="158" t="s">
        <v>305</v>
      </c>
      <c r="B225" s="159"/>
      <c r="C225" s="160"/>
      <c r="D225" s="159"/>
      <c r="AG225" s="180">
        <f>SUM(AG218:AG224)</f>
        <v>8270</v>
      </c>
      <c r="AH225" s="181">
        <f>SUM(AH218:AH224)</f>
        <v>82975.199999999997</v>
      </c>
      <c r="AI225" s="182">
        <f>SUM(AI218:AI224)</f>
        <v>59313.98</v>
      </c>
      <c r="AJ225" s="183">
        <f>(AH225-AI225)/AH225</f>
        <v>0.28499999999999998</v>
      </c>
    </row>
    <row r="226" spans="1:36">
      <c r="A226" s="428" t="s">
        <v>1215</v>
      </c>
      <c r="B226" s="428"/>
      <c r="C226" s="428"/>
      <c r="D226" s="428"/>
      <c r="E226" s="428"/>
      <c r="F226" s="428"/>
      <c r="G226" s="184"/>
      <c r="H226" s="184"/>
      <c r="I226" s="184"/>
      <c r="J226" s="184"/>
      <c r="K226" s="184"/>
      <c r="L226" s="184"/>
      <c r="M226" s="184"/>
      <c r="N226" s="184"/>
      <c r="O226" s="184"/>
      <c r="P226" s="184"/>
      <c r="Q226" s="184"/>
      <c r="R226" s="184"/>
      <c r="S226" s="184"/>
      <c r="T226" s="184"/>
      <c r="U226" s="184"/>
      <c r="V226" s="184"/>
      <c r="W226" s="184"/>
      <c r="X226" s="184"/>
      <c r="Y226" s="184"/>
      <c r="Z226" s="184"/>
      <c r="AA226" s="184"/>
      <c r="AB226" s="184"/>
      <c r="AC226" s="184"/>
      <c r="AD226" s="184"/>
      <c r="AE226" s="184"/>
      <c r="AF226" s="184"/>
      <c r="AG226" s="184"/>
      <c r="AH226" s="184"/>
      <c r="AI226" s="185"/>
      <c r="AJ226" s="70"/>
    </row>
    <row r="227" spans="1:36">
      <c r="A227" s="432" t="s">
        <v>295</v>
      </c>
      <c r="B227" s="433"/>
      <c r="C227" s="434"/>
      <c r="D227" s="118"/>
      <c r="E227" s="119"/>
      <c r="F227" s="119"/>
      <c r="G227" s="119"/>
      <c r="H227" s="120"/>
      <c r="I227" s="120"/>
      <c r="J227" s="118"/>
      <c r="K227" s="118"/>
      <c r="L227" s="118"/>
      <c r="M227" s="118"/>
      <c r="N227" s="118"/>
      <c r="O227" s="121"/>
      <c r="P227" s="122"/>
      <c r="Q227" s="123"/>
      <c r="R227" s="124"/>
      <c r="S227" s="125"/>
      <c r="T227" s="126"/>
      <c r="U227" s="127"/>
      <c r="V227" s="127"/>
      <c r="W227" s="128"/>
      <c r="X227" s="128"/>
      <c r="Y227" s="127"/>
      <c r="Z227" s="127"/>
      <c r="AA227" s="127"/>
      <c r="AB227" s="128"/>
      <c r="AC227" s="129"/>
      <c r="AD227" s="130"/>
      <c r="AE227" s="131"/>
      <c r="AF227" s="132"/>
      <c r="AG227" s="130"/>
      <c r="AH227" s="130"/>
      <c r="AI227" s="130"/>
      <c r="AJ227" s="71"/>
    </row>
    <row r="228" spans="1:36" ht="15">
      <c r="A228" s="441" t="str">
        <f>A227</f>
        <v>6 piece set -- Serta Brand 85gsm Microfiber Sheets -- Simply Comfy</v>
      </c>
      <c r="B228" s="441" t="s">
        <v>296</v>
      </c>
      <c r="C228" s="427" t="s">
        <v>297</v>
      </c>
      <c r="D228" s="133" t="s">
        <v>298</v>
      </c>
      <c r="E228" s="157" t="s">
        <v>299</v>
      </c>
      <c r="F228" s="304" t="s">
        <v>1010</v>
      </c>
      <c r="G228" s="305" t="s">
        <v>1011</v>
      </c>
      <c r="H228" s="137"/>
      <c r="I228" s="137">
        <v>3.81</v>
      </c>
      <c r="J228" s="133">
        <v>29</v>
      </c>
      <c r="K228" s="133">
        <v>29</v>
      </c>
      <c r="L228" s="133">
        <v>28</v>
      </c>
      <c r="M228" s="133">
        <v>4</v>
      </c>
      <c r="N228" s="133">
        <v>4.3600000000000003</v>
      </c>
      <c r="O228" s="138">
        <f t="shared" ref="O228:O234" si="297">J228*K228*L228/1000000</f>
        <v>2.35E-2</v>
      </c>
      <c r="P228" s="139">
        <f t="shared" ref="P228:P234" si="298">56/O228*M228</f>
        <v>9532</v>
      </c>
      <c r="Q228" s="140">
        <f t="shared" ref="Q228:Q234" si="299">$Q$9</f>
        <v>3500</v>
      </c>
      <c r="R228" s="141">
        <f t="shared" ref="R228:R234" si="300">Q228/P228</f>
        <v>0.37</v>
      </c>
      <c r="S228" s="142" t="s">
        <v>300</v>
      </c>
      <c r="T228" s="143">
        <v>0.214</v>
      </c>
      <c r="U228" s="144">
        <f t="shared" ref="U228:U234" si="301">I228*T228</f>
        <v>0.82</v>
      </c>
      <c r="V228" s="144">
        <f t="shared" ref="V228:V234" si="302">U228+R228+I228</f>
        <v>5</v>
      </c>
      <c r="W228" s="145"/>
      <c r="X228" s="145"/>
      <c r="Y228" s="146"/>
      <c r="Z228" s="146">
        <f t="shared" ref="Z228:Z234" si="303">AF228*$Z$9</f>
        <v>0.42</v>
      </c>
      <c r="AA228" s="147"/>
      <c r="AB228" s="145"/>
      <c r="AC228" s="148">
        <f t="shared" ref="AC228:AC234" si="304">SUM(W228:AB228)</f>
        <v>0.42</v>
      </c>
      <c r="AD228" s="149">
        <f t="shared" ref="AD228:AD234" si="305">AC228+V228</f>
        <v>5.42</v>
      </c>
      <c r="AE228" s="150">
        <f t="shared" ref="AE228:AE234" si="306">(AF228-AD228)/AF228</f>
        <v>0.28210000000000002</v>
      </c>
      <c r="AF228" s="151">
        <v>7.55</v>
      </c>
      <c r="AG228" s="152">
        <v>1572</v>
      </c>
      <c r="AH228" s="149">
        <f t="shared" ref="AH228:AH234" si="307">AG228*AF228</f>
        <v>11868.6</v>
      </c>
      <c r="AI228" s="149">
        <f t="shared" ref="AI228:AI234" si="308">AG228*AD228</f>
        <v>8520.24</v>
      </c>
      <c r="AJ228" s="71"/>
    </row>
    <row r="229" spans="1:36" ht="15">
      <c r="A229" s="441"/>
      <c r="B229" s="441"/>
      <c r="C229" s="427"/>
      <c r="D229" s="133" t="s">
        <v>301</v>
      </c>
      <c r="E229" s="157" t="s">
        <v>299</v>
      </c>
      <c r="F229" s="304" t="s">
        <v>1012</v>
      </c>
      <c r="G229" s="305" t="s">
        <v>1013</v>
      </c>
      <c r="H229" s="137"/>
      <c r="I229" s="137">
        <v>4.66</v>
      </c>
      <c r="J229" s="133">
        <v>29</v>
      </c>
      <c r="K229" s="133">
        <v>29</v>
      </c>
      <c r="L229" s="133">
        <v>33</v>
      </c>
      <c r="M229" s="133">
        <v>4</v>
      </c>
      <c r="N229" s="133">
        <v>6.17</v>
      </c>
      <c r="O229" s="138">
        <f t="shared" si="297"/>
        <v>2.7799999999999998E-2</v>
      </c>
      <c r="P229" s="139">
        <f t="shared" si="298"/>
        <v>8058</v>
      </c>
      <c r="Q229" s="140">
        <f t="shared" si="299"/>
        <v>3500</v>
      </c>
      <c r="R229" s="141">
        <f t="shared" si="300"/>
        <v>0.43</v>
      </c>
      <c r="S229" s="142" t="s">
        <v>300</v>
      </c>
      <c r="T229" s="143">
        <v>0.214</v>
      </c>
      <c r="U229" s="144">
        <f t="shared" si="301"/>
        <v>1</v>
      </c>
      <c r="V229" s="144">
        <f t="shared" si="302"/>
        <v>6.09</v>
      </c>
      <c r="W229" s="145"/>
      <c r="X229" s="145"/>
      <c r="Y229" s="146"/>
      <c r="Z229" s="146">
        <f t="shared" si="303"/>
        <v>0.51</v>
      </c>
      <c r="AA229" s="147"/>
      <c r="AB229" s="145"/>
      <c r="AC229" s="148">
        <f t="shared" si="304"/>
        <v>0.51</v>
      </c>
      <c r="AD229" s="149">
        <f t="shared" si="305"/>
        <v>6.6</v>
      </c>
      <c r="AE229" s="150">
        <f t="shared" si="306"/>
        <v>0.28260000000000002</v>
      </c>
      <c r="AF229" s="151">
        <v>9.1999999999999993</v>
      </c>
      <c r="AG229" s="152">
        <v>1156</v>
      </c>
      <c r="AH229" s="149">
        <f t="shared" si="307"/>
        <v>10635.2</v>
      </c>
      <c r="AI229" s="149">
        <f t="shared" si="308"/>
        <v>7629.6</v>
      </c>
      <c r="AJ229" s="71"/>
    </row>
    <row r="230" spans="1:36" ht="14.25">
      <c r="A230" s="441"/>
      <c r="B230" s="441"/>
      <c r="C230" s="427"/>
      <c r="D230" s="133" t="s">
        <v>302</v>
      </c>
      <c r="E230" s="157" t="s">
        <v>299</v>
      </c>
      <c r="F230" s="306" t="s">
        <v>988</v>
      </c>
      <c r="G230" s="307" t="s">
        <v>989</v>
      </c>
      <c r="H230" s="137"/>
      <c r="I230" s="137">
        <v>5.18</v>
      </c>
      <c r="J230" s="133">
        <v>29</v>
      </c>
      <c r="K230" s="133">
        <v>29</v>
      </c>
      <c r="L230" s="133">
        <v>39</v>
      </c>
      <c r="M230" s="133">
        <v>4</v>
      </c>
      <c r="N230" s="133">
        <v>7.04</v>
      </c>
      <c r="O230" s="138">
        <f t="shared" si="297"/>
        <v>3.2800000000000003E-2</v>
      </c>
      <c r="P230" s="139">
        <f t="shared" si="298"/>
        <v>6829</v>
      </c>
      <c r="Q230" s="140">
        <f t="shared" si="299"/>
        <v>3500</v>
      </c>
      <c r="R230" s="141">
        <f t="shared" si="300"/>
        <v>0.51</v>
      </c>
      <c r="S230" s="142" t="s">
        <v>300</v>
      </c>
      <c r="T230" s="143">
        <v>0.214</v>
      </c>
      <c r="U230" s="144">
        <f t="shared" si="301"/>
        <v>1.1100000000000001</v>
      </c>
      <c r="V230" s="144">
        <f t="shared" si="302"/>
        <v>6.8</v>
      </c>
      <c r="W230" s="145"/>
      <c r="X230" s="145"/>
      <c r="Y230" s="146"/>
      <c r="Z230" s="146">
        <f t="shared" si="303"/>
        <v>0.56999999999999995</v>
      </c>
      <c r="AA230" s="147"/>
      <c r="AB230" s="145"/>
      <c r="AC230" s="148">
        <f t="shared" si="304"/>
        <v>0.56999999999999995</v>
      </c>
      <c r="AD230" s="149">
        <f t="shared" si="305"/>
        <v>7.37</v>
      </c>
      <c r="AE230" s="150">
        <f t="shared" si="306"/>
        <v>0.28449999999999998</v>
      </c>
      <c r="AF230" s="151">
        <v>10.3</v>
      </c>
      <c r="AG230" s="156">
        <v>1188</v>
      </c>
      <c r="AH230" s="149">
        <f t="shared" si="307"/>
        <v>12236.4</v>
      </c>
      <c r="AI230" s="149">
        <f t="shared" si="308"/>
        <v>8755.56</v>
      </c>
      <c r="AJ230" s="71"/>
    </row>
    <row r="231" spans="1:36" ht="14.25">
      <c r="A231" s="441"/>
      <c r="B231" s="441"/>
      <c r="C231" s="427"/>
      <c r="D231" s="133" t="s">
        <v>302</v>
      </c>
      <c r="E231" s="157" t="s">
        <v>1073</v>
      </c>
      <c r="F231" s="312" t="s">
        <v>1074</v>
      </c>
      <c r="G231" s="313" t="s">
        <v>1075</v>
      </c>
      <c r="H231" s="137"/>
      <c r="I231" s="137">
        <v>5.18</v>
      </c>
      <c r="J231" s="133">
        <v>29</v>
      </c>
      <c r="K231" s="133">
        <v>29</v>
      </c>
      <c r="L231" s="133">
        <v>39</v>
      </c>
      <c r="M231" s="133">
        <v>4</v>
      </c>
      <c r="N231" s="133">
        <v>7.04</v>
      </c>
      <c r="O231" s="138">
        <f t="shared" si="297"/>
        <v>3.2800000000000003E-2</v>
      </c>
      <c r="P231" s="139">
        <f t="shared" si="298"/>
        <v>6829</v>
      </c>
      <c r="Q231" s="140">
        <f t="shared" si="299"/>
        <v>3500</v>
      </c>
      <c r="R231" s="141">
        <f t="shared" si="300"/>
        <v>0.51</v>
      </c>
      <c r="S231" s="142" t="s">
        <v>300</v>
      </c>
      <c r="T231" s="143">
        <v>0.214</v>
      </c>
      <c r="U231" s="144">
        <f t="shared" si="301"/>
        <v>1.1100000000000001</v>
      </c>
      <c r="V231" s="144">
        <f t="shared" si="302"/>
        <v>6.8</v>
      </c>
      <c r="W231" s="145"/>
      <c r="X231" s="145"/>
      <c r="Y231" s="146"/>
      <c r="Z231" s="146">
        <f t="shared" si="303"/>
        <v>0.56999999999999995</v>
      </c>
      <c r="AA231" s="147"/>
      <c r="AB231" s="145"/>
      <c r="AC231" s="148">
        <f t="shared" si="304"/>
        <v>0.56999999999999995</v>
      </c>
      <c r="AD231" s="149">
        <f t="shared" si="305"/>
        <v>7.37</v>
      </c>
      <c r="AE231" s="150">
        <f t="shared" si="306"/>
        <v>0.28449999999999998</v>
      </c>
      <c r="AF231" s="151">
        <f>AF230</f>
        <v>10.3</v>
      </c>
      <c r="AG231" s="156">
        <v>1180</v>
      </c>
      <c r="AH231" s="149">
        <f t="shared" si="307"/>
        <v>12154</v>
      </c>
      <c r="AI231" s="149">
        <f t="shared" si="308"/>
        <v>8696.6</v>
      </c>
      <c r="AJ231" s="71"/>
    </row>
    <row r="232" spans="1:36" ht="14.25">
      <c r="A232" s="441"/>
      <c r="B232" s="441"/>
      <c r="C232" s="427"/>
      <c r="D232" s="133" t="s">
        <v>302</v>
      </c>
      <c r="E232" s="157" t="s">
        <v>958</v>
      </c>
      <c r="F232" s="316" t="s">
        <v>1076</v>
      </c>
      <c r="G232" s="317" t="s">
        <v>1077</v>
      </c>
      <c r="H232" s="137"/>
      <c r="I232" s="137">
        <v>5.18</v>
      </c>
      <c r="J232" s="133">
        <v>29</v>
      </c>
      <c r="K232" s="133">
        <v>29</v>
      </c>
      <c r="L232" s="133">
        <v>39</v>
      </c>
      <c r="M232" s="133">
        <v>4</v>
      </c>
      <c r="N232" s="133">
        <v>7.04</v>
      </c>
      <c r="O232" s="138">
        <f t="shared" si="297"/>
        <v>3.2800000000000003E-2</v>
      </c>
      <c r="P232" s="139">
        <f t="shared" si="298"/>
        <v>6829</v>
      </c>
      <c r="Q232" s="140">
        <f t="shared" si="299"/>
        <v>3500</v>
      </c>
      <c r="R232" s="141">
        <f t="shared" si="300"/>
        <v>0.51</v>
      </c>
      <c r="S232" s="142" t="s">
        <v>300</v>
      </c>
      <c r="T232" s="143">
        <v>0.214</v>
      </c>
      <c r="U232" s="144">
        <f t="shared" si="301"/>
        <v>1.1100000000000001</v>
      </c>
      <c r="V232" s="144">
        <f t="shared" si="302"/>
        <v>6.8</v>
      </c>
      <c r="W232" s="145"/>
      <c r="X232" s="145"/>
      <c r="Y232" s="146"/>
      <c r="Z232" s="146">
        <f t="shared" si="303"/>
        <v>0.56999999999999995</v>
      </c>
      <c r="AA232" s="147"/>
      <c r="AB232" s="145"/>
      <c r="AC232" s="148">
        <f t="shared" si="304"/>
        <v>0.56999999999999995</v>
      </c>
      <c r="AD232" s="149">
        <f t="shared" si="305"/>
        <v>7.37</v>
      </c>
      <c r="AE232" s="150">
        <f t="shared" si="306"/>
        <v>0.28449999999999998</v>
      </c>
      <c r="AF232" s="151">
        <f>AF231</f>
        <v>10.3</v>
      </c>
      <c r="AG232" s="156">
        <v>1180</v>
      </c>
      <c r="AH232" s="149">
        <f t="shared" si="307"/>
        <v>12154</v>
      </c>
      <c r="AI232" s="149">
        <f t="shared" si="308"/>
        <v>8696.6</v>
      </c>
      <c r="AJ232" s="71"/>
    </row>
    <row r="233" spans="1:36" ht="15">
      <c r="A233" s="441"/>
      <c r="B233" s="441"/>
      <c r="C233" s="427"/>
      <c r="D233" s="133" t="s">
        <v>946</v>
      </c>
      <c r="E233" s="157" t="s">
        <v>299</v>
      </c>
      <c r="F233" s="304" t="s">
        <v>990</v>
      </c>
      <c r="G233" s="305" t="s">
        <v>991</v>
      </c>
      <c r="H233" s="137"/>
      <c r="I233" s="137">
        <v>5.99</v>
      </c>
      <c r="J233" s="133">
        <v>29</v>
      </c>
      <c r="K233" s="133">
        <v>29</v>
      </c>
      <c r="L233" s="133">
        <v>45</v>
      </c>
      <c r="M233" s="133">
        <v>4</v>
      </c>
      <c r="N233" s="133">
        <v>8.3699999999999992</v>
      </c>
      <c r="O233" s="138">
        <f t="shared" si="297"/>
        <v>3.78E-2</v>
      </c>
      <c r="P233" s="139">
        <f t="shared" si="298"/>
        <v>5926</v>
      </c>
      <c r="Q233" s="140">
        <f t="shared" si="299"/>
        <v>3500</v>
      </c>
      <c r="R233" s="141">
        <f t="shared" si="300"/>
        <v>0.59</v>
      </c>
      <c r="S233" s="142" t="s">
        <v>300</v>
      </c>
      <c r="T233" s="143">
        <v>0.214</v>
      </c>
      <c r="U233" s="144">
        <f t="shared" si="301"/>
        <v>1.28</v>
      </c>
      <c r="V233" s="144">
        <f t="shared" si="302"/>
        <v>7.86</v>
      </c>
      <c r="W233" s="145"/>
      <c r="X233" s="145"/>
      <c r="Y233" s="146"/>
      <c r="Z233" s="146">
        <f t="shared" si="303"/>
        <v>0.66</v>
      </c>
      <c r="AA233" s="147"/>
      <c r="AB233" s="145"/>
      <c r="AC233" s="148">
        <f t="shared" si="304"/>
        <v>0.66</v>
      </c>
      <c r="AD233" s="149">
        <f t="shared" si="305"/>
        <v>8.52</v>
      </c>
      <c r="AE233" s="150">
        <f t="shared" si="306"/>
        <v>0.28999999999999998</v>
      </c>
      <c r="AF233" s="151">
        <v>12</v>
      </c>
      <c r="AG233" s="152">
        <v>1576</v>
      </c>
      <c r="AH233" s="149">
        <f t="shared" si="307"/>
        <v>18912</v>
      </c>
      <c r="AI233" s="149">
        <f t="shared" si="308"/>
        <v>13427.52</v>
      </c>
      <c r="AJ233" s="71"/>
    </row>
    <row r="234" spans="1:36" ht="26.25">
      <c r="A234" s="441"/>
      <c r="B234" s="441"/>
      <c r="C234" s="427"/>
      <c r="D234" s="133" t="s">
        <v>304</v>
      </c>
      <c r="E234" s="157" t="s">
        <v>299</v>
      </c>
      <c r="F234" s="304" t="s">
        <v>1014</v>
      </c>
      <c r="G234" s="305" t="s">
        <v>1015</v>
      </c>
      <c r="H234" s="137"/>
      <c r="I234" s="137">
        <v>6.08</v>
      </c>
      <c r="J234" s="133">
        <v>29</v>
      </c>
      <c r="K234" s="133">
        <v>29</v>
      </c>
      <c r="L234" s="133">
        <v>45</v>
      </c>
      <c r="M234" s="133">
        <v>4</v>
      </c>
      <c r="N234" s="133">
        <v>8.3699999999999992</v>
      </c>
      <c r="O234" s="138">
        <f t="shared" si="297"/>
        <v>3.78E-2</v>
      </c>
      <c r="P234" s="139">
        <f t="shared" si="298"/>
        <v>5926</v>
      </c>
      <c r="Q234" s="140">
        <f t="shared" si="299"/>
        <v>3500</v>
      </c>
      <c r="R234" s="141">
        <f t="shared" si="300"/>
        <v>0.59</v>
      </c>
      <c r="S234" s="142" t="s">
        <v>300</v>
      </c>
      <c r="T234" s="143">
        <v>0.214</v>
      </c>
      <c r="U234" s="144">
        <f t="shared" si="301"/>
        <v>1.3</v>
      </c>
      <c r="V234" s="144">
        <f t="shared" si="302"/>
        <v>7.97</v>
      </c>
      <c r="W234" s="145"/>
      <c r="X234" s="145"/>
      <c r="Y234" s="146"/>
      <c r="Z234" s="146">
        <f t="shared" si="303"/>
        <v>0.66</v>
      </c>
      <c r="AA234" s="147"/>
      <c r="AB234" s="145"/>
      <c r="AC234" s="148">
        <f t="shared" si="304"/>
        <v>0.66</v>
      </c>
      <c r="AD234" s="149">
        <f t="shared" si="305"/>
        <v>8.6300000000000008</v>
      </c>
      <c r="AE234" s="150">
        <f t="shared" si="306"/>
        <v>0.28079999999999999</v>
      </c>
      <c r="AF234" s="151">
        <f>AF233</f>
        <v>12</v>
      </c>
      <c r="AG234" s="152">
        <v>248</v>
      </c>
      <c r="AH234" s="149">
        <f t="shared" si="307"/>
        <v>2976</v>
      </c>
      <c r="AI234" s="149">
        <f t="shared" si="308"/>
        <v>2140.2399999999998</v>
      </c>
      <c r="AJ234" s="71"/>
    </row>
    <row r="235" spans="1:36">
      <c r="A235" s="158" t="s">
        <v>305</v>
      </c>
      <c r="B235" s="159"/>
      <c r="C235" s="160"/>
      <c r="D235" s="159"/>
      <c r="AG235" s="180">
        <f>SUM(AG228:AG234)</f>
        <v>8100</v>
      </c>
      <c r="AH235" s="181">
        <f>SUM(AH228:AH234)</f>
        <v>80936.2</v>
      </c>
      <c r="AI235" s="182">
        <f>SUM(AI228:AI234)</f>
        <v>57866.36</v>
      </c>
      <c r="AJ235" s="183">
        <f>(AH235-AI235)/AH235</f>
        <v>0.28499999999999998</v>
      </c>
    </row>
    <row r="237" spans="1:36">
      <c r="A237" s="210" t="s">
        <v>325</v>
      </c>
      <c r="AH237" s="212" t="s">
        <v>327</v>
      </c>
      <c r="AI237" s="213">
        <f>AG19+AG27+AG42+AG50+AG65+AG75+AG85+AG94+AG104+AG113+AG122+AG131+AG140+AG147+AG172+AG180+AG195+AG205+AG215+AG225+AG235</f>
        <v>197650</v>
      </c>
    </row>
    <row r="238" spans="1:36">
      <c r="A238" s="158" t="s">
        <v>326</v>
      </c>
      <c r="AF238" s="180"/>
      <c r="AG238" s="211"/>
      <c r="AH238" s="212" t="s">
        <v>274</v>
      </c>
      <c r="AI238" s="214">
        <f>AH19+AH27+AH42+AH50+AH65+AH75+AH85+AH94+AH104+AH113+AH122+AH131+AH140+AH147+AH172+AH180+AH195+AH205+AH215+AH225+AH235</f>
        <v>1533917.8</v>
      </c>
    </row>
    <row r="239" spans="1:36">
      <c r="A239" s="210"/>
      <c r="AF239" s="74"/>
      <c r="AH239" s="212" t="s">
        <v>275</v>
      </c>
      <c r="AI239" s="214">
        <f>AI19+AI27+AI42+AI50+AI65+AI75+AI85+AI94+AI104+AI113+AI122+AI131+AI140+AI147+AI172+AI180+AI195+AI205+AI215+AI225+AI235</f>
        <v>1076836.3</v>
      </c>
    </row>
    <row r="240" spans="1:36">
      <c r="A240" s="210" t="s">
        <v>328</v>
      </c>
      <c r="AH240" s="212" t="s">
        <v>329</v>
      </c>
      <c r="AI240" s="215">
        <f>(AI238-AI239)/AI238</f>
        <v>0.29799999999999999</v>
      </c>
    </row>
    <row r="242" spans="36:36">
      <c r="AJ242" s="79"/>
    </row>
    <row r="243" spans="36:36">
      <c r="AJ243" s="79"/>
    </row>
  </sheetData>
  <protectedRanges>
    <protectedRange password="F78C" sqref="EE4 DX4:DY6 DZ5:EA6 EB5:ED5 EB6 ED6:EE6" name="区域1"/>
    <protectedRange sqref="G74" name="Range1_3_6"/>
    <protectedRange sqref="G22:G23 G25" name="Range1_4"/>
    <protectedRange sqref="G27" name="Range1_6"/>
    <protectedRange sqref="G68:G69" name="Range1_3_2"/>
    <protectedRange sqref="G73:G74" name="Range1_3_3"/>
    <protectedRange sqref="G189" name="Range1_15"/>
    <protectedRange sqref="G63" name="Range1_5_4"/>
    <protectedRange sqref="G41 G64 G161 G194" name="Range1_5_5"/>
    <protectedRange sqref="G12:G13" name="Range1_1"/>
    <protectedRange sqref="G15" name="Range1_5"/>
    <protectedRange sqref="G17:G18" name="Range1_2_2"/>
    <protectedRange sqref="G14" name="Range1_2_3"/>
    <protectedRange sqref="G16" name="Range1_4_1"/>
    <protectedRange sqref="G24" name="Range1_16"/>
    <protectedRange sqref="G26" name="Range1_18"/>
    <protectedRange sqref="G48" name="Range1_19"/>
    <protectedRange sqref="G71" name="Range1_22"/>
    <protectedRange sqref="G72" name="Range1_23"/>
    <protectedRange sqref="G45:G47" name="Range1_3_4"/>
    <protectedRange sqref="G49" name="Range1_3_5"/>
    <protectedRange sqref="G70" name="Range1_3_7"/>
    <protectedRange sqref="G88:G90" name="Range1_24"/>
    <protectedRange sqref="G92:G93" name="Range1_25"/>
    <protectedRange sqref="G91" name="Range1_26"/>
    <protectedRange sqref="G97:G99" name="Range1_27"/>
    <protectedRange sqref="G102:G103" name="Range1_28"/>
    <protectedRange sqref="G101" name="Range1_1_1"/>
    <protectedRange sqref="G100" name="Range1_29"/>
    <protectedRange sqref="G107:G109" name="Range1_30"/>
    <protectedRange sqref="G111:G112" name="Range1_31"/>
    <protectedRange sqref="G110" name="Range1_2_4"/>
    <protectedRange sqref="G116:G118" name="Range1_32"/>
    <protectedRange sqref="G120:G121" name="Range1_33"/>
    <protectedRange sqref="G125:G127" name="Range1_1_2"/>
    <protectedRange sqref="G130" name="Range1_1_3"/>
    <protectedRange sqref="G128:G129" name="Range1_1_4"/>
    <protectedRange sqref="G134:G135" name="Range1_3_8"/>
    <protectedRange sqref="G138:G139" name="Range1_3_9"/>
    <protectedRange sqref="G136" name="Range1_34"/>
    <protectedRange sqref="G137" name="Range1_35"/>
    <protectedRange sqref="G143:G146" name="Range1_3_10"/>
    <protectedRange sqref="G166:G167" name="Range1_1_5"/>
    <protectedRange sqref="G170:G171" name="Range1_1_6"/>
    <protectedRange sqref="G168" name="Range1_2_5"/>
    <protectedRange sqref="G165" name="Range1_2_6"/>
    <protectedRange sqref="G169" name="Range1_3_11"/>
    <protectedRange sqref="G175:G177" name="Range1_36"/>
    <protectedRange sqref="G178" name="Range1_37"/>
    <protectedRange sqref="G179" name="Range1_38"/>
    <protectedRange sqref="G198:G200" name="Range1_2_7"/>
    <protectedRange sqref="G203:G204" name="Range1_2_8"/>
    <protectedRange sqref="G201" name="Range1_4_3"/>
    <protectedRange sqref="G208:G210" name="Range1_39"/>
    <protectedRange sqref="G211" name="Range1_3_12"/>
    <protectedRange sqref="G212" name="Range1_4_4"/>
    <protectedRange sqref="G213:G214" name="Range1_40"/>
    <protectedRange sqref="G218:G220" name="Range1_41"/>
    <protectedRange sqref="G221" name="Range1_42"/>
    <protectedRange sqref="G223:G224" name="Range1_43"/>
    <protectedRange sqref="G222" name="Range1_1_7"/>
    <protectedRange sqref="G228:G230" name="Range1_44"/>
    <protectedRange sqref="G233:G234" name="Range1_45"/>
    <protectedRange sqref="G231" name="Range1_4_5"/>
    <protectedRange sqref="G202 G232" name="Range1_3_5_1"/>
    <protectedRange sqref="G30" name="Range1"/>
    <protectedRange sqref="G31" name="Range1_2"/>
    <protectedRange sqref="G32" name="Range1_3"/>
    <protectedRange sqref="G33" name="Range1_7"/>
    <protectedRange sqref="G34" name="Range1_17"/>
    <protectedRange sqref="G35" name="Range1_20"/>
    <protectedRange sqref="G36" name="Range1_21"/>
    <protectedRange sqref="G37" name="Range1_5_6"/>
    <protectedRange sqref="G38" name="Range1_5_7"/>
    <protectedRange sqref="G39" name="Range1_5_8"/>
    <protectedRange sqref="G40" name="Range1_5_9"/>
    <protectedRange sqref="G60" name="Range1_5_10"/>
    <protectedRange sqref="G62" name="Range1_5_11"/>
    <protectedRange sqref="G61" name="Range1_5_12"/>
    <protectedRange sqref="G53" name="Range1_46"/>
    <protectedRange sqref="G54" name="Range1_47"/>
    <protectedRange sqref="G55" name="Range1_48"/>
    <protectedRange sqref="G56" name="Range1_49"/>
    <protectedRange sqref="G57" name="Range1_50"/>
    <protectedRange sqref="G58" name="Range1_51"/>
    <protectedRange sqref="G59" name="Range1_52"/>
    <protectedRange sqref="G78:G80" name="Range1_3_1"/>
    <protectedRange sqref="G83:G84" name="Range1_3_13"/>
    <protectedRange sqref="G81" name="Range1_3_14"/>
    <protectedRange sqref="G82" name="Range1_1_8"/>
    <protectedRange sqref="G150 G183" name="Range1_53"/>
    <protectedRange sqref="G151 G184" name="Range1_54"/>
    <protectedRange sqref="G152" name="Range1_55"/>
    <protectedRange sqref="G153" name="Range1_56"/>
    <protectedRange sqref="G154" name="Range1_57"/>
    <protectedRange sqref="G155" name="Range1_58"/>
    <protectedRange sqref="G156 G186" name="Range1_59"/>
    <protectedRange sqref="G157 G190" name="Range1_5_13"/>
    <protectedRange sqref="G158 G191" name="Range1_5_14"/>
    <protectedRange sqref="G159" name="Range1_5_15"/>
    <protectedRange sqref="G160" name="Range1_5_16"/>
    <protectedRange sqref="G193" name="Range1_5_17"/>
    <protectedRange sqref="G192" name="Range1_5_18"/>
    <protectedRange sqref="G185" name="Range1_60"/>
    <protectedRange sqref="G187" name="Range1_61"/>
    <protectedRange sqref="G188" name="Range1_62"/>
    <protectedRange sqref="G119" name="Range1_4_1_1"/>
  </protectedRanges>
  <mergeCells count="159">
    <mergeCell ref="A227:C227"/>
    <mergeCell ref="A228:A234"/>
    <mergeCell ref="B228:B234"/>
    <mergeCell ref="C228:C234"/>
    <mergeCell ref="A217:C217"/>
    <mergeCell ref="A218:A224"/>
    <mergeCell ref="B218:B224"/>
    <mergeCell ref="C218:C224"/>
    <mergeCell ref="A226:F226"/>
    <mergeCell ref="A207:C207"/>
    <mergeCell ref="A208:A214"/>
    <mergeCell ref="B208:B214"/>
    <mergeCell ref="C208:C214"/>
    <mergeCell ref="A216:F216"/>
    <mergeCell ref="A197:C197"/>
    <mergeCell ref="A198:A204"/>
    <mergeCell ref="B198:B204"/>
    <mergeCell ref="C198:C204"/>
    <mergeCell ref="A206:F206"/>
    <mergeCell ref="A182:C182"/>
    <mergeCell ref="A183:A194"/>
    <mergeCell ref="B183:B194"/>
    <mergeCell ref="C183:C194"/>
    <mergeCell ref="A196:F196"/>
    <mergeCell ref="A174:C174"/>
    <mergeCell ref="A175:A179"/>
    <mergeCell ref="B175:B179"/>
    <mergeCell ref="C175:C179"/>
    <mergeCell ref="A181:F181"/>
    <mergeCell ref="A164:C164"/>
    <mergeCell ref="A165:A171"/>
    <mergeCell ref="B165:B171"/>
    <mergeCell ref="C165:C171"/>
    <mergeCell ref="A173:F173"/>
    <mergeCell ref="A149:C149"/>
    <mergeCell ref="A150:A161"/>
    <mergeCell ref="B150:B161"/>
    <mergeCell ref="C150:C161"/>
    <mergeCell ref="A163:F163"/>
    <mergeCell ref="A142:C142"/>
    <mergeCell ref="A143:A146"/>
    <mergeCell ref="B143:B146"/>
    <mergeCell ref="C143:C146"/>
    <mergeCell ref="A148:F148"/>
    <mergeCell ref="A133:C133"/>
    <mergeCell ref="A134:A139"/>
    <mergeCell ref="B134:B139"/>
    <mergeCell ref="C134:C139"/>
    <mergeCell ref="A141:F141"/>
    <mergeCell ref="A124:C124"/>
    <mergeCell ref="A125:A130"/>
    <mergeCell ref="B125:B130"/>
    <mergeCell ref="C125:C130"/>
    <mergeCell ref="A132:F132"/>
    <mergeCell ref="A115:C115"/>
    <mergeCell ref="A116:A121"/>
    <mergeCell ref="B116:B121"/>
    <mergeCell ref="C116:C121"/>
    <mergeCell ref="A123:F123"/>
    <mergeCell ref="A76:F76"/>
    <mergeCell ref="A66:F66"/>
    <mergeCell ref="A106:C106"/>
    <mergeCell ref="A107:A112"/>
    <mergeCell ref="B107:B112"/>
    <mergeCell ref="C107:C112"/>
    <mergeCell ref="A114:F114"/>
    <mergeCell ref="A96:C96"/>
    <mergeCell ref="A97:A103"/>
    <mergeCell ref="B97:B103"/>
    <mergeCell ref="C97:C103"/>
    <mergeCell ref="A105:F105"/>
    <mergeCell ref="A87:C87"/>
    <mergeCell ref="A88:A93"/>
    <mergeCell ref="B88:B93"/>
    <mergeCell ref="C88:C93"/>
    <mergeCell ref="A95:F95"/>
    <mergeCell ref="A77:C77"/>
    <mergeCell ref="A78:A84"/>
    <mergeCell ref="B78:B84"/>
    <mergeCell ref="C78:C84"/>
    <mergeCell ref="A86:F86"/>
    <mergeCell ref="AF7:AF9"/>
    <mergeCell ref="AG7:AG9"/>
    <mergeCell ref="AH7:AH9"/>
    <mergeCell ref="AI7:AI9"/>
    <mergeCell ref="U8:U9"/>
    <mergeCell ref="V7:V9"/>
    <mergeCell ref="AC7:AC9"/>
    <mergeCell ref="AD7:AD9"/>
    <mergeCell ref="AE7:AE9"/>
    <mergeCell ref="S7:U7"/>
    <mergeCell ref="W7:AB7"/>
    <mergeCell ref="B7:B9"/>
    <mergeCell ref="B12:B18"/>
    <mergeCell ref="B22:B26"/>
    <mergeCell ref="B45:B49"/>
    <mergeCell ref="B68:B74"/>
    <mergeCell ref="B30:B41"/>
    <mergeCell ref="A12:A18"/>
    <mergeCell ref="A22:A26"/>
    <mergeCell ref="A45:A49"/>
    <mergeCell ref="A68:A74"/>
    <mergeCell ref="A67:C67"/>
    <mergeCell ref="A51:F51"/>
    <mergeCell ref="A52:C52"/>
    <mergeCell ref="A53:A64"/>
    <mergeCell ref="B53:B64"/>
    <mergeCell ref="C53:C64"/>
    <mergeCell ref="C30:C41"/>
    <mergeCell ref="D7:D9"/>
    <mergeCell ref="E7:E9"/>
    <mergeCell ref="F7:F9"/>
    <mergeCell ref="C12:C18"/>
    <mergeCell ref="C22:C26"/>
    <mergeCell ref="C45:C49"/>
    <mergeCell ref="G7:G9"/>
    <mergeCell ref="O8:O9"/>
    <mergeCell ref="P8:P9"/>
    <mergeCell ref="R8:R9"/>
    <mergeCell ref="S8:S9"/>
    <mergeCell ref="T8:T9"/>
    <mergeCell ref="C68:C74"/>
    <mergeCell ref="A28:F28"/>
    <mergeCell ref="A29:C29"/>
    <mergeCell ref="A20:F20"/>
    <mergeCell ref="A21:C21"/>
    <mergeCell ref="A43:F43"/>
    <mergeCell ref="J8:L8"/>
    <mergeCell ref="A10:F10"/>
    <mergeCell ref="A11:C11"/>
    <mergeCell ref="A7:A9"/>
    <mergeCell ref="C7:C9"/>
    <mergeCell ref="H7:H9"/>
    <mergeCell ref="I7:I9"/>
    <mergeCell ref="M8:M9"/>
    <mergeCell ref="N8:N9"/>
    <mergeCell ref="J7:R7"/>
    <mergeCell ref="A44:C44"/>
    <mergeCell ref="A30:A41"/>
    <mergeCell ref="E2:H2"/>
    <mergeCell ref="I2:J2"/>
    <mergeCell ref="K2:L2"/>
    <mergeCell ref="M2:N2"/>
    <mergeCell ref="E3:H3"/>
    <mergeCell ref="I3:J3"/>
    <mergeCell ref="K3:L3"/>
    <mergeCell ref="M3:N3"/>
    <mergeCell ref="E6:H6"/>
    <mergeCell ref="I6:J6"/>
    <mergeCell ref="K6:L6"/>
    <mergeCell ref="M6:N6"/>
    <mergeCell ref="E4:H4"/>
    <mergeCell ref="I4:J4"/>
    <mergeCell ref="K4:L4"/>
    <mergeCell ref="M4:N4"/>
    <mergeCell ref="E5:H5"/>
    <mergeCell ref="I5:J5"/>
    <mergeCell ref="K5:L5"/>
    <mergeCell ref="M5:N5"/>
  </mergeCells>
  <phoneticPr fontId="52" type="noConversion"/>
  <dataValidations count="13">
    <dataValidation type="list" allowBlank="1" showInputMessage="1" showErrorMessage="1" sqref="D2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xr:uid="{00000000-0002-0000-0200-000000000000}">
      <formula1>$DI$2:$DW$2</formula1>
    </dataValidation>
    <dataValidation type="list" allowBlank="1" showInputMessage="1" showErrorMessage="1" sqref="I2:J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xr:uid="{00000000-0002-0000-0200-000001000000}">
      <formula1>$DX$4:$DY$4</formula1>
    </dataValidation>
    <dataValidation type="list" allowBlank="1" showInputMessage="1" showErrorMessage="1" sqref="I3:J3" xr:uid="{00000000-0002-0000-0200-000002000000}">
      <formula1>$EA$5:$ED$5</formula1>
    </dataValidation>
    <dataValidation type="list" allowBlank="1" showInputMessage="1" showErrorMessage="1" sqref="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xr:uid="{00000000-0002-0000-0200-000003000000}">
      <formula1>$DX$5:$EA$5</formula1>
    </dataValidation>
    <dataValidation type="list" allowBlank="1" showInputMessage="1" showErrorMessage="1" sqref="B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xr:uid="{00000000-0002-0000-0200-000004000000}">
      <formula1>$EA$4:$FO$4</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200-000005000000}">
      <formula1>$P$2:$P$5</formula1>
    </dataValidation>
    <dataValidation type="list" allowBlank="1" showInputMessage="1" showErrorMessage="1" sqref="I4:J4" xr:uid="{00000000-0002-0000-0200-000006000000}">
      <formula1>$EA$6:$EH$6</formula1>
    </dataValidation>
    <dataValidation type="list" allowBlank="1" showInputMessage="1" showErrorMessage="1" sqref="M4:N4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xr:uid="{00000000-0002-0000-0200-000007000000}">
      <formula1>$EE$5:$EF$5</formula1>
    </dataValidation>
    <dataValidation type="list" allowBlank="1" showInputMessage="1" showErrorMessage="1" sqref="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xr:uid="{00000000-0002-0000-0200-000008000000}">
      <formula1>$DX$6:$EE$6</formula1>
    </dataValidation>
    <dataValidation type="list" allowBlank="1" showInputMessage="1" showErrorMessage="1" sqref="B5 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xr:uid="{00000000-0002-0000-0200-000009000000}">
      <formula1>$EG$5:$EH$5</formula1>
    </dataValidation>
    <dataValidation type="list" allowBlank="1" showInputMessage="1" showErrorMessage="1" sqref="I5:J5 IX5:IY5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xr:uid="{00000000-0002-0000-0200-00000A000000}">
      <formula1>$DX$2:$FX$2</formula1>
    </dataValidation>
    <dataValidation type="list" allowBlank="1" showInputMessage="1" showErrorMessage="1" sqref="M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xr:uid="{00000000-0002-0000-0200-00000B000000}">
      <formula1>$EC$5:$ED$5</formula1>
    </dataValidation>
    <dataValidation type="list" allowBlank="1" showInputMessage="1" showErrorMessage="1" sqref="I6:J6 IX6:IY6 ST6:SU6 ACP6:ACQ6 AML6:AMM6 AWH6:AWI6 BGD6:BGE6 BPZ6:BQA6 BZV6:BZW6 CJR6:CJS6 CTN6:CTO6 DDJ6:DDK6 DNF6:DNG6 DXB6:DXC6 EGX6:EGY6 EQT6:EQU6 FAP6:FAQ6 FKL6:FKM6 FUH6:FUI6 GED6:GEE6 GNZ6:GOA6 GXV6:GXW6 HHR6:HHS6 HRN6:HRO6 IBJ6:IBK6 ILF6:ILG6 IVB6:IVC6 JEX6:JEY6 JOT6:JOU6 JYP6:JYQ6 KIL6:KIM6 KSH6:KSI6 LCD6:LCE6 LLZ6:LMA6 LVV6:LVW6 MFR6:MFS6 MPN6:MPO6 MZJ6:MZK6 NJF6:NJG6 NTB6:NTC6 OCX6:OCY6 OMT6:OMU6 OWP6:OWQ6 PGL6:PGM6 PQH6:PQI6 QAD6:QAE6 QJZ6:QKA6 QTV6:QTW6 RDR6:RDS6 RNN6:RNO6 RXJ6:RXK6 SHF6:SHG6 SRB6:SRC6 TAX6:TAY6 TKT6:TKU6 TUP6:TUQ6 UEL6:UEM6 UOH6:UOI6 UYD6:UYE6 VHZ6:VIA6 VRV6:VRW6 WBR6:WBS6 WLN6:WLO6 WVJ6:WVK6" xr:uid="{00000000-0002-0000-0200-00000C000000}">
      <formula1>$DX$3:$FV$3</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showGridLines="0" workbookViewId="0">
      <selection activeCell="F16" sqref="F16"/>
    </sheetView>
  </sheetViews>
  <sheetFormatPr defaultRowHeight="14.25"/>
  <cols>
    <col min="1" max="1" width="9.140625" style="387"/>
    <col min="2" max="2" width="15.7109375" style="387" customWidth="1"/>
    <col min="3" max="3" width="18.5703125" style="387" customWidth="1"/>
    <col min="4" max="4" width="39.42578125" style="387" customWidth="1"/>
    <col min="5" max="5" width="22.5703125" style="388" customWidth="1"/>
    <col min="6" max="6" width="22.28515625" style="388" customWidth="1"/>
    <col min="7" max="7" width="22.5703125" style="388" customWidth="1"/>
    <col min="8" max="16384" width="9.140625" style="387"/>
  </cols>
  <sheetData>
    <row r="1" spans="1:7" ht="18.75" customHeight="1">
      <c r="A1" s="397" t="s">
        <v>1201</v>
      </c>
      <c r="B1" s="397" t="s">
        <v>1200</v>
      </c>
    </row>
    <row r="2" spans="1:7" ht="28.5">
      <c r="A2" s="396" t="s">
        <v>331</v>
      </c>
      <c r="B2" s="395" t="s">
        <v>4</v>
      </c>
      <c r="C2" s="395" t="s">
        <v>1199</v>
      </c>
      <c r="D2" s="395" t="s">
        <v>261</v>
      </c>
      <c r="E2" s="394" t="s">
        <v>1198</v>
      </c>
      <c r="F2" s="393" t="s">
        <v>1197</v>
      </c>
      <c r="G2" s="393" t="s">
        <v>1196</v>
      </c>
    </row>
    <row r="3" spans="1:7" ht="24" customHeight="1">
      <c r="A3" s="464" t="s">
        <v>1195</v>
      </c>
      <c r="B3" s="464" t="s">
        <v>1194</v>
      </c>
      <c r="C3" s="465" t="s">
        <v>1193</v>
      </c>
      <c r="D3" s="392" t="s">
        <v>298</v>
      </c>
      <c r="E3" s="391">
        <v>3.6773549999999999</v>
      </c>
      <c r="F3" s="390">
        <f t="shared" ref="F3:F9" si="0">E3*1.035</f>
        <v>3.81</v>
      </c>
      <c r="G3" s="389">
        <f t="shared" ref="G3:G9" si="1">(F3-E3)/E3</f>
        <v>3.61E-2</v>
      </c>
    </row>
    <row r="4" spans="1:7" ht="24" customHeight="1">
      <c r="A4" s="464"/>
      <c r="B4" s="464"/>
      <c r="C4" s="466"/>
      <c r="D4" s="392" t="s">
        <v>301</v>
      </c>
      <c r="E4" s="391">
        <v>4.5049950000000001</v>
      </c>
      <c r="F4" s="390">
        <f t="shared" si="0"/>
        <v>4.66</v>
      </c>
      <c r="G4" s="389">
        <f t="shared" si="1"/>
        <v>3.44E-2</v>
      </c>
    </row>
    <row r="5" spans="1:7" ht="24" customHeight="1">
      <c r="A5" s="464"/>
      <c r="B5" s="464"/>
      <c r="C5" s="466"/>
      <c r="D5" s="392" t="s">
        <v>302</v>
      </c>
      <c r="E5" s="391">
        <v>5.0034599999999996</v>
      </c>
      <c r="F5" s="390">
        <f t="shared" si="0"/>
        <v>5.18</v>
      </c>
      <c r="G5" s="389">
        <f t="shared" si="1"/>
        <v>3.5299999999999998E-2</v>
      </c>
    </row>
    <row r="6" spans="1:7" ht="24" customHeight="1">
      <c r="A6" s="464"/>
      <c r="B6" s="464"/>
      <c r="C6" s="466"/>
      <c r="D6" s="392" t="s">
        <v>303</v>
      </c>
      <c r="E6" s="391">
        <v>5.7840749999999996</v>
      </c>
      <c r="F6" s="390">
        <f t="shared" si="0"/>
        <v>5.99</v>
      </c>
      <c r="G6" s="389">
        <f t="shared" si="1"/>
        <v>3.56E-2</v>
      </c>
    </row>
    <row r="7" spans="1:7" ht="24" customHeight="1">
      <c r="A7" s="464"/>
      <c r="B7" s="464"/>
      <c r="C7" s="466"/>
      <c r="D7" s="392" t="s">
        <v>304</v>
      </c>
      <c r="E7" s="391">
        <v>5.8781249999999998</v>
      </c>
      <c r="F7" s="390">
        <f t="shared" si="0"/>
        <v>6.08</v>
      </c>
      <c r="G7" s="389">
        <f t="shared" si="1"/>
        <v>3.4299999999999997E-2</v>
      </c>
    </row>
    <row r="8" spans="1:7" ht="24" customHeight="1">
      <c r="A8" s="464"/>
      <c r="B8" s="464"/>
      <c r="C8" s="466"/>
      <c r="D8" s="392" t="s">
        <v>322</v>
      </c>
      <c r="E8" s="391">
        <v>0.96871499999999999</v>
      </c>
      <c r="F8" s="390">
        <f t="shared" si="0"/>
        <v>1</v>
      </c>
      <c r="G8" s="389">
        <f t="shared" si="1"/>
        <v>3.2300000000000002E-2</v>
      </c>
    </row>
    <row r="9" spans="1:7" ht="24" customHeight="1">
      <c r="A9" s="464"/>
      <c r="B9" s="464"/>
      <c r="C9" s="467"/>
      <c r="D9" s="392" t="s">
        <v>324</v>
      </c>
      <c r="E9" s="391">
        <v>1.1097900000000001</v>
      </c>
      <c r="F9" s="390">
        <f t="shared" si="0"/>
        <v>1.1499999999999999</v>
      </c>
      <c r="G9" s="389">
        <f t="shared" si="1"/>
        <v>3.6200000000000003E-2</v>
      </c>
    </row>
    <row r="12" spans="1:7">
      <c r="F12" s="398">
        <f>SUM(F3:F7)</f>
        <v>25.72</v>
      </c>
    </row>
    <row r="13" spans="1:7">
      <c r="F13" s="398">
        <f>F12+F5+F5</f>
        <v>36.08</v>
      </c>
    </row>
    <row r="14" spans="1:7">
      <c r="F14" s="398">
        <f>F12+F5</f>
        <v>30.9</v>
      </c>
    </row>
    <row r="15" spans="1:7">
      <c r="F15" s="398">
        <f>SUM(F3:F6)</f>
        <v>19.64</v>
      </c>
    </row>
    <row r="16" spans="1:7">
      <c r="F16" s="398">
        <f>F15+F5</f>
        <v>24.82</v>
      </c>
    </row>
  </sheetData>
  <mergeCells count="3">
    <mergeCell ref="A3:A9"/>
    <mergeCell ref="B3:B9"/>
    <mergeCell ref="C3:C9"/>
  </mergeCells>
  <phoneticPr fontId="5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9"/>
  <sheetViews>
    <sheetView topLeftCell="A25" workbookViewId="0">
      <selection activeCell="K39" sqref="K39:K45"/>
    </sheetView>
  </sheetViews>
  <sheetFormatPr defaultColWidth="9" defaultRowHeight="14.25"/>
  <cols>
    <col min="1" max="1" width="6" style="12" customWidth="1"/>
    <col min="2" max="2" width="8.140625" style="12" customWidth="1"/>
    <col min="3" max="3" width="18.28515625" style="12" customWidth="1"/>
    <col min="4" max="4" width="13.7109375" style="12" customWidth="1"/>
    <col min="5" max="5" width="33.28515625" style="12" customWidth="1"/>
    <col min="6" max="6" width="9.28515625" style="12" customWidth="1"/>
    <col min="7" max="7" width="8.85546875" style="12" customWidth="1"/>
    <col min="8" max="8" width="9.28515625" style="12" customWidth="1"/>
    <col min="9" max="9" width="8.140625" style="12" customWidth="1"/>
    <col min="10" max="10" width="6.85546875" style="12" customWidth="1"/>
    <col min="11" max="11" width="8.7109375" style="12" customWidth="1"/>
    <col min="12" max="12" width="7" style="12" customWidth="1"/>
    <col min="13" max="15" width="4.42578125" style="12" customWidth="1"/>
    <col min="16" max="16384" width="9" style="12"/>
  </cols>
  <sheetData>
    <row r="1" spans="1:16" ht="54">
      <c r="A1" s="13" t="s">
        <v>330</v>
      </c>
      <c r="B1" s="13" t="s">
        <v>331</v>
      </c>
      <c r="C1" s="14" t="s">
        <v>4</v>
      </c>
      <c r="D1" s="14" t="s">
        <v>332</v>
      </c>
      <c r="E1" s="14" t="s">
        <v>261</v>
      </c>
      <c r="F1" s="15" t="s">
        <v>333</v>
      </c>
      <c r="G1" s="15" t="s">
        <v>334</v>
      </c>
      <c r="H1" s="16" t="s">
        <v>335</v>
      </c>
      <c r="I1" s="16" t="s">
        <v>336</v>
      </c>
      <c r="J1" s="17" t="s">
        <v>337</v>
      </c>
      <c r="K1" s="15" t="s">
        <v>338</v>
      </c>
      <c r="L1" s="13" t="s">
        <v>339</v>
      </c>
      <c r="M1" s="472" t="s">
        <v>340</v>
      </c>
      <c r="N1" s="472"/>
      <c r="O1" s="472"/>
    </row>
    <row r="2" spans="1:16" s="11" customFormat="1" ht="18" customHeight="1">
      <c r="A2" s="473" t="s">
        <v>341</v>
      </c>
      <c r="B2" s="479" t="s">
        <v>342</v>
      </c>
      <c r="C2" s="486" t="s">
        <v>343</v>
      </c>
      <c r="D2" s="486" t="s">
        <v>344</v>
      </c>
      <c r="E2" s="18" t="s">
        <v>345</v>
      </c>
      <c r="F2" s="19">
        <v>4.63</v>
      </c>
      <c r="G2" s="19"/>
      <c r="H2" s="20">
        <v>4.3985000000000003</v>
      </c>
      <c r="I2" s="21"/>
      <c r="J2" s="22">
        <v>5.0000000000000197E-2</v>
      </c>
      <c r="K2" s="488" t="s">
        <v>346</v>
      </c>
      <c r="L2" s="24">
        <v>1</v>
      </c>
      <c r="M2" s="25">
        <v>30</v>
      </c>
      <c r="N2" s="25">
        <v>25</v>
      </c>
      <c r="O2" s="25">
        <v>8</v>
      </c>
      <c r="P2" s="26"/>
    </row>
    <row r="3" spans="1:16" s="11" customFormat="1" ht="18" customHeight="1">
      <c r="A3" s="473"/>
      <c r="B3" s="479"/>
      <c r="C3" s="486"/>
      <c r="D3" s="486"/>
      <c r="E3" s="27" t="s">
        <v>347</v>
      </c>
      <c r="F3" s="19">
        <v>5.96</v>
      </c>
      <c r="G3" s="28"/>
      <c r="H3" s="20">
        <v>5.6619999999999999</v>
      </c>
      <c r="I3" s="21"/>
      <c r="J3" s="22">
        <v>0.05</v>
      </c>
      <c r="K3" s="489"/>
      <c r="L3" s="24">
        <v>1</v>
      </c>
      <c r="M3" s="25">
        <v>30</v>
      </c>
      <c r="N3" s="25">
        <v>25</v>
      </c>
      <c r="O3" s="25">
        <v>9</v>
      </c>
      <c r="P3" s="29"/>
    </row>
    <row r="4" spans="1:16" s="11" customFormat="1" ht="18" customHeight="1">
      <c r="A4" s="473"/>
      <c r="B4" s="479"/>
      <c r="C4" s="486"/>
      <c r="D4" s="486"/>
      <c r="E4" s="18" t="s">
        <v>348</v>
      </c>
      <c r="F4" s="19">
        <v>6.59</v>
      </c>
      <c r="G4" s="28"/>
      <c r="H4" s="20">
        <v>6.2605000000000004</v>
      </c>
      <c r="I4" s="21"/>
      <c r="J4" s="22">
        <v>4.9999999999999899E-2</v>
      </c>
      <c r="K4" s="489"/>
      <c r="L4" s="24">
        <v>1</v>
      </c>
      <c r="M4" s="25">
        <v>30</v>
      </c>
      <c r="N4" s="25">
        <v>25</v>
      </c>
      <c r="O4" s="25">
        <v>10</v>
      </c>
      <c r="P4" s="29"/>
    </row>
    <row r="5" spans="1:16" s="11" customFormat="1" ht="18" customHeight="1">
      <c r="A5" s="473"/>
      <c r="B5" s="479"/>
      <c r="C5" s="486"/>
      <c r="D5" s="486"/>
      <c r="E5" s="18" t="s">
        <v>349</v>
      </c>
      <c r="F5" s="19">
        <v>7.62</v>
      </c>
      <c r="G5" s="28"/>
      <c r="H5" s="20">
        <v>7.2389999999999999</v>
      </c>
      <c r="I5" s="21"/>
      <c r="J5" s="22">
        <v>0.05</v>
      </c>
      <c r="K5" s="489"/>
      <c r="L5" s="24">
        <v>1</v>
      </c>
      <c r="M5" s="25">
        <v>30</v>
      </c>
      <c r="N5" s="25">
        <v>25</v>
      </c>
      <c r="O5" s="25">
        <v>11</v>
      </c>
    </row>
    <row r="6" spans="1:16" s="11" customFormat="1" ht="18" customHeight="1">
      <c r="A6" s="473"/>
      <c r="B6" s="479"/>
      <c r="C6" s="486"/>
      <c r="D6" s="486"/>
      <c r="E6" s="18" t="s">
        <v>350</v>
      </c>
      <c r="F6" s="19">
        <v>7.74</v>
      </c>
      <c r="G6" s="28"/>
      <c r="H6" s="20">
        <v>7.3529999999999998</v>
      </c>
      <c r="I6" s="21"/>
      <c r="J6" s="22">
        <v>0.05</v>
      </c>
      <c r="K6" s="489"/>
      <c r="L6" s="24">
        <v>1</v>
      </c>
      <c r="M6" s="25">
        <v>30</v>
      </c>
      <c r="N6" s="25">
        <v>25</v>
      </c>
      <c r="O6" s="25">
        <v>12</v>
      </c>
    </row>
    <row r="7" spans="1:16" s="11" customFormat="1" ht="18" customHeight="1">
      <c r="A7" s="473"/>
      <c r="B7" s="479"/>
      <c r="C7" s="486"/>
      <c r="D7" s="486"/>
      <c r="E7" s="18" t="s">
        <v>351</v>
      </c>
      <c r="F7" s="19">
        <v>8.5399999999999991</v>
      </c>
      <c r="G7" s="28"/>
      <c r="H7" s="20">
        <v>8.1129999999999995</v>
      </c>
      <c r="I7" s="21"/>
      <c r="J7" s="22">
        <v>4.9999999999999899E-2</v>
      </c>
      <c r="K7" s="489"/>
      <c r="L7" s="24">
        <v>1</v>
      </c>
      <c r="M7" s="25">
        <v>30</v>
      </c>
      <c r="N7" s="25">
        <v>25</v>
      </c>
      <c r="O7" s="25">
        <v>14</v>
      </c>
    </row>
    <row r="8" spans="1:16" s="11" customFormat="1" ht="18" customHeight="1">
      <c r="A8" s="473"/>
      <c r="B8" s="479"/>
      <c r="C8" s="486"/>
      <c r="D8" s="486"/>
      <c r="E8" s="18" t="s">
        <v>352</v>
      </c>
      <c r="F8" s="19">
        <v>1.1200000000000001</v>
      </c>
      <c r="G8" s="28"/>
      <c r="H8" s="20">
        <v>1.0640000000000001</v>
      </c>
      <c r="I8" s="21"/>
      <c r="J8" s="22">
        <v>0.05</v>
      </c>
      <c r="K8" s="489"/>
      <c r="L8" s="24">
        <v>8</v>
      </c>
      <c r="M8" s="25">
        <v>32</v>
      </c>
      <c r="N8" s="25">
        <v>25</v>
      </c>
      <c r="O8" s="25">
        <v>13</v>
      </c>
    </row>
    <row r="9" spans="1:16" s="11" customFormat="1" ht="18" customHeight="1">
      <c r="A9" s="473"/>
      <c r="B9" s="479"/>
      <c r="C9" s="486"/>
      <c r="D9" s="486"/>
      <c r="E9" s="18" t="s">
        <v>353</v>
      </c>
      <c r="F9" s="19">
        <v>1.28</v>
      </c>
      <c r="G9" s="28"/>
      <c r="H9" s="20">
        <v>1.216</v>
      </c>
      <c r="I9" s="21"/>
      <c r="J9" s="22">
        <v>0.05</v>
      </c>
      <c r="K9" s="490"/>
      <c r="L9" s="24">
        <v>8</v>
      </c>
      <c r="M9" s="25">
        <v>32</v>
      </c>
      <c r="N9" s="25">
        <v>25</v>
      </c>
      <c r="O9" s="25">
        <v>15</v>
      </c>
    </row>
    <row r="10" spans="1:16" s="11" customFormat="1" ht="10.5" customHeight="1">
      <c r="A10" s="474"/>
      <c r="B10" s="30"/>
      <c r="C10" s="31"/>
      <c r="D10" s="31"/>
      <c r="E10" s="32"/>
      <c r="F10" s="33"/>
      <c r="G10" s="34"/>
      <c r="H10" s="34"/>
      <c r="I10" s="35"/>
      <c r="J10" s="36"/>
      <c r="K10" s="37"/>
      <c r="L10" s="38"/>
      <c r="M10" s="39"/>
      <c r="N10" s="39"/>
      <c r="O10" s="39"/>
    </row>
    <row r="11" spans="1:16" s="11" customFormat="1" ht="21" customHeight="1">
      <c r="A11" s="473"/>
      <c r="B11" s="480" t="s">
        <v>354</v>
      </c>
      <c r="C11" s="469" t="s">
        <v>355</v>
      </c>
      <c r="D11" s="483" t="s">
        <v>356</v>
      </c>
      <c r="E11" s="18" t="s">
        <v>357</v>
      </c>
      <c r="F11" s="19">
        <v>5.64</v>
      </c>
      <c r="G11" s="28"/>
      <c r="H11" s="20">
        <v>5.3579999999999997</v>
      </c>
      <c r="I11" s="21"/>
      <c r="J11" s="22">
        <v>0.05</v>
      </c>
      <c r="K11" s="488" t="s">
        <v>346</v>
      </c>
      <c r="L11" s="24">
        <v>6</v>
      </c>
      <c r="M11" s="25">
        <v>48</v>
      </c>
      <c r="N11" s="25">
        <v>30</v>
      </c>
      <c r="O11" s="25">
        <v>26</v>
      </c>
    </row>
    <row r="12" spans="1:16" s="11" customFormat="1" ht="21" customHeight="1">
      <c r="A12" s="473"/>
      <c r="B12" s="481"/>
      <c r="C12" s="471"/>
      <c r="D12" s="485"/>
      <c r="E12" s="18" t="s">
        <v>358</v>
      </c>
      <c r="F12" s="19">
        <v>6.56</v>
      </c>
      <c r="G12" s="28"/>
      <c r="H12" s="20">
        <v>6.2320000000000002</v>
      </c>
      <c r="I12" s="21"/>
      <c r="J12" s="22">
        <v>4.9999999999999899E-2</v>
      </c>
      <c r="K12" s="490"/>
      <c r="L12" s="24">
        <v>6</v>
      </c>
      <c r="M12" s="25">
        <v>48</v>
      </c>
      <c r="N12" s="25">
        <v>30</v>
      </c>
      <c r="O12" s="25">
        <v>29</v>
      </c>
    </row>
    <row r="13" spans="1:16" s="11" customFormat="1" ht="10.15" customHeight="1">
      <c r="A13" s="474"/>
      <c r="B13" s="40"/>
      <c r="C13" s="41"/>
      <c r="D13" s="42"/>
      <c r="E13" s="43"/>
      <c r="F13" s="33"/>
      <c r="G13" s="34"/>
      <c r="H13" s="44"/>
      <c r="I13" s="45"/>
      <c r="J13" s="36"/>
      <c r="K13" s="46"/>
      <c r="L13" s="47"/>
      <c r="M13" s="34"/>
      <c r="N13" s="34"/>
      <c r="O13" s="34"/>
    </row>
    <row r="14" spans="1:16" s="11" customFormat="1" ht="21" customHeight="1">
      <c r="A14" s="473"/>
      <c r="B14" s="480" t="s">
        <v>354</v>
      </c>
      <c r="C14" s="469" t="s">
        <v>359</v>
      </c>
      <c r="D14" s="483" t="s">
        <v>356</v>
      </c>
      <c r="E14" s="18" t="s">
        <v>357</v>
      </c>
      <c r="F14" s="19">
        <v>5.5</v>
      </c>
      <c r="G14" s="28"/>
      <c r="H14" s="20">
        <v>5.2249999999999996</v>
      </c>
      <c r="I14" s="21"/>
      <c r="J14" s="22">
        <v>0.05</v>
      </c>
      <c r="K14" s="488" t="s">
        <v>346</v>
      </c>
      <c r="L14" s="24">
        <v>6</v>
      </c>
      <c r="M14" s="25">
        <v>48</v>
      </c>
      <c r="N14" s="25">
        <v>30</v>
      </c>
      <c r="O14" s="25">
        <v>26</v>
      </c>
    </row>
    <row r="15" spans="1:16" s="11" customFormat="1" ht="21" customHeight="1">
      <c r="A15" s="473"/>
      <c r="B15" s="481"/>
      <c r="C15" s="471"/>
      <c r="D15" s="485"/>
      <c r="E15" s="18" t="s">
        <v>358</v>
      </c>
      <c r="F15" s="19">
        <v>6.43</v>
      </c>
      <c r="G15" s="28"/>
      <c r="H15" s="20">
        <v>6.1085000000000003</v>
      </c>
      <c r="I15" s="21"/>
      <c r="J15" s="22">
        <v>4.9999999999999899E-2</v>
      </c>
      <c r="K15" s="490"/>
      <c r="L15" s="24">
        <v>6</v>
      </c>
      <c r="M15" s="25">
        <v>48</v>
      </c>
      <c r="N15" s="25">
        <v>30</v>
      </c>
      <c r="O15" s="25">
        <v>29</v>
      </c>
    </row>
    <row r="16" spans="1:16" s="11" customFormat="1" ht="11.1" customHeight="1">
      <c r="A16" s="474"/>
      <c r="B16" s="48"/>
      <c r="C16" s="31"/>
      <c r="D16" s="49"/>
      <c r="E16" s="32"/>
      <c r="F16" s="33"/>
      <c r="G16" s="39"/>
      <c r="H16" s="44"/>
      <c r="I16" s="45"/>
      <c r="J16" s="36"/>
      <c r="K16" s="46"/>
      <c r="L16" s="47"/>
      <c r="M16" s="34"/>
      <c r="N16" s="34"/>
      <c r="O16" s="34"/>
    </row>
    <row r="17" spans="1:15" s="11" customFormat="1" ht="21" customHeight="1">
      <c r="A17" s="473"/>
      <c r="B17" s="480" t="s">
        <v>354</v>
      </c>
      <c r="C17" s="469" t="s">
        <v>360</v>
      </c>
      <c r="D17" s="483" t="s">
        <v>361</v>
      </c>
      <c r="E17" s="18" t="s">
        <v>362</v>
      </c>
      <c r="F17" s="19">
        <v>1.1200000000000001</v>
      </c>
      <c r="G17" s="28"/>
      <c r="H17" s="20">
        <v>1.0640000000000001</v>
      </c>
      <c r="I17" s="21"/>
      <c r="J17" s="22">
        <v>0.05</v>
      </c>
      <c r="K17" s="488" t="s">
        <v>346</v>
      </c>
      <c r="L17" s="24">
        <v>6</v>
      </c>
      <c r="M17" s="25">
        <v>25</v>
      </c>
      <c r="N17" s="25">
        <v>16</v>
      </c>
      <c r="O17" s="25">
        <v>21</v>
      </c>
    </row>
    <row r="18" spans="1:15" s="11" customFormat="1" ht="21" customHeight="1">
      <c r="A18" s="473"/>
      <c r="B18" s="481"/>
      <c r="C18" s="471"/>
      <c r="D18" s="485"/>
      <c r="E18" s="18" t="s">
        <v>363</v>
      </c>
      <c r="F18" s="19">
        <v>1.27</v>
      </c>
      <c r="G18" s="28"/>
      <c r="H18" s="20">
        <v>1.2064999999999999</v>
      </c>
      <c r="I18" s="21"/>
      <c r="J18" s="22">
        <v>0.05</v>
      </c>
      <c r="K18" s="490"/>
      <c r="L18" s="24">
        <v>6</v>
      </c>
      <c r="M18" s="25">
        <v>25</v>
      </c>
      <c r="N18" s="25">
        <v>16</v>
      </c>
      <c r="O18" s="25">
        <v>26</v>
      </c>
    </row>
    <row r="19" spans="1:15" s="11" customFormat="1" ht="11.1" customHeight="1">
      <c r="A19" s="474"/>
      <c r="B19" s="48"/>
      <c r="C19" s="31"/>
      <c r="D19" s="49"/>
      <c r="E19" s="32"/>
      <c r="F19" s="33"/>
      <c r="G19" s="39"/>
      <c r="H19" s="44"/>
      <c r="I19" s="45"/>
      <c r="J19" s="36"/>
      <c r="K19" s="46"/>
      <c r="L19" s="47"/>
      <c r="M19" s="34"/>
      <c r="N19" s="34"/>
      <c r="O19" s="34"/>
    </row>
    <row r="20" spans="1:15" s="11" customFormat="1" ht="21" customHeight="1">
      <c r="A20" s="473"/>
      <c r="B20" s="480" t="s">
        <v>354</v>
      </c>
      <c r="C20" s="469" t="s">
        <v>364</v>
      </c>
      <c r="D20" s="483" t="s">
        <v>356</v>
      </c>
      <c r="E20" s="18" t="s">
        <v>365</v>
      </c>
      <c r="F20" s="19">
        <v>6.48</v>
      </c>
      <c r="G20" s="28"/>
      <c r="H20" s="20">
        <v>6.1559999999999997</v>
      </c>
      <c r="I20" s="21"/>
      <c r="J20" s="22">
        <v>5.0000000000000197E-2</v>
      </c>
      <c r="K20" s="488" t="s">
        <v>346</v>
      </c>
      <c r="L20" s="24">
        <v>6</v>
      </c>
      <c r="M20" s="25">
        <v>48</v>
      </c>
      <c r="N20" s="25">
        <v>30</v>
      </c>
      <c r="O20" s="25">
        <v>28</v>
      </c>
    </row>
    <row r="21" spans="1:15" s="11" customFormat="1" ht="21" customHeight="1">
      <c r="A21" s="473"/>
      <c r="B21" s="481"/>
      <c r="C21" s="471"/>
      <c r="D21" s="485"/>
      <c r="E21" s="18" t="s">
        <v>366</v>
      </c>
      <c r="F21" s="19">
        <v>7.58</v>
      </c>
      <c r="G21" s="28"/>
      <c r="H21" s="20">
        <v>7.2009999999999996</v>
      </c>
      <c r="I21" s="21"/>
      <c r="J21" s="22">
        <v>0.05</v>
      </c>
      <c r="K21" s="490"/>
      <c r="L21" s="24">
        <v>6</v>
      </c>
      <c r="M21" s="25">
        <v>48</v>
      </c>
      <c r="N21" s="25">
        <v>30</v>
      </c>
      <c r="O21" s="25">
        <v>32</v>
      </c>
    </row>
    <row r="22" spans="1:15" s="11" customFormat="1" ht="12" customHeight="1">
      <c r="A22" s="474"/>
      <c r="B22" s="48"/>
      <c r="C22" s="31"/>
      <c r="D22" s="49"/>
      <c r="E22" s="32"/>
      <c r="F22" s="33"/>
      <c r="G22" s="39"/>
      <c r="H22" s="44"/>
      <c r="I22" s="45"/>
      <c r="J22" s="36"/>
      <c r="K22" s="50"/>
      <c r="L22" s="47"/>
      <c r="M22" s="34"/>
      <c r="N22" s="34"/>
      <c r="O22" s="34"/>
    </row>
    <row r="23" spans="1:15" s="11" customFormat="1" ht="21" customHeight="1">
      <c r="A23" s="473"/>
      <c r="B23" s="480" t="s">
        <v>354</v>
      </c>
      <c r="C23" s="469" t="s">
        <v>367</v>
      </c>
      <c r="D23" s="483" t="s">
        <v>356</v>
      </c>
      <c r="E23" s="18" t="s">
        <v>365</v>
      </c>
      <c r="F23" s="19">
        <v>6.35</v>
      </c>
      <c r="G23" s="28"/>
      <c r="H23" s="20">
        <v>6.0324999999999998</v>
      </c>
      <c r="I23" s="21"/>
      <c r="J23" s="22">
        <v>0.05</v>
      </c>
      <c r="K23" s="488" t="s">
        <v>346</v>
      </c>
      <c r="L23" s="24">
        <v>6</v>
      </c>
      <c r="M23" s="25">
        <v>48</v>
      </c>
      <c r="N23" s="25">
        <v>30</v>
      </c>
      <c r="O23" s="25">
        <v>28</v>
      </c>
    </row>
    <row r="24" spans="1:15" s="11" customFormat="1" ht="21" customHeight="1">
      <c r="A24" s="473"/>
      <c r="B24" s="481"/>
      <c r="C24" s="471"/>
      <c r="D24" s="485"/>
      <c r="E24" s="18" t="s">
        <v>366</v>
      </c>
      <c r="F24" s="19">
        <v>7.45</v>
      </c>
      <c r="G24" s="28"/>
      <c r="H24" s="20">
        <v>7.0774999999999997</v>
      </c>
      <c r="I24" s="21"/>
      <c r="J24" s="22">
        <v>0.05</v>
      </c>
      <c r="K24" s="490"/>
      <c r="L24" s="24">
        <v>6</v>
      </c>
      <c r="M24" s="25">
        <v>48</v>
      </c>
      <c r="N24" s="25">
        <v>30</v>
      </c>
      <c r="O24" s="25">
        <v>32</v>
      </c>
    </row>
    <row r="25" spans="1:15" s="11" customFormat="1" ht="12" customHeight="1">
      <c r="A25" s="474"/>
      <c r="B25" s="48"/>
      <c r="C25" s="31"/>
      <c r="D25" s="31"/>
      <c r="E25" s="32"/>
      <c r="F25" s="51"/>
      <c r="G25" s="39"/>
      <c r="H25" s="44"/>
      <c r="I25" s="45"/>
      <c r="J25" s="36"/>
      <c r="K25" s="46"/>
      <c r="L25" s="47"/>
      <c r="M25" s="34"/>
      <c r="N25" s="34"/>
      <c r="O25" s="34"/>
    </row>
    <row r="26" spans="1:15" s="11" customFormat="1" ht="43.15" customHeight="1">
      <c r="A26" s="473"/>
      <c r="B26" s="52" t="s">
        <v>368</v>
      </c>
      <c r="C26" s="24" t="s">
        <v>369</v>
      </c>
      <c r="D26" s="24" t="s">
        <v>361</v>
      </c>
      <c r="E26" s="18" t="s">
        <v>370</v>
      </c>
      <c r="F26" s="19">
        <v>1.17</v>
      </c>
      <c r="G26" s="28"/>
      <c r="H26" s="20">
        <v>1.1114999999999999</v>
      </c>
      <c r="I26" s="21"/>
      <c r="J26" s="22">
        <v>0.05</v>
      </c>
      <c r="K26" s="23" t="s">
        <v>346</v>
      </c>
      <c r="L26" s="24">
        <v>96</v>
      </c>
      <c r="M26" s="25">
        <v>46</v>
      </c>
      <c r="N26" s="25">
        <v>46</v>
      </c>
      <c r="O26" s="25">
        <v>31</v>
      </c>
    </row>
    <row r="27" spans="1:15" s="11" customFormat="1" ht="12" customHeight="1">
      <c r="A27" s="474"/>
      <c r="B27" s="48"/>
      <c r="C27" s="31"/>
      <c r="D27" s="31"/>
      <c r="E27" s="32"/>
      <c r="F27" s="33" t="s">
        <v>371</v>
      </c>
      <c r="G27" s="53" t="s">
        <v>372</v>
      </c>
      <c r="H27" s="54"/>
      <c r="I27" s="55"/>
      <c r="J27" s="36"/>
      <c r="K27" s="46"/>
      <c r="L27" s="47"/>
      <c r="M27" s="34"/>
      <c r="N27" s="34"/>
      <c r="O27" s="34"/>
    </row>
    <row r="28" spans="1:15" s="11" customFormat="1" ht="21" customHeight="1">
      <c r="A28" s="473"/>
      <c r="B28" s="468" t="s">
        <v>373</v>
      </c>
      <c r="C28" s="487" t="s">
        <v>374</v>
      </c>
      <c r="D28" s="491" t="s">
        <v>375</v>
      </c>
      <c r="E28" s="18" t="s">
        <v>376</v>
      </c>
      <c r="F28" s="19">
        <v>4.33</v>
      </c>
      <c r="G28" s="56">
        <v>35.9</v>
      </c>
      <c r="H28" s="20">
        <v>4.1090361445783099</v>
      </c>
      <c r="I28" s="57">
        <v>34.104999999999997</v>
      </c>
      <c r="J28" s="22">
        <v>0.05</v>
      </c>
      <c r="K28" s="488" t="s">
        <v>346</v>
      </c>
      <c r="L28" s="24">
        <v>2</v>
      </c>
      <c r="M28" s="25">
        <v>30</v>
      </c>
      <c r="N28" s="25">
        <v>25</v>
      </c>
      <c r="O28" s="25">
        <v>14</v>
      </c>
    </row>
    <row r="29" spans="1:15" s="11" customFormat="1" ht="21" customHeight="1">
      <c r="A29" s="473"/>
      <c r="B29" s="468"/>
      <c r="C29" s="487"/>
      <c r="D29" s="491"/>
      <c r="E29" s="18" t="s">
        <v>377</v>
      </c>
      <c r="F29" s="19">
        <v>4.43</v>
      </c>
      <c r="G29" s="56">
        <v>36.85</v>
      </c>
      <c r="H29" s="20">
        <v>4.2177710843373504</v>
      </c>
      <c r="I29" s="57">
        <v>35.0075</v>
      </c>
      <c r="J29" s="22">
        <v>0.05</v>
      </c>
      <c r="K29" s="489"/>
      <c r="L29" s="24">
        <v>2</v>
      </c>
      <c r="M29" s="25">
        <v>30</v>
      </c>
      <c r="N29" s="25">
        <v>25</v>
      </c>
      <c r="O29" s="25">
        <v>14</v>
      </c>
    </row>
    <row r="30" spans="1:15" s="11" customFormat="1" ht="21" customHeight="1">
      <c r="A30" s="473"/>
      <c r="B30" s="468"/>
      <c r="C30" s="487"/>
      <c r="D30" s="487"/>
      <c r="E30" s="18" t="s">
        <v>378</v>
      </c>
      <c r="F30" s="19">
        <v>5.54</v>
      </c>
      <c r="G30" s="56">
        <v>46</v>
      </c>
      <c r="H30" s="20">
        <v>5.2650602409638596</v>
      </c>
      <c r="I30" s="57">
        <v>43.7</v>
      </c>
      <c r="J30" s="22">
        <v>0.05</v>
      </c>
      <c r="K30" s="489"/>
      <c r="L30" s="24">
        <v>2</v>
      </c>
      <c r="M30" s="25">
        <v>30</v>
      </c>
      <c r="N30" s="25">
        <v>25</v>
      </c>
      <c r="O30" s="25">
        <v>16</v>
      </c>
    </row>
    <row r="31" spans="1:15" s="11" customFormat="1" ht="21" customHeight="1">
      <c r="A31" s="473"/>
      <c r="B31" s="468"/>
      <c r="C31" s="487"/>
      <c r="D31" s="487"/>
      <c r="E31" s="18" t="s">
        <v>379</v>
      </c>
      <c r="F31" s="19">
        <v>6.13</v>
      </c>
      <c r="G31" s="56">
        <v>50.9</v>
      </c>
      <c r="H31" s="20">
        <v>5.8259036144578298</v>
      </c>
      <c r="I31" s="57">
        <v>48.36</v>
      </c>
      <c r="J31" s="22">
        <v>0.05</v>
      </c>
      <c r="K31" s="489"/>
      <c r="L31" s="24">
        <v>2</v>
      </c>
      <c r="M31" s="25">
        <v>30</v>
      </c>
      <c r="N31" s="25">
        <v>25</v>
      </c>
      <c r="O31" s="25">
        <v>18</v>
      </c>
    </row>
    <row r="32" spans="1:15" s="11" customFormat="1" ht="21" customHeight="1">
      <c r="A32" s="473"/>
      <c r="B32" s="468"/>
      <c r="C32" s="487"/>
      <c r="D32" s="487"/>
      <c r="E32" s="18" t="s">
        <v>380</v>
      </c>
      <c r="F32" s="19">
        <v>7.16</v>
      </c>
      <c r="G32" s="56">
        <v>59.4</v>
      </c>
      <c r="H32" s="20">
        <v>6.7987951807228901</v>
      </c>
      <c r="I32" s="57">
        <v>56.43</v>
      </c>
      <c r="J32" s="22">
        <v>0.05</v>
      </c>
      <c r="K32" s="489"/>
      <c r="L32" s="24">
        <v>2</v>
      </c>
      <c r="M32" s="25">
        <v>30</v>
      </c>
      <c r="N32" s="25">
        <v>25</v>
      </c>
      <c r="O32" s="25">
        <v>21</v>
      </c>
    </row>
    <row r="33" spans="1:15" s="11" customFormat="1" ht="21" customHeight="1">
      <c r="A33" s="473"/>
      <c r="B33" s="468"/>
      <c r="C33" s="487"/>
      <c r="D33" s="487"/>
      <c r="E33" s="18" t="s">
        <v>381</v>
      </c>
      <c r="F33" s="19">
        <v>1.1299999999999999</v>
      </c>
      <c r="G33" s="56">
        <v>9.4</v>
      </c>
      <c r="H33" s="20">
        <v>1.07590361445783</v>
      </c>
      <c r="I33" s="57">
        <v>8.93</v>
      </c>
      <c r="J33" s="22">
        <v>0.05</v>
      </c>
      <c r="K33" s="489"/>
      <c r="L33" s="24">
        <v>4</v>
      </c>
      <c r="M33" s="25">
        <v>25</v>
      </c>
      <c r="N33" s="25">
        <v>16</v>
      </c>
      <c r="O33" s="25">
        <v>14</v>
      </c>
    </row>
    <row r="34" spans="1:15" s="11" customFormat="1" ht="21" customHeight="1">
      <c r="A34" s="473"/>
      <c r="B34" s="468"/>
      <c r="C34" s="487"/>
      <c r="D34" s="487"/>
      <c r="E34" s="18" t="s">
        <v>382</v>
      </c>
      <c r="F34" s="19">
        <v>1.29</v>
      </c>
      <c r="G34" s="56">
        <v>10.7</v>
      </c>
      <c r="H34" s="20">
        <v>1.22469879518072</v>
      </c>
      <c r="I34" s="57">
        <v>10.17</v>
      </c>
      <c r="J34" s="22">
        <v>0.05</v>
      </c>
      <c r="K34" s="490"/>
      <c r="L34" s="24">
        <v>4</v>
      </c>
      <c r="M34" s="25">
        <v>25</v>
      </c>
      <c r="N34" s="25">
        <v>16</v>
      </c>
      <c r="O34" s="25">
        <v>16</v>
      </c>
    </row>
    <row r="35" spans="1:15" s="11" customFormat="1" ht="10.5" customHeight="1">
      <c r="A35" s="474"/>
      <c r="B35" s="30"/>
      <c r="C35" s="31"/>
      <c r="D35" s="31"/>
      <c r="E35" s="32"/>
      <c r="F35" s="51"/>
      <c r="G35" s="51"/>
      <c r="H35" s="44"/>
      <c r="I35" s="45"/>
      <c r="J35" s="36"/>
      <c r="K35" s="37"/>
      <c r="L35" s="38"/>
      <c r="M35" s="39"/>
      <c r="N35" s="39"/>
      <c r="O35" s="39"/>
    </row>
    <row r="36" spans="1:15" s="11" customFormat="1" ht="21" customHeight="1">
      <c r="A36" s="473"/>
      <c r="B36" s="468" t="s">
        <v>81</v>
      </c>
      <c r="C36" s="487" t="s">
        <v>383</v>
      </c>
      <c r="D36" s="491" t="s">
        <v>361</v>
      </c>
      <c r="E36" s="18" t="s">
        <v>370</v>
      </c>
      <c r="F36" s="19">
        <v>1.18</v>
      </c>
      <c r="G36" s="58"/>
      <c r="H36" s="20">
        <v>1.121</v>
      </c>
      <c r="I36" s="21"/>
      <c r="J36" s="22">
        <v>4.9999999999999899E-2</v>
      </c>
      <c r="K36" s="488" t="s">
        <v>384</v>
      </c>
      <c r="L36" s="24">
        <v>8</v>
      </c>
      <c r="M36" s="25">
        <v>25</v>
      </c>
      <c r="N36" s="25">
        <v>17</v>
      </c>
      <c r="O36" s="25">
        <v>24</v>
      </c>
    </row>
    <row r="37" spans="1:15" s="11" customFormat="1" ht="21" customHeight="1">
      <c r="A37" s="473"/>
      <c r="B37" s="468"/>
      <c r="C37" s="487"/>
      <c r="D37" s="491"/>
      <c r="E37" s="18" t="s">
        <v>385</v>
      </c>
      <c r="F37" s="19">
        <v>1.34</v>
      </c>
      <c r="G37" s="58"/>
      <c r="H37" s="20">
        <v>1.2729999999999999</v>
      </c>
      <c r="I37" s="21"/>
      <c r="J37" s="22">
        <v>5.0000000000000197E-2</v>
      </c>
      <c r="K37" s="490"/>
      <c r="L37" s="24">
        <v>8</v>
      </c>
      <c r="M37" s="25">
        <v>25</v>
      </c>
      <c r="N37" s="25">
        <v>17</v>
      </c>
      <c r="O37" s="25">
        <v>26</v>
      </c>
    </row>
    <row r="38" spans="1:15" s="11" customFormat="1" ht="12" customHeight="1">
      <c r="A38" s="59"/>
      <c r="B38" s="48"/>
      <c r="C38" s="31"/>
      <c r="D38" s="31"/>
      <c r="E38" s="32"/>
      <c r="F38" s="60"/>
      <c r="G38" s="61"/>
      <c r="H38" s="44"/>
      <c r="I38" s="45"/>
      <c r="J38" s="36"/>
      <c r="K38" s="62"/>
      <c r="L38" s="47"/>
      <c r="M38" s="34"/>
      <c r="N38" s="34"/>
      <c r="O38" s="34"/>
    </row>
    <row r="39" spans="1:15" s="11" customFormat="1" ht="21" customHeight="1">
      <c r="A39" s="475" t="s">
        <v>36</v>
      </c>
      <c r="B39" s="468" t="s">
        <v>386</v>
      </c>
      <c r="C39" s="487" t="s">
        <v>387</v>
      </c>
      <c r="D39" s="491" t="s">
        <v>388</v>
      </c>
      <c r="E39" s="18" t="s">
        <v>298</v>
      </c>
      <c r="F39" s="58">
        <v>3.87</v>
      </c>
      <c r="G39" s="58"/>
      <c r="H39" s="20">
        <v>3.6773549999999999</v>
      </c>
      <c r="I39" s="21"/>
      <c r="J39" s="22">
        <v>0.05</v>
      </c>
      <c r="K39" s="488" t="s">
        <v>1188</v>
      </c>
      <c r="L39" s="24">
        <v>4</v>
      </c>
      <c r="M39" s="25">
        <v>29</v>
      </c>
      <c r="N39" s="25">
        <v>29</v>
      </c>
      <c r="O39" s="25">
        <v>28</v>
      </c>
    </row>
    <row r="40" spans="1:15" s="11" customFormat="1" ht="21" customHeight="1">
      <c r="A40" s="476"/>
      <c r="B40" s="468"/>
      <c r="C40" s="487"/>
      <c r="D40" s="491"/>
      <c r="E40" s="18" t="s">
        <v>301</v>
      </c>
      <c r="F40" s="58">
        <v>4.74</v>
      </c>
      <c r="G40" s="58"/>
      <c r="H40" s="20">
        <v>4.5049950000000001</v>
      </c>
      <c r="I40" s="21"/>
      <c r="J40" s="22">
        <v>0.05</v>
      </c>
      <c r="K40" s="489"/>
      <c r="L40" s="24">
        <v>4</v>
      </c>
      <c r="M40" s="25">
        <v>29</v>
      </c>
      <c r="N40" s="25">
        <v>29</v>
      </c>
      <c r="O40" s="25">
        <v>33</v>
      </c>
    </row>
    <row r="41" spans="1:15" s="11" customFormat="1" ht="21" customHeight="1">
      <c r="A41" s="476"/>
      <c r="B41" s="468"/>
      <c r="C41" s="487"/>
      <c r="D41" s="491"/>
      <c r="E41" s="18" t="s">
        <v>302</v>
      </c>
      <c r="F41" s="58">
        <v>5.27</v>
      </c>
      <c r="G41" s="58"/>
      <c r="H41" s="20">
        <v>5.0034599999999996</v>
      </c>
      <c r="I41" s="21"/>
      <c r="J41" s="22">
        <v>0.05</v>
      </c>
      <c r="K41" s="489"/>
      <c r="L41" s="24">
        <v>4</v>
      </c>
      <c r="M41" s="25">
        <v>29</v>
      </c>
      <c r="N41" s="25">
        <v>29</v>
      </c>
      <c r="O41" s="25">
        <v>39</v>
      </c>
    </row>
    <row r="42" spans="1:15" s="11" customFormat="1" ht="21" customHeight="1">
      <c r="A42" s="476"/>
      <c r="B42" s="468"/>
      <c r="C42" s="487"/>
      <c r="D42" s="491"/>
      <c r="E42" s="18" t="s">
        <v>303</v>
      </c>
      <c r="F42" s="58">
        <v>6.09</v>
      </c>
      <c r="G42" s="58"/>
      <c r="H42" s="20">
        <v>5.7840749999999996</v>
      </c>
      <c r="I42" s="21"/>
      <c r="J42" s="22">
        <v>0.05</v>
      </c>
      <c r="K42" s="489"/>
      <c r="L42" s="24">
        <v>4</v>
      </c>
      <c r="M42" s="25">
        <v>29</v>
      </c>
      <c r="N42" s="25">
        <v>29</v>
      </c>
      <c r="O42" s="25">
        <v>45</v>
      </c>
    </row>
    <row r="43" spans="1:15" s="11" customFormat="1" ht="21" customHeight="1">
      <c r="A43" s="476"/>
      <c r="B43" s="468"/>
      <c r="C43" s="487"/>
      <c r="D43" s="491"/>
      <c r="E43" s="18" t="s">
        <v>304</v>
      </c>
      <c r="F43" s="58">
        <v>6.19</v>
      </c>
      <c r="G43" s="58"/>
      <c r="H43" s="20">
        <v>5.8781249999999998</v>
      </c>
      <c r="I43" s="21"/>
      <c r="J43" s="22">
        <v>0.05</v>
      </c>
      <c r="K43" s="489"/>
      <c r="L43" s="24">
        <v>4</v>
      </c>
      <c r="M43" s="25">
        <v>29</v>
      </c>
      <c r="N43" s="25">
        <v>29</v>
      </c>
      <c r="O43" s="25">
        <v>45</v>
      </c>
    </row>
    <row r="44" spans="1:15" s="11" customFormat="1" ht="21" customHeight="1">
      <c r="A44" s="476"/>
      <c r="B44" s="468"/>
      <c r="C44" s="487" t="s">
        <v>389</v>
      </c>
      <c r="D44" s="491" t="s">
        <v>390</v>
      </c>
      <c r="E44" s="18" t="s">
        <v>322</v>
      </c>
      <c r="F44" s="58">
        <v>1.02</v>
      </c>
      <c r="G44" s="58"/>
      <c r="H44" s="20">
        <v>0.96871499999999999</v>
      </c>
      <c r="I44" s="21"/>
      <c r="J44" s="22">
        <v>0.05</v>
      </c>
      <c r="K44" s="489"/>
      <c r="L44" s="24">
        <v>8</v>
      </c>
      <c r="M44" s="25">
        <v>25</v>
      </c>
      <c r="N44" s="25">
        <v>16.5</v>
      </c>
      <c r="O44" s="25">
        <v>24</v>
      </c>
    </row>
    <row r="45" spans="1:15" s="11" customFormat="1" ht="21" customHeight="1">
      <c r="A45" s="476"/>
      <c r="B45" s="468"/>
      <c r="C45" s="487"/>
      <c r="D45" s="491"/>
      <c r="E45" s="18" t="s">
        <v>324</v>
      </c>
      <c r="F45" s="58">
        <v>1.1681999999999999</v>
      </c>
      <c r="G45" s="58"/>
      <c r="H45" s="20">
        <v>1.1097900000000001</v>
      </c>
      <c r="I45" s="21"/>
      <c r="J45" s="22">
        <v>0.05</v>
      </c>
      <c r="K45" s="490"/>
      <c r="L45" s="24">
        <v>8</v>
      </c>
      <c r="M45" s="25">
        <v>25</v>
      </c>
      <c r="N45" s="25">
        <v>16.5</v>
      </c>
      <c r="O45" s="25">
        <v>26</v>
      </c>
    </row>
    <row r="46" spans="1:15" s="11" customFormat="1" ht="11.25" customHeight="1">
      <c r="A46" s="477"/>
      <c r="B46" s="40"/>
      <c r="C46" s="47"/>
      <c r="D46" s="63"/>
      <c r="E46" s="43"/>
      <c r="F46" s="60"/>
      <c r="G46" s="64"/>
      <c r="H46" s="44"/>
      <c r="I46" s="45"/>
      <c r="J46" s="36"/>
      <c r="K46" s="65"/>
      <c r="L46" s="47"/>
      <c r="M46" s="34"/>
      <c r="N46" s="34"/>
      <c r="O46" s="34"/>
    </row>
    <row r="47" spans="1:15" s="11" customFormat="1" ht="21" customHeight="1">
      <c r="A47" s="476"/>
      <c r="B47" s="480" t="s">
        <v>386</v>
      </c>
      <c r="C47" s="487" t="s">
        <v>391</v>
      </c>
      <c r="D47" s="491" t="s">
        <v>392</v>
      </c>
      <c r="E47" s="18" t="s">
        <v>298</v>
      </c>
      <c r="F47" s="58">
        <v>3.92</v>
      </c>
      <c r="G47" s="58"/>
      <c r="H47" s="20">
        <v>3.7240000000000002</v>
      </c>
      <c r="I47" s="21"/>
      <c r="J47" s="22">
        <v>0.05</v>
      </c>
      <c r="K47" s="488" t="s">
        <v>393</v>
      </c>
      <c r="L47" s="24">
        <v>4</v>
      </c>
      <c r="M47" s="25">
        <v>28.5</v>
      </c>
      <c r="N47" s="25">
        <v>28</v>
      </c>
      <c r="O47" s="25">
        <v>31</v>
      </c>
    </row>
    <row r="48" spans="1:15" s="11" customFormat="1" ht="21" customHeight="1">
      <c r="A48" s="476"/>
      <c r="B48" s="482"/>
      <c r="C48" s="487"/>
      <c r="D48" s="491"/>
      <c r="E48" s="18" t="s">
        <v>301</v>
      </c>
      <c r="F48" s="58">
        <v>4.82</v>
      </c>
      <c r="G48" s="58"/>
      <c r="H48" s="20">
        <v>4.5789999999999997</v>
      </c>
      <c r="I48" s="21"/>
      <c r="J48" s="22">
        <v>0.05</v>
      </c>
      <c r="K48" s="489"/>
      <c r="L48" s="24">
        <v>4</v>
      </c>
      <c r="M48" s="25">
        <v>28.5</v>
      </c>
      <c r="N48" s="25">
        <v>28</v>
      </c>
      <c r="O48" s="25">
        <v>36</v>
      </c>
    </row>
    <row r="49" spans="1:15" s="11" customFormat="1" ht="21" customHeight="1">
      <c r="A49" s="476"/>
      <c r="B49" s="482"/>
      <c r="C49" s="487"/>
      <c r="D49" s="491"/>
      <c r="E49" s="18" t="s">
        <v>302</v>
      </c>
      <c r="F49" s="58">
        <v>5.36</v>
      </c>
      <c r="G49" s="58"/>
      <c r="H49" s="20">
        <v>5.0919999999999996</v>
      </c>
      <c r="I49" s="21"/>
      <c r="J49" s="22">
        <v>0.05</v>
      </c>
      <c r="K49" s="489"/>
      <c r="L49" s="24">
        <v>4</v>
      </c>
      <c r="M49" s="25">
        <v>28.5</v>
      </c>
      <c r="N49" s="25">
        <v>28</v>
      </c>
      <c r="O49" s="25">
        <v>40</v>
      </c>
    </row>
    <row r="50" spans="1:15" s="11" customFormat="1" ht="21" customHeight="1">
      <c r="A50" s="476"/>
      <c r="B50" s="482"/>
      <c r="C50" s="487"/>
      <c r="D50" s="491"/>
      <c r="E50" s="18" t="s">
        <v>303</v>
      </c>
      <c r="F50" s="58">
        <v>6.2</v>
      </c>
      <c r="G50" s="58"/>
      <c r="H50" s="20">
        <v>5.89</v>
      </c>
      <c r="I50" s="21"/>
      <c r="J50" s="22">
        <v>0.05</v>
      </c>
      <c r="K50" s="489"/>
      <c r="L50" s="24">
        <v>4</v>
      </c>
      <c r="M50" s="25">
        <v>28.5</v>
      </c>
      <c r="N50" s="25">
        <v>28</v>
      </c>
      <c r="O50" s="25">
        <v>44</v>
      </c>
    </row>
    <row r="51" spans="1:15" s="11" customFormat="1" ht="21" customHeight="1">
      <c r="A51" s="476"/>
      <c r="B51" s="482"/>
      <c r="C51" s="487"/>
      <c r="D51" s="491"/>
      <c r="E51" s="18" t="s">
        <v>304</v>
      </c>
      <c r="F51" s="58">
        <v>6.29</v>
      </c>
      <c r="G51" s="58"/>
      <c r="H51" s="20">
        <v>5.9755000000000003</v>
      </c>
      <c r="I51" s="21"/>
      <c r="J51" s="22">
        <v>0.05</v>
      </c>
      <c r="K51" s="489"/>
      <c r="L51" s="24">
        <v>4</v>
      </c>
      <c r="M51" s="25">
        <v>28.5</v>
      </c>
      <c r="N51" s="25">
        <v>28</v>
      </c>
      <c r="O51" s="25">
        <v>44</v>
      </c>
    </row>
    <row r="52" spans="1:15" s="11" customFormat="1" ht="21" customHeight="1">
      <c r="A52" s="476"/>
      <c r="B52" s="482"/>
      <c r="C52" s="487" t="s">
        <v>394</v>
      </c>
      <c r="D52" s="491" t="s">
        <v>390</v>
      </c>
      <c r="E52" s="18" t="s">
        <v>322</v>
      </c>
      <c r="F52" s="58">
        <v>1.03</v>
      </c>
      <c r="G52" s="58"/>
      <c r="H52" s="20">
        <v>0.97850000000000004</v>
      </c>
      <c r="I52" s="21"/>
      <c r="J52" s="22">
        <v>0.05</v>
      </c>
      <c r="K52" s="489"/>
      <c r="L52" s="24">
        <v>8</v>
      </c>
      <c r="M52" s="25">
        <v>30</v>
      </c>
      <c r="N52" s="25">
        <v>24</v>
      </c>
      <c r="O52" s="25">
        <v>15</v>
      </c>
    </row>
    <row r="53" spans="1:15" s="11" customFormat="1" ht="21" customHeight="1">
      <c r="A53" s="476"/>
      <c r="B53" s="482"/>
      <c r="C53" s="487"/>
      <c r="D53" s="491"/>
      <c r="E53" s="18" t="s">
        <v>324</v>
      </c>
      <c r="F53" s="58">
        <v>1.18</v>
      </c>
      <c r="G53" s="58"/>
      <c r="H53" s="20">
        <v>1.121</v>
      </c>
      <c r="I53" s="21"/>
      <c r="J53" s="22">
        <v>4.9999999999999899E-2</v>
      </c>
      <c r="K53" s="489"/>
      <c r="L53" s="24">
        <v>8</v>
      </c>
      <c r="M53" s="25">
        <v>30</v>
      </c>
      <c r="N53" s="25">
        <v>24</v>
      </c>
      <c r="O53" s="25">
        <v>17</v>
      </c>
    </row>
    <row r="54" spans="1:15" s="11" customFormat="1" ht="21" customHeight="1">
      <c r="A54" s="476"/>
      <c r="B54" s="482"/>
      <c r="C54" s="469" t="s">
        <v>395</v>
      </c>
      <c r="D54" s="483" t="s">
        <v>390</v>
      </c>
      <c r="E54" s="18" t="s">
        <v>322</v>
      </c>
      <c r="F54" s="58">
        <v>1.4381927710843401</v>
      </c>
      <c r="G54" s="58"/>
      <c r="H54" s="20">
        <v>1.3662831325301199</v>
      </c>
      <c r="I54" s="21"/>
      <c r="J54" s="22">
        <v>0.05</v>
      </c>
      <c r="K54" s="489"/>
      <c r="L54" s="24">
        <v>8</v>
      </c>
      <c r="M54" s="25">
        <v>30</v>
      </c>
      <c r="N54" s="25">
        <v>24</v>
      </c>
      <c r="O54" s="25">
        <v>16</v>
      </c>
    </row>
    <row r="55" spans="1:15" s="11" customFormat="1" ht="21" customHeight="1">
      <c r="A55" s="476"/>
      <c r="B55" s="481"/>
      <c r="C55" s="471"/>
      <c r="D55" s="485"/>
      <c r="E55" s="18" t="s">
        <v>324</v>
      </c>
      <c r="F55" s="58">
        <v>1.71</v>
      </c>
      <c r="G55" s="58"/>
      <c r="H55" s="20">
        <v>1.62850602409639</v>
      </c>
      <c r="I55" s="21"/>
      <c r="J55" s="22">
        <v>0.05</v>
      </c>
      <c r="K55" s="490"/>
      <c r="L55" s="24">
        <v>8</v>
      </c>
      <c r="M55" s="25">
        <v>30</v>
      </c>
      <c r="N55" s="25">
        <v>24</v>
      </c>
      <c r="O55" s="25">
        <v>18</v>
      </c>
    </row>
    <row r="56" spans="1:15" s="11" customFormat="1">
      <c r="A56" s="477"/>
      <c r="B56" s="48"/>
      <c r="C56" s="31"/>
      <c r="D56" s="31"/>
      <c r="E56" s="32"/>
      <c r="F56" s="60"/>
      <c r="G56" s="61"/>
      <c r="H56" s="44"/>
      <c r="I56" s="45"/>
      <c r="J56" s="36"/>
      <c r="K56" s="62"/>
      <c r="L56" s="47"/>
      <c r="M56" s="34"/>
      <c r="N56" s="34"/>
      <c r="O56" s="34"/>
    </row>
    <row r="57" spans="1:15" s="11" customFormat="1" ht="21" customHeight="1">
      <c r="A57" s="476"/>
      <c r="B57" s="480" t="s">
        <v>396</v>
      </c>
      <c r="C57" s="469" t="s">
        <v>397</v>
      </c>
      <c r="D57" s="483" t="s">
        <v>398</v>
      </c>
      <c r="E57" s="18" t="s">
        <v>399</v>
      </c>
      <c r="F57" s="58">
        <v>3.6</v>
      </c>
      <c r="G57" s="58"/>
      <c r="H57" s="20">
        <v>3.42</v>
      </c>
      <c r="I57" s="21"/>
      <c r="J57" s="22">
        <v>0.05</v>
      </c>
      <c r="K57" s="488" t="s">
        <v>393</v>
      </c>
      <c r="L57" s="24">
        <v>2</v>
      </c>
      <c r="M57" s="25">
        <v>25</v>
      </c>
      <c r="N57" s="25">
        <v>20</v>
      </c>
      <c r="O57" s="25">
        <v>19</v>
      </c>
    </row>
    <row r="58" spans="1:15" s="11" customFormat="1" ht="21" customHeight="1">
      <c r="A58" s="476"/>
      <c r="B58" s="482"/>
      <c r="C58" s="470"/>
      <c r="D58" s="484"/>
      <c r="E58" s="18" t="s">
        <v>400</v>
      </c>
      <c r="F58" s="58">
        <v>3.6</v>
      </c>
      <c r="G58" s="58"/>
      <c r="H58" s="20">
        <v>3.42</v>
      </c>
      <c r="I58" s="21"/>
      <c r="J58" s="22">
        <v>0.05</v>
      </c>
      <c r="K58" s="489"/>
      <c r="L58" s="24">
        <v>2</v>
      </c>
      <c r="M58" s="25">
        <v>25</v>
      </c>
      <c r="N58" s="25">
        <v>20</v>
      </c>
      <c r="O58" s="25">
        <v>19</v>
      </c>
    </row>
    <row r="59" spans="1:15" s="11" customFormat="1" ht="21" customHeight="1">
      <c r="A59" s="476"/>
      <c r="B59" s="482"/>
      <c r="C59" s="470"/>
      <c r="D59" s="484"/>
      <c r="E59" s="18" t="s">
        <v>401</v>
      </c>
      <c r="F59" s="58">
        <v>4.63</v>
      </c>
      <c r="G59" s="58"/>
      <c r="H59" s="20">
        <v>4.3985000000000003</v>
      </c>
      <c r="I59" s="21"/>
      <c r="J59" s="22">
        <v>5.0000000000000197E-2</v>
      </c>
      <c r="K59" s="489"/>
      <c r="L59" s="24">
        <v>2</v>
      </c>
      <c r="M59" s="25">
        <v>25</v>
      </c>
      <c r="N59" s="25">
        <v>20</v>
      </c>
      <c r="O59" s="25">
        <v>22</v>
      </c>
    </row>
    <row r="60" spans="1:15" s="11" customFormat="1" ht="21" customHeight="1">
      <c r="A60" s="476"/>
      <c r="B60" s="482"/>
      <c r="C60" s="470"/>
      <c r="D60" s="484"/>
      <c r="E60" s="18" t="s">
        <v>402</v>
      </c>
      <c r="F60" s="58">
        <v>4.9800000000000004</v>
      </c>
      <c r="G60" s="58"/>
      <c r="H60" s="20">
        <v>4.7309999999999999</v>
      </c>
      <c r="I60" s="21"/>
      <c r="J60" s="22">
        <v>5.0000000000000197E-2</v>
      </c>
      <c r="K60" s="489"/>
      <c r="L60" s="24">
        <v>2</v>
      </c>
      <c r="M60" s="25">
        <v>25</v>
      </c>
      <c r="N60" s="25">
        <v>20</v>
      </c>
      <c r="O60" s="25">
        <v>26</v>
      </c>
    </row>
    <row r="61" spans="1:15" s="11" customFormat="1" ht="21" customHeight="1">
      <c r="A61" s="476"/>
      <c r="B61" s="482"/>
      <c r="C61" s="470"/>
      <c r="D61" s="484"/>
      <c r="E61" s="18" t="s">
        <v>403</v>
      </c>
      <c r="F61" s="58">
        <v>5.8</v>
      </c>
      <c r="G61" s="58"/>
      <c r="H61" s="20">
        <v>5.51</v>
      </c>
      <c r="I61" s="21"/>
      <c r="J61" s="22">
        <v>0.05</v>
      </c>
      <c r="K61" s="489"/>
      <c r="L61" s="24">
        <v>2</v>
      </c>
      <c r="M61" s="25">
        <v>25</v>
      </c>
      <c r="N61" s="25">
        <v>20</v>
      </c>
      <c r="O61" s="25">
        <v>28.5</v>
      </c>
    </row>
    <row r="62" spans="1:15" s="11" customFormat="1" ht="21" customHeight="1">
      <c r="A62" s="476"/>
      <c r="B62" s="482"/>
      <c r="C62" s="470"/>
      <c r="D62" s="484"/>
      <c r="E62" s="18" t="s">
        <v>381</v>
      </c>
      <c r="F62" s="58">
        <v>0.98</v>
      </c>
      <c r="G62" s="58"/>
      <c r="H62" s="20">
        <v>0.93100000000000005</v>
      </c>
      <c r="I62" s="21"/>
      <c r="J62" s="22">
        <v>0.05</v>
      </c>
      <c r="K62" s="489"/>
      <c r="L62" s="24">
        <v>4</v>
      </c>
      <c r="M62" s="25">
        <v>25</v>
      </c>
      <c r="N62" s="25">
        <v>15</v>
      </c>
      <c r="O62" s="25">
        <v>15.5</v>
      </c>
    </row>
    <row r="63" spans="1:15" s="11" customFormat="1" ht="21" customHeight="1">
      <c r="A63" s="476"/>
      <c r="B63" s="481"/>
      <c r="C63" s="471"/>
      <c r="D63" s="485"/>
      <c r="E63" s="18" t="s">
        <v>382</v>
      </c>
      <c r="F63" s="58">
        <v>1.1200000000000001</v>
      </c>
      <c r="G63" s="58"/>
      <c r="H63" s="20">
        <v>1.0640000000000001</v>
      </c>
      <c r="I63" s="21"/>
      <c r="J63" s="22">
        <v>0.05</v>
      </c>
      <c r="K63" s="490"/>
      <c r="L63" s="24">
        <v>4</v>
      </c>
      <c r="M63" s="25">
        <v>25</v>
      </c>
      <c r="N63" s="25">
        <v>15</v>
      </c>
      <c r="O63" s="25">
        <v>18.5</v>
      </c>
    </row>
    <row r="64" spans="1:15" s="11" customFormat="1" ht="11.25" customHeight="1">
      <c r="A64" s="477"/>
      <c r="B64" s="48"/>
      <c r="C64" s="31"/>
      <c r="D64" s="31"/>
      <c r="E64" s="32"/>
      <c r="F64" s="32"/>
      <c r="G64" s="51"/>
      <c r="H64" s="44"/>
      <c r="I64" s="45"/>
      <c r="J64" s="36"/>
      <c r="K64" s="62"/>
      <c r="L64" s="47"/>
      <c r="M64" s="34"/>
      <c r="N64" s="34"/>
      <c r="O64" s="34"/>
    </row>
    <row r="65" spans="1:15" s="11" customFormat="1" ht="21" customHeight="1">
      <c r="A65" s="476"/>
      <c r="B65" s="480" t="s">
        <v>404</v>
      </c>
      <c r="C65" s="469" t="s">
        <v>405</v>
      </c>
      <c r="D65" s="469" t="s">
        <v>406</v>
      </c>
      <c r="E65" s="18" t="s">
        <v>298</v>
      </c>
      <c r="F65" s="58">
        <v>3.92</v>
      </c>
      <c r="G65" s="58"/>
      <c r="H65" s="20">
        <v>3.7240000000000002</v>
      </c>
      <c r="I65" s="21"/>
      <c r="J65" s="22">
        <v>0.05</v>
      </c>
      <c r="K65" s="488" t="s">
        <v>393</v>
      </c>
      <c r="L65" s="24">
        <v>6</v>
      </c>
      <c r="M65" s="25">
        <v>48</v>
      </c>
      <c r="N65" s="25">
        <v>30</v>
      </c>
      <c r="O65" s="25">
        <v>23</v>
      </c>
    </row>
    <row r="66" spans="1:15" s="11" customFormat="1" ht="21" customHeight="1">
      <c r="A66" s="476"/>
      <c r="B66" s="482"/>
      <c r="C66" s="470"/>
      <c r="D66" s="470"/>
      <c r="E66" s="18" t="s">
        <v>301</v>
      </c>
      <c r="F66" s="58">
        <v>4.8</v>
      </c>
      <c r="G66" s="58"/>
      <c r="H66" s="20">
        <v>4.5599999999999996</v>
      </c>
      <c r="I66" s="21"/>
      <c r="J66" s="22">
        <v>0.05</v>
      </c>
      <c r="K66" s="489"/>
      <c r="L66" s="24">
        <v>6</v>
      </c>
      <c r="M66" s="25">
        <v>48</v>
      </c>
      <c r="N66" s="25">
        <v>30</v>
      </c>
      <c r="O66" s="25">
        <v>26.5</v>
      </c>
    </row>
    <row r="67" spans="1:15" s="11" customFormat="1" ht="21" customHeight="1">
      <c r="A67" s="476"/>
      <c r="B67" s="482"/>
      <c r="C67" s="470"/>
      <c r="D67" s="470"/>
      <c r="E67" s="18" t="s">
        <v>302</v>
      </c>
      <c r="F67" s="58">
        <v>5.33</v>
      </c>
      <c r="G67" s="58"/>
      <c r="H67" s="20">
        <v>5.0635000000000003</v>
      </c>
      <c r="I67" s="21"/>
      <c r="J67" s="22">
        <v>5.0000000000000197E-2</v>
      </c>
      <c r="K67" s="489"/>
      <c r="L67" s="24">
        <v>6</v>
      </c>
      <c r="M67" s="25">
        <v>48</v>
      </c>
      <c r="N67" s="25">
        <v>30</v>
      </c>
      <c r="O67" s="25">
        <v>30.5</v>
      </c>
    </row>
    <row r="68" spans="1:15" s="11" customFormat="1" ht="21" customHeight="1">
      <c r="A68" s="476"/>
      <c r="B68" s="481"/>
      <c r="C68" s="471"/>
      <c r="D68" s="471"/>
      <c r="E68" s="18" t="s">
        <v>303</v>
      </c>
      <c r="F68" s="58">
        <v>6.16</v>
      </c>
      <c r="G68" s="58"/>
      <c r="H68" s="20">
        <v>5.8520000000000003</v>
      </c>
      <c r="I68" s="21"/>
      <c r="J68" s="22">
        <v>5.0000000000000197E-2</v>
      </c>
      <c r="K68" s="490"/>
      <c r="L68" s="24">
        <v>6</v>
      </c>
      <c r="M68" s="25">
        <v>48</v>
      </c>
      <c r="N68" s="25">
        <v>30</v>
      </c>
      <c r="O68" s="25">
        <v>33.5</v>
      </c>
    </row>
    <row r="69" spans="1:15" s="11" customFormat="1" ht="11.25" customHeight="1">
      <c r="A69" s="477"/>
      <c r="B69" s="48"/>
      <c r="C69" s="31"/>
      <c r="D69" s="31"/>
      <c r="E69" s="32"/>
      <c r="F69" s="33"/>
      <c r="G69" s="51"/>
      <c r="H69" s="44"/>
      <c r="I69" s="45"/>
      <c r="J69" s="36"/>
      <c r="K69" s="62"/>
      <c r="L69" s="47"/>
      <c r="M69" s="34"/>
      <c r="N69" s="34"/>
      <c r="O69" s="34"/>
    </row>
    <row r="70" spans="1:15" s="11" customFormat="1" ht="21" customHeight="1">
      <c r="A70" s="476"/>
      <c r="B70" s="468" t="s">
        <v>407</v>
      </c>
      <c r="C70" s="487" t="s">
        <v>408</v>
      </c>
      <c r="D70" s="491" t="s">
        <v>409</v>
      </c>
      <c r="E70" s="18" t="s">
        <v>302</v>
      </c>
      <c r="F70" s="58">
        <v>5.37</v>
      </c>
      <c r="G70" s="58"/>
      <c r="H70" s="20">
        <v>5.1014999999999997</v>
      </c>
      <c r="I70" s="21"/>
      <c r="J70" s="22">
        <v>0.05</v>
      </c>
      <c r="K70" s="488" t="s">
        <v>393</v>
      </c>
      <c r="L70" s="24">
        <v>6</v>
      </c>
      <c r="M70" s="25">
        <v>48</v>
      </c>
      <c r="N70" s="25">
        <v>29.5</v>
      </c>
      <c r="O70" s="28">
        <v>30.5</v>
      </c>
    </row>
    <row r="71" spans="1:15" s="11" customFormat="1" ht="21" customHeight="1">
      <c r="A71" s="476"/>
      <c r="B71" s="468"/>
      <c r="C71" s="487"/>
      <c r="D71" s="491"/>
      <c r="E71" s="18" t="s">
        <v>303</v>
      </c>
      <c r="F71" s="58">
        <v>6.21</v>
      </c>
      <c r="G71" s="58"/>
      <c r="H71" s="20">
        <v>5.8994999999999997</v>
      </c>
      <c r="I71" s="21"/>
      <c r="J71" s="22">
        <v>0.05</v>
      </c>
      <c r="K71" s="489"/>
      <c r="L71" s="24">
        <v>6</v>
      </c>
      <c r="M71" s="25">
        <v>48</v>
      </c>
      <c r="N71" s="25">
        <v>29.5</v>
      </c>
      <c r="O71" s="28">
        <v>33.5</v>
      </c>
    </row>
    <row r="72" spans="1:15" s="11" customFormat="1" ht="21" customHeight="1">
      <c r="A72" s="476"/>
      <c r="B72" s="468"/>
      <c r="C72" s="487"/>
      <c r="D72" s="491"/>
      <c r="E72" s="18" t="s">
        <v>322</v>
      </c>
      <c r="F72" s="58">
        <v>1.08</v>
      </c>
      <c r="G72" s="58"/>
      <c r="H72" s="20">
        <v>1.026</v>
      </c>
      <c r="I72" s="21"/>
      <c r="J72" s="22">
        <v>0.05</v>
      </c>
      <c r="K72" s="489"/>
      <c r="L72" s="24">
        <v>6</v>
      </c>
      <c r="M72" s="25">
        <v>24.5</v>
      </c>
      <c r="N72" s="25">
        <v>15</v>
      </c>
      <c r="O72" s="28">
        <v>25</v>
      </c>
    </row>
    <row r="73" spans="1:15" s="11" customFormat="1" ht="21" customHeight="1">
      <c r="A73" s="476"/>
      <c r="B73" s="468"/>
      <c r="C73" s="487"/>
      <c r="D73" s="491"/>
      <c r="E73" s="18" t="s">
        <v>324</v>
      </c>
      <c r="F73" s="58">
        <v>1.23</v>
      </c>
      <c r="G73" s="58"/>
      <c r="H73" s="20">
        <v>1.1685000000000001</v>
      </c>
      <c r="I73" s="21"/>
      <c r="J73" s="22">
        <v>0.05</v>
      </c>
      <c r="K73" s="490"/>
      <c r="L73" s="24">
        <v>6</v>
      </c>
      <c r="M73" s="25">
        <v>24.5</v>
      </c>
      <c r="N73" s="25">
        <v>15</v>
      </c>
      <c r="O73" s="28">
        <v>28</v>
      </c>
    </row>
    <row r="74" spans="1:15" s="11" customFormat="1" ht="11.25" customHeight="1">
      <c r="A74" s="477"/>
      <c r="B74" s="48"/>
      <c r="C74" s="31"/>
      <c r="D74" s="31"/>
      <c r="E74" s="32"/>
      <c r="F74" s="51"/>
      <c r="G74" s="51"/>
      <c r="H74" s="51"/>
      <c r="I74" s="51"/>
      <c r="J74" s="36"/>
      <c r="K74" s="62"/>
      <c r="L74" s="47"/>
      <c r="M74" s="34"/>
      <c r="N74" s="34"/>
      <c r="O74" s="34"/>
    </row>
    <row r="75" spans="1:15" ht="17.25" customHeight="1">
      <c r="A75" s="476"/>
      <c r="B75" s="468" t="s">
        <v>410</v>
      </c>
      <c r="C75" s="487" t="s">
        <v>411</v>
      </c>
      <c r="D75" s="487" t="s">
        <v>412</v>
      </c>
      <c r="E75" s="18" t="s">
        <v>298</v>
      </c>
      <c r="F75" s="58">
        <v>3.87</v>
      </c>
      <c r="G75" s="58"/>
      <c r="H75" s="20">
        <v>3.6764999999999999</v>
      </c>
      <c r="I75" s="21"/>
      <c r="J75" s="22">
        <v>0.05</v>
      </c>
      <c r="K75" s="488" t="s">
        <v>346</v>
      </c>
      <c r="L75" s="24">
        <v>2</v>
      </c>
      <c r="M75" s="25">
        <v>29</v>
      </c>
      <c r="N75" s="25">
        <v>29</v>
      </c>
      <c r="O75" s="25">
        <v>15</v>
      </c>
    </row>
    <row r="76" spans="1:15" ht="17.25" customHeight="1">
      <c r="A76" s="476"/>
      <c r="B76" s="468"/>
      <c r="C76" s="487"/>
      <c r="D76" s="487"/>
      <c r="E76" s="18" t="s">
        <v>301</v>
      </c>
      <c r="F76" s="58">
        <v>4.82</v>
      </c>
      <c r="G76" s="58"/>
      <c r="H76" s="20">
        <v>4.5789999999999997</v>
      </c>
      <c r="I76" s="21"/>
      <c r="J76" s="22">
        <v>5.0000000000000197E-2</v>
      </c>
      <c r="K76" s="489"/>
      <c r="L76" s="24">
        <v>2</v>
      </c>
      <c r="M76" s="25">
        <v>29</v>
      </c>
      <c r="N76" s="25">
        <v>29</v>
      </c>
      <c r="O76" s="25">
        <v>18</v>
      </c>
    </row>
    <row r="77" spans="1:15" ht="17.25" customHeight="1">
      <c r="A77" s="476"/>
      <c r="B77" s="468"/>
      <c r="C77" s="487"/>
      <c r="D77" s="487"/>
      <c r="E77" s="18" t="s">
        <v>302</v>
      </c>
      <c r="F77" s="58">
        <v>5.36</v>
      </c>
      <c r="G77" s="58"/>
      <c r="H77" s="20">
        <v>5.0919999999999996</v>
      </c>
      <c r="I77" s="21"/>
      <c r="J77" s="22">
        <v>5.0000000000000197E-2</v>
      </c>
      <c r="K77" s="489"/>
      <c r="L77" s="24">
        <v>2</v>
      </c>
      <c r="M77" s="25">
        <v>29</v>
      </c>
      <c r="N77" s="25">
        <v>29</v>
      </c>
      <c r="O77" s="25">
        <v>21</v>
      </c>
    </row>
    <row r="78" spans="1:15" ht="17.25" customHeight="1">
      <c r="A78" s="476"/>
      <c r="B78" s="468"/>
      <c r="C78" s="487"/>
      <c r="D78" s="487"/>
      <c r="E78" s="18" t="s">
        <v>303</v>
      </c>
      <c r="F78" s="58">
        <v>6.2</v>
      </c>
      <c r="G78" s="58"/>
      <c r="H78" s="20">
        <v>5.89</v>
      </c>
      <c r="I78" s="21"/>
      <c r="J78" s="22">
        <v>0.05</v>
      </c>
      <c r="K78" s="489"/>
      <c r="L78" s="24">
        <v>2</v>
      </c>
      <c r="M78" s="25">
        <v>29</v>
      </c>
      <c r="N78" s="25">
        <v>29</v>
      </c>
      <c r="O78" s="25">
        <v>24</v>
      </c>
    </row>
    <row r="79" spans="1:15" ht="17.25" customHeight="1">
      <c r="A79" s="478"/>
      <c r="B79" s="468"/>
      <c r="C79" s="487"/>
      <c r="D79" s="487"/>
      <c r="E79" s="18" t="s">
        <v>304</v>
      </c>
      <c r="F79" s="58">
        <v>6.29</v>
      </c>
      <c r="G79" s="58"/>
      <c r="H79" s="20">
        <v>5.9755000000000003</v>
      </c>
      <c r="I79" s="20"/>
      <c r="J79" s="66">
        <v>5.0000000000000197E-2</v>
      </c>
      <c r="K79" s="490"/>
      <c r="L79" s="24">
        <v>2</v>
      </c>
      <c r="M79" s="25">
        <v>29</v>
      </c>
      <c r="N79" s="25">
        <v>29</v>
      </c>
      <c r="O79" s="25">
        <v>24</v>
      </c>
    </row>
  </sheetData>
  <mergeCells count="65">
    <mergeCell ref="K23:K24"/>
    <mergeCell ref="K28:K34"/>
    <mergeCell ref="K36:K37"/>
    <mergeCell ref="K39:K45"/>
    <mergeCell ref="K47:K55"/>
    <mergeCell ref="K2:K9"/>
    <mergeCell ref="K11:K12"/>
    <mergeCell ref="K14:K15"/>
    <mergeCell ref="K17:K18"/>
    <mergeCell ref="K20:K21"/>
    <mergeCell ref="D54:D55"/>
    <mergeCell ref="K75:K79"/>
    <mergeCell ref="D65:D68"/>
    <mergeCell ref="D70:D73"/>
    <mergeCell ref="D75:D79"/>
    <mergeCell ref="K57:K63"/>
    <mergeCell ref="K65:K68"/>
    <mergeCell ref="C57:C63"/>
    <mergeCell ref="K70:K73"/>
    <mergeCell ref="C70:C73"/>
    <mergeCell ref="C75:C79"/>
    <mergeCell ref="D2:D9"/>
    <mergeCell ref="D11:D12"/>
    <mergeCell ref="D14:D15"/>
    <mergeCell ref="D17:D18"/>
    <mergeCell ref="D20:D21"/>
    <mergeCell ref="D23:D24"/>
    <mergeCell ref="D28:D34"/>
    <mergeCell ref="D36:D37"/>
    <mergeCell ref="D39:D43"/>
    <mergeCell ref="D44:D45"/>
    <mergeCell ref="D47:D51"/>
    <mergeCell ref="D52:D53"/>
    <mergeCell ref="B65:B68"/>
    <mergeCell ref="D57:D63"/>
    <mergeCell ref="B75:B79"/>
    <mergeCell ref="C2:C9"/>
    <mergeCell ref="C11:C12"/>
    <mergeCell ref="C14:C15"/>
    <mergeCell ref="C17:C18"/>
    <mergeCell ref="C20:C21"/>
    <mergeCell ref="C23:C24"/>
    <mergeCell ref="C28:C34"/>
    <mergeCell ref="C36:C37"/>
    <mergeCell ref="C39:C43"/>
    <mergeCell ref="C44:C45"/>
    <mergeCell ref="C47:C51"/>
    <mergeCell ref="C52:C53"/>
    <mergeCell ref="C54:C55"/>
    <mergeCell ref="B70:B73"/>
    <mergeCell ref="C65:C68"/>
    <mergeCell ref="M1:O1"/>
    <mergeCell ref="A2:A37"/>
    <mergeCell ref="A39:A79"/>
    <mergeCell ref="B2:B9"/>
    <mergeCell ref="B11:B12"/>
    <mergeCell ref="B14:B15"/>
    <mergeCell ref="B17:B18"/>
    <mergeCell ref="B20:B21"/>
    <mergeCell ref="B23:B24"/>
    <mergeCell ref="B28:B34"/>
    <mergeCell ref="B36:B37"/>
    <mergeCell ref="B39:B45"/>
    <mergeCell ref="B47:B55"/>
    <mergeCell ref="B57:B63"/>
  </mergeCells>
  <phoneticPr fontId="52"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G21" sqref="G21"/>
    </sheetView>
  </sheetViews>
  <sheetFormatPr defaultColWidth="9" defaultRowHeight="15"/>
  <cols>
    <col min="1" max="1" width="19" customWidth="1"/>
    <col min="2" max="2" width="36.42578125" customWidth="1"/>
    <col min="3" max="3" width="30.42578125" customWidth="1"/>
    <col min="4" max="4" width="20.5703125" customWidth="1"/>
    <col min="5" max="5" width="30.85546875" customWidth="1"/>
    <col min="6" max="7" width="24.7109375" customWidth="1"/>
    <col min="8" max="8" width="21" customWidth="1"/>
    <col min="9" max="9" width="17.7109375" customWidth="1"/>
    <col min="10" max="11" width="14.28515625" customWidth="1"/>
  </cols>
  <sheetData>
    <row r="1" spans="1:11" ht="30">
      <c r="A1" s="6" t="s">
        <v>413</v>
      </c>
      <c r="B1" s="7" t="s">
        <v>414</v>
      </c>
      <c r="C1" s="8" t="s">
        <v>28</v>
      </c>
      <c r="D1" s="9" t="s">
        <v>35</v>
      </c>
      <c r="E1" s="1" t="s">
        <v>46</v>
      </c>
      <c r="F1" s="1" t="s">
        <v>415</v>
      </c>
      <c r="G1" s="1" t="s">
        <v>416</v>
      </c>
      <c r="H1" s="1" t="s">
        <v>50</v>
      </c>
      <c r="I1" s="1" t="s">
        <v>417</v>
      </c>
      <c r="J1" s="1" t="s">
        <v>418</v>
      </c>
      <c r="K1" s="1" t="s">
        <v>52</v>
      </c>
    </row>
    <row r="2" spans="1:11">
      <c r="A2" s="10" t="s">
        <v>419</v>
      </c>
      <c r="B2" s="10" t="s">
        <v>420</v>
      </c>
      <c r="C2" s="10" t="s">
        <v>421</v>
      </c>
      <c r="F2" t="s">
        <v>49</v>
      </c>
      <c r="G2" t="s">
        <v>422</v>
      </c>
      <c r="K2" t="s">
        <v>423</v>
      </c>
    </row>
    <row r="3" spans="1:11">
      <c r="A3" s="10" t="s">
        <v>424</v>
      </c>
      <c r="B3" s="10" t="s">
        <v>425</v>
      </c>
      <c r="C3" s="10" t="s">
        <v>426</v>
      </c>
      <c r="D3" t="s">
        <v>427</v>
      </c>
      <c r="E3" t="s">
        <v>428</v>
      </c>
      <c r="F3" t="s">
        <v>429</v>
      </c>
      <c r="G3" t="s">
        <v>430</v>
      </c>
      <c r="H3" t="s">
        <v>431</v>
      </c>
      <c r="I3" t="s">
        <v>432</v>
      </c>
      <c r="J3" t="s">
        <v>433</v>
      </c>
      <c r="K3" t="s">
        <v>434</v>
      </c>
    </row>
    <row r="4" spans="1:11">
      <c r="A4" s="10" t="s">
        <v>435</v>
      </c>
      <c r="B4" s="10" t="s">
        <v>435</v>
      </c>
      <c r="C4" s="10" t="s">
        <v>426</v>
      </c>
      <c r="D4" t="s">
        <v>436</v>
      </c>
      <c r="E4" t="s">
        <v>437</v>
      </c>
      <c r="F4" t="s">
        <v>438</v>
      </c>
      <c r="G4" t="s">
        <v>439</v>
      </c>
      <c r="H4" t="s">
        <v>51</v>
      </c>
      <c r="I4" t="s">
        <v>440</v>
      </c>
      <c r="J4" t="s">
        <v>441</v>
      </c>
      <c r="K4" t="s">
        <v>442</v>
      </c>
    </row>
    <row r="5" spans="1:11">
      <c r="A5" s="10" t="s">
        <v>443</v>
      </c>
      <c r="B5" s="10" t="s">
        <v>444</v>
      </c>
      <c r="C5" s="10" t="s">
        <v>445</v>
      </c>
      <c r="D5" t="s">
        <v>446</v>
      </c>
      <c r="E5" t="s">
        <v>447</v>
      </c>
      <c r="F5" t="s">
        <v>448</v>
      </c>
      <c r="G5" t="s">
        <v>449</v>
      </c>
      <c r="H5" t="s">
        <v>157</v>
      </c>
      <c r="I5" t="s">
        <v>450</v>
      </c>
      <c r="J5" t="s">
        <v>451</v>
      </c>
      <c r="K5" t="s">
        <v>452</v>
      </c>
    </row>
    <row r="6" spans="1:11">
      <c r="A6" s="10" t="s">
        <v>453</v>
      </c>
      <c r="B6" s="10" t="s">
        <v>454</v>
      </c>
      <c r="C6" s="10" t="s">
        <v>455</v>
      </c>
      <c r="D6" t="s">
        <v>456</v>
      </c>
      <c r="E6" t="s">
        <v>224</v>
      </c>
      <c r="F6" t="s">
        <v>457</v>
      </c>
      <c r="G6" t="s">
        <v>458</v>
      </c>
      <c r="H6" t="s">
        <v>159</v>
      </c>
      <c r="I6" t="s">
        <v>459</v>
      </c>
      <c r="J6" t="s">
        <v>460</v>
      </c>
      <c r="K6" t="s">
        <v>461</v>
      </c>
    </row>
    <row r="7" spans="1:11">
      <c r="A7" s="10" t="s">
        <v>462</v>
      </c>
      <c r="B7" s="10" t="s">
        <v>463</v>
      </c>
      <c r="C7" s="10" t="s">
        <v>463</v>
      </c>
      <c r="D7" t="s">
        <v>464</v>
      </c>
      <c r="E7" t="s">
        <v>465</v>
      </c>
      <c r="F7" t="s">
        <v>466</v>
      </c>
      <c r="G7" t="s">
        <v>467</v>
      </c>
      <c r="H7" t="s">
        <v>168</v>
      </c>
      <c r="I7" t="s">
        <v>468</v>
      </c>
      <c r="J7" t="s">
        <v>469</v>
      </c>
      <c r="K7" t="s">
        <v>470</v>
      </c>
    </row>
    <row r="8" spans="1:11">
      <c r="A8" s="10" t="s">
        <v>471</v>
      </c>
      <c r="B8" s="10" t="s">
        <v>472</v>
      </c>
      <c r="C8" s="10" t="s">
        <v>473</v>
      </c>
      <c r="D8" t="s">
        <v>474</v>
      </c>
      <c r="E8" t="s">
        <v>475</v>
      </c>
      <c r="F8" t="s">
        <v>476</v>
      </c>
      <c r="G8" t="s">
        <v>477</v>
      </c>
      <c r="H8" t="s">
        <v>478</v>
      </c>
      <c r="I8" t="s">
        <v>479</v>
      </c>
      <c r="J8" t="s">
        <v>480</v>
      </c>
      <c r="K8" t="s">
        <v>481</v>
      </c>
    </row>
    <row r="9" spans="1:11">
      <c r="A9" s="10" t="s">
        <v>482</v>
      </c>
      <c r="B9" s="10" t="s">
        <v>483</v>
      </c>
      <c r="C9" s="10" t="s">
        <v>484</v>
      </c>
      <c r="D9" t="s">
        <v>485</v>
      </c>
      <c r="E9" t="s">
        <v>486</v>
      </c>
      <c r="F9" t="s">
        <v>487</v>
      </c>
      <c r="G9" t="s">
        <v>488</v>
      </c>
      <c r="H9" t="s">
        <v>173</v>
      </c>
      <c r="I9" t="s">
        <v>489</v>
      </c>
      <c r="J9" t="s">
        <v>490</v>
      </c>
      <c r="K9" t="s">
        <v>491</v>
      </c>
    </row>
    <row r="10" spans="1:11">
      <c r="A10" s="10" t="s">
        <v>492</v>
      </c>
      <c r="B10" s="10" t="s">
        <v>493</v>
      </c>
      <c r="C10" s="10" t="s">
        <v>494</v>
      </c>
      <c r="D10" t="s">
        <v>495</v>
      </c>
      <c r="E10" t="s">
        <v>496</v>
      </c>
      <c r="F10" t="s">
        <v>497</v>
      </c>
      <c r="G10" t="s">
        <v>498</v>
      </c>
      <c r="H10" t="s">
        <v>499</v>
      </c>
      <c r="I10" t="s">
        <v>500</v>
      </c>
      <c r="J10" t="s">
        <v>501</v>
      </c>
      <c r="K10" t="s">
        <v>502</v>
      </c>
    </row>
    <row r="11" spans="1:11">
      <c r="A11" s="10" t="s">
        <v>503</v>
      </c>
      <c r="B11" s="10" t="s">
        <v>504</v>
      </c>
      <c r="C11" s="10" t="s">
        <v>505</v>
      </c>
      <c r="D11" t="s">
        <v>506</v>
      </c>
      <c r="E11" t="s">
        <v>507</v>
      </c>
      <c r="H11" t="s">
        <v>508</v>
      </c>
      <c r="J11" t="s">
        <v>509</v>
      </c>
      <c r="K11" t="s">
        <v>510</v>
      </c>
    </row>
    <row r="12" spans="1:11">
      <c r="A12" s="10" t="s">
        <v>511</v>
      </c>
      <c r="B12" s="10" t="s">
        <v>512</v>
      </c>
      <c r="C12" s="10" t="s">
        <v>505</v>
      </c>
      <c r="D12" t="s">
        <v>513</v>
      </c>
      <c r="E12" t="s">
        <v>514</v>
      </c>
      <c r="H12" t="s">
        <v>515</v>
      </c>
      <c r="J12" t="s">
        <v>516</v>
      </c>
      <c r="K12" t="s">
        <v>517</v>
      </c>
    </row>
    <row r="13" spans="1:11">
      <c r="A13" s="10" t="s">
        <v>518</v>
      </c>
      <c r="B13" s="10" t="s">
        <v>519</v>
      </c>
      <c r="C13" s="10" t="s">
        <v>520</v>
      </c>
      <c r="D13" t="s">
        <v>204</v>
      </c>
      <c r="E13" t="s">
        <v>521</v>
      </c>
      <c r="J13" t="s">
        <v>522</v>
      </c>
      <c r="K13" t="s">
        <v>523</v>
      </c>
    </row>
    <row r="14" spans="1:11">
      <c r="A14" s="10" t="s">
        <v>524</v>
      </c>
      <c r="B14" s="10" t="s">
        <v>525</v>
      </c>
      <c r="C14" s="10" t="s">
        <v>520</v>
      </c>
      <c r="D14" t="s">
        <v>205</v>
      </c>
      <c r="E14" t="s">
        <v>526</v>
      </c>
      <c r="J14" t="s">
        <v>527</v>
      </c>
      <c r="K14" t="s">
        <v>528</v>
      </c>
    </row>
    <row r="15" spans="1:11">
      <c r="A15" s="10" t="s">
        <v>529</v>
      </c>
      <c r="B15" s="10" t="s">
        <v>530</v>
      </c>
      <c r="C15" s="10" t="s">
        <v>531</v>
      </c>
      <c r="D15" t="s">
        <v>532</v>
      </c>
      <c r="E15" t="s">
        <v>533</v>
      </c>
      <c r="J15" t="s">
        <v>59</v>
      </c>
      <c r="K15" t="s">
        <v>534</v>
      </c>
    </row>
    <row r="16" spans="1:11">
      <c r="A16" s="10" t="s">
        <v>535</v>
      </c>
      <c r="B16" s="10" t="s">
        <v>536</v>
      </c>
      <c r="C16" s="10" t="s">
        <v>537</v>
      </c>
      <c r="D16" t="s">
        <v>538</v>
      </c>
      <c r="E16" t="s">
        <v>539</v>
      </c>
      <c r="J16" t="s">
        <v>540</v>
      </c>
      <c r="K16" t="s">
        <v>541</v>
      </c>
    </row>
    <row r="17" spans="1:11">
      <c r="A17" s="10" t="s">
        <v>542</v>
      </c>
      <c r="B17" s="10" t="s">
        <v>543</v>
      </c>
      <c r="C17" s="10" t="s">
        <v>542</v>
      </c>
      <c r="D17" t="s">
        <v>544</v>
      </c>
      <c r="E17" t="s">
        <v>545</v>
      </c>
      <c r="J17" t="s">
        <v>546</v>
      </c>
      <c r="K17" t="s">
        <v>547</v>
      </c>
    </row>
    <row r="18" spans="1:11">
      <c r="A18" s="10" t="s">
        <v>548</v>
      </c>
      <c r="B18" s="10" t="s">
        <v>549</v>
      </c>
      <c r="C18" s="10" t="s">
        <v>550</v>
      </c>
      <c r="D18" t="s">
        <v>551</v>
      </c>
      <c r="E18" t="s">
        <v>552</v>
      </c>
      <c r="J18" t="s">
        <v>553</v>
      </c>
      <c r="K18" t="s">
        <v>554</v>
      </c>
    </row>
    <row r="19" spans="1:11">
      <c r="A19" s="10" t="s">
        <v>555</v>
      </c>
      <c r="B19" s="10" t="s">
        <v>556</v>
      </c>
      <c r="C19" s="10" t="s">
        <v>550</v>
      </c>
      <c r="D19" t="s">
        <v>557</v>
      </c>
      <c r="E19" t="s">
        <v>558</v>
      </c>
      <c r="K19" t="s">
        <v>559</v>
      </c>
    </row>
    <row r="20" spans="1:11">
      <c r="A20" s="10" t="s">
        <v>560</v>
      </c>
      <c r="B20" s="10" t="s">
        <v>561</v>
      </c>
      <c r="C20" s="10" t="s">
        <v>561</v>
      </c>
      <c r="D20" t="s">
        <v>562</v>
      </c>
      <c r="E20" t="s">
        <v>47</v>
      </c>
      <c r="K20" t="s">
        <v>563</v>
      </c>
    </row>
    <row r="21" spans="1:11">
      <c r="A21" s="10" t="s">
        <v>564</v>
      </c>
      <c r="B21" s="10" t="s">
        <v>565</v>
      </c>
      <c r="C21" s="10" t="s">
        <v>566</v>
      </c>
      <c r="D21" t="s">
        <v>210</v>
      </c>
      <c r="E21" t="s">
        <v>567</v>
      </c>
      <c r="K21" t="s">
        <v>568</v>
      </c>
    </row>
    <row r="22" spans="1:11">
      <c r="A22" s="10" t="s">
        <v>569</v>
      </c>
      <c r="B22" s="10" t="s">
        <v>570</v>
      </c>
      <c r="C22" s="10" t="s">
        <v>566</v>
      </c>
      <c r="D22" t="s">
        <v>207</v>
      </c>
      <c r="E22" t="s">
        <v>571</v>
      </c>
    </row>
    <row r="23" spans="1:11">
      <c r="A23" s="10" t="s">
        <v>572</v>
      </c>
      <c r="B23" s="10" t="s">
        <v>573</v>
      </c>
      <c r="C23" s="10" t="s">
        <v>566</v>
      </c>
      <c r="D23" t="s">
        <v>574</v>
      </c>
      <c r="E23" t="s">
        <v>575</v>
      </c>
    </row>
    <row r="24" spans="1:11">
      <c r="A24" s="10" t="s">
        <v>576</v>
      </c>
      <c r="B24" s="10" t="s">
        <v>577</v>
      </c>
      <c r="C24" s="10" t="s">
        <v>566</v>
      </c>
      <c r="D24" t="s">
        <v>578</v>
      </c>
      <c r="E24" t="s">
        <v>579</v>
      </c>
    </row>
    <row r="25" spans="1:11">
      <c r="A25" s="10" t="s">
        <v>580</v>
      </c>
      <c r="B25" s="10" t="s">
        <v>581</v>
      </c>
      <c r="C25" s="10" t="s">
        <v>581</v>
      </c>
      <c r="D25" t="s">
        <v>582</v>
      </c>
      <c r="E25" t="s">
        <v>583</v>
      </c>
    </row>
    <row r="26" spans="1:11">
      <c r="A26" s="10" t="s">
        <v>584</v>
      </c>
      <c r="B26" s="10" t="s">
        <v>585</v>
      </c>
      <c r="C26" s="10" t="s">
        <v>585</v>
      </c>
      <c r="D26" t="s">
        <v>586</v>
      </c>
      <c r="E26" t="s">
        <v>587</v>
      </c>
    </row>
    <row r="27" spans="1:11">
      <c r="A27" s="10" t="s">
        <v>588</v>
      </c>
      <c r="B27" s="10" t="s">
        <v>589</v>
      </c>
      <c r="C27" s="10" t="s">
        <v>585</v>
      </c>
      <c r="D27" t="s">
        <v>590</v>
      </c>
    </row>
    <row r="28" spans="1:11">
      <c r="A28" s="10" t="s">
        <v>591</v>
      </c>
      <c r="B28" s="10" t="s">
        <v>592</v>
      </c>
      <c r="C28" s="10" t="s">
        <v>585</v>
      </c>
      <c r="D28" t="s">
        <v>593</v>
      </c>
    </row>
    <row r="29" spans="1:11">
      <c r="A29" s="10" t="s">
        <v>594</v>
      </c>
      <c r="B29" s="10" t="s">
        <v>595</v>
      </c>
      <c r="C29" s="10" t="s">
        <v>595</v>
      </c>
      <c r="D29" t="s">
        <v>596</v>
      </c>
    </row>
    <row r="30" spans="1:11">
      <c r="A30" s="10" t="s">
        <v>597</v>
      </c>
      <c r="B30" s="10" t="s">
        <v>598</v>
      </c>
      <c r="C30" s="10" t="s">
        <v>599</v>
      </c>
      <c r="D30" t="s">
        <v>600</v>
      </c>
    </row>
    <row r="31" spans="1:11">
      <c r="A31" s="10" t="s">
        <v>601</v>
      </c>
      <c r="B31" s="10" t="s">
        <v>602</v>
      </c>
      <c r="C31" s="10" t="s">
        <v>599</v>
      </c>
      <c r="D31" t="s">
        <v>603</v>
      </c>
    </row>
    <row r="32" spans="1:11">
      <c r="A32" s="10" t="s">
        <v>604</v>
      </c>
      <c r="B32" s="10" t="s">
        <v>605</v>
      </c>
      <c r="C32" s="10" t="s">
        <v>599</v>
      </c>
      <c r="D32" t="s">
        <v>606</v>
      </c>
    </row>
    <row r="33" spans="1:4">
      <c r="A33" s="10" t="s">
        <v>607</v>
      </c>
      <c r="B33" s="10" t="s">
        <v>608</v>
      </c>
      <c r="C33" t="s">
        <v>473</v>
      </c>
      <c r="D33" t="s">
        <v>609</v>
      </c>
    </row>
    <row r="34" spans="1:4">
      <c r="A34" s="10" t="s">
        <v>610</v>
      </c>
      <c r="B34" s="10" t="s">
        <v>611</v>
      </c>
      <c r="C34" s="10" t="s">
        <v>611</v>
      </c>
      <c r="D34" t="s">
        <v>612</v>
      </c>
    </row>
    <row r="35" spans="1:4">
      <c r="A35" s="10" t="s">
        <v>613</v>
      </c>
      <c r="B35" s="10" t="s">
        <v>614</v>
      </c>
      <c r="C35" s="10" t="s">
        <v>615</v>
      </c>
      <c r="D35" t="s">
        <v>616</v>
      </c>
    </row>
    <row r="36" spans="1:4">
      <c r="A36" s="10" t="s">
        <v>617</v>
      </c>
      <c r="B36" s="10" t="s">
        <v>618</v>
      </c>
      <c r="C36" s="10" t="s">
        <v>619</v>
      </c>
      <c r="D36" t="s">
        <v>620</v>
      </c>
    </row>
    <row r="37" spans="1:4">
      <c r="A37" s="10" t="s">
        <v>621</v>
      </c>
      <c r="B37" s="10" t="s">
        <v>18</v>
      </c>
      <c r="C37" s="10" t="s">
        <v>29</v>
      </c>
      <c r="D37" t="s">
        <v>622</v>
      </c>
    </row>
    <row r="38" spans="1:4">
      <c r="A38" s="10" t="s">
        <v>623</v>
      </c>
      <c r="B38" s="10" t="s">
        <v>624</v>
      </c>
      <c r="C38" s="10" t="s">
        <v>625</v>
      </c>
      <c r="D38" t="s">
        <v>626</v>
      </c>
    </row>
    <row r="39" spans="1:4">
      <c r="A39" s="10" t="s">
        <v>627</v>
      </c>
      <c r="B39" s="10" t="s">
        <v>628</v>
      </c>
      <c r="C39" s="10" t="s">
        <v>629</v>
      </c>
      <c r="D39" t="s">
        <v>630</v>
      </c>
    </row>
    <row r="40" spans="1:4">
      <c r="A40" s="10" t="s">
        <v>631</v>
      </c>
      <c r="B40" s="10" t="s">
        <v>632</v>
      </c>
      <c r="C40" s="10" t="s">
        <v>595</v>
      </c>
      <c r="D40" t="s">
        <v>633</v>
      </c>
    </row>
    <row r="41" spans="1:4">
      <c r="A41" s="10" t="s">
        <v>634</v>
      </c>
      <c r="B41" s="10" t="s">
        <v>635</v>
      </c>
      <c r="C41" s="10" t="s">
        <v>636</v>
      </c>
      <c r="D41" t="s">
        <v>637</v>
      </c>
    </row>
    <row r="42" spans="1:4">
      <c r="A42" s="10" t="s">
        <v>638</v>
      </c>
      <c r="B42" s="10" t="s">
        <v>639</v>
      </c>
      <c r="C42" s="10" t="s">
        <v>640</v>
      </c>
      <c r="D42" t="s">
        <v>641</v>
      </c>
    </row>
    <row r="43" spans="1:4">
      <c r="A43" s="10" t="s">
        <v>642</v>
      </c>
      <c r="B43" s="10" t="s">
        <v>643</v>
      </c>
      <c r="C43" s="10" t="s">
        <v>640</v>
      </c>
      <c r="D43" t="s">
        <v>644</v>
      </c>
    </row>
    <row r="44" spans="1:4">
      <c r="A44" s="10" t="s">
        <v>645</v>
      </c>
      <c r="B44" s="10" t="s">
        <v>646</v>
      </c>
      <c r="C44" s="10" t="s">
        <v>646</v>
      </c>
      <c r="D44" t="s">
        <v>647</v>
      </c>
    </row>
    <row r="45" spans="1:4">
      <c r="D45" t="s">
        <v>648</v>
      </c>
    </row>
    <row r="46" spans="1:4">
      <c r="D46" t="s">
        <v>649</v>
      </c>
    </row>
    <row r="47" spans="1:4">
      <c r="D47" t="s">
        <v>650</v>
      </c>
    </row>
    <row r="48" spans="1:4">
      <c r="D48" t="s">
        <v>651</v>
      </c>
    </row>
    <row r="49" spans="4:4">
      <c r="D49" t="s">
        <v>652</v>
      </c>
    </row>
    <row r="50" spans="4:4">
      <c r="D50" t="s">
        <v>653</v>
      </c>
    </row>
    <row r="51" spans="4:4">
      <c r="D51" t="s">
        <v>654</v>
      </c>
    </row>
    <row r="52" spans="4:4">
      <c r="D52" t="s">
        <v>655</v>
      </c>
    </row>
    <row r="53" spans="4:4">
      <c r="D53" t="s">
        <v>656</v>
      </c>
    </row>
    <row r="54" spans="4:4">
      <c r="D54" t="s">
        <v>657</v>
      </c>
    </row>
    <row r="55" spans="4:4">
      <c r="D55" t="s">
        <v>658</v>
      </c>
    </row>
    <row r="56" spans="4:4">
      <c r="D56" t="s">
        <v>659</v>
      </c>
    </row>
    <row r="57" spans="4:4">
      <c r="D57" t="s">
        <v>660</v>
      </c>
    </row>
    <row r="58" spans="4:4">
      <c r="D58" t="s">
        <v>661</v>
      </c>
    </row>
    <row r="59" spans="4:4">
      <c r="D59" t="s">
        <v>662</v>
      </c>
    </row>
    <row r="60" spans="4:4">
      <c r="D60" t="s">
        <v>663</v>
      </c>
    </row>
    <row r="61" spans="4:4">
      <c r="D61" t="s">
        <v>664</v>
      </c>
    </row>
    <row r="62" spans="4:4">
      <c r="D62" t="s">
        <v>665</v>
      </c>
    </row>
    <row r="63" spans="4:4">
      <c r="D63" t="s">
        <v>666</v>
      </c>
    </row>
    <row r="64" spans="4:4">
      <c r="D64" t="s">
        <v>667</v>
      </c>
    </row>
    <row r="65" spans="4:4">
      <c r="D65" t="s">
        <v>668</v>
      </c>
    </row>
    <row r="66" spans="4:4">
      <c r="D66" t="s">
        <v>669</v>
      </c>
    </row>
    <row r="67" spans="4:4">
      <c r="D67" t="s">
        <v>670</v>
      </c>
    </row>
    <row r="68" spans="4:4">
      <c r="D68" t="s">
        <v>671</v>
      </c>
    </row>
    <row r="69" spans="4:4">
      <c r="D69" t="s">
        <v>672</v>
      </c>
    </row>
    <row r="70" spans="4:4">
      <c r="D70" t="s">
        <v>211</v>
      </c>
    </row>
    <row r="71" spans="4:4">
      <c r="D71" t="s">
        <v>673</v>
      </c>
    </row>
    <row r="72" spans="4:4">
      <c r="D72" t="s">
        <v>674</v>
      </c>
    </row>
    <row r="73" spans="4:4">
      <c r="D73" t="s">
        <v>675</v>
      </c>
    </row>
    <row r="74" spans="4:4">
      <c r="D74" t="s">
        <v>676</v>
      </c>
    </row>
    <row r="75" spans="4:4">
      <c r="D75" t="s">
        <v>677</v>
      </c>
    </row>
    <row r="76" spans="4:4">
      <c r="D76" t="s">
        <v>678</v>
      </c>
    </row>
    <row r="77" spans="4:4">
      <c r="D77" t="s">
        <v>679</v>
      </c>
    </row>
    <row r="78" spans="4:4">
      <c r="D78" t="s">
        <v>680</v>
      </c>
    </row>
    <row r="79" spans="4:4">
      <c r="D79" t="s">
        <v>681</v>
      </c>
    </row>
    <row r="80" spans="4:4">
      <c r="D80" t="s">
        <v>682</v>
      </c>
    </row>
    <row r="81" spans="4:4">
      <c r="D81" t="s">
        <v>683</v>
      </c>
    </row>
    <row r="82" spans="4:4">
      <c r="D82" t="s">
        <v>684</v>
      </c>
    </row>
    <row r="83" spans="4:4">
      <c r="D83" t="s">
        <v>685</v>
      </c>
    </row>
    <row r="84" spans="4:4">
      <c r="D84" t="s">
        <v>686</v>
      </c>
    </row>
    <row r="85" spans="4:4">
      <c r="D85" t="s">
        <v>687</v>
      </c>
    </row>
    <row r="86" spans="4:4">
      <c r="D86" t="s">
        <v>688</v>
      </c>
    </row>
    <row r="87" spans="4:4">
      <c r="D87" t="s">
        <v>689</v>
      </c>
    </row>
    <row r="88" spans="4:4">
      <c r="D88" t="s">
        <v>690</v>
      </c>
    </row>
    <row r="89" spans="4:4">
      <c r="D89" t="s">
        <v>691</v>
      </c>
    </row>
    <row r="90" spans="4:4">
      <c r="D90" t="s">
        <v>692</v>
      </c>
    </row>
    <row r="91" spans="4:4">
      <c r="D91" t="s">
        <v>693</v>
      </c>
    </row>
    <row r="92" spans="4:4">
      <c r="D92" t="s">
        <v>694</v>
      </c>
    </row>
    <row r="93" spans="4:4">
      <c r="D93" t="s">
        <v>695</v>
      </c>
    </row>
    <row r="94" spans="4:4">
      <c r="D94" t="s">
        <v>696</v>
      </c>
    </row>
    <row r="95" spans="4:4">
      <c r="D95" t="s">
        <v>697</v>
      </c>
    </row>
    <row r="96" spans="4:4">
      <c r="D96" t="s">
        <v>698</v>
      </c>
    </row>
    <row r="97" spans="4:4">
      <c r="D97" t="s">
        <v>699</v>
      </c>
    </row>
    <row r="98" spans="4:4">
      <c r="D98" t="s">
        <v>700</v>
      </c>
    </row>
    <row r="99" spans="4:4">
      <c r="D99" t="s">
        <v>701</v>
      </c>
    </row>
    <row r="100" spans="4:4">
      <c r="D100" t="s">
        <v>702</v>
      </c>
    </row>
    <row r="101" spans="4:4">
      <c r="D101" t="s">
        <v>703</v>
      </c>
    </row>
    <row r="102" spans="4:4">
      <c r="D102" t="s">
        <v>704</v>
      </c>
    </row>
    <row r="103" spans="4:4">
      <c r="D103" t="s">
        <v>705</v>
      </c>
    </row>
    <row r="104" spans="4:4">
      <c r="D104" t="s">
        <v>706</v>
      </c>
    </row>
    <row r="105" spans="4:4">
      <c r="D105" t="s">
        <v>707</v>
      </c>
    </row>
    <row r="106" spans="4:4">
      <c r="D106" t="s">
        <v>708</v>
      </c>
    </row>
    <row r="107" spans="4:4">
      <c r="D107" t="s">
        <v>709</v>
      </c>
    </row>
    <row r="108" spans="4:4">
      <c r="D108" t="s">
        <v>710</v>
      </c>
    </row>
    <row r="109" spans="4:4">
      <c r="D109" t="s">
        <v>711</v>
      </c>
    </row>
    <row r="110" spans="4:4">
      <c r="D110" t="s">
        <v>712</v>
      </c>
    </row>
    <row r="111" spans="4:4">
      <c r="D111" t="s">
        <v>713</v>
      </c>
    </row>
    <row r="112" spans="4:4">
      <c r="D112" t="s">
        <v>714</v>
      </c>
    </row>
    <row r="113" spans="4:4">
      <c r="D113" t="s">
        <v>223</v>
      </c>
    </row>
    <row r="114" spans="4:4">
      <c r="D114" t="s">
        <v>715</v>
      </c>
    </row>
    <row r="115" spans="4:4">
      <c r="D115" t="s">
        <v>716</v>
      </c>
    </row>
    <row r="116" spans="4:4">
      <c r="D116" t="s">
        <v>717</v>
      </c>
    </row>
    <row r="117" spans="4:4">
      <c r="D117" t="s">
        <v>718</v>
      </c>
    </row>
    <row r="118" spans="4:4">
      <c r="D118" t="s">
        <v>719</v>
      </c>
    </row>
    <row r="119" spans="4:4">
      <c r="D119" t="s">
        <v>720</v>
      </c>
    </row>
    <row r="120" spans="4:4">
      <c r="D120" t="s">
        <v>721</v>
      </c>
    </row>
    <row r="121" spans="4:4">
      <c r="D121" t="s">
        <v>722</v>
      </c>
    </row>
    <row r="122" spans="4:4">
      <c r="D122" t="s">
        <v>723</v>
      </c>
    </row>
    <row r="123" spans="4:4">
      <c r="D123" t="s">
        <v>724</v>
      </c>
    </row>
    <row r="124" spans="4:4">
      <c r="D124" t="s">
        <v>725</v>
      </c>
    </row>
    <row r="125" spans="4:4">
      <c r="D125" t="s">
        <v>726</v>
      </c>
    </row>
    <row r="126" spans="4:4">
      <c r="D126" t="s">
        <v>727</v>
      </c>
    </row>
    <row r="127" spans="4:4">
      <c r="D127" t="s">
        <v>728</v>
      </c>
    </row>
    <row r="128" spans="4:4">
      <c r="D128" t="s">
        <v>729</v>
      </c>
    </row>
    <row r="129" spans="4:4">
      <c r="D129" t="s">
        <v>730</v>
      </c>
    </row>
    <row r="130" spans="4:4">
      <c r="D130" t="s">
        <v>731</v>
      </c>
    </row>
    <row r="131" spans="4:4">
      <c r="D131" t="s">
        <v>732</v>
      </c>
    </row>
    <row r="132" spans="4:4">
      <c r="D132" t="s">
        <v>733</v>
      </c>
    </row>
    <row r="133" spans="4:4">
      <c r="D133" t="s">
        <v>734</v>
      </c>
    </row>
    <row r="134" spans="4:4">
      <c r="D134" t="s">
        <v>735</v>
      </c>
    </row>
    <row r="135" spans="4:4">
      <c r="D135" t="s">
        <v>736</v>
      </c>
    </row>
    <row r="136" spans="4:4">
      <c r="D136" t="s">
        <v>737</v>
      </c>
    </row>
    <row r="137" spans="4:4">
      <c r="D137" t="s">
        <v>738</v>
      </c>
    </row>
    <row r="138" spans="4:4">
      <c r="D138" t="s">
        <v>739</v>
      </c>
    </row>
    <row r="139" spans="4:4">
      <c r="D139" t="s">
        <v>740</v>
      </c>
    </row>
    <row r="140" spans="4:4">
      <c r="D140" t="s">
        <v>741</v>
      </c>
    </row>
    <row r="141" spans="4:4">
      <c r="D141" t="s">
        <v>742</v>
      </c>
    </row>
    <row r="142" spans="4:4">
      <c r="D142" t="s">
        <v>743</v>
      </c>
    </row>
    <row r="143" spans="4:4">
      <c r="D143" t="s">
        <v>744</v>
      </c>
    </row>
    <row r="144" spans="4:4">
      <c r="D144" t="s">
        <v>745</v>
      </c>
    </row>
    <row r="145" spans="4:4">
      <c r="D145" t="s">
        <v>746</v>
      </c>
    </row>
    <row r="146" spans="4:4">
      <c r="D146" t="s">
        <v>747</v>
      </c>
    </row>
    <row r="147" spans="4:4">
      <c r="D147" t="s">
        <v>748</v>
      </c>
    </row>
    <row r="148" spans="4:4">
      <c r="D148" t="s">
        <v>581</v>
      </c>
    </row>
    <row r="149" spans="4:4">
      <c r="D149" t="s">
        <v>749</v>
      </c>
    </row>
    <row r="150" spans="4:4">
      <c r="D150" t="s">
        <v>750</v>
      </c>
    </row>
    <row r="151" spans="4:4">
      <c r="D151" t="s">
        <v>751</v>
      </c>
    </row>
    <row r="152" spans="4:4">
      <c r="D152" t="s">
        <v>752</v>
      </c>
    </row>
    <row r="153" spans="4:4">
      <c r="D153" t="s">
        <v>753</v>
      </c>
    </row>
    <row r="154" spans="4:4">
      <c r="D154" t="s">
        <v>754</v>
      </c>
    </row>
    <row r="155" spans="4:4">
      <c r="D155" t="s">
        <v>755</v>
      </c>
    </row>
    <row r="156" spans="4:4">
      <c r="D156" t="s">
        <v>756</v>
      </c>
    </row>
    <row r="157" spans="4:4">
      <c r="D157" t="s">
        <v>757</v>
      </c>
    </row>
    <row r="158" spans="4:4">
      <c r="D158" t="s">
        <v>758</v>
      </c>
    </row>
    <row r="159" spans="4:4">
      <c r="D159" t="s">
        <v>759</v>
      </c>
    </row>
    <row r="160" spans="4:4">
      <c r="D160" t="s">
        <v>760</v>
      </c>
    </row>
    <row r="161" spans="4:4">
      <c r="D161" t="s">
        <v>761</v>
      </c>
    </row>
    <row r="162" spans="4:4">
      <c r="D162" t="s">
        <v>762</v>
      </c>
    </row>
    <row r="163" spans="4:4">
      <c r="D163" t="s">
        <v>763</v>
      </c>
    </row>
    <row r="164" spans="4:4">
      <c r="D164" t="s">
        <v>764</v>
      </c>
    </row>
    <row r="165" spans="4:4">
      <c r="D165" t="s">
        <v>765</v>
      </c>
    </row>
    <row r="166" spans="4:4">
      <c r="D166" t="s">
        <v>766</v>
      </c>
    </row>
    <row r="167" spans="4:4">
      <c r="D167" t="s">
        <v>767</v>
      </c>
    </row>
    <row r="168" spans="4:4">
      <c r="D168" t="s">
        <v>768</v>
      </c>
    </row>
    <row r="169" spans="4:4">
      <c r="D169" t="s">
        <v>769</v>
      </c>
    </row>
    <row r="170" spans="4:4">
      <c r="D170" t="s">
        <v>770</v>
      </c>
    </row>
    <row r="171" spans="4:4">
      <c r="D171" t="s">
        <v>771</v>
      </c>
    </row>
    <row r="172" spans="4:4">
      <c r="D172" t="s">
        <v>772</v>
      </c>
    </row>
    <row r="173" spans="4:4">
      <c r="D173" t="s">
        <v>773</v>
      </c>
    </row>
    <row r="174" spans="4:4">
      <c r="D174" t="s">
        <v>774</v>
      </c>
    </row>
    <row r="175" spans="4:4">
      <c r="D175" t="s">
        <v>228</v>
      </c>
    </row>
    <row r="176" spans="4:4">
      <c r="D176" t="s">
        <v>775</v>
      </c>
    </row>
    <row r="177" spans="4:4">
      <c r="D177" t="s">
        <v>776</v>
      </c>
    </row>
    <row r="178" spans="4:4">
      <c r="D178" t="s">
        <v>777</v>
      </c>
    </row>
    <row r="179" spans="4:4">
      <c r="D179" t="s">
        <v>778</v>
      </c>
    </row>
    <row r="180" spans="4:4">
      <c r="D180" t="s">
        <v>779</v>
      </c>
    </row>
    <row r="181" spans="4:4">
      <c r="D181" t="s">
        <v>780</v>
      </c>
    </row>
    <row r="182" spans="4:4">
      <c r="D182" t="s">
        <v>781</v>
      </c>
    </row>
    <row r="183" spans="4:4">
      <c r="D183" t="s">
        <v>782</v>
      </c>
    </row>
    <row r="184" spans="4:4">
      <c r="D184" t="s">
        <v>783</v>
      </c>
    </row>
    <row r="185" spans="4:4">
      <c r="D185" t="s">
        <v>784</v>
      </c>
    </row>
    <row r="186" spans="4:4">
      <c r="D186" t="s">
        <v>785</v>
      </c>
    </row>
    <row r="187" spans="4:4">
      <c r="D187" t="s">
        <v>786</v>
      </c>
    </row>
    <row r="188" spans="4:4">
      <c r="D188" t="s">
        <v>787</v>
      </c>
    </row>
    <row r="189" spans="4:4">
      <c r="D189" t="s">
        <v>788</v>
      </c>
    </row>
    <row r="190" spans="4:4">
      <c r="D190" t="s">
        <v>231</v>
      </c>
    </row>
    <row r="191" spans="4:4">
      <c r="D191" t="s">
        <v>789</v>
      </c>
    </row>
    <row r="192" spans="4:4">
      <c r="D192" t="s">
        <v>790</v>
      </c>
    </row>
    <row r="193" spans="4:4">
      <c r="D193" t="s">
        <v>791</v>
      </c>
    </row>
    <row r="194" spans="4:4">
      <c r="D194" t="s">
        <v>792</v>
      </c>
    </row>
    <row r="195" spans="4:4">
      <c r="D195" t="s">
        <v>793</v>
      </c>
    </row>
    <row r="196" spans="4:4">
      <c r="D196" t="s">
        <v>794</v>
      </c>
    </row>
    <row r="197" spans="4:4">
      <c r="D197" t="s">
        <v>795</v>
      </c>
    </row>
    <row r="198" spans="4:4">
      <c r="D198" t="s">
        <v>229</v>
      </c>
    </row>
    <row r="199" spans="4:4">
      <c r="D199" t="s">
        <v>796</v>
      </c>
    </row>
    <row r="200" spans="4:4">
      <c r="D200" t="s">
        <v>797</v>
      </c>
    </row>
    <row r="201" spans="4:4">
      <c r="D201" t="s">
        <v>798</v>
      </c>
    </row>
    <row r="202" spans="4:4">
      <c r="D202" t="s">
        <v>799</v>
      </c>
    </row>
    <row r="203" spans="4:4">
      <c r="D203" t="s">
        <v>800</v>
      </c>
    </row>
    <row r="204" spans="4:4">
      <c r="D204" t="s">
        <v>801</v>
      </c>
    </row>
    <row r="205" spans="4:4">
      <c r="D205" t="s">
        <v>802</v>
      </c>
    </row>
    <row r="206" spans="4:4">
      <c r="D206" t="s">
        <v>803</v>
      </c>
    </row>
    <row r="207" spans="4:4">
      <c r="D207" t="s">
        <v>804</v>
      </c>
    </row>
    <row r="208" spans="4:4">
      <c r="D208" t="s">
        <v>805</v>
      </c>
    </row>
    <row r="209" spans="4:4">
      <c r="D209" t="s">
        <v>806</v>
      </c>
    </row>
    <row r="210" spans="4:4">
      <c r="D210" t="s">
        <v>807</v>
      </c>
    </row>
    <row r="211" spans="4:4">
      <c r="D211" t="s">
        <v>808</v>
      </c>
    </row>
    <row r="212" spans="4:4">
      <c r="D212" t="s">
        <v>809</v>
      </c>
    </row>
    <row r="213" spans="4:4">
      <c r="D213" t="s">
        <v>810</v>
      </c>
    </row>
    <row r="214" spans="4:4">
      <c r="D214" t="s">
        <v>811</v>
      </c>
    </row>
    <row r="215" spans="4:4">
      <c r="D215" t="s">
        <v>812</v>
      </c>
    </row>
    <row r="216" spans="4:4">
      <c r="D216" t="s">
        <v>813</v>
      </c>
    </row>
    <row r="217" spans="4:4">
      <c r="D217" t="s">
        <v>814</v>
      </c>
    </row>
    <row r="218" spans="4:4">
      <c r="D218" t="s">
        <v>815</v>
      </c>
    </row>
    <row r="219" spans="4:4">
      <c r="D219" t="s">
        <v>816</v>
      </c>
    </row>
    <row r="220" spans="4:4">
      <c r="D220" t="s">
        <v>817</v>
      </c>
    </row>
    <row r="221" spans="4:4">
      <c r="D221" t="s">
        <v>818</v>
      </c>
    </row>
    <row r="222" spans="4:4">
      <c r="D222" t="s">
        <v>819</v>
      </c>
    </row>
    <row r="223" spans="4:4">
      <c r="D223" t="s">
        <v>820</v>
      </c>
    </row>
    <row r="224" spans="4:4">
      <c r="D224" t="s">
        <v>821</v>
      </c>
    </row>
    <row r="225" spans="4:4">
      <c r="D225" t="s">
        <v>822</v>
      </c>
    </row>
    <row r="226" spans="4:4">
      <c r="D226" t="s">
        <v>823</v>
      </c>
    </row>
    <row r="227" spans="4:4">
      <c r="D227" t="s">
        <v>824</v>
      </c>
    </row>
    <row r="228" spans="4:4">
      <c r="D228" t="s">
        <v>825</v>
      </c>
    </row>
    <row r="229" spans="4:4">
      <c r="D229" t="s">
        <v>826</v>
      </c>
    </row>
    <row r="230" spans="4:4">
      <c r="D230" t="s">
        <v>827</v>
      </c>
    </row>
    <row r="231" spans="4:4">
      <c r="D231" t="s">
        <v>36</v>
      </c>
    </row>
    <row r="232" spans="4:4">
      <c r="D232" t="s">
        <v>828</v>
      </c>
    </row>
    <row r="233" spans="4:4">
      <c r="D233" t="s">
        <v>829</v>
      </c>
    </row>
    <row r="234" spans="4:4">
      <c r="D234" t="s">
        <v>830</v>
      </c>
    </row>
    <row r="235" spans="4:4">
      <c r="D235" t="s">
        <v>831</v>
      </c>
    </row>
    <row r="236" spans="4:4">
      <c r="D236" t="s">
        <v>832</v>
      </c>
    </row>
    <row r="237" spans="4:4">
      <c r="D237" t="s">
        <v>833</v>
      </c>
    </row>
    <row r="238" spans="4:4">
      <c r="D238" t="s">
        <v>834</v>
      </c>
    </row>
    <row r="239" spans="4:4">
      <c r="D239" t="s">
        <v>835</v>
      </c>
    </row>
    <row r="240" spans="4:4">
      <c r="D240" t="s">
        <v>836</v>
      </c>
    </row>
    <row r="241" spans="4:4">
      <c r="D241" t="s">
        <v>837</v>
      </c>
    </row>
    <row r="242" spans="4:4">
      <c r="D242" t="s">
        <v>838</v>
      </c>
    </row>
    <row r="243" spans="4:4">
      <c r="D243" t="s">
        <v>839</v>
      </c>
    </row>
    <row r="244" spans="4:4">
      <c r="D244" t="s">
        <v>840</v>
      </c>
    </row>
    <row r="245" spans="4:4">
      <c r="D245" t="s">
        <v>841</v>
      </c>
    </row>
    <row r="246" spans="4:4">
      <c r="D246" t="s">
        <v>842</v>
      </c>
    </row>
    <row r="247" spans="4:4">
      <c r="D247" t="s">
        <v>843</v>
      </c>
    </row>
    <row r="248" spans="4:4">
      <c r="D248" t="s">
        <v>844</v>
      </c>
    </row>
    <row r="249" spans="4:4">
      <c r="D249" t="s">
        <v>845</v>
      </c>
    </row>
    <row r="250" spans="4:4">
      <c r="D250" t="s">
        <v>846</v>
      </c>
    </row>
    <row r="251" spans="4:4">
      <c r="D251" t="s">
        <v>847</v>
      </c>
    </row>
    <row r="252" spans="4:4">
      <c r="D252" t="s">
        <v>848</v>
      </c>
    </row>
    <row r="253" spans="4:4">
      <c r="D253" t="s">
        <v>849</v>
      </c>
    </row>
    <row r="254" spans="4:4">
      <c r="D254" t="s">
        <v>850</v>
      </c>
    </row>
    <row r="255" spans="4:4">
      <c r="D255" t="s">
        <v>851</v>
      </c>
    </row>
    <row r="256" spans="4:4">
      <c r="D256" t="s">
        <v>242</v>
      </c>
    </row>
    <row r="257" spans="4:4">
      <c r="D257" t="s">
        <v>852</v>
      </c>
    </row>
    <row r="258" spans="4:4">
      <c r="D258" t="s">
        <v>853</v>
      </c>
    </row>
    <row r="259" spans="4:4">
      <c r="D259" t="s">
        <v>854</v>
      </c>
    </row>
    <row r="260" spans="4:4">
      <c r="D260" t="s">
        <v>855</v>
      </c>
    </row>
    <row r="261" spans="4:4">
      <c r="D261" t="s">
        <v>856</v>
      </c>
    </row>
    <row r="262" spans="4:4">
      <c r="D262" t="s">
        <v>857</v>
      </c>
    </row>
    <row r="263" spans="4:4">
      <c r="D263" t="s">
        <v>858</v>
      </c>
    </row>
    <row r="264" spans="4:4">
      <c r="D264" t="s">
        <v>859</v>
      </c>
    </row>
    <row r="265" spans="4:4">
      <c r="D265" t="s">
        <v>860</v>
      </c>
    </row>
    <row r="266" spans="4:4">
      <c r="D266" t="s">
        <v>861</v>
      </c>
    </row>
    <row r="267" spans="4:4">
      <c r="D267" t="s">
        <v>862</v>
      </c>
    </row>
    <row r="268" spans="4:4">
      <c r="D268" t="s">
        <v>863</v>
      </c>
    </row>
    <row r="269" spans="4:4">
      <c r="D269" t="s">
        <v>864</v>
      </c>
    </row>
    <row r="270" spans="4:4">
      <c r="D270" t="s">
        <v>865</v>
      </c>
    </row>
    <row r="271" spans="4:4">
      <c r="D271" t="s">
        <v>866</v>
      </c>
    </row>
    <row r="272" spans="4:4">
      <c r="D272" t="s">
        <v>867</v>
      </c>
    </row>
    <row r="273" spans="4:4">
      <c r="D273" t="s">
        <v>868</v>
      </c>
    </row>
    <row r="274" spans="4:4">
      <c r="D274" t="s">
        <v>869</v>
      </c>
    </row>
    <row r="275" spans="4:4">
      <c r="D275" t="s">
        <v>870</v>
      </c>
    </row>
    <row r="276" spans="4:4">
      <c r="D276" t="s">
        <v>871</v>
      </c>
    </row>
    <row r="277" spans="4:4">
      <c r="D277" t="s">
        <v>872</v>
      </c>
    </row>
    <row r="278" spans="4:4">
      <c r="D278" t="s">
        <v>873</v>
      </c>
    </row>
    <row r="279" spans="4:4">
      <c r="D279" t="s">
        <v>874</v>
      </c>
    </row>
    <row r="280" spans="4:4">
      <c r="D280" t="s">
        <v>875</v>
      </c>
    </row>
    <row r="281" spans="4:4">
      <c r="D281" t="s">
        <v>876</v>
      </c>
    </row>
    <row r="282" spans="4:4">
      <c r="D282" t="s">
        <v>877</v>
      </c>
    </row>
    <row r="283" spans="4:4">
      <c r="D283" t="s">
        <v>878</v>
      </c>
    </row>
    <row r="284" spans="4:4">
      <c r="D284" t="s">
        <v>879</v>
      </c>
    </row>
    <row r="285" spans="4:4">
      <c r="D285" t="s">
        <v>880</v>
      </c>
    </row>
    <row r="286" spans="4:4">
      <c r="D286" t="s">
        <v>881</v>
      </c>
    </row>
    <row r="287" spans="4:4">
      <c r="D287" t="s">
        <v>882</v>
      </c>
    </row>
    <row r="288" spans="4:4">
      <c r="D288" t="s">
        <v>883</v>
      </c>
    </row>
    <row r="289" spans="4:4">
      <c r="D289" t="s">
        <v>884</v>
      </c>
    </row>
    <row r="290" spans="4:4">
      <c r="D290" t="s">
        <v>885</v>
      </c>
    </row>
    <row r="291" spans="4:4">
      <c r="D291" t="s">
        <v>886</v>
      </c>
    </row>
    <row r="292" spans="4:4">
      <c r="D292" t="s">
        <v>887</v>
      </c>
    </row>
    <row r="293" spans="4:4">
      <c r="D293" t="s">
        <v>888</v>
      </c>
    </row>
    <row r="294" spans="4:4">
      <c r="D294" t="s">
        <v>243</v>
      </c>
    </row>
    <row r="295" spans="4:4">
      <c r="D295" t="s">
        <v>889</v>
      </c>
    </row>
    <row r="296" spans="4:4">
      <c r="D296" t="s">
        <v>890</v>
      </c>
    </row>
  </sheetData>
  <autoFilter ref="D1:K296" xr:uid="{00000000-0009-0000-0000-000005000000}"/>
  <phoneticPr fontId="52"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4"/>
  <sheetViews>
    <sheetView workbookViewId="0">
      <selection activeCell="M21" sqref="M21"/>
    </sheetView>
  </sheetViews>
  <sheetFormatPr defaultColWidth="9" defaultRowHeight="15"/>
  <cols>
    <col min="2" max="2" width="7.140625" customWidth="1"/>
    <col min="3" max="5" width="10.28515625" customWidth="1"/>
    <col min="6" max="6" width="19.7109375" customWidth="1"/>
    <col min="7" max="7" width="25.285156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1" customFormat="1" ht="41.65" customHeight="1">
      <c r="A1" s="1" t="s">
        <v>2</v>
      </c>
      <c r="B1" s="1" t="s">
        <v>30</v>
      </c>
      <c r="C1" s="1" t="s">
        <v>37</v>
      </c>
      <c r="D1" s="1" t="s">
        <v>73</v>
      </c>
      <c r="E1" s="1" t="s">
        <v>891</v>
      </c>
      <c r="F1" s="1" t="s">
        <v>5</v>
      </c>
      <c r="G1" s="1" t="s">
        <v>20</v>
      </c>
      <c r="H1" s="1" t="s">
        <v>892</v>
      </c>
      <c r="I1" s="1" t="s">
        <v>38</v>
      </c>
      <c r="J1" s="1" t="s">
        <v>61</v>
      </c>
      <c r="K1" s="1" t="s">
        <v>73</v>
      </c>
      <c r="L1" s="1" t="s">
        <v>893</v>
      </c>
      <c r="M1" s="1" t="s">
        <v>894</v>
      </c>
      <c r="N1" s="1" t="s">
        <v>7</v>
      </c>
      <c r="O1" s="1" t="s">
        <v>22</v>
      </c>
      <c r="P1" s="1" t="s">
        <v>33</v>
      </c>
      <c r="Q1" s="1" t="s">
        <v>40</v>
      </c>
      <c r="R1" s="2" t="s">
        <v>895</v>
      </c>
      <c r="S1" s="1" t="s">
        <v>896</v>
      </c>
      <c r="T1" s="1" t="s">
        <v>64</v>
      </c>
    </row>
    <row r="2" spans="1:20" ht="14.65" customHeight="1">
      <c r="A2" t="s">
        <v>3</v>
      </c>
      <c r="D2" t="s">
        <v>248</v>
      </c>
      <c r="F2" t="s">
        <v>24</v>
      </c>
      <c r="G2" t="s">
        <v>42</v>
      </c>
      <c r="H2" t="s">
        <v>53</v>
      </c>
      <c r="I2" t="s">
        <v>39</v>
      </c>
      <c r="K2" t="s">
        <v>248</v>
      </c>
      <c r="L2" t="s">
        <v>897</v>
      </c>
      <c r="M2" t="s">
        <v>898</v>
      </c>
      <c r="N2" t="s">
        <v>8</v>
      </c>
      <c r="O2" t="s">
        <v>23</v>
      </c>
      <c r="P2" t="s">
        <v>34</v>
      </c>
      <c r="Q2" t="s">
        <v>248</v>
      </c>
      <c r="R2" t="s">
        <v>899</v>
      </c>
      <c r="S2" s="3" t="s">
        <v>900</v>
      </c>
      <c r="T2" t="s">
        <v>248</v>
      </c>
    </row>
    <row r="3" spans="1:20">
      <c r="B3">
        <v>2025</v>
      </c>
      <c r="C3" t="s">
        <v>901</v>
      </c>
      <c r="D3" t="s">
        <v>41</v>
      </c>
      <c r="E3" t="s">
        <v>69</v>
      </c>
      <c r="F3" t="s">
        <v>6</v>
      </c>
      <c r="G3" t="s">
        <v>902</v>
      </c>
      <c r="H3" t="s">
        <v>54</v>
      </c>
      <c r="I3" t="s">
        <v>115</v>
      </c>
      <c r="J3" t="s">
        <v>250</v>
      </c>
      <c r="K3" t="s">
        <v>41</v>
      </c>
      <c r="L3" t="s">
        <v>903</v>
      </c>
      <c r="M3" t="s">
        <v>904</v>
      </c>
      <c r="P3" t="s">
        <v>249</v>
      </c>
      <c r="Q3" t="s">
        <v>41</v>
      </c>
      <c r="R3" t="s">
        <v>905</v>
      </c>
      <c r="S3" s="3" t="s">
        <v>906</v>
      </c>
      <c r="T3" t="s">
        <v>41</v>
      </c>
    </row>
    <row r="4" spans="1:20">
      <c r="B4">
        <v>2026</v>
      </c>
      <c r="C4" t="s">
        <v>907</v>
      </c>
      <c r="E4" t="s">
        <v>908</v>
      </c>
      <c r="G4" t="s">
        <v>909</v>
      </c>
      <c r="H4" t="s">
        <v>32</v>
      </c>
      <c r="I4" t="s">
        <v>126</v>
      </c>
      <c r="J4" t="s">
        <v>251</v>
      </c>
      <c r="L4" t="s">
        <v>910</v>
      </c>
      <c r="M4" t="s">
        <v>71</v>
      </c>
      <c r="R4" t="s">
        <v>911</v>
      </c>
      <c r="S4" t="s">
        <v>912</v>
      </c>
    </row>
    <row r="5" spans="1:20">
      <c r="B5">
        <v>2027</v>
      </c>
      <c r="C5" t="s">
        <v>913</v>
      </c>
      <c r="E5" t="s">
        <v>914</v>
      </c>
      <c r="G5" t="s">
        <v>44</v>
      </c>
      <c r="H5" t="s">
        <v>254</v>
      </c>
      <c r="I5" t="s">
        <v>145</v>
      </c>
      <c r="L5" t="s">
        <v>915</v>
      </c>
      <c r="M5" t="s">
        <v>916</v>
      </c>
      <c r="R5" t="s">
        <v>917</v>
      </c>
      <c r="S5" t="s">
        <v>918</v>
      </c>
    </row>
    <row r="6" spans="1:20">
      <c r="C6" t="s">
        <v>919</v>
      </c>
      <c r="E6" t="s">
        <v>920</v>
      </c>
      <c r="G6" t="s">
        <v>921</v>
      </c>
      <c r="H6" t="s">
        <v>255</v>
      </c>
      <c r="L6" t="s">
        <v>922</v>
      </c>
      <c r="M6" t="s">
        <v>923</v>
      </c>
      <c r="R6" s="4" t="s">
        <v>924</v>
      </c>
      <c r="S6" t="s">
        <v>925</v>
      </c>
    </row>
    <row r="7" spans="1:20">
      <c r="C7" t="s">
        <v>926</v>
      </c>
      <c r="G7" t="s">
        <v>927</v>
      </c>
      <c r="H7" t="s">
        <v>58</v>
      </c>
      <c r="R7" t="s">
        <v>928</v>
      </c>
    </row>
    <row r="8" spans="1:20">
      <c r="G8" t="s">
        <v>929</v>
      </c>
      <c r="H8" t="s">
        <v>256</v>
      </c>
      <c r="R8" t="s">
        <v>930</v>
      </c>
    </row>
    <row r="9" spans="1:20">
      <c r="G9" t="s">
        <v>931</v>
      </c>
      <c r="H9" t="s">
        <v>257</v>
      </c>
      <c r="R9" t="s">
        <v>932</v>
      </c>
    </row>
    <row r="10" spans="1:20">
      <c r="G10" t="s">
        <v>21</v>
      </c>
      <c r="R10" t="s">
        <v>933</v>
      </c>
    </row>
    <row r="11" spans="1:20">
      <c r="R11" t="s">
        <v>934</v>
      </c>
    </row>
    <row r="12" spans="1:20">
      <c r="R12" t="s">
        <v>935</v>
      </c>
    </row>
    <row r="13" spans="1:20">
      <c r="R13" s="5" t="s">
        <v>936</v>
      </c>
    </row>
    <row r="14" spans="1:20">
      <c r="R14" s="5" t="s">
        <v>937</v>
      </c>
    </row>
  </sheetData>
  <autoFilter ref="A1:T14" xr:uid="{00000000-0009-0000-0000-000006000000}"/>
  <phoneticPr fontId="5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_1" rangeCreator="" othersAccessPermission="edit"/>
  </rangeList>
  <rangeList sheetStid="6" master="" otherUserPermission="visible">
    <arrUserId title="区域1" rangeCreator="" othersAccessPermission="edit"/>
    <arrUserId title="Range1_17" rangeCreator="" othersAccessPermission="edit"/>
    <arrUserId title="Range1_3_6" rangeCreator="" othersAccessPermission="edit"/>
    <arrUserId title="Range1_26" rangeCreator="" othersAccessPermission="edit"/>
    <arrUserId title="Range1_4_2" rangeCreator="" othersAccessPermission="edit"/>
    <arrUserId title="Range1" rangeCreator="" othersAccessPermission="edit"/>
    <arrUserId title="Range1_3" rangeCreator="" othersAccessPermission="edit"/>
    <arrUserId title="Range1_4" rangeCreator="" othersAccessPermission="edit"/>
    <arrUserId title="Range1_6" rangeCreator="" othersAccessPermission="edit"/>
    <arrUserId title="Range1_7" rangeCreator="" othersAccessPermission="edit"/>
    <arrUserId title="Range1_2" rangeCreator="" othersAccessPermission="edit"/>
    <arrUserId title="Range1_4_1" rangeCreator="" othersAccessPermission="edit"/>
    <arrUserId title="Range1_3_1" rangeCreator="" othersAccessPermission="edit"/>
    <arrUserId title="Range1_5" rangeCreator="" othersAccessPermission="edit"/>
    <arrUserId title="Range1_3_2" rangeCreator="" othersAccessPermission="edit"/>
    <arrUserId title="Range1_3_3" rangeCreator="" othersAccessPermission="edit"/>
    <arrUserId title="Range1_2_1" rangeCreator="" othersAccessPermission="edit"/>
    <arrUserId title="Range1_8" rangeCreator="" othersAccessPermission="edit"/>
    <arrUserId title="Range1_4_3" rangeCreator="" othersAccessPermission="edit"/>
    <arrUserId title="Range1_9" rangeCreator="" othersAccessPermission="edit"/>
    <arrUserId title="Range1_10" rangeCreator="" othersAccessPermission="edit"/>
    <arrUserId title="Range1_11" rangeCreator="" othersAccessPermission="edit"/>
    <arrUserId title="Range1_12" rangeCreator="" othersAccessPermission="edit"/>
    <arrUserId title="Range1_13" rangeCreator="" othersAccessPermission="edit"/>
    <arrUserId title="Range1_14" rangeCreator="" othersAccessPermission="edit"/>
    <arrUserId title="Range1_15" rangeCreator="" othersAccessPermission="edit"/>
    <arrUserId title="Range1_5_1" rangeCreator="" othersAccessPermission="edit"/>
    <arrUserId title="Range1_5_2" rangeCreator="" othersAccessPermission="edit"/>
    <arrUserId title="Range1_5_3" rangeCreator="" othersAccessPermission="edit"/>
    <arrUserId title="Range1_5_4" rangeCreator="" othersAccessPermission="edit"/>
    <arrUserId title="Range1_5_5" rangeCreator="" othersAccessPermission="edit"/>
  </rangeList>
  <rangeList sheetStid="7" master="" otherUserPermission="visible"/>
  <rangeList sheetStid="4"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Commitment</vt:lpstr>
      <vt:lpstr>Item</vt:lpstr>
      <vt:lpstr>Internal Comimitment</vt:lpstr>
      <vt:lpstr>Cost China 4-14-2026</vt:lpstr>
      <vt:lpstr>Costs Reduction 03-05-2025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2025-03-10T18:28:00Z</dcterms:created>
  <dcterms:modified xsi:type="dcterms:W3CDTF">2026-04-22T01:50:58Z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48731C164FBE484F9F4F80E177DA4B29_12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false</vt:bool>
  </property>
</Properties>
</file>